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E8D138B3-1B74-4424-AA9F-8906F56F7D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imulation Verifi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4" i="1"/>
  <c r="B25" i="1"/>
  <c r="G20" i="1"/>
  <c r="G19" i="1"/>
  <c r="G18" i="1"/>
  <c r="G17" i="1"/>
  <c r="G16" i="1"/>
  <c r="G15" i="1"/>
  <c r="G14" i="1"/>
  <c r="G13" i="1"/>
  <c r="G12" i="1"/>
  <c r="B23" i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/>
  <c r="J14" i="1"/>
  <c r="J15" i="1"/>
  <c r="J16" i="1"/>
  <c r="J17" i="1" l="1"/>
  <c r="J18" i="1"/>
  <c r="J12" i="1"/>
  <c r="J13" i="1"/>
  <c r="J19" i="1"/>
  <c r="J20" i="1"/>
  <c r="B26" i="1" s="1"/>
  <c r="B27" i="1" l="1"/>
</calcChain>
</file>

<file path=xl/sharedStrings.xml><?xml version="1.0" encoding="utf-8"?>
<sst xmlns="http://schemas.openxmlformats.org/spreadsheetml/2006/main" count="32" uniqueCount="26">
  <si>
    <t>Input Parameters</t>
  </si>
  <si>
    <t>Production Rate (kg/hour)</t>
  </si>
  <si>
    <t>Operator Productivity (%)</t>
  </si>
  <si>
    <t>Actual Demand (kg)</t>
  </si>
  <si>
    <t>Shifts Per Day</t>
  </si>
  <si>
    <t>Shift Duration (hr)</t>
  </si>
  <si>
    <t>Setup Time (min)</t>
  </si>
  <si>
    <t>Simulation Data</t>
  </si>
  <si>
    <t>Date</t>
  </si>
  <si>
    <t>Day</t>
  </si>
  <si>
    <t>Shift</t>
  </si>
  <si>
    <t>Start Time</t>
  </si>
  <si>
    <t>End Time</t>
  </si>
  <si>
    <t>Downtime (min)</t>
  </si>
  <si>
    <t>Total Hours</t>
  </si>
  <si>
    <t>Effective Hours</t>
  </si>
  <si>
    <t>Net Production (kg)</t>
  </si>
  <si>
    <t>Cumulative Production (kg)</t>
  </si>
  <si>
    <t>16:00</t>
  </si>
  <si>
    <t>08:00</t>
  </si>
  <si>
    <t>Total Downtime (hr)</t>
  </si>
  <si>
    <t>Estimated Days to Produce</t>
  </si>
  <si>
    <t>Estimated Hours</t>
  </si>
  <si>
    <t>Total Productions</t>
  </si>
  <si>
    <t>Cycle Time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</si>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</sst>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29" sqref="B29"/>
    </sheetView>
  </sheetViews>
  <sheetFormatPr defaultRowHeight="15"/>
  <cols>
    <col min="1" max="1" width="24.42578125" bestFit="1" customWidth="1"/>
    <col min="2" max="8" width="20" customWidth="1"/>
    <col min="9" max="9" width="20.42578125" customWidth="1"/>
    <col min="10" max="10" width="26" bestFit="1" customWidth="1"/>
  </cols>
  <sheetData>
    <row r="1" spans="1:10">
      <c r="A1" s="1" t="s">
        <v>0</v>
      </c>
    </row>
    <row r="2" spans="1:10">
      <c r="A2" t="s">
        <v>1</v>
      </c>
      <c r="B2">
        <v>100</v>
      </c>
    </row>
    <row r="3" spans="1:10">
      <c r="A3" t="s">
        <v>2</v>
      </c>
      <c r="B3">
        <v>0.85</v>
      </c>
    </row>
    <row r="4" spans="1:10">
      <c r="A4" t="s">
        <v>3</v>
      </c>
      <c r="B4">
        <v>5000</v>
      </c>
    </row>
    <row r="5" spans="1:10">
      <c r="A5" t="s">
        <v>4</v>
      </c>
      <c r="B5">
        <v>3</v>
      </c>
    </row>
    <row r="6" spans="1:10">
      <c r="A6" t="s">
        <v>5</v>
      </c>
      <c r="B6">
        <v>8</v>
      </c>
    </row>
    <row r="7" spans="1:10">
      <c r="A7" t="s">
        <v>6</v>
      </c>
      <c r="B7">
        <v>60</v>
      </c>
    </row>
    <row r="10" spans="1:10">
      <c r="A10" s="1" t="s">
        <v>7</v>
      </c>
    </row>
    <row r="11" spans="1:10">
      <c r="A11" s="5" t="s">
        <v>8</v>
      </c>
      <c r="B11" s="5" t="s">
        <v>9</v>
      </c>
      <c r="C11" s="5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17</v>
      </c>
    </row>
    <row r="12" spans="1:10">
      <c r="A12" s="4">
        <v>45645</v>
      </c>
      <c r="B12" s="3">
        <v>1</v>
      </c>
      <c r="C12" s="3">
        <v>2</v>
      </c>
      <c r="D12" s="2">
        <v>0.57638888888888884</v>
      </c>
      <c r="E12" s="2">
        <v>0.66666666666666663</v>
      </c>
      <c r="F12">
        <v>60</v>
      </c>
      <c r="G12">
        <f>ROUND((130/60), 2)</f>
        <v>2.17</v>
      </c>
      <c r="H12">
        <f>ROUND(((130-F12)*B3)/60, 4)</f>
        <v>0.99170000000000003</v>
      </c>
      <c r="I12">
        <f>H12*B2</f>
        <v>99.17</v>
      </c>
      <c r="J12">
        <f>I12</f>
        <v>99.17</v>
      </c>
    </row>
    <row r="13" spans="1:10">
      <c r="A13" s="4">
        <v>45645</v>
      </c>
      <c r="B13" s="3">
        <v>1</v>
      </c>
      <c r="C13" s="3">
        <v>3</v>
      </c>
      <c r="D13" s="3" t="s">
        <v>18</v>
      </c>
      <c r="E13" s="2">
        <v>0</v>
      </c>
      <c r="F13">
        <v>0</v>
      </c>
      <c r="G13">
        <f>B6</f>
        <v>8</v>
      </c>
      <c r="H13">
        <f>(((B6*60)-F13)*B3)/60</f>
        <v>6.8</v>
      </c>
      <c r="I13">
        <f>H13*B2</f>
        <v>680</v>
      </c>
      <c r="J13">
        <f>I12+I13</f>
        <v>779.17</v>
      </c>
    </row>
    <row r="14" spans="1:10">
      <c r="A14" s="4">
        <v>45646</v>
      </c>
      <c r="B14" s="3">
        <v>2</v>
      </c>
      <c r="C14" s="3">
        <v>1</v>
      </c>
      <c r="D14" s="2">
        <v>0</v>
      </c>
      <c r="E14" s="3" t="s">
        <v>19</v>
      </c>
      <c r="F14">
        <v>0</v>
      </c>
      <c r="G14">
        <f>B6</f>
        <v>8</v>
      </c>
      <c r="H14">
        <f>(((B6*60)-F14)*B3)/60</f>
        <v>6.8</v>
      </c>
      <c r="I14">
        <f>H14*B2</f>
        <v>680</v>
      </c>
      <c r="J14">
        <f>I14+I13+I12</f>
        <v>1459.17</v>
      </c>
    </row>
    <row r="15" spans="1:10">
      <c r="A15" s="4">
        <v>45646</v>
      </c>
      <c r="B15" s="3">
        <v>2</v>
      </c>
      <c r="C15" s="3">
        <v>2</v>
      </c>
      <c r="D15" s="3" t="s">
        <v>19</v>
      </c>
      <c r="E15" s="3" t="s">
        <v>18</v>
      </c>
      <c r="F15">
        <v>120</v>
      </c>
      <c r="G15">
        <f>B6</f>
        <v>8</v>
      </c>
      <c r="H15">
        <f>(((B6*60)-F15)*B3)/60</f>
        <v>5.0999999999999996</v>
      </c>
      <c r="I15">
        <f>H15*B2</f>
        <v>509.99999999999994</v>
      </c>
      <c r="J15">
        <f>I15+I14+I13+I12</f>
        <v>1969.17</v>
      </c>
    </row>
    <row r="16" spans="1:10">
      <c r="A16" s="4">
        <v>45646</v>
      </c>
      <c r="B16" s="3">
        <v>2</v>
      </c>
      <c r="C16" s="3">
        <v>3</v>
      </c>
      <c r="D16" s="3" t="s">
        <v>18</v>
      </c>
      <c r="E16" s="2">
        <v>0</v>
      </c>
      <c r="F16">
        <v>0</v>
      </c>
      <c r="G16">
        <f>B6</f>
        <v>8</v>
      </c>
      <c r="H16">
        <f>(((B6*60)-F16)*B3)/60</f>
        <v>6.8</v>
      </c>
      <c r="I16">
        <f>H16*B2</f>
        <v>680</v>
      </c>
      <c r="J16">
        <f>I16+I15+I14+I13+I12</f>
        <v>2649.17</v>
      </c>
    </row>
    <row r="17" spans="1:10">
      <c r="A17" s="4">
        <v>45647</v>
      </c>
      <c r="B17" s="3">
        <v>3</v>
      </c>
      <c r="C17" s="3">
        <v>1</v>
      </c>
      <c r="D17" s="2">
        <v>0</v>
      </c>
      <c r="E17" s="2">
        <v>0.33333333333333331</v>
      </c>
      <c r="F17">
        <v>0</v>
      </c>
      <c r="G17">
        <f>B6</f>
        <v>8</v>
      </c>
      <c r="H17">
        <f>(((B6*60)-F17)*B3)/60</f>
        <v>6.8</v>
      </c>
      <c r="I17">
        <f>H17*B2</f>
        <v>680</v>
      </c>
      <c r="J17">
        <f>I17+I16+I15+I14+I13+I12</f>
        <v>3329.17</v>
      </c>
    </row>
    <row r="18" spans="1:10">
      <c r="A18" s="4">
        <v>45647</v>
      </c>
      <c r="B18" s="3">
        <v>3</v>
      </c>
      <c r="C18" s="3">
        <v>2</v>
      </c>
      <c r="D18" s="2">
        <v>0.33333333333333331</v>
      </c>
      <c r="E18" s="3" t="s">
        <v>18</v>
      </c>
      <c r="F18">
        <v>60</v>
      </c>
      <c r="G18">
        <f>B6</f>
        <v>8</v>
      </c>
      <c r="H18">
        <f>(((B6*60)-F18)*B3)/60</f>
        <v>5.95</v>
      </c>
      <c r="I18">
        <f>H18*B2</f>
        <v>595</v>
      </c>
      <c r="J18">
        <f>I18+I17+I16+I15+I14+I13+I12</f>
        <v>3924.17</v>
      </c>
    </row>
    <row r="19" spans="1:10">
      <c r="A19" s="4">
        <v>45647</v>
      </c>
      <c r="B19" s="3">
        <v>3</v>
      </c>
      <c r="C19" s="3">
        <v>3</v>
      </c>
      <c r="D19" s="3" t="s">
        <v>18</v>
      </c>
      <c r="E19" s="2">
        <v>0</v>
      </c>
      <c r="F19">
        <v>60</v>
      </c>
      <c r="G19">
        <f>B6</f>
        <v>8</v>
      </c>
      <c r="H19">
        <f>(((B6*60)-F19)*B3)/60</f>
        <v>5.95</v>
      </c>
      <c r="I19">
        <f>H19*B2</f>
        <v>595</v>
      </c>
      <c r="J19">
        <f>I19+I18+I17+I16+I15+I14+I13+I12</f>
        <v>4519.17</v>
      </c>
    </row>
    <row r="20" spans="1:10">
      <c r="A20" s="4">
        <v>45648</v>
      </c>
      <c r="B20" s="3">
        <v>4</v>
      </c>
      <c r="C20" s="3">
        <v>1</v>
      </c>
      <c r="D20" s="2">
        <v>0</v>
      </c>
      <c r="E20" s="3" t="s">
        <v>19</v>
      </c>
      <c r="F20">
        <v>0</v>
      </c>
      <c r="G20">
        <f>B6</f>
        <v>8</v>
      </c>
      <c r="H20">
        <f>(((B6*60)-F20)*B3)/60</f>
        <v>6.8</v>
      </c>
      <c r="I20">
        <f>H20*B2</f>
        <v>680</v>
      </c>
      <c r="J20">
        <f>I20+I19+I18+I17+I16+I15+I14+I13+I12</f>
        <v>5199.17</v>
      </c>
    </row>
    <row r="23" spans="1:10">
      <c r="A23" t="s">
        <v>20</v>
      </c>
      <c r="B23">
        <f>SUM(F12:F20)/60</f>
        <v>5</v>
      </c>
    </row>
    <row r="24" spans="1:10">
      <c r="A24" t="s">
        <v>21</v>
      </c>
      <c r="B24">
        <f>ROUND(SUM(G12:G20)/24, 0)</f>
        <v>3</v>
      </c>
    </row>
    <row r="25" spans="1:10">
      <c r="A25" t="s">
        <v>22</v>
      </c>
      <c r="B25">
        <f>ROUND(SUM(G12:G20), 2)</f>
        <v>66.17</v>
      </c>
    </row>
    <row r="26" spans="1:10">
      <c r="A26" t="s">
        <v>23</v>
      </c>
      <c r="B26">
        <f>J20</f>
        <v>5199.17</v>
      </c>
    </row>
    <row r="27" spans="1:10">
      <c r="A27" t="s">
        <v>24</v>
      </c>
      <c r="B27">
        <f>ROUND((B25*60)/B26, 2)</f>
        <v>0.76</v>
      </c>
    </row>
    <row r="28" spans="1:10">
      <c r="A28" t="s">
        <v>25</v>
      </c>
      <c r="B28">
        <f>ROUND((B26/B25), 2)</f>
        <v>78.569999999999993</v>
      </c>
    </row>
    <row r="29" spans="1:10">
      <c r="D29" s="7"/>
      <c r="E29" s="7"/>
      <c r="H29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2025-01-02T00:54:22Z</dcterms:created>
  <dcterms:modified xsi:type="dcterms:W3CDTF">2025-01-02T18:56:22Z</dcterms:modified>
  <cp:category/>
  <cp:contentStatus/>
</cp:coreProperties>
</file>