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E:\PMO 2.0\PSG STATUS REPORT\SEBENARNYA\"/>
    </mc:Choice>
  </mc:AlternateContent>
  <bookViews>
    <workbookView xWindow="0" yWindow="2760" windowWidth="20490" windowHeight="7515" tabRatio="770" firstSheet="1" activeTab="5"/>
  </bookViews>
  <sheets>
    <sheet name="Project Status 2019" sheetId="9" state="hidden" r:id="rId1"/>
    <sheet name="Project Status 2020" sheetId="47" r:id="rId2"/>
    <sheet name="Billing Status (August 2020)" sheetId="49" r:id="rId3"/>
    <sheet name="Billing Status" sheetId="4" state="hidden" r:id="rId4"/>
    <sheet name="Outstanding Payment" sheetId="57" r:id="rId5"/>
    <sheet name="Risk List okt  2020" sheetId="55" r:id="rId6"/>
    <sheet name="Closed Issues" sheetId="51" r:id="rId7"/>
    <sheet name="Billing Plan Y2020" sheetId="48" state="hidden" r:id="rId8"/>
  </sheets>
  <definedNames>
    <definedName name="_xlnm._FilterDatabase" localSheetId="3" hidden="1">'Billing Status'!$B$5:$C$81</definedName>
    <definedName name="_xlnm._FilterDatabase" localSheetId="6" hidden="1">'Closed Issues'!$B$3:$F$83</definedName>
    <definedName name="_xlnm._FilterDatabase" localSheetId="0" hidden="1">'Project Status 2019'!$B$3:$P$85</definedName>
    <definedName name="_xlnm._FilterDatabase" localSheetId="1" hidden="1">'Project Status 2020'!$B$3:$P$46</definedName>
    <definedName name="_xlnm.Print_Area" localSheetId="3">'Billing Status'!$A$9:$AP$67</definedName>
    <definedName name="_xlnm.Print_Area" localSheetId="0">'Project Status 2019'!$B$3:$Q$76</definedName>
    <definedName name="_xlnm.Print_Area" localSheetId="1">'Project Status 2020'!$B$3:$Q$36</definedName>
    <definedName name="_xlnm.Print_Titles" localSheetId="3">'Billing Status'!$A:$D,'Billing Status'!$3:$5</definedName>
    <definedName name="_xlnm.Print_Titles" localSheetId="0">'Project Status 2019'!$3:$3</definedName>
    <definedName name="_xlnm.Print_Titles" localSheetId="1">'Project Status 2020'!$3:$3</definedName>
  </definedNames>
  <calcPr calcId="162913"/>
</workbook>
</file>

<file path=xl/calcChain.xml><?xml version="1.0" encoding="utf-8"?>
<calcChain xmlns="http://schemas.openxmlformats.org/spreadsheetml/2006/main">
  <c r="F9" i="57" l="1"/>
  <c r="Z13" i="49"/>
  <c r="AN51" i="49" l="1"/>
  <c r="AN46" i="49"/>
  <c r="AN45" i="49"/>
  <c r="AN44" i="49"/>
  <c r="AN43" i="49"/>
  <c r="AN42" i="49"/>
  <c r="AN40" i="49"/>
  <c r="AN39" i="49"/>
  <c r="AN36" i="49"/>
  <c r="AN35" i="49"/>
  <c r="AN34" i="49"/>
  <c r="AN29" i="49"/>
  <c r="AN24" i="49"/>
  <c r="AN23" i="49"/>
  <c r="AN22" i="49"/>
  <c r="AN21" i="49"/>
  <c r="AN20" i="49"/>
  <c r="AN13" i="49"/>
  <c r="AN11" i="49"/>
  <c r="AN10" i="49"/>
  <c r="AN9" i="49"/>
  <c r="X19" i="49" l="1"/>
  <c r="X13" i="49" l="1"/>
  <c r="X15" i="49" s="1"/>
  <c r="AN53" i="49" l="1"/>
  <c r="AN31" i="49"/>
  <c r="AP23" i="49"/>
  <c r="V19" i="49"/>
  <c r="L10" i="49"/>
  <c r="L15" i="49" s="1"/>
  <c r="L11" i="49"/>
  <c r="L13" i="49"/>
  <c r="L26" i="49"/>
  <c r="L31" i="49"/>
  <c r="L37" i="49"/>
  <c r="L53" i="49"/>
  <c r="N13" i="49"/>
  <c r="N15" i="49" s="1"/>
  <c r="N19" i="49"/>
  <c r="N26" i="49" s="1"/>
  <c r="N24" i="49"/>
  <c r="N31" i="49"/>
  <c r="N41" i="49"/>
  <c r="N48" i="49" s="1"/>
  <c r="N53" i="49"/>
  <c r="P9" i="49"/>
  <c r="AO9" i="49" s="1"/>
  <c r="F9" i="49" s="1"/>
  <c r="H9" i="49" s="1"/>
  <c r="P13" i="49"/>
  <c r="P15" i="49" s="1"/>
  <c r="P19" i="49"/>
  <c r="P26" i="49" s="1"/>
  <c r="P31" i="49"/>
  <c r="P48" i="49"/>
  <c r="P53" i="49"/>
  <c r="R13" i="49"/>
  <c r="R15" i="49"/>
  <c r="R19" i="49"/>
  <c r="R26" i="49"/>
  <c r="R31" i="49"/>
  <c r="R41" i="49"/>
  <c r="R48" i="49" s="1"/>
  <c r="R53" i="49"/>
  <c r="T13" i="49"/>
  <c r="T15" i="49" s="1"/>
  <c r="T19" i="49"/>
  <c r="T26" i="49" s="1"/>
  <c r="T31" i="49"/>
  <c r="T41" i="49"/>
  <c r="T48" i="49"/>
  <c r="T53" i="49"/>
  <c r="V15" i="49"/>
  <c r="V26" i="49"/>
  <c r="V31" i="49"/>
  <c r="V48" i="49"/>
  <c r="V53" i="49"/>
  <c r="K15" i="49"/>
  <c r="K26" i="49"/>
  <c r="K31" i="49"/>
  <c r="K37" i="49"/>
  <c r="AN37" i="49" s="1"/>
  <c r="K53" i="49"/>
  <c r="M15" i="49"/>
  <c r="M19" i="49"/>
  <c r="M26" i="49"/>
  <c r="M31" i="49"/>
  <c r="M48" i="49"/>
  <c r="M53" i="49"/>
  <c r="O15" i="49"/>
  <c r="O19" i="49"/>
  <c r="O31" i="49"/>
  <c r="O48" i="49"/>
  <c r="O53" i="49"/>
  <c r="Q15" i="49"/>
  <c r="Q19" i="49"/>
  <c r="Q26" i="49" s="1"/>
  <c r="Q31" i="49"/>
  <c r="AO38" i="49"/>
  <c r="F38" i="49" s="1"/>
  <c r="N23" i="47" s="1"/>
  <c r="O23" i="47" s="1"/>
  <c r="I38" i="49"/>
  <c r="Q38" i="49" s="1"/>
  <c r="AN38" i="49" s="1"/>
  <c r="Q53" i="49"/>
  <c r="S15" i="49"/>
  <c r="S19" i="49"/>
  <c r="S26" i="49" s="1"/>
  <c r="S31" i="49"/>
  <c r="S48" i="49"/>
  <c r="S53" i="49"/>
  <c r="U15" i="49"/>
  <c r="U19" i="49"/>
  <c r="U26" i="49" s="1"/>
  <c r="U31" i="49"/>
  <c r="U41" i="49"/>
  <c r="AN41" i="49" s="1"/>
  <c r="U53" i="49"/>
  <c r="G42" i="49"/>
  <c r="G37" i="49"/>
  <c r="G48" i="49" s="1"/>
  <c r="G11" i="49"/>
  <c r="G10" i="49"/>
  <c r="P6" i="47" s="1"/>
  <c r="AO46" i="49"/>
  <c r="F46" i="49" s="1"/>
  <c r="H46" i="49" s="1"/>
  <c r="AP46" i="49"/>
  <c r="I46" i="49"/>
  <c r="E53" i="49"/>
  <c r="AO45" i="49"/>
  <c r="F45" i="49"/>
  <c r="W12" i="49"/>
  <c r="AN12" i="49" s="1"/>
  <c r="AP45" i="49"/>
  <c r="P15" i="47"/>
  <c r="AO24" i="49"/>
  <c r="AP24" i="49" s="1"/>
  <c r="F24" i="49"/>
  <c r="H24" i="49" s="1"/>
  <c r="J15" i="49"/>
  <c r="P30" i="47"/>
  <c r="P29" i="47"/>
  <c r="P27" i="47"/>
  <c r="P26" i="47"/>
  <c r="P25" i="47"/>
  <c r="P24" i="47"/>
  <c r="P23" i="47"/>
  <c r="P22" i="47"/>
  <c r="P21" i="47"/>
  <c r="P20" i="47"/>
  <c r="P19" i="47"/>
  <c r="P17" i="47"/>
  <c r="P14" i="47"/>
  <c r="P13" i="47"/>
  <c r="P11" i="47"/>
  <c r="P9" i="47"/>
  <c r="P8" i="47"/>
  <c r="P7" i="47"/>
  <c r="P5" i="47"/>
  <c r="AL53" i="49"/>
  <c r="AK53" i="49"/>
  <c r="AJ53" i="49"/>
  <c r="AI53" i="49"/>
  <c r="AH53" i="49"/>
  <c r="AG53" i="49"/>
  <c r="AF53" i="49"/>
  <c r="AE53" i="49"/>
  <c r="AD53" i="49"/>
  <c r="AC53" i="49"/>
  <c r="AB53" i="49"/>
  <c r="AA53" i="49"/>
  <c r="Z53" i="49"/>
  <c r="Y53" i="49"/>
  <c r="X53" i="49"/>
  <c r="W53" i="49"/>
  <c r="J53" i="49"/>
  <c r="G53" i="49"/>
  <c r="AO51" i="49"/>
  <c r="AO53" i="49" s="1"/>
  <c r="AH48" i="49"/>
  <c r="AG48" i="49"/>
  <c r="AF48" i="49"/>
  <c r="AE48" i="49"/>
  <c r="AD48" i="49"/>
  <c r="AC48" i="49"/>
  <c r="AB48" i="49"/>
  <c r="AA48" i="49"/>
  <c r="Z48" i="49"/>
  <c r="Y48" i="49"/>
  <c r="X48" i="49"/>
  <c r="W48" i="49"/>
  <c r="J48" i="49"/>
  <c r="AO44" i="49"/>
  <c r="AI44" i="49"/>
  <c r="AO43" i="49"/>
  <c r="F43" i="49" s="1"/>
  <c r="AO42" i="49"/>
  <c r="AP42" i="49" s="1"/>
  <c r="AI42" i="49"/>
  <c r="E41" i="49"/>
  <c r="AO40" i="49"/>
  <c r="AI40" i="49"/>
  <c r="AO39" i="49"/>
  <c r="F39" i="49"/>
  <c r="AI39" i="49"/>
  <c r="AO36" i="49"/>
  <c r="AI36" i="49"/>
  <c r="AO35" i="49"/>
  <c r="F35" i="49" s="1"/>
  <c r="I35" i="49" s="1"/>
  <c r="AI35" i="49"/>
  <c r="AO34" i="49"/>
  <c r="F34" i="49"/>
  <c r="AJ34" i="49"/>
  <c r="AJ48" i="49" s="1"/>
  <c r="AI34" i="49"/>
  <c r="AK31" i="49"/>
  <c r="AJ31" i="49"/>
  <c r="AH31" i="49"/>
  <c r="AG31" i="49"/>
  <c r="AF31" i="49"/>
  <c r="AE31" i="49"/>
  <c r="AD31" i="49"/>
  <c r="AC31" i="49"/>
  <c r="AB31" i="49"/>
  <c r="AA31" i="49"/>
  <c r="Z31" i="49"/>
  <c r="Y31" i="49"/>
  <c r="X31" i="49"/>
  <c r="W31" i="49"/>
  <c r="J31" i="49"/>
  <c r="G31" i="49"/>
  <c r="E31" i="49"/>
  <c r="AO29" i="49"/>
  <c r="AO31" i="49" s="1"/>
  <c r="AI29" i="49"/>
  <c r="AI31" i="49"/>
  <c r="AL26" i="49"/>
  <c r="AK26" i="49"/>
  <c r="AH26" i="49"/>
  <c r="AG26" i="49"/>
  <c r="AF26" i="49"/>
  <c r="AE26" i="49"/>
  <c r="AD26" i="49"/>
  <c r="AC26" i="49"/>
  <c r="AB26" i="49"/>
  <c r="Z26" i="49"/>
  <c r="X26" i="49"/>
  <c r="J26" i="49"/>
  <c r="G26" i="49"/>
  <c r="E26" i="49"/>
  <c r="AO23" i="49"/>
  <c r="F23" i="49"/>
  <c r="H23" i="49" s="1"/>
  <c r="AI23" i="49"/>
  <c r="AO22" i="49"/>
  <c r="AP22" i="49" s="1"/>
  <c r="AI22" i="49"/>
  <c r="AO21" i="49"/>
  <c r="F21" i="49" s="1"/>
  <c r="AI21" i="49"/>
  <c r="AO20" i="49"/>
  <c r="F20" i="49" s="1"/>
  <c r="AJ20" i="49"/>
  <c r="AJ26" i="49" s="1"/>
  <c r="AI20" i="49"/>
  <c r="AA19" i="49"/>
  <c r="AA26" i="49" s="1"/>
  <c r="Y19" i="49"/>
  <c r="Y26" i="49" s="1"/>
  <c r="W19" i="49"/>
  <c r="W26" i="49" s="1"/>
  <c r="AL15" i="49"/>
  <c r="AK15" i="49"/>
  <c r="AJ15" i="49"/>
  <c r="AJ55" i="49" s="1"/>
  <c r="AH15" i="49"/>
  <c r="AG15" i="49"/>
  <c r="AF15" i="49"/>
  <c r="AE15" i="49"/>
  <c r="AD15" i="49"/>
  <c r="AC15" i="49"/>
  <c r="AB15" i="49"/>
  <c r="AA15" i="49"/>
  <c r="Z15" i="49"/>
  <c r="Y15" i="49"/>
  <c r="E15" i="49"/>
  <c r="AI13" i="49"/>
  <c r="AO12" i="49"/>
  <c r="F12" i="49" s="1"/>
  <c r="N8" i="47" s="1"/>
  <c r="O8" i="47" s="1"/>
  <c r="AI11" i="49"/>
  <c r="AO11" i="49"/>
  <c r="F11" i="49" s="1"/>
  <c r="N7" i="47" s="1"/>
  <c r="O7" i="47" s="1"/>
  <c r="AI10" i="49"/>
  <c r="AI9" i="49"/>
  <c r="X49" i="48"/>
  <c r="X51" i="48" s="1"/>
  <c r="W49" i="48"/>
  <c r="V49" i="48"/>
  <c r="U49" i="48"/>
  <c r="T49" i="48"/>
  <c r="S49" i="48"/>
  <c r="R49" i="48"/>
  <c r="Q49" i="48"/>
  <c r="P49" i="48"/>
  <c r="O49" i="48"/>
  <c r="N49" i="48"/>
  <c r="M49" i="48"/>
  <c r="L49" i="48"/>
  <c r="K49" i="48"/>
  <c r="J49" i="48"/>
  <c r="I49" i="48"/>
  <c r="H49" i="48"/>
  <c r="G49" i="48"/>
  <c r="E49" i="48"/>
  <c r="S44" i="48"/>
  <c r="R44" i="48"/>
  <c r="Q44" i="48"/>
  <c r="P44" i="48"/>
  <c r="O44" i="48"/>
  <c r="N44" i="48"/>
  <c r="L44" i="48"/>
  <c r="I44" i="48"/>
  <c r="F44" i="48"/>
  <c r="T42" i="48"/>
  <c r="G42" i="48"/>
  <c r="J41" i="48"/>
  <c r="G41" i="48"/>
  <c r="T40" i="48"/>
  <c r="G40" i="48"/>
  <c r="Z40" i="48" s="1"/>
  <c r="M39" i="48"/>
  <c r="T39" i="48"/>
  <c r="E39" i="48"/>
  <c r="E44" i="48"/>
  <c r="T38" i="48"/>
  <c r="G38" i="48"/>
  <c r="Z38" i="48" s="1"/>
  <c r="T37" i="48"/>
  <c r="G37" i="48"/>
  <c r="Z37" i="48" s="1"/>
  <c r="G36" i="48"/>
  <c r="H35" i="48"/>
  <c r="G35" i="48"/>
  <c r="T34" i="48"/>
  <c r="G34" i="48"/>
  <c r="T33" i="48"/>
  <c r="G33" i="48"/>
  <c r="U32" i="48"/>
  <c r="U44" i="48" s="1"/>
  <c r="T32" i="48"/>
  <c r="G32" i="48"/>
  <c r="V29" i="48"/>
  <c r="U29" i="48"/>
  <c r="S29" i="48"/>
  <c r="R29" i="48"/>
  <c r="Q29" i="48"/>
  <c r="P29" i="48"/>
  <c r="O29" i="48"/>
  <c r="N29" i="48"/>
  <c r="M29" i="48"/>
  <c r="L29" i="48"/>
  <c r="K29" i="48"/>
  <c r="J29" i="48"/>
  <c r="I29" i="48"/>
  <c r="H29" i="48"/>
  <c r="F29" i="48"/>
  <c r="E29" i="48"/>
  <c r="E51" i="48" s="1"/>
  <c r="E57" i="49" s="1"/>
  <c r="T27" i="48"/>
  <c r="T29" i="48" s="1"/>
  <c r="G27" i="48"/>
  <c r="G29" i="48" s="1"/>
  <c r="W24" i="48"/>
  <c r="V24" i="48"/>
  <c r="S24" i="48"/>
  <c r="R24" i="48"/>
  <c r="Q24" i="48"/>
  <c r="F24" i="48"/>
  <c r="E24" i="48"/>
  <c r="T22" i="48"/>
  <c r="G22" i="48"/>
  <c r="T21" i="48"/>
  <c r="G21" i="48"/>
  <c r="T20" i="48"/>
  <c r="G20" i="48"/>
  <c r="U19" i="48"/>
  <c r="U24" i="48" s="1"/>
  <c r="T19" i="48"/>
  <c r="G19" i="48"/>
  <c r="P18" i="48"/>
  <c r="P24" i="48" s="1"/>
  <c r="O18" i="48"/>
  <c r="O24" i="48" s="1"/>
  <c r="N18" i="48"/>
  <c r="N24" i="48" s="1"/>
  <c r="N51" i="48" s="1"/>
  <c r="W57" i="49" s="1"/>
  <c r="M18" i="48"/>
  <c r="M24" i="48" s="1"/>
  <c r="M51" i="48" s="1"/>
  <c r="U57" i="49" s="1"/>
  <c r="L18" i="48"/>
  <c r="L24" i="48" s="1"/>
  <c r="K18" i="48"/>
  <c r="K24" i="48" s="1"/>
  <c r="J18" i="48"/>
  <c r="J24" i="48" s="1"/>
  <c r="I18" i="48"/>
  <c r="I24" i="48" s="1"/>
  <c r="H18" i="48"/>
  <c r="H24" i="48" s="1"/>
  <c r="G18" i="48"/>
  <c r="W14" i="48"/>
  <c r="V14" i="48"/>
  <c r="S14" i="48"/>
  <c r="R14" i="48"/>
  <c r="Q14" i="48"/>
  <c r="P14" i="48"/>
  <c r="O14" i="48"/>
  <c r="O51" i="48" s="1"/>
  <c r="Y57" i="49" s="1"/>
  <c r="N14" i="48"/>
  <c r="M14" i="48"/>
  <c r="L14" i="48"/>
  <c r="K14" i="48"/>
  <c r="J14" i="48"/>
  <c r="I14" i="48"/>
  <c r="H14" i="48"/>
  <c r="F14" i="48"/>
  <c r="E14" i="48"/>
  <c r="T12" i="48"/>
  <c r="G12" i="48"/>
  <c r="T11" i="48"/>
  <c r="G11" i="48"/>
  <c r="T10" i="48"/>
  <c r="G10" i="48"/>
  <c r="T9" i="48"/>
  <c r="G9" i="48"/>
  <c r="T8" i="48"/>
  <c r="T14" i="48" s="1"/>
  <c r="G8" i="48"/>
  <c r="Z8" i="48" s="1"/>
  <c r="F51" i="49"/>
  <c r="G39" i="48"/>
  <c r="Z39" i="48"/>
  <c r="I9" i="49"/>
  <c r="F51" i="48"/>
  <c r="J57" i="49" s="1"/>
  <c r="N5" i="47"/>
  <c r="O5" i="47" s="1"/>
  <c r="Z12" i="48"/>
  <c r="Z11" i="48"/>
  <c r="AP9" i="49"/>
  <c r="AP51" i="49"/>
  <c r="AP53" i="49" s="1"/>
  <c r="I39" i="49"/>
  <c r="Z27" i="48"/>
  <c r="AP34" i="49"/>
  <c r="AP40" i="49"/>
  <c r="AP39" i="49"/>
  <c r="G44" i="48"/>
  <c r="K36" i="48"/>
  <c r="AO10" i="49"/>
  <c r="F10" i="49" s="1"/>
  <c r="N6" i="47" s="1"/>
  <c r="O6" i="47" s="1"/>
  <c r="I23" i="49"/>
  <c r="F22" i="49"/>
  <c r="I22" i="49" s="1"/>
  <c r="T18" i="48"/>
  <c r="T24" i="48" s="1"/>
  <c r="M44" i="48"/>
  <c r="AP11" i="49"/>
  <c r="F40" i="49"/>
  <c r="F42" i="49"/>
  <c r="N27" i="47" s="1"/>
  <c r="O27" i="47" s="1"/>
  <c r="AP43" i="49"/>
  <c r="H38" i="49"/>
  <c r="AP10" i="49"/>
  <c r="I40" i="49"/>
  <c r="AI43" i="49"/>
  <c r="I42" i="49"/>
  <c r="M81" i="4"/>
  <c r="L81" i="4"/>
  <c r="K81" i="4"/>
  <c r="J81" i="4"/>
  <c r="E81" i="4"/>
  <c r="AJ79" i="4"/>
  <c r="P85" i="9"/>
  <c r="P84" i="9"/>
  <c r="P83" i="9"/>
  <c r="AF77" i="4"/>
  <c r="AH75" i="4"/>
  <c r="AN80" i="4"/>
  <c r="AO79" i="4"/>
  <c r="AN79" i="4"/>
  <c r="AI80" i="4"/>
  <c r="AI79" i="4"/>
  <c r="AH80" i="4"/>
  <c r="AO80" i="4" s="1"/>
  <c r="F80" i="4" s="1"/>
  <c r="AC81" i="4"/>
  <c r="AB81" i="4"/>
  <c r="Y81" i="4"/>
  <c r="W81" i="4"/>
  <c r="U81" i="4"/>
  <c r="S81" i="4"/>
  <c r="Q81" i="4"/>
  <c r="O81" i="4"/>
  <c r="AN76" i="4"/>
  <c r="AN74" i="4"/>
  <c r="AP74" i="4" s="1"/>
  <c r="AN73" i="4"/>
  <c r="AN72" i="4"/>
  <c r="AN71" i="4"/>
  <c r="AN70" i="4"/>
  <c r="AN69" i="4"/>
  <c r="AN68" i="4"/>
  <c r="AN65" i="4"/>
  <c r="AN64" i="4"/>
  <c r="AN62" i="4"/>
  <c r="AN52" i="4"/>
  <c r="AN51" i="4"/>
  <c r="AN48" i="4"/>
  <c r="AN46" i="4"/>
  <c r="AN41" i="4"/>
  <c r="AN34" i="4"/>
  <c r="AN33" i="4"/>
  <c r="AN32" i="4"/>
  <c r="AN22" i="4"/>
  <c r="AN10" i="4"/>
  <c r="AI73" i="4"/>
  <c r="AI76" i="4"/>
  <c r="AO78" i="4"/>
  <c r="AG78" i="4"/>
  <c r="AI78" i="4" s="1"/>
  <c r="AG75" i="4"/>
  <c r="AF75" i="4"/>
  <c r="AI70" i="4"/>
  <c r="AF70" i="4"/>
  <c r="AN78" i="4"/>
  <c r="AI34" i="4"/>
  <c r="AF34" i="4"/>
  <c r="AF81" i="4" s="1"/>
  <c r="P82" i="9"/>
  <c r="P81" i="9"/>
  <c r="P77" i="9"/>
  <c r="P71" i="9"/>
  <c r="P21" i="9"/>
  <c r="AD72" i="4"/>
  <c r="AD53" i="4"/>
  <c r="AD81" i="4" s="1"/>
  <c r="AE77" i="4"/>
  <c r="AI74" i="4"/>
  <c r="AJ74" i="4" s="1"/>
  <c r="AD75" i="4"/>
  <c r="G65" i="4"/>
  <c r="P73" i="9" s="1"/>
  <c r="AI41" i="4"/>
  <c r="AN63" i="4"/>
  <c r="AN59" i="4"/>
  <c r="AI52" i="4"/>
  <c r="AI51" i="4"/>
  <c r="AI48" i="4"/>
  <c r="AJ48" i="4" s="1"/>
  <c r="AK48" i="4" s="1"/>
  <c r="AI72" i="4"/>
  <c r="AI71" i="4"/>
  <c r="AI69" i="4"/>
  <c r="AJ69" i="4" s="1"/>
  <c r="AI68" i="4"/>
  <c r="AJ68" i="4" s="1"/>
  <c r="AI65" i="4"/>
  <c r="AI64" i="4"/>
  <c r="AI63" i="4"/>
  <c r="AI62" i="4"/>
  <c r="AI59" i="4"/>
  <c r="AI46" i="4"/>
  <c r="AI33" i="4"/>
  <c r="AI32" i="4"/>
  <c r="AI22" i="4"/>
  <c r="AI10" i="4"/>
  <c r="AO76" i="4"/>
  <c r="F76" i="4" s="1"/>
  <c r="N80" i="9" s="1"/>
  <c r="O80" i="9" s="1"/>
  <c r="AO77" i="4"/>
  <c r="F77" i="4" s="1"/>
  <c r="AP76" i="4"/>
  <c r="AA75" i="4"/>
  <c r="AN75" i="4" s="1"/>
  <c r="AO74" i="4"/>
  <c r="X73" i="4"/>
  <c r="V73" i="4"/>
  <c r="T73" i="4"/>
  <c r="AO73" i="4" s="1"/>
  <c r="F73" i="4" s="1"/>
  <c r="R73" i="4"/>
  <c r="R72" i="4"/>
  <c r="AO71" i="4"/>
  <c r="AO70" i="4"/>
  <c r="AP70" i="4" s="1"/>
  <c r="AO69" i="4"/>
  <c r="F69" i="4" s="1"/>
  <c r="AO68" i="4"/>
  <c r="AO67" i="4"/>
  <c r="AN67" i="4"/>
  <c r="AI67" i="4"/>
  <c r="I67" i="4"/>
  <c r="H67" i="4"/>
  <c r="AO66" i="4"/>
  <c r="AN66" i="4"/>
  <c r="AI66" i="4"/>
  <c r="I66" i="4"/>
  <c r="H66" i="4"/>
  <c r="AO65" i="4"/>
  <c r="AO64" i="4"/>
  <c r="F64" i="4" s="1"/>
  <c r="I64" i="4" s="1"/>
  <c r="AO63" i="4"/>
  <c r="AP63" i="4"/>
  <c r="AO62" i="4"/>
  <c r="AP62" i="4"/>
  <c r="AO61" i="4"/>
  <c r="AN61" i="4"/>
  <c r="AP61" i="4" s="1"/>
  <c r="AI61" i="4"/>
  <c r="I61" i="4"/>
  <c r="H61" i="4"/>
  <c r="AO60" i="4"/>
  <c r="AP60" i="4" s="1"/>
  <c r="AN60" i="4"/>
  <c r="AI60" i="4"/>
  <c r="I60" i="4"/>
  <c r="H60" i="4"/>
  <c r="AO59" i="4"/>
  <c r="AO58" i="4"/>
  <c r="AN58" i="4"/>
  <c r="AI58" i="4"/>
  <c r="I58" i="4"/>
  <c r="H58" i="4"/>
  <c r="AO57" i="4"/>
  <c r="AN57" i="4"/>
  <c r="AI57" i="4"/>
  <c r="AO56" i="4"/>
  <c r="AN56" i="4"/>
  <c r="AI56" i="4"/>
  <c r="I56" i="4"/>
  <c r="H56" i="4"/>
  <c r="AO55" i="4"/>
  <c r="AN55" i="4"/>
  <c r="AI55" i="4"/>
  <c r="I55" i="4"/>
  <c r="H55" i="4"/>
  <c r="AO54" i="4"/>
  <c r="AN54" i="4"/>
  <c r="AI54" i="4"/>
  <c r="I54" i="4"/>
  <c r="H54" i="4"/>
  <c r="AG53" i="4"/>
  <c r="Z53" i="4"/>
  <c r="Z81" i="4" s="1"/>
  <c r="X53" i="4"/>
  <c r="V53" i="4"/>
  <c r="T53" i="4"/>
  <c r="R53" i="4"/>
  <c r="N53" i="4"/>
  <c r="AO52" i="4"/>
  <c r="AO51" i="4"/>
  <c r="AP51" i="4"/>
  <c r="AO50" i="4"/>
  <c r="AN50" i="4"/>
  <c r="AP50" i="4" s="1"/>
  <c r="AI50" i="4"/>
  <c r="I50" i="4"/>
  <c r="H50" i="4"/>
  <c r="AO49" i="4"/>
  <c r="AP49" i="4" s="1"/>
  <c r="AN49" i="4"/>
  <c r="AI49" i="4"/>
  <c r="I49" i="4"/>
  <c r="H49" i="4"/>
  <c r="AO48" i="4"/>
  <c r="AP48" i="4"/>
  <c r="AO47" i="4"/>
  <c r="AN47" i="4"/>
  <c r="AI47" i="4"/>
  <c r="I47" i="4"/>
  <c r="H47" i="4"/>
  <c r="AO46" i="4"/>
  <c r="AO45" i="4"/>
  <c r="AN45" i="4"/>
  <c r="AI45" i="4"/>
  <c r="I45" i="4"/>
  <c r="H45" i="4"/>
  <c r="AO44" i="4"/>
  <c r="AN44" i="4"/>
  <c r="I44" i="4"/>
  <c r="AO43" i="4"/>
  <c r="AN43" i="4"/>
  <c r="AI43" i="4"/>
  <c r="I43" i="4"/>
  <c r="H43" i="4"/>
  <c r="AO42" i="4"/>
  <c r="AN42" i="4"/>
  <c r="AI42" i="4"/>
  <c r="I42" i="4"/>
  <c r="H42" i="4"/>
  <c r="AO41" i="4"/>
  <c r="AO40" i="4"/>
  <c r="AP40" i="4" s="1"/>
  <c r="AN40" i="4"/>
  <c r="AI40" i="4"/>
  <c r="I40" i="4"/>
  <c r="H40" i="4"/>
  <c r="AO39" i="4"/>
  <c r="AN39" i="4"/>
  <c r="AP39" i="4" s="1"/>
  <c r="AI39" i="4"/>
  <c r="I39" i="4"/>
  <c r="G39" i="4"/>
  <c r="H39" i="4"/>
  <c r="AO38" i="4"/>
  <c r="AN38" i="4"/>
  <c r="AP38" i="4" s="1"/>
  <c r="AI38" i="4"/>
  <c r="I38" i="4"/>
  <c r="H38" i="4"/>
  <c r="AO37" i="4"/>
  <c r="AP37" i="4" s="1"/>
  <c r="AN37" i="4"/>
  <c r="AI37" i="4"/>
  <c r="I37" i="4"/>
  <c r="H37" i="4"/>
  <c r="AO36" i="4"/>
  <c r="AN36" i="4"/>
  <c r="AP36" i="4" s="1"/>
  <c r="AI36" i="4"/>
  <c r="I36" i="4"/>
  <c r="H36" i="4"/>
  <c r="AO35" i="4"/>
  <c r="AP35" i="4" s="1"/>
  <c r="AN35" i="4"/>
  <c r="AI35" i="4"/>
  <c r="I35" i="4"/>
  <c r="H35" i="4"/>
  <c r="P33" i="4"/>
  <c r="P81" i="4"/>
  <c r="T32" i="4"/>
  <c r="AO31" i="4"/>
  <c r="AP31" i="4" s="1"/>
  <c r="AN31" i="4"/>
  <c r="AI31" i="4"/>
  <c r="H31" i="4"/>
  <c r="AO30" i="4"/>
  <c r="AP30" i="4" s="1"/>
  <c r="AN30" i="4"/>
  <c r="AI30" i="4"/>
  <c r="I30" i="4"/>
  <c r="AO29" i="4"/>
  <c r="AP29" i="4" s="1"/>
  <c r="AN29" i="4"/>
  <c r="AI29" i="4"/>
  <c r="I29" i="4"/>
  <c r="H29" i="4"/>
  <c r="AO28" i="4"/>
  <c r="AN28" i="4"/>
  <c r="AP28" i="4" s="1"/>
  <c r="AI28" i="4"/>
  <c r="I28" i="4"/>
  <c r="H28" i="4"/>
  <c r="AO27" i="4"/>
  <c r="AP27" i="4" s="1"/>
  <c r="AN27" i="4"/>
  <c r="AI27" i="4"/>
  <c r="I27" i="4"/>
  <c r="H27" i="4"/>
  <c r="AO26" i="4"/>
  <c r="AN26" i="4"/>
  <c r="AI26" i="4"/>
  <c r="I26" i="4"/>
  <c r="H26" i="4"/>
  <c r="AO25" i="4"/>
  <c r="AP25" i="4" s="1"/>
  <c r="AN25" i="4"/>
  <c r="AI25" i="4"/>
  <c r="I25" i="4"/>
  <c r="AO24" i="4"/>
  <c r="AP24" i="4" s="1"/>
  <c r="AN24" i="4"/>
  <c r="AI24" i="4"/>
  <c r="AO23" i="4"/>
  <c r="AN23" i="4"/>
  <c r="AP23" i="4" s="1"/>
  <c r="AI23" i="4"/>
  <c r="I23" i="4"/>
  <c r="H23" i="4"/>
  <c r="N22" i="4"/>
  <c r="AO21" i="4"/>
  <c r="AN21" i="4"/>
  <c r="AI21" i="4"/>
  <c r="I21" i="4"/>
  <c r="H21" i="4"/>
  <c r="AO20" i="4"/>
  <c r="AN20" i="4"/>
  <c r="AI20" i="4"/>
  <c r="I20" i="4"/>
  <c r="H20" i="4"/>
  <c r="AO19" i="4"/>
  <c r="AN19" i="4"/>
  <c r="AP19" i="4" s="1"/>
  <c r="AI19" i="4"/>
  <c r="I19" i="4"/>
  <c r="H19" i="4"/>
  <c r="AO18" i="4"/>
  <c r="AN18" i="4"/>
  <c r="AI18" i="4"/>
  <c r="I18" i="4"/>
  <c r="H18" i="4"/>
  <c r="AO17" i="4"/>
  <c r="AN17" i="4"/>
  <c r="AP17" i="4" s="1"/>
  <c r="AI17" i="4"/>
  <c r="I17" i="4"/>
  <c r="H17" i="4"/>
  <c r="AO16" i="4"/>
  <c r="AP16" i="4" s="1"/>
  <c r="AN16" i="4"/>
  <c r="AI16" i="4"/>
  <c r="I16" i="4"/>
  <c r="H16" i="4"/>
  <c r="AO15" i="4"/>
  <c r="F15" i="4" s="1"/>
  <c r="AN15" i="4"/>
  <c r="AI15" i="4"/>
  <c r="AO14" i="4"/>
  <c r="AP14" i="4" s="1"/>
  <c r="AN14" i="4"/>
  <c r="AI14" i="4"/>
  <c r="I14" i="4"/>
  <c r="H14" i="4"/>
  <c r="AO13" i="4"/>
  <c r="AN13" i="4"/>
  <c r="AP13" i="4" s="1"/>
  <c r="AI13" i="4"/>
  <c r="I13" i="4"/>
  <c r="AO12" i="4"/>
  <c r="AN12" i="4"/>
  <c r="AP12" i="4" s="1"/>
  <c r="AI12" i="4"/>
  <c r="I12" i="4"/>
  <c r="H12" i="4"/>
  <c r="AO11" i="4"/>
  <c r="AN11" i="4"/>
  <c r="AI11" i="4"/>
  <c r="I11" i="4"/>
  <c r="H11" i="4"/>
  <c r="AO10" i="4"/>
  <c r="F10" i="4" s="1"/>
  <c r="I10" i="4" s="1"/>
  <c r="AO9" i="4"/>
  <c r="AP9" i="4" s="1"/>
  <c r="AN9" i="4"/>
  <c r="AI9" i="4"/>
  <c r="I9" i="4"/>
  <c r="H9" i="4"/>
  <c r="AO8" i="4"/>
  <c r="AN8" i="4"/>
  <c r="AI8" i="4"/>
  <c r="I8" i="4"/>
  <c r="H8" i="4"/>
  <c r="AO7" i="4"/>
  <c r="AN7" i="4"/>
  <c r="AI7" i="4"/>
  <c r="I7" i="4"/>
  <c r="AO6" i="4"/>
  <c r="AN6" i="4"/>
  <c r="AI6" i="4"/>
  <c r="G6" i="4"/>
  <c r="H6" i="4" s="1"/>
  <c r="P79" i="9"/>
  <c r="P78" i="9"/>
  <c r="B78" i="9"/>
  <c r="B77" i="9"/>
  <c r="P76" i="9"/>
  <c r="P75" i="9"/>
  <c r="P74" i="9"/>
  <c r="P72" i="9"/>
  <c r="P70" i="9"/>
  <c r="N70" i="9"/>
  <c r="O70" i="9"/>
  <c r="P68" i="9"/>
  <c r="N68" i="9"/>
  <c r="O68" i="9" s="1"/>
  <c r="P67" i="9"/>
  <c r="N66" i="9"/>
  <c r="O66" i="9" s="1"/>
  <c r="P65" i="9"/>
  <c r="P62" i="9"/>
  <c r="N62" i="9"/>
  <c r="O62" i="9" s="1"/>
  <c r="P61" i="9"/>
  <c r="P60" i="9"/>
  <c r="P59" i="9"/>
  <c r="P58" i="9"/>
  <c r="N58" i="9"/>
  <c r="O58" i="9" s="1"/>
  <c r="P57" i="9"/>
  <c r="N57" i="9"/>
  <c r="O57" i="9" s="1"/>
  <c r="P56" i="9"/>
  <c r="P55" i="9"/>
  <c r="P52" i="9"/>
  <c r="N52" i="9"/>
  <c r="O52" i="9"/>
  <c r="P51" i="9"/>
  <c r="P49" i="9"/>
  <c r="P48" i="9"/>
  <c r="N48" i="9"/>
  <c r="O48" i="9" s="1"/>
  <c r="P47" i="9"/>
  <c r="P46" i="9"/>
  <c r="N44" i="9"/>
  <c r="O44" i="9" s="1"/>
  <c r="P43" i="9"/>
  <c r="N43" i="9"/>
  <c r="O43" i="9"/>
  <c r="P39" i="9"/>
  <c r="P34" i="9"/>
  <c r="N34" i="9"/>
  <c r="O34" i="9"/>
  <c r="P17" i="9"/>
  <c r="P11" i="9"/>
  <c r="N11" i="9"/>
  <c r="O11" i="9"/>
  <c r="P7" i="9"/>
  <c r="N7" i="9"/>
  <c r="O7" i="9" s="1"/>
  <c r="P5" i="9"/>
  <c r="B5" i="9"/>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 r="B43" i="9" s="1"/>
  <c r="B44" i="9" s="1"/>
  <c r="B45" i="9" s="1"/>
  <c r="B46" i="9" s="1"/>
  <c r="B47" i="9" s="1"/>
  <c r="B48" i="9" s="1"/>
  <c r="B49" i="9" s="1"/>
  <c r="B50" i="9" s="1"/>
  <c r="B51" i="9" s="1"/>
  <c r="B52" i="9" s="1"/>
  <c r="B53" i="9" s="1"/>
  <c r="B54" i="9" s="1"/>
  <c r="B55" i="9" s="1"/>
  <c r="B56" i="9" s="1"/>
  <c r="B57" i="9" s="1"/>
  <c r="B58" i="9" s="1"/>
  <c r="B59" i="9" s="1"/>
  <c r="B60" i="9" s="1"/>
  <c r="B61" i="9" s="1"/>
  <c r="B62" i="9" s="1"/>
  <c r="B63" i="9" s="1"/>
  <c r="B64" i="9" s="1"/>
  <c r="B65" i="9" s="1"/>
  <c r="B66" i="9" s="1"/>
  <c r="B67" i="9" s="1"/>
  <c r="B68" i="9" s="1"/>
  <c r="B69" i="9" s="1"/>
  <c r="B70" i="9" s="1"/>
  <c r="B71" i="9" s="1"/>
  <c r="B72" i="9" s="1"/>
  <c r="B73" i="9" s="1"/>
  <c r="B74" i="9" s="1"/>
  <c r="B75" i="9" s="1"/>
  <c r="V81" i="4"/>
  <c r="F71" i="4"/>
  <c r="H71" i="4" s="1"/>
  <c r="AP6" i="4"/>
  <c r="AP26" i="4"/>
  <c r="AP47" i="4"/>
  <c r="AP20" i="4"/>
  <c r="AP15" i="4"/>
  <c r="AP67" i="4"/>
  <c r="AP43" i="4"/>
  <c r="AP11" i="4"/>
  <c r="F41" i="4"/>
  <c r="I41" i="4" s="1"/>
  <c r="F62" i="4"/>
  <c r="N71" i="9" s="1"/>
  <c r="O71" i="9" s="1"/>
  <c r="F74" i="4"/>
  <c r="N79" i="9"/>
  <c r="O79" i="9" s="1"/>
  <c r="AO22" i="4"/>
  <c r="AP22" i="4" s="1"/>
  <c r="AO32" i="4"/>
  <c r="F32" i="4" s="1"/>
  <c r="F51" i="4"/>
  <c r="H51" i="4" s="1"/>
  <c r="H15" i="4"/>
  <c r="AP10" i="4"/>
  <c r="AO33" i="4"/>
  <c r="F33" i="4" s="1"/>
  <c r="F59" i="4"/>
  <c r="H59" i="4" s="1"/>
  <c r="F52" i="4"/>
  <c r="N59" i="9" s="1"/>
  <c r="O59" i="9" s="1"/>
  <c r="F63" i="4"/>
  <c r="I63" i="4" s="1"/>
  <c r="F48" i="4"/>
  <c r="N56" i="9" s="1"/>
  <c r="O56" i="9" s="1"/>
  <c r="N75" i="9"/>
  <c r="O75" i="9" s="1"/>
  <c r="I69" i="4"/>
  <c r="H69" i="4"/>
  <c r="AP69" i="4"/>
  <c r="AP71" i="4"/>
  <c r="H52" i="4"/>
  <c r="H41" i="4"/>
  <c r="N17" i="9"/>
  <c r="O17" i="9" s="1"/>
  <c r="H64" i="4"/>
  <c r="H74" i="4"/>
  <c r="I74" i="4"/>
  <c r="I15" i="4"/>
  <c r="I59" i="4"/>
  <c r="N65" i="9"/>
  <c r="O65" i="9" s="1"/>
  <c r="H48" i="4"/>
  <c r="N78" i="9" l="1"/>
  <c r="O78" i="9" s="1"/>
  <c r="N55" i="9"/>
  <c r="O55" i="9" s="1"/>
  <c r="P55" i="49"/>
  <c r="I77" i="4"/>
  <c r="H77" i="4"/>
  <c r="I33" i="4"/>
  <c r="H33" i="4"/>
  <c r="N46" i="9"/>
  <c r="O46" i="9" s="1"/>
  <c r="AP52" i="4"/>
  <c r="AP80" i="4"/>
  <c r="H63" i="4"/>
  <c r="N72" i="9"/>
  <c r="O72" i="9" s="1"/>
  <c r="H62" i="4"/>
  <c r="I71" i="4"/>
  <c r="I51" i="4"/>
  <c r="AP73" i="4"/>
  <c r="AI75" i="4"/>
  <c r="AJ75" i="4" s="1"/>
  <c r="AP7" i="4"/>
  <c r="AP18" i="4"/>
  <c r="AP21" i="4"/>
  <c r="AP45" i="4"/>
  <c r="T81" i="4"/>
  <c r="AP54" i="4"/>
  <c r="AP66" i="4"/>
  <c r="AO75" i="4"/>
  <c r="F75" i="4" s="1"/>
  <c r="H42" i="49"/>
  <c r="U8" i="48"/>
  <c r="U14" i="48" s="1"/>
  <c r="U51" i="48" s="1"/>
  <c r="R51" i="48"/>
  <c r="AE57" i="49" s="1"/>
  <c r="S51" i="48"/>
  <c r="AG57" i="49" s="1"/>
  <c r="Z34" i="48"/>
  <c r="G15" i="49"/>
  <c r="AA55" i="49"/>
  <c r="AO41" i="49"/>
  <c r="F41" i="49" s="1"/>
  <c r="N26" i="47" s="1"/>
  <c r="O26" i="47" s="1"/>
  <c r="AH55" i="49"/>
  <c r="I24" i="49"/>
  <c r="AN19" i="49"/>
  <c r="AN26" i="49" s="1"/>
  <c r="V55" i="49"/>
  <c r="T55" i="49"/>
  <c r="AP33" i="4"/>
  <c r="M55" i="49"/>
  <c r="AP35" i="49"/>
  <c r="N60" i="9"/>
  <c r="O60" i="9" s="1"/>
  <c r="I52" i="4"/>
  <c r="AA81" i="4"/>
  <c r="AP8" i="4"/>
  <c r="AO34" i="4"/>
  <c r="AP42" i="4"/>
  <c r="AP44" i="4"/>
  <c r="AO53" i="4"/>
  <c r="F53" i="4" s="1"/>
  <c r="X81" i="4"/>
  <c r="AP55" i="4"/>
  <c r="AP56" i="4"/>
  <c r="AP57" i="4"/>
  <c r="AP58" i="4"/>
  <c r="AP59" i="4"/>
  <c r="W27" i="48"/>
  <c r="W29" i="48" s="1"/>
  <c r="AP20" i="49"/>
  <c r="Z10" i="48"/>
  <c r="Z19" i="48"/>
  <c r="Z20" i="48"/>
  <c r="Q51" i="48"/>
  <c r="AC57" i="49" s="1"/>
  <c r="Z33" i="48"/>
  <c r="AF55" i="49"/>
  <c r="AG55" i="49"/>
  <c r="AG58" i="49" s="1"/>
  <c r="H41" i="49"/>
  <c r="Z55" i="49"/>
  <c r="G55" i="49"/>
  <c r="N15" i="47"/>
  <c r="O15" i="47" s="1"/>
  <c r="I21" i="49"/>
  <c r="H21" i="49"/>
  <c r="H32" i="4"/>
  <c r="I32" i="4"/>
  <c r="N39" i="9"/>
  <c r="O39" i="9" s="1"/>
  <c r="AI81" i="4"/>
  <c r="N85" i="9"/>
  <c r="O85" i="9" s="1"/>
  <c r="H80" i="4"/>
  <c r="H73" i="4"/>
  <c r="AL48" i="4"/>
  <c r="N81" i="4"/>
  <c r="AP46" i="4"/>
  <c r="F46" i="4"/>
  <c r="F68" i="4"/>
  <c r="AP68" i="4"/>
  <c r="G76" i="4"/>
  <c r="H76" i="4" s="1"/>
  <c r="AJ76" i="4"/>
  <c r="I76" i="4"/>
  <c r="AE81" i="4"/>
  <c r="N29" i="47"/>
  <c r="O29" i="47" s="1"/>
  <c r="I43" i="49"/>
  <c r="H43" i="49"/>
  <c r="S55" i="49"/>
  <c r="I48" i="4"/>
  <c r="H10" i="4"/>
  <c r="N67" i="9"/>
  <c r="O67" i="9" s="1"/>
  <c r="AP32" i="4"/>
  <c r="N5" i="9"/>
  <c r="O5" i="9" s="1"/>
  <c r="F70" i="4"/>
  <c r="F22" i="4"/>
  <c r="AN53" i="4"/>
  <c r="AP53" i="4" s="1"/>
  <c r="AP41" i="4"/>
  <c r="AP65" i="4"/>
  <c r="F65" i="4"/>
  <c r="AO72" i="4"/>
  <c r="R81" i="4"/>
  <c r="N82" i="9"/>
  <c r="O82" i="9" s="1"/>
  <c r="AK76" i="4"/>
  <c r="AK81" i="4" s="1"/>
  <c r="I80" i="4"/>
  <c r="H22" i="49"/>
  <c r="H10" i="49"/>
  <c r="I10" i="49"/>
  <c r="I51" i="49"/>
  <c r="I53" i="49" s="1"/>
  <c r="H51" i="49"/>
  <c r="H53" i="49" s="1"/>
  <c r="F53" i="49"/>
  <c r="H51" i="48"/>
  <c r="K57" i="49" s="1"/>
  <c r="L51" i="48"/>
  <c r="S57" i="49" s="1"/>
  <c r="P51" i="48"/>
  <c r="AA57" i="49" s="1"/>
  <c r="AA58" i="49" s="1"/>
  <c r="I51" i="48"/>
  <c r="M57" i="49" s="1"/>
  <c r="Z32" i="48"/>
  <c r="V32" i="48"/>
  <c r="I11" i="49"/>
  <c r="H11" i="49"/>
  <c r="AD55" i="49"/>
  <c r="AC55" i="49"/>
  <c r="AC58" i="49" s="1"/>
  <c r="F36" i="49"/>
  <c r="AP36" i="49"/>
  <c r="L48" i="49"/>
  <c r="AO37" i="49"/>
  <c r="F78" i="4"/>
  <c r="AP78" i="4"/>
  <c r="AI12" i="49"/>
  <c r="AI15" i="49" s="1"/>
  <c r="W15" i="49"/>
  <c r="W55" i="49" s="1"/>
  <c r="W58" i="49" s="1"/>
  <c r="AP12" i="49"/>
  <c r="Q48" i="49"/>
  <c r="Q55" i="49" s="1"/>
  <c r="I73" i="4"/>
  <c r="N49" i="9"/>
  <c r="O49" i="9" s="1"/>
  <c r="N81" i="9"/>
  <c r="O81" i="9" s="1"/>
  <c r="AI53" i="4"/>
  <c r="AJ53" i="4" s="1"/>
  <c r="AP64" i="4"/>
  <c r="AG77" i="4"/>
  <c r="AI77" i="4" s="1"/>
  <c r="AP75" i="4"/>
  <c r="AI38" i="49"/>
  <c r="Z9" i="48"/>
  <c r="G14" i="48"/>
  <c r="J51" i="48"/>
  <c r="O57" i="49" s="1"/>
  <c r="G24" i="48"/>
  <c r="Z18" i="48"/>
  <c r="J44" i="48"/>
  <c r="T41" i="48"/>
  <c r="Z41" i="48" s="1"/>
  <c r="I12" i="49"/>
  <c r="H12" i="49"/>
  <c r="AB55" i="49"/>
  <c r="Y55" i="49"/>
  <c r="Y58" i="49" s="1"/>
  <c r="AE55" i="49"/>
  <c r="F29" i="49"/>
  <c r="AP29" i="49"/>
  <c r="AP31" i="49" s="1"/>
  <c r="I34" i="49"/>
  <c r="H34" i="49"/>
  <c r="N19" i="47"/>
  <c r="O19" i="47" s="1"/>
  <c r="H39" i="49"/>
  <c r="N24" i="47"/>
  <c r="O24" i="47" s="1"/>
  <c r="E48" i="49"/>
  <c r="E55" i="49" s="1"/>
  <c r="E58" i="49" s="1"/>
  <c r="I41" i="49"/>
  <c r="N55" i="49"/>
  <c r="AN15" i="49"/>
  <c r="AH81" i="4"/>
  <c r="N25" i="47"/>
  <c r="O25" i="47" s="1"/>
  <c r="H40" i="49"/>
  <c r="K44" i="48"/>
  <c r="K51" i="48" s="1"/>
  <c r="Q57" i="49" s="1"/>
  <c r="T36" i="48"/>
  <c r="Z36" i="48" s="1"/>
  <c r="T35" i="48"/>
  <c r="T44" i="48" s="1"/>
  <c r="T51" i="48" s="1"/>
  <c r="AI57" i="49" s="1"/>
  <c r="H44" i="48"/>
  <c r="H35" i="49"/>
  <c r="N20" i="47"/>
  <c r="O20" i="47" s="1"/>
  <c r="U48" i="49"/>
  <c r="U55" i="49" s="1"/>
  <c r="U58" i="49" s="1"/>
  <c r="AI41" i="49"/>
  <c r="K48" i="49"/>
  <c r="K55" i="49" s="1"/>
  <c r="AI37" i="49"/>
  <c r="AO13" i="49"/>
  <c r="F13" i="49" s="1"/>
  <c r="N9" i="47" s="1"/>
  <c r="O9" i="47" s="1"/>
  <c r="AP41" i="49"/>
  <c r="AP79" i="4"/>
  <c r="F79" i="4"/>
  <c r="AP44" i="49"/>
  <c r="F44" i="49"/>
  <c r="J55" i="49"/>
  <c r="J58" i="49" s="1"/>
  <c r="I45" i="49"/>
  <c r="H45" i="49"/>
  <c r="O26" i="49"/>
  <c r="O55" i="49" s="1"/>
  <c r="O58" i="49" s="1"/>
  <c r="AI19" i="49"/>
  <c r="AI26" i="49" s="1"/>
  <c r="R55" i="49"/>
  <c r="AO19" i="49"/>
  <c r="F19" i="49" s="1"/>
  <c r="H19" i="49" s="1"/>
  <c r="L55" i="49"/>
  <c r="X55" i="49"/>
  <c r="AP21" i="49"/>
  <c r="N14" i="47"/>
  <c r="O14" i="47" s="1"/>
  <c r="H20" i="49"/>
  <c r="I20" i="49"/>
  <c r="N13" i="47"/>
  <c r="O13" i="47" s="1"/>
  <c r="F15" i="49"/>
  <c r="AI48" i="49" l="1"/>
  <c r="G51" i="48"/>
  <c r="M58" i="49"/>
  <c r="AL76" i="4"/>
  <c r="AG81" i="4"/>
  <c r="AO57" i="49"/>
  <c r="AP57" i="49" s="1"/>
  <c r="AP34" i="4"/>
  <c r="F34" i="4"/>
  <c r="AN57" i="49"/>
  <c r="AE58" i="49"/>
  <c r="H75" i="4"/>
  <c r="I75" i="4"/>
  <c r="I13" i="49"/>
  <c r="I15" i="49" s="1"/>
  <c r="AO15" i="49"/>
  <c r="AO26" i="49"/>
  <c r="F26" i="49"/>
  <c r="AP19" i="49"/>
  <c r="N11" i="47"/>
  <c r="O11" i="47" s="1"/>
  <c r="I19" i="49"/>
  <c r="I26" i="49" s="1"/>
  <c r="K58" i="49"/>
  <c r="AI55" i="49"/>
  <c r="AI58" i="49" s="1"/>
  <c r="I44" i="49"/>
  <c r="H44" i="49"/>
  <c r="N30" i="47"/>
  <c r="O30" i="47" s="1"/>
  <c r="F31" i="49"/>
  <c r="H29" i="49"/>
  <c r="H31" i="49" s="1"/>
  <c r="N17" i="47"/>
  <c r="O17" i="47" s="1"/>
  <c r="I29" i="49"/>
  <c r="I53" i="4"/>
  <c r="H53" i="4"/>
  <c r="N61" i="9"/>
  <c r="O61" i="9" s="1"/>
  <c r="AK34" i="49"/>
  <c r="AP38" i="49"/>
  <c r="AN48" i="49"/>
  <c r="AN55" i="49" s="1"/>
  <c r="AN58" i="49" s="1"/>
  <c r="Z35" i="48"/>
  <c r="F72" i="4"/>
  <c r="AP72" i="4"/>
  <c r="AO81" i="4"/>
  <c r="AP13" i="49"/>
  <c r="AP15" i="49" s="1"/>
  <c r="H13" i="49"/>
  <c r="H15" i="49" s="1"/>
  <c r="I79" i="4"/>
  <c r="N84" i="9"/>
  <c r="O84" i="9" s="1"/>
  <c r="H79" i="4"/>
  <c r="N83" i="9"/>
  <c r="O83" i="9" s="1"/>
  <c r="H78" i="4"/>
  <c r="I78" i="4"/>
  <c r="W32" i="48"/>
  <c r="W44" i="48" s="1"/>
  <c r="W51" i="48" s="1"/>
  <c r="V44" i="48"/>
  <c r="V51" i="48" s="1"/>
  <c r="N73" i="9"/>
  <c r="O73" i="9" s="1"/>
  <c r="H65" i="4"/>
  <c r="I65" i="4"/>
  <c r="I22" i="4"/>
  <c r="H22" i="4"/>
  <c r="N21" i="9"/>
  <c r="F81" i="4"/>
  <c r="S58" i="49"/>
  <c r="AN77" i="4"/>
  <c r="AP77" i="4" s="1"/>
  <c r="N74" i="9"/>
  <c r="O74" i="9" s="1"/>
  <c r="I68" i="4"/>
  <c r="H68" i="4"/>
  <c r="N21" i="47"/>
  <c r="O21" i="47" s="1"/>
  <c r="I36" i="49"/>
  <c r="H36" i="49"/>
  <c r="I70" i="4"/>
  <c r="H70" i="4"/>
  <c r="N76" i="9"/>
  <c r="O76" i="9" s="1"/>
  <c r="AP26" i="49"/>
  <c r="Q58" i="49"/>
  <c r="AP37" i="49"/>
  <c r="AP48" i="49" s="1"/>
  <c r="F37" i="49"/>
  <c r="AO48" i="49"/>
  <c r="AO55" i="49" s="1"/>
  <c r="AO58" i="49" s="1"/>
  <c r="P80" i="9"/>
  <c r="G81" i="4"/>
  <c r="H46" i="4"/>
  <c r="N51" i="9"/>
  <c r="O51" i="9" s="1"/>
  <c r="I46" i="4"/>
  <c r="AL81" i="4"/>
  <c r="H26" i="49"/>
  <c r="N47" i="9" l="1"/>
  <c r="O47" i="9" s="1"/>
  <c r="I34" i="4"/>
  <c r="I81" i="4" s="1"/>
  <c r="H34" i="4"/>
  <c r="AN81" i="4"/>
  <c r="AP81" i="4"/>
  <c r="AP55" i="49"/>
  <c r="H37" i="49"/>
  <c r="H48" i="49" s="1"/>
  <c r="N22" i="47"/>
  <c r="O22" i="47" s="1"/>
  <c r="I37" i="49"/>
  <c r="I48" i="49" s="1"/>
  <c r="F48" i="49"/>
  <c r="F55" i="49" s="1"/>
  <c r="H55" i="49"/>
  <c r="AJ72" i="4"/>
  <c r="AJ81" i="4" s="1"/>
  <c r="N77" i="9"/>
  <c r="O77" i="9" s="1"/>
  <c r="H72" i="4"/>
  <c r="H81" i="4" s="1"/>
  <c r="I72" i="4"/>
  <c r="AK48" i="49"/>
  <c r="AK55" i="49" s="1"/>
  <c r="AL34" i="49"/>
  <c r="AL48" i="49" s="1"/>
  <c r="I31" i="49"/>
  <c r="AL29" i="49"/>
  <c r="AL31" i="49" s="1"/>
  <c r="I55" i="49" l="1"/>
  <c r="AL55" i="49"/>
</calcChain>
</file>

<file path=xl/comments1.xml><?xml version="1.0" encoding="utf-8"?>
<comments xmlns="http://schemas.openxmlformats.org/spreadsheetml/2006/main">
  <authors>
    <author>Norhasina Hamzah</author>
    <author>Lenny Ruby Atai</author>
    <author>Aida Rashid</author>
  </authors>
  <commentList>
    <comment ref="Q8" authorId="0" shapeId="0">
      <text>
        <r>
          <rPr>
            <b/>
            <sz val="9"/>
            <color indexed="81"/>
            <rFont val="Tahoma"/>
            <family val="2"/>
          </rPr>
          <t>Norhasina Hamzah:</t>
        </r>
        <r>
          <rPr>
            <sz val="9"/>
            <color indexed="81"/>
            <rFont val="Tahoma"/>
            <family val="2"/>
          </rPr>
          <t xml:space="preserve">
April data = RM1,170,411.81
May = RM1,132,584.45
Reduction of cost = RM37,827
Checking with Finance if there the data is correct (Jasina)</t>
        </r>
      </text>
    </comment>
    <comment ref="E21" authorId="0" shapeId="0">
      <text>
        <r>
          <rPr>
            <b/>
            <sz val="9"/>
            <color indexed="81"/>
            <rFont val="Tahoma"/>
            <family val="2"/>
          </rPr>
          <t>Norhasina Hamzah:</t>
        </r>
        <r>
          <rPr>
            <sz val="9"/>
            <color indexed="81"/>
            <rFont val="Tahoma"/>
            <family val="2"/>
          </rPr>
          <t xml:space="preserve">
Ceiling value: RM2,400,000 (concession transaction base)</t>
        </r>
      </text>
    </comment>
    <comment ref="E43" authorId="0" shapeId="0">
      <text>
        <r>
          <rPr>
            <b/>
            <sz val="9"/>
            <color indexed="81"/>
            <rFont val="Tahoma"/>
            <family val="2"/>
          </rPr>
          <t>Norhasina Hamzah:</t>
        </r>
        <r>
          <rPr>
            <sz val="9"/>
            <color indexed="81"/>
            <rFont val="Tahoma"/>
            <family val="2"/>
          </rPr>
          <t xml:space="preserve">
RM6,500,000 without GST
RM6,6890,000 with GST</t>
        </r>
      </text>
    </comment>
    <comment ref="Q43" authorId="0" shapeId="0">
      <text>
        <r>
          <rPr>
            <b/>
            <sz val="9"/>
            <color indexed="81"/>
            <rFont val="Tahoma"/>
            <family val="2"/>
          </rPr>
          <t>Norhasina Hamzah:</t>
        </r>
        <r>
          <rPr>
            <sz val="9"/>
            <color indexed="81"/>
            <rFont val="Tahoma"/>
            <family val="2"/>
          </rPr>
          <t xml:space="preserve">
July figure RM3,897,986.77 was mistakenly included accrued cost RM252,280
Cost without accrued cost = RM3,645,706.77</t>
        </r>
      </text>
    </comment>
    <comment ref="Q49" authorId="0" shapeId="0">
      <text>
        <r>
          <rPr>
            <b/>
            <sz val="9"/>
            <color indexed="81"/>
            <rFont val="Tahoma"/>
            <family val="2"/>
          </rPr>
          <t>Norhasina Hamzah:</t>
        </r>
        <r>
          <rPr>
            <sz val="9"/>
            <color indexed="81"/>
            <rFont val="Tahoma"/>
            <family val="2"/>
          </rPr>
          <t xml:space="preserve">
April data = RM1,170,411.81
May = RM1,132,584.45
Reduction of cost = RM37,827
Checking with Finance if there the data is correct (Jasina)</t>
        </r>
      </text>
    </comment>
    <comment ref="Q55" authorId="0" shapeId="0">
      <text>
        <r>
          <rPr>
            <b/>
            <sz val="9"/>
            <color indexed="81"/>
            <rFont val="Tahoma"/>
            <family val="2"/>
          </rPr>
          <t>Norhasina Hamzah:</t>
        </r>
        <r>
          <rPr>
            <sz val="9"/>
            <color indexed="81"/>
            <rFont val="Tahoma"/>
            <family val="2"/>
          </rPr>
          <t xml:space="preserve">
Correction to cost as t31/12/2019 previously RM55,977,486.00</t>
        </r>
      </text>
    </comment>
    <comment ref="F57" authorId="1" shapeId="0">
      <text>
        <r>
          <rPr>
            <sz val="9"/>
            <color indexed="81"/>
            <rFont val="Tahoma"/>
            <family val="2"/>
          </rPr>
          <t xml:space="preserve">Based on project initiation date.
</t>
        </r>
      </text>
    </comment>
    <comment ref="Q76" authorId="2" shapeId="0">
      <text>
        <r>
          <rPr>
            <b/>
            <sz val="9"/>
            <color indexed="81"/>
            <rFont val="Tahoma"/>
            <family val="2"/>
          </rPr>
          <t>Aida Rashid:</t>
        </r>
        <r>
          <rPr>
            <sz val="9"/>
            <color indexed="81"/>
            <rFont val="Tahoma"/>
            <family val="2"/>
          </rPr>
          <t xml:space="preserve">
The cost decrease from last mth due to some arrangement on the cost as at Sept.</t>
        </r>
      </text>
    </comment>
    <comment ref="N80" authorId="0" shapeId="0">
      <text>
        <r>
          <rPr>
            <b/>
            <sz val="9"/>
            <color indexed="81"/>
            <rFont val="Tahoma"/>
            <family val="2"/>
          </rPr>
          <t>Norhasina Hamzah:</t>
        </r>
        <r>
          <rPr>
            <sz val="9"/>
            <color indexed="81"/>
            <rFont val="Tahoma"/>
            <family val="2"/>
          </rPr>
          <t xml:space="preserve">
Based on collection made.</t>
        </r>
      </text>
    </comment>
    <comment ref="Q80" authorId="0" shapeId="0">
      <text>
        <r>
          <rPr>
            <b/>
            <sz val="9"/>
            <color indexed="81"/>
            <rFont val="Tahoma"/>
            <family val="2"/>
          </rPr>
          <t>Norhasina Hamzah:</t>
        </r>
        <r>
          <rPr>
            <sz val="9"/>
            <color indexed="81"/>
            <rFont val="Tahoma"/>
            <family val="2"/>
          </rPr>
          <t xml:space="preserve">
Cost for Oct 2019 is not accurate because there were duplicate entries. Rectification done for figure of Nov 2019.</t>
        </r>
      </text>
    </comment>
  </commentList>
</comments>
</file>

<file path=xl/comments2.xml><?xml version="1.0" encoding="utf-8"?>
<comments xmlns="http://schemas.openxmlformats.org/spreadsheetml/2006/main">
  <authors>
    <author>Norhasina Hamzah</author>
    <author>Aida Rashid</author>
  </authors>
  <commentList>
    <comment ref="N9" authorId="0" shapeId="0">
      <text>
        <r>
          <rPr>
            <b/>
            <sz val="9"/>
            <color indexed="81"/>
            <rFont val="Tahoma"/>
            <family val="2"/>
          </rPr>
          <t>Norhasina Hamzah:</t>
        </r>
        <r>
          <rPr>
            <sz val="9"/>
            <color indexed="81"/>
            <rFont val="Tahoma"/>
            <family val="2"/>
          </rPr>
          <t xml:space="preserve">
Based on collection made.</t>
        </r>
      </text>
    </comment>
    <comment ref="P9" authorId="0" shapeId="0">
      <text>
        <r>
          <rPr>
            <b/>
            <sz val="9"/>
            <color indexed="81"/>
            <rFont val="Tahoma"/>
            <family val="2"/>
          </rPr>
          <t>Norhasina Hamzah:</t>
        </r>
        <r>
          <rPr>
            <sz val="9"/>
            <color indexed="81"/>
            <rFont val="Tahoma"/>
            <family val="2"/>
          </rPr>
          <t xml:space="preserve">
Based on collection made.</t>
        </r>
      </text>
    </comment>
    <comment ref="E14" authorId="0" shapeId="0">
      <text>
        <r>
          <rPr>
            <b/>
            <sz val="9"/>
            <color indexed="81"/>
            <rFont val="Tahoma"/>
            <family val="2"/>
          </rPr>
          <t>Norhasina Hamzah:</t>
        </r>
        <r>
          <rPr>
            <sz val="9"/>
            <color indexed="81"/>
            <rFont val="Tahoma"/>
            <family val="2"/>
          </rPr>
          <t xml:space="preserve">
Ceiling value: RM2,400,000 (concession transaction base)</t>
        </r>
      </text>
    </comment>
    <comment ref="E21" authorId="1" shapeId="0">
      <text>
        <r>
          <rPr>
            <b/>
            <sz val="9"/>
            <color indexed="81"/>
            <rFont val="Tahoma"/>
            <family val="2"/>
          </rPr>
          <t>Aida Rashid:</t>
        </r>
        <r>
          <rPr>
            <sz val="9"/>
            <color indexed="81"/>
            <rFont val="Tahoma"/>
            <family val="2"/>
          </rPr>
          <t xml:space="preserve">
Original Contract value RM10,123,738.81 </t>
        </r>
      </text>
    </comment>
  </commentList>
</comments>
</file>

<file path=xl/comments3.xml><?xml version="1.0" encoding="utf-8"?>
<comments xmlns="http://schemas.openxmlformats.org/spreadsheetml/2006/main">
  <authors>
    <author>Aida Rashid</author>
  </authors>
  <commentList>
    <comment ref="P9" authorId="0" shapeId="0">
      <text>
        <r>
          <rPr>
            <b/>
            <sz val="9"/>
            <color indexed="81"/>
            <rFont val="Tahoma"/>
            <family val="2"/>
          </rPr>
          <t>Aida Rashid:</t>
        </r>
        <r>
          <rPr>
            <sz val="9"/>
            <color indexed="81"/>
            <rFont val="Tahoma"/>
            <family val="2"/>
          </rPr>
          <t xml:space="preserve">
CN issued in April 2020</t>
        </r>
      </text>
    </comment>
    <comment ref="R9" authorId="0" shapeId="0">
      <text>
        <r>
          <rPr>
            <b/>
            <sz val="9"/>
            <color indexed="81"/>
            <rFont val="Tahoma"/>
            <family val="2"/>
          </rPr>
          <t>Aida Rashid:</t>
        </r>
        <r>
          <rPr>
            <sz val="9"/>
            <color indexed="81"/>
            <rFont val="Tahoma"/>
            <family val="2"/>
          </rPr>
          <t xml:space="preserve">
Reissue the Inv (to replace the Inv issued in March 2020)</t>
        </r>
      </text>
    </comment>
    <comment ref="I10" authorId="0" shapeId="0">
      <text>
        <r>
          <rPr>
            <b/>
            <sz val="9"/>
            <color indexed="81"/>
            <rFont val="Tahoma"/>
            <family val="2"/>
          </rPr>
          <t>Aida Rashid:</t>
        </r>
        <r>
          <rPr>
            <sz val="9"/>
            <color indexed="81"/>
            <rFont val="Tahoma"/>
            <family val="2"/>
          </rPr>
          <t xml:space="preserve">
Opportunity loss to project</t>
        </r>
      </text>
    </comment>
    <comment ref="L10" authorId="0" shapeId="0">
      <text>
        <r>
          <rPr>
            <b/>
            <sz val="9"/>
            <color indexed="81"/>
            <rFont val="Tahoma"/>
            <family val="2"/>
          </rPr>
          <t>Aida Rashid:</t>
        </r>
        <r>
          <rPr>
            <sz val="9"/>
            <color indexed="81"/>
            <rFont val="Tahoma"/>
            <family val="2"/>
          </rPr>
          <t xml:space="preserve">
RM184,035.43 (On Request-budget 3rd extension)</t>
        </r>
      </text>
    </comment>
    <comment ref="L11" authorId="0" shapeId="0">
      <text>
        <r>
          <rPr>
            <b/>
            <sz val="9"/>
            <color indexed="81"/>
            <rFont val="Tahoma"/>
            <family val="2"/>
          </rPr>
          <t>Aida Rashid:</t>
        </r>
        <r>
          <rPr>
            <sz val="9"/>
            <color indexed="81"/>
            <rFont val="Tahoma"/>
            <family val="2"/>
          </rPr>
          <t xml:space="preserve">
RM184,035.43 - On Request</t>
        </r>
      </text>
    </comment>
    <comment ref="P12" authorId="0" shapeId="0">
      <text>
        <r>
          <rPr>
            <b/>
            <sz val="9"/>
            <color indexed="81"/>
            <rFont val="Tahoma"/>
            <family val="2"/>
          </rPr>
          <t>Aida Rashid:</t>
        </r>
        <r>
          <rPr>
            <sz val="9"/>
            <color indexed="81"/>
            <rFont val="Tahoma"/>
            <family val="2"/>
          </rPr>
          <t xml:space="preserve">
Feb 2020</t>
        </r>
      </text>
    </comment>
    <comment ref="R12" authorId="0" shapeId="0">
      <text>
        <r>
          <rPr>
            <b/>
            <sz val="9"/>
            <color indexed="81"/>
            <rFont val="Tahoma"/>
            <family val="2"/>
          </rPr>
          <t>Aida Rashid:</t>
        </r>
        <r>
          <rPr>
            <sz val="9"/>
            <color indexed="81"/>
            <rFont val="Tahoma"/>
            <family val="2"/>
          </rPr>
          <t xml:space="preserve">
March 2020</t>
        </r>
      </text>
    </comment>
    <comment ref="T12" authorId="0" shapeId="0">
      <text>
        <r>
          <rPr>
            <b/>
            <sz val="9"/>
            <color indexed="81"/>
            <rFont val="Tahoma"/>
            <family val="2"/>
          </rPr>
          <t>Aida Rashid:</t>
        </r>
        <r>
          <rPr>
            <sz val="9"/>
            <color indexed="81"/>
            <rFont val="Tahoma"/>
            <family val="2"/>
          </rPr>
          <t xml:space="preserve">
April 2020</t>
        </r>
      </text>
    </comment>
    <comment ref="N13" authorId="0" shapeId="0">
      <text>
        <r>
          <rPr>
            <b/>
            <sz val="9"/>
            <color indexed="81"/>
            <rFont val="Tahoma"/>
            <family val="2"/>
          </rPr>
          <t>Aida Rashid:</t>
        </r>
        <r>
          <rPr>
            <sz val="9"/>
            <color indexed="81"/>
            <rFont val="Tahoma"/>
            <family val="2"/>
          </rPr>
          <t xml:space="preserve">
1. MBPP - RM535,696.98
2. MBSP - RM150,731.04</t>
        </r>
      </text>
    </comment>
    <comment ref="P13" authorId="0" shapeId="0">
      <text>
        <r>
          <rPr>
            <b/>
            <sz val="9"/>
            <color indexed="81"/>
            <rFont val="Tahoma"/>
            <family val="2"/>
          </rPr>
          <t>Aida Rashid:</t>
        </r>
        <r>
          <rPr>
            <sz val="9"/>
            <color indexed="81"/>
            <rFont val="Tahoma"/>
            <family val="2"/>
          </rPr>
          <t xml:space="preserve">
1. MBPP - RM373,124.44
2. MBSP - RM119,656.81</t>
        </r>
      </text>
    </comment>
    <comment ref="R13" authorId="0" shapeId="0">
      <text>
        <r>
          <rPr>
            <b/>
            <sz val="9"/>
            <color indexed="81"/>
            <rFont val="Tahoma"/>
            <family val="2"/>
          </rPr>
          <t>Aida Rashid:</t>
        </r>
        <r>
          <rPr>
            <sz val="9"/>
            <color indexed="81"/>
            <rFont val="Tahoma"/>
            <family val="2"/>
          </rPr>
          <t xml:space="preserve">
1. MBPP - RM61,910.16
2. MBSP - RM7,015.71</t>
        </r>
      </text>
    </comment>
    <comment ref="T13" authorId="0" shapeId="0">
      <text>
        <r>
          <rPr>
            <b/>
            <sz val="9"/>
            <color indexed="81"/>
            <rFont val="Tahoma"/>
            <family val="2"/>
          </rPr>
          <t>Aida Rashid:</t>
        </r>
        <r>
          <rPr>
            <sz val="9"/>
            <color indexed="81"/>
            <rFont val="Tahoma"/>
            <family val="2"/>
          </rPr>
          <t xml:space="preserve">
MBPP - RM167,043.50
MBSP - RM36,617.49</t>
        </r>
      </text>
    </comment>
    <comment ref="V13" authorId="0" shapeId="0">
      <text>
        <r>
          <rPr>
            <b/>
            <sz val="9"/>
            <color indexed="81"/>
            <rFont val="Tahoma"/>
            <family val="2"/>
          </rPr>
          <t>Aida Rashid:</t>
        </r>
        <r>
          <rPr>
            <sz val="9"/>
            <color indexed="81"/>
            <rFont val="Tahoma"/>
            <family val="2"/>
          </rPr>
          <t xml:space="preserve">
MBPP - RM414,517.74
MBSP - RM79,775.41</t>
        </r>
      </text>
    </comment>
    <comment ref="X13" authorId="0" shapeId="0">
      <text>
        <r>
          <rPr>
            <b/>
            <sz val="9"/>
            <color indexed="81"/>
            <rFont val="Tahoma"/>
            <family val="2"/>
          </rPr>
          <t>Aida Rashid:</t>
        </r>
        <r>
          <rPr>
            <sz val="9"/>
            <color indexed="81"/>
            <rFont val="Tahoma"/>
            <family val="2"/>
          </rPr>
          <t xml:space="preserve">
MBPP - RM854,569.20
MBSP - RM254,116.60</t>
        </r>
      </text>
    </comment>
    <comment ref="Z13" authorId="0" shapeId="0">
      <text>
        <r>
          <rPr>
            <b/>
            <sz val="9"/>
            <color indexed="81"/>
            <rFont val="Tahoma"/>
            <family val="2"/>
          </rPr>
          <t>Aida Rashid:</t>
        </r>
        <r>
          <rPr>
            <sz val="9"/>
            <color indexed="81"/>
            <rFont val="Tahoma"/>
            <family val="2"/>
          </rPr>
          <t xml:space="preserve">
MBPP - RM612,253.01
MBSP - RM202,436.26</t>
        </r>
      </text>
    </comment>
    <comment ref="N19" authorId="0" shapeId="0">
      <text>
        <r>
          <rPr>
            <b/>
            <sz val="9"/>
            <color indexed="81"/>
            <rFont val="Tahoma"/>
            <family val="2"/>
          </rPr>
          <t>Aida Rashid:
Jan 2020</t>
        </r>
        <r>
          <rPr>
            <sz val="9"/>
            <color indexed="81"/>
            <rFont val="Tahoma"/>
            <family val="2"/>
          </rPr>
          <t xml:space="preserve">
1. RM658,657.50 - Bantuan sokongan teknikal
2. RM220,832.98 - Change Request 
3. RM227,900.00 - Latihan 
4. RM1,590,000.00 - Khidmat Audit Sistem myIMMS
5. RM83,300.00 - CN for Penalty Aug &amp; Sept</t>
        </r>
      </text>
    </comment>
    <comment ref="P19" authorId="0" shapeId="0">
      <text>
        <r>
          <rPr>
            <b/>
            <sz val="9"/>
            <color indexed="81"/>
            <rFont val="Tahoma"/>
            <family val="2"/>
          </rPr>
          <t>Aida Rashid:</t>
        </r>
        <r>
          <rPr>
            <sz val="9"/>
            <color indexed="81"/>
            <rFont val="Tahoma"/>
            <family val="2"/>
          </rPr>
          <t xml:space="preserve">
Feb 2020
1. RM220,832.98 - Change Request
2. RM63,600 - Latihan
3. RM658,657.50 - Bantuan Sokongan Teknikal</t>
        </r>
      </text>
    </comment>
    <comment ref="R19" authorId="0" shapeId="0">
      <text>
        <r>
          <rPr>
            <b/>
            <sz val="9"/>
            <color indexed="81"/>
            <rFont val="Tahoma"/>
            <family val="2"/>
          </rPr>
          <t>Aida Rashid:</t>
        </r>
        <r>
          <rPr>
            <sz val="9"/>
            <color indexed="81"/>
            <rFont val="Tahoma"/>
            <family val="2"/>
          </rPr>
          <t xml:space="preserve">
March 2020</t>
        </r>
      </text>
    </comment>
    <comment ref="T19" authorId="0" shapeId="0">
      <text>
        <r>
          <rPr>
            <b/>
            <sz val="9"/>
            <color indexed="81"/>
            <rFont val="Tahoma"/>
            <family val="2"/>
          </rPr>
          <t>Aida Rashid:</t>
        </r>
        <r>
          <rPr>
            <sz val="9"/>
            <color indexed="81"/>
            <rFont val="Tahoma"/>
            <family val="2"/>
          </rPr>
          <t xml:space="preserve">
April 2020
1. RM658,657.50 - Technical Support
2. RM220,832.98 - CR
3. RM5,300 - Perluasan
4. (RM29,783.33) - CN for Aug - Sep 2019</t>
        </r>
      </text>
    </comment>
    <comment ref="V19" authorId="0" shapeId="0">
      <text>
        <r>
          <rPr>
            <b/>
            <sz val="9"/>
            <color indexed="81"/>
            <rFont val="Tahoma"/>
            <family val="2"/>
          </rPr>
          <t>Aida Rashid:</t>
        </r>
        <r>
          <rPr>
            <sz val="9"/>
            <color indexed="81"/>
            <rFont val="Tahoma"/>
            <family val="2"/>
          </rPr>
          <t xml:space="preserve">
May 2020
1. RM658,657.50 - Technical Support
2. RM220,832.98 - CR
3. (RM79,00.00) - CN for Nov-Dec 2019, Jan-Feb 2020 (4 mths)</t>
        </r>
      </text>
    </comment>
    <comment ref="L20" authorId="0" shapeId="0">
      <text>
        <r>
          <rPr>
            <b/>
            <sz val="9"/>
            <color indexed="81"/>
            <rFont val="Tahoma"/>
            <family val="2"/>
          </rPr>
          <t>Aida Rashid:</t>
        </r>
        <r>
          <rPr>
            <sz val="9"/>
            <color indexed="81"/>
            <rFont val="Tahoma"/>
            <family val="2"/>
          </rPr>
          <t xml:space="preserve">
JAN 2020</t>
        </r>
      </text>
    </comment>
    <comment ref="N20" authorId="0" shapeId="0">
      <text>
        <r>
          <rPr>
            <b/>
            <sz val="9"/>
            <color indexed="81"/>
            <rFont val="Tahoma"/>
            <family val="2"/>
          </rPr>
          <t>Aida Rashid:</t>
        </r>
        <r>
          <rPr>
            <sz val="9"/>
            <color indexed="81"/>
            <rFont val="Tahoma"/>
            <family val="2"/>
          </rPr>
          <t xml:space="preserve">
FEB 2020</t>
        </r>
      </text>
    </comment>
    <comment ref="P20" authorId="0" shapeId="0">
      <text>
        <r>
          <rPr>
            <b/>
            <sz val="9"/>
            <color indexed="81"/>
            <rFont val="Tahoma"/>
            <family val="2"/>
          </rPr>
          <t>Aida Rashid:</t>
        </r>
        <r>
          <rPr>
            <sz val="9"/>
            <color indexed="81"/>
            <rFont val="Tahoma"/>
            <family val="2"/>
          </rPr>
          <t xml:space="preserve">
MARCH 2020</t>
        </r>
      </text>
    </comment>
    <comment ref="R20" authorId="0" shapeId="0">
      <text>
        <r>
          <rPr>
            <b/>
            <sz val="9"/>
            <color indexed="81"/>
            <rFont val="Tahoma"/>
            <family val="2"/>
          </rPr>
          <t>Aida Rashid:</t>
        </r>
        <r>
          <rPr>
            <sz val="9"/>
            <color indexed="81"/>
            <rFont val="Tahoma"/>
            <family val="2"/>
          </rPr>
          <t xml:space="preserve">
APRIL 2020</t>
        </r>
      </text>
    </comment>
    <comment ref="T20" authorId="0" shapeId="0">
      <text>
        <r>
          <rPr>
            <b/>
            <sz val="9"/>
            <color indexed="81"/>
            <rFont val="Tahoma"/>
            <family val="2"/>
          </rPr>
          <t>Aida Rashid:</t>
        </r>
        <r>
          <rPr>
            <sz val="9"/>
            <color indexed="81"/>
            <rFont val="Tahoma"/>
            <family val="2"/>
          </rPr>
          <t xml:space="preserve">
MAY 2020</t>
        </r>
      </text>
    </comment>
    <comment ref="V20" authorId="0" shapeId="0">
      <text>
        <r>
          <rPr>
            <b/>
            <sz val="9"/>
            <color indexed="81"/>
            <rFont val="Tahoma"/>
            <family val="2"/>
          </rPr>
          <t>Aida Rashid:</t>
        </r>
        <r>
          <rPr>
            <sz val="9"/>
            <color indexed="81"/>
            <rFont val="Tahoma"/>
            <family val="2"/>
          </rPr>
          <t xml:space="preserve">
JUNE 2020</t>
        </r>
      </text>
    </comment>
    <comment ref="X20" authorId="0" shapeId="0">
      <text>
        <r>
          <rPr>
            <b/>
            <sz val="9"/>
            <color indexed="81"/>
            <rFont val="Tahoma"/>
            <family val="2"/>
          </rPr>
          <t>Aida Rashid:</t>
        </r>
        <r>
          <rPr>
            <sz val="9"/>
            <color indexed="81"/>
            <rFont val="Tahoma"/>
            <family val="2"/>
          </rPr>
          <t xml:space="preserve">
JULY 2020</t>
        </r>
      </text>
    </comment>
    <comment ref="Z20" authorId="0" shapeId="0">
      <text>
        <r>
          <rPr>
            <b/>
            <sz val="9"/>
            <color indexed="81"/>
            <rFont val="Tahoma"/>
            <family val="2"/>
          </rPr>
          <t>Aida Rashid:</t>
        </r>
        <r>
          <rPr>
            <sz val="9"/>
            <color indexed="81"/>
            <rFont val="Tahoma"/>
            <family val="2"/>
          </rPr>
          <t xml:space="preserve">
AUGUST 2020</t>
        </r>
      </text>
    </comment>
    <comment ref="L21" authorId="0" shapeId="0">
      <text>
        <r>
          <rPr>
            <b/>
            <sz val="9"/>
            <color indexed="81"/>
            <rFont val="Tahoma"/>
            <family val="2"/>
          </rPr>
          <t>Aida Rashid:</t>
        </r>
        <r>
          <rPr>
            <sz val="9"/>
            <color indexed="81"/>
            <rFont val="Tahoma"/>
            <family val="2"/>
          </rPr>
          <t xml:space="preserve">
DEC 2019</t>
        </r>
      </text>
    </comment>
    <comment ref="N21" authorId="0" shapeId="0">
      <text>
        <r>
          <rPr>
            <b/>
            <sz val="9"/>
            <color indexed="81"/>
            <rFont val="Tahoma"/>
            <family val="2"/>
          </rPr>
          <t>Aida Rashid:</t>
        </r>
        <r>
          <rPr>
            <sz val="9"/>
            <color indexed="81"/>
            <rFont val="Tahoma"/>
            <family val="2"/>
          </rPr>
          <t xml:space="preserve">
JAN 2020</t>
        </r>
      </text>
    </comment>
    <comment ref="P21" authorId="0" shapeId="0">
      <text>
        <r>
          <rPr>
            <b/>
            <sz val="9"/>
            <color indexed="81"/>
            <rFont val="Tahoma"/>
            <family val="2"/>
          </rPr>
          <t>Aida Rashid:</t>
        </r>
        <r>
          <rPr>
            <sz val="9"/>
            <color indexed="81"/>
            <rFont val="Tahoma"/>
            <family val="2"/>
          </rPr>
          <t xml:space="preserve">
FEB 2020</t>
        </r>
      </text>
    </comment>
    <comment ref="R21" authorId="0" shapeId="0">
      <text>
        <r>
          <rPr>
            <b/>
            <sz val="9"/>
            <color indexed="81"/>
            <rFont val="Tahoma"/>
            <family val="2"/>
          </rPr>
          <t>Aida Rashid:</t>
        </r>
        <r>
          <rPr>
            <sz val="9"/>
            <color indexed="81"/>
            <rFont val="Tahoma"/>
            <family val="2"/>
          </rPr>
          <t xml:space="preserve">
MARCH 2020</t>
        </r>
      </text>
    </comment>
    <comment ref="V21" authorId="0" shapeId="0">
      <text>
        <r>
          <rPr>
            <b/>
            <sz val="9"/>
            <color indexed="81"/>
            <rFont val="Tahoma"/>
            <family val="2"/>
          </rPr>
          <t>Aida Rashid:</t>
        </r>
        <r>
          <rPr>
            <sz val="9"/>
            <color indexed="81"/>
            <rFont val="Tahoma"/>
            <family val="2"/>
          </rPr>
          <t xml:space="preserve">
MAY 2020</t>
        </r>
      </text>
    </comment>
    <comment ref="X21" authorId="0" shapeId="0">
      <text>
        <r>
          <rPr>
            <b/>
            <sz val="9"/>
            <color indexed="81"/>
            <rFont val="Tahoma"/>
            <family val="2"/>
          </rPr>
          <t>Aida Rashid:</t>
        </r>
        <r>
          <rPr>
            <sz val="9"/>
            <color indexed="81"/>
            <rFont val="Tahoma"/>
            <family val="2"/>
          </rPr>
          <t xml:space="preserve">
JUNE 2020</t>
        </r>
      </text>
    </comment>
    <comment ref="Z21" authorId="0" shapeId="0">
      <text>
        <r>
          <rPr>
            <b/>
            <sz val="9"/>
            <color indexed="81"/>
            <rFont val="Tahoma"/>
            <family val="2"/>
          </rPr>
          <t>Aida Rashid:</t>
        </r>
        <r>
          <rPr>
            <sz val="9"/>
            <color indexed="81"/>
            <rFont val="Tahoma"/>
            <family val="2"/>
          </rPr>
          <t xml:space="preserve">
JULY 2020</t>
        </r>
      </text>
    </comment>
    <comment ref="L23" authorId="0" shapeId="0">
      <text>
        <r>
          <rPr>
            <b/>
            <sz val="9"/>
            <color indexed="81"/>
            <rFont val="Tahoma"/>
            <family val="2"/>
          </rPr>
          <t>Aida Rashid:</t>
        </r>
        <r>
          <rPr>
            <sz val="9"/>
            <color indexed="81"/>
            <rFont val="Tahoma"/>
            <family val="2"/>
          </rPr>
          <t xml:space="preserve">
DEC 2019</t>
        </r>
      </text>
    </comment>
    <comment ref="N23" authorId="0" shapeId="0">
      <text>
        <r>
          <rPr>
            <b/>
            <sz val="9"/>
            <color indexed="81"/>
            <rFont val="Tahoma"/>
            <family val="2"/>
          </rPr>
          <t>Aida Rashid:</t>
        </r>
        <r>
          <rPr>
            <sz val="9"/>
            <color indexed="81"/>
            <rFont val="Tahoma"/>
            <family val="2"/>
          </rPr>
          <t xml:space="preserve">
JAN 2020</t>
        </r>
      </text>
    </comment>
    <comment ref="P23" authorId="0" shapeId="0">
      <text>
        <r>
          <rPr>
            <b/>
            <sz val="9"/>
            <color indexed="81"/>
            <rFont val="Tahoma"/>
            <family val="2"/>
          </rPr>
          <t>Aida Rashid:</t>
        </r>
        <r>
          <rPr>
            <sz val="9"/>
            <color indexed="81"/>
            <rFont val="Tahoma"/>
            <family val="2"/>
          </rPr>
          <t xml:space="preserve">
FEB 2020</t>
        </r>
      </text>
    </comment>
    <comment ref="R23" authorId="0" shapeId="0">
      <text>
        <r>
          <rPr>
            <b/>
            <sz val="9"/>
            <color indexed="81"/>
            <rFont val="Tahoma"/>
            <family val="2"/>
          </rPr>
          <t>Aida Rashid:</t>
        </r>
        <r>
          <rPr>
            <sz val="9"/>
            <color indexed="81"/>
            <rFont val="Tahoma"/>
            <family val="2"/>
          </rPr>
          <t xml:space="preserve">
MARCH 2020</t>
        </r>
      </text>
    </comment>
    <comment ref="R34" authorId="0" shapeId="0">
      <text>
        <r>
          <rPr>
            <b/>
            <sz val="9"/>
            <color indexed="81"/>
            <rFont val="Tahoma"/>
            <family val="2"/>
          </rPr>
          <t>Aida Rashid:</t>
        </r>
        <r>
          <rPr>
            <sz val="9"/>
            <color indexed="81"/>
            <rFont val="Tahoma"/>
            <family val="2"/>
          </rPr>
          <t xml:space="preserve">
Revise amount (to include sst)</t>
        </r>
      </text>
    </comment>
    <comment ref="E36" authorId="0" shapeId="0">
      <text>
        <r>
          <rPr>
            <b/>
            <sz val="9"/>
            <color indexed="81"/>
            <rFont val="Tahoma"/>
            <family val="2"/>
          </rPr>
          <t>Aida Rashid:</t>
        </r>
        <r>
          <rPr>
            <sz val="9"/>
            <color indexed="81"/>
            <rFont val="Tahoma"/>
            <family val="2"/>
          </rPr>
          <t xml:space="preserve">
Original Contract value RM10,123,738.81 </t>
        </r>
      </text>
    </comment>
    <comment ref="I37" authorId="0" shapeId="0">
      <text>
        <r>
          <rPr>
            <b/>
            <sz val="9"/>
            <color indexed="81"/>
            <rFont val="Tahoma"/>
            <family val="2"/>
          </rPr>
          <t>Aida Rashid:</t>
        </r>
        <r>
          <rPr>
            <sz val="9"/>
            <color indexed="81"/>
            <rFont val="Tahoma"/>
            <family val="2"/>
          </rPr>
          <t xml:space="preserve">
CN issued in Y2019/Y2020</t>
        </r>
      </text>
    </comment>
    <comment ref="N41" authorId="0" shapeId="0">
      <text>
        <r>
          <rPr>
            <b/>
            <sz val="9"/>
            <color indexed="81"/>
            <rFont val="Tahoma"/>
            <family val="2"/>
          </rPr>
          <t xml:space="preserve">Aida Rashid
</t>
        </r>
        <r>
          <rPr>
            <sz val="9"/>
            <color indexed="81"/>
            <rFont val="Tahoma"/>
            <family val="2"/>
          </rPr>
          <t>RM345.60 - CN</t>
        </r>
      </text>
    </comment>
    <comment ref="R41" authorId="0" shapeId="0">
      <text>
        <r>
          <rPr>
            <b/>
            <sz val="9"/>
            <color indexed="81"/>
            <rFont val="Tahoma"/>
            <family val="2"/>
          </rPr>
          <t>Aida Rashid:</t>
        </r>
        <r>
          <rPr>
            <sz val="9"/>
            <color indexed="81"/>
            <rFont val="Tahoma"/>
            <family val="2"/>
          </rPr>
          <t xml:space="preserve">
FEB 2020 &amp; MARCH 2020</t>
        </r>
      </text>
    </comment>
    <comment ref="T41" authorId="0" shapeId="0">
      <text>
        <r>
          <rPr>
            <b/>
            <sz val="9"/>
            <color indexed="81"/>
            <rFont val="Tahoma"/>
            <family val="2"/>
          </rPr>
          <t xml:space="preserve">Aida Rashid:
</t>
        </r>
        <r>
          <rPr>
            <sz val="9"/>
            <color indexed="81"/>
            <rFont val="Tahoma"/>
            <family val="2"/>
          </rPr>
          <t>1. Credit Note for Invoice No. IV-20000313 Dated 28/02/2020
2. Debit Note for Credit No. CN-20000013 Dated 28/02/2020</t>
        </r>
      </text>
    </comment>
    <comment ref="V41" authorId="0" shapeId="0">
      <text>
        <r>
          <rPr>
            <b/>
            <sz val="9"/>
            <color indexed="81"/>
            <rFont val="Tahoma"/>
            <family val="2"/>
          </rPr>
          <t>Aida Rashid:</t>
        </r>
        <r>
          <rPr>
            <sz val="9"/>
            <color indexed="81"/>
            <rFont val="Tahoma"/>
            <family val="2"/>
          </rPr>
          <t xml:space="preserve">
APRIL 2020</t>
        </r>
      </text>
    </comment>
    <comment ref="Z41" authorId="0" shapeId="0">
      <text>
        <r>
          <rPr>
            <b/>
            <sz val="9"/>
            <color indexed="81"/>
            <rFont val="Tahoma"/>
            <family val="2"/>
          </rPr>
          <t>Aida Rashid:</t>
        </r>
        <r>
          <rPr>
            <sz val="9"/>
            <color indexed="81"/>
            <rFont val="Tahoma"/>
            <family val="2"/>
          </rPr>
          <t xml:space="preserve">
MAY 2020</t>
        </r>
      </text>
    </comment>
    <comment ref="E58" authorId="0" shapeId="0">
      <text>
        <r>
          <rPr>
            <b/>
            <sz val="9"/>
            <color indexed="81"/>
            <rFont val="Tahoma"/>
            <family val="2"/>
          </rPr>
          <t>Aida Rashid:</t>
        </r>
        <r>
          <rPr>
            <sz val="9"/>
            <color indexed="81"/>
            <rFont val="Tahoma"/>
            <family val="2"/>
          </rPr>
          <t xml:space="preserve">
1. JIM - Autocropping
2. LPPKN
3. SPP - eKL
*highlighted in yellow row</t>
        </r>
      </text>
    </comment>
    <comment ref="M58" authorId="0" shapeId="0">
      <text>
        <r>
          <rPr>
            <b/>
            <sz val="9"/>
            <color indexed="81"/>
            <rFont val="Tahoma"/>
            <family val="2"/>
          </rPr>
          <t>Aida Rashid:</t>
        </r>
        <r>
          <rPr>
            <sz val="9"/>
            <color indexed="81"/>
            <rFont val="Tahoma"/>
            <family val="2"/>
          </rPr>
          <t xml:space="preserve">
The variance due to adjustment made at JPJ mySIKAP Maint-4th ext (based on latest payment schedule in SST).
</t>
        </r>
      </text>
    </comment>
    <comment ref="O58" authorId="0" shapeId="0">
      <text>
        <r>
          <rPr>
            <b/>
            <sz val="9"/>
            <color indexed="81"/>
            <rFont val="Tahoma"/>
            <family val="2"/>
          </rPr>
          <t>Aida Rashid:</t>
        </r>
        <r>
          <rPr>
            <sz val="9"/>
            <color indexed="81"/>
            <rFont val="Tahoma"/>
            <family val="2"/>
          </rPr>
          <t xml:space="preserve">
The variance due to adjustment made at JPJ mySIKAP Maint-4th ext (based on latest payment schedule in SST).
</t>
        </r>
      </text>
    </comment>
    <comment ref="Q58" authorId="0" shapeId="0">
      <text>
        <r>
          <rPr>
            <b/>
            <sz val="9"/>
            <color indexed="81"/>
            <rFont val="Tahoma"/>
            <family val="2"/>
          </rPr>
          <t>Aida Rashid:</t>
        </r>
        <r>
          <rPr>
            <sz val="9"/>
            <color indexed="81"/>
            <rFont val="Tahoma"/>
            <family val="2"/>
          </rPr>
          <t xml:space="preserve">
The variance due to adjustment made at JPJ mySIKAP Maint-4th ext (based on latest payment schedule in SST).
</t>
        </r>
      </text>
    </comment>
    <comment ref="S58" authorId="0" shapeId="0">
      <text>
        <r>
          <rPr>
            <b/>
            <sz val="9"/>
            <color indexed="81"/>
            <rFont val="Tahoma"/>
            <family val="2"/>
          </rPr>
          <t>Aida Rashid:</t>
        </r>
        <r>
          <rPr>
            <sz val="9"/>
            <color indexed="81"/>
            <rFont val="Tahoma"/>
            <family val="2"/>
          </rPr>
          <t xml:space="preserve">
The variance due to adjustment made at JPJ mySIKAP Maint-4th ext (based on latest payment schedule in SST).
</t>
        </r>
      </text>
    </comment>
    <comment ref="U58" authorId="0" shapeId="0">
      <text>
        <r>
          <rPr>
            <b/>
            <sz val="9"/>
            <color indexed="81"/>
            <rFont val="Tahoma"/>
            <family val="2"/>
          </rPr>
          <t>Aida Rashid:</t>
        </r>
        <r>
          <rPr>
            <sz val="9"/>
            <color indexed="81"/>
            <rFont val="Tahoma"/>
            <family val="2"/>
          </rPr>
          <t xml:space="preserve">
The variance due to adjustment made at JPJ mySIKAP Maint-4th ext (based on latest payment schedule in SST).
</t>
        </r>
      </text>
    </comment>
    <comment ref="W58" authorId="0" shapeId="0">
      <text>
        <r>
          <rPr>
            <b/>
            <sz val="9"/>
            <color indexed="81"/>
            <rFont val="Tahoma"/>
            <family val="2"/>
          </rPr>
          <t>Aida Rashid:</t>
        </r>
        <r>
          <rPr>
            <sz val="9"/>
            <color indexed="81"/>
            <rFont val="Tahoma"/>
            <family val="2"/>
          </rPr>
          <t xml:space="preserve">
The variance due to adjustment made at JPJ mySIKAP Maint-4th ext (based on latest payment schedule in SST).
</t>
        </r>
      </text>
    </comment>
  </commentList>
</comments>
</file>

<file path=xl/comments4.xml><?xml version="1.0" encoding="utf-8"?>
<comments xmlns="http://schemas.openxmlformats.org/spreadsheetml/2006/main">
  <authors>
    <author>Aida Rashid</author>
    <author>Norhasina Hamzah</author>
  </authors>
  <commentList>
    <comment ref="N22" authorId="0" shapeId="0">
      <text>
        <r>
          <rPr>
            <b/>
            <sz val="9"/>
            <color indexed="81"/>
            <rFont val="Tahoma"/>
            <family val="2"/>
          </rPr>
          <t>Aida Rashid:</t>
        </r>
        <r>
          <rPr>
            <sz val="9"/>
            <color indexed="81"/>
            <rFont val="Tahoma"/>
            <family val="2"/>
          </rPr>
          <t xml:space="preserve">
charges for Dec 2018 &amp; Jan 2019</t>
        </r>
      </text>
    </comment>
    <comment ref="P22" authorId="0" shapeId="0">
      <text>
        <r>
          <rPr>
            <b/>
            <sz val="9"/>
            <color indexed="81"/>
            <rFont val="Tahoma"/>
            <family val="2"/>
          </rPr>
          <t>Aida Rashid:</t>
        </r>
        <r>
          <rPr>
            <sz val="9"/>
            <color indexed="81"/>
            <rFont val="Tahoma"/>
            <family val="2"/>
          </rPr>
          <t xml:space="preserve">
charges for Feb</t>
        </r>
      </text>
    </comment>
    <comment ref="R22" authorId="0" shapeId="0">
      <text>
        <r>
          <rPr>
            <b/>
            <sz val="9"/>
            <color indexed="81"/>
            <rFont val="Tahoma"/>
            <family val="2"/>
          </rPr>
          <t>Aida Rashid:</t>
        </r>
        <r>
          <rPr>
            <sz val="9"/>
            <color indexed="81"/>
            <rFont val="Tahoma"/>
            <family val="2"/>
          </rPr>
          <t xml:space="preserve">
charges for Mar</t>
        </r>
      </text>
    </comment>
    <comment ref="T22" authorId="0" shapeId="0">
      <text>
        <r>
          <rPr>
            <b/>
            <sz val="9"/>
            <color indexed="81"/>
            <rFont val="Tahoma"/>
            <family val="2"/>
          </rPr>
          <t>Aida Rashid:</t>
        </r>
        <r>
          <rPr>
            <sz val="9"/>
            <color indexed="81"/>
            <rFont val="Tahoma"/>
            <family val="2"/>
          </rPr>
          <t xml:space="preserve">
charges for April</t>
        </r>
      </text>
    </comment>
    <comment ref="V22" authorId="0" shapeId="0">
      <text>
        <r>
          <rPr>
            <b/>
            <sz val="9"/>
            <color indexed="81"/>
            <rFont val="Tahoma"/>
            <family val="2"/>
          </rPr>
          <t>Aida Rashid:</t>
        </r>
        <r>
          <rPr>
            <sz val="9"/>
            <color indexed="81"/>
            <rFont val="Tahoma"/>
            <family val="2"/>
          </rPr>
          <t xml:space="preserve">
Charges for May 2019</t>
        </r>
      </text>
    </comment>
    <comment ref="X22" authorId="0" shapeId="0">
      <text>
        <r>
          <rPr>
            <b/>
            <sz val="9"/>
            <color indexed="81"/>
            <rFont val="Tahoma"/>
            <family val="2"/>
          </rPr>
          <t>Aida Rashid:</t>
        </r>
        <r>
          <rPr>
            <sz val="9"/>
            <color indexed="81"/>
            <rFont val="Tahoma"/>
            <family val="2"/>
          </rPr>
          <t xml:space="preserve">
Charges for June 2019</t>
        </r>
      </text>
    </comment>
    <comment ref="Z22" authorId="0" shapeId="0">
      <text>
        <r>
          <rPr>
            <b/>
            <sz val="9"/>
            <color indexed="81"/>
            <rFont val="Tahoma"/>
            <family val="2"/>
          </rPr>
          <t>Aida Rashid:</t>
        </r>
        <r>
          <rPr>
            <sz val="9"/>
            <color indexed="81"/>
            <rFont val="Tahoma"/>
            <family val="2"/>
          </rPr>
          <t xml:space="preserve">
Charges for July 2019</t>
        </r>
      </text>
    </comment>
    <comment ref="AB22" authorId="0" shapeId="0">
      <text>
        <r>
          <rPr>
            <b/>
            <sz val="9"/>
            <color indexed="81"/>
            <rFont val="Tahoma"/>
            <family val="2"/>
          </rPr>
          <t>Aida Rashid:</t>
        </r>
        <r>
          <rPr>
            <sz val="9"/>
            <color indexed="81"/>
            <rFont val="Tahoma"/>
            <family val="2"/>
          </rPr>
          <t xml:space="preserve">
Charges for August 2019</t>
        </r>
      </text>
    </comment>
    <comment ref="AD22" authorId="0" shapeId="0">
      <text>
        <r>
          <rPr>
            <b/>
            <sz val="9"/>
            <color indexed="81"/>
            <rFont val="Tahoma"/>
            <family val="2"/>
          </rPr>
          <t>Aida Rashid:</t>
        </r>
        <r>
          <rPr>
            <sz val="9"/>
            <color indexed="81"/>
            <rFont val="Tahoma"/>
            <family val="2"/>
          </rPr>
          <t xml:space="preserve">
Charges for Sept 2019</t>
        </r>
      </text>
    </comment>
    <comment ref="AH22" authorId="0" shapeId="0">
      <text>
        <r>
          <rPr>
            <b/>
            <sz val="9"/>
            <color indexed="81"/>
            <rFont val="Tahoma"/>
            <family val="2"/>
          </rPr>
          <t>Aida Rashid:</t>
        </r>
        <r>
          <rPr>
            <sz val="9"/>
            <color indexed="81"/>
            <rFont val="Tahoma"/>
            <family val="2"/>
          </rPr>
          <t xml:space="preserve">
Charges for Oct 2019</t>
        </r>
      </text>
    </comment>
    <comment ref="F37" authorId="1" shapeId="0">
      <text>
        <r>
          <rPr>
            <b/>
            <sz val="9"/>
            <color indexed="81"/>
            <rFont val="Tahoma"/>
            <family val="2"/>
          </rPr>
          <t>Norhasina Hamzah:</t>
        </r>
        <r>
          <rPr>
            <sz val="9"/>
            <color indexed="81"/>
            <rFont val="Tahoma"/>
            <family val="2"/>
          </rPr>
          <t xml:space="preserve">
Variance from last report due to CN and lower amt of invoice in October 2018 (RM1,039,160) for same item in but diff version in June (RM1,098,456.80)</t>
        </r>
      </text>
    </comment>
    <comment ref="AB44" authorId="0" shapeId="0">
      <text>
        <r>
          <rPr>
            <b/>
            <sz val="9"/>
            <color indexed="81"/>
            <rFont val="Tahoma"/>
            <family val="2"/>
          </rPr>
          <t>Aida Rashid:</t>
        </r>
        <r>
          <rPr>
            <sz val="9"/>
            <color indexed="81"/>
            <rFont val="Tahoma"/>
            <family val="2"/>
          </rPr>
          <t xml:space="preserve">
'- Additional budget for extension Jan - Jun 2019 = RM18,724,343.50
- Unclaimable OR (2017 + 2018) = RM1,756,227.18, 
- Unclaimable GST (Jun, Jul &amp; Aug 2018) = RM408,253.13; 
- Credit Note for scanner not done in PM activity = RM9,662.96</t>
        </r>
      </text>
    </comment>
    <comment ref="F49" authorId="1" shapeId="0">
      <text>
        <r>
          <rPr>
            <b/>
            <sz val="9"/>
            <color indexed="81"/>
            <rFont val="Tahoma"/>
            <family val="2"/>
          </rPr>
          <t>Norhasina Hamzah:</t>
        </r>
        <r>
          <rPr>
            <sz val="9"/>
            <color indexed="81"/>
            <rFont val="Tahoma"/>
            <family val="2"/>
          </rPr>
          <t xml:space="preserve">
Until Oct 2018
</t>
        </r>
      </text>
    </comment>
    <comment ref="AJ52" authorId="1" shapeId="0">
      <text>
        <r>
          <rPr>
            <b/>
            <sz val="9"/>
            <color indexed="81"/>
            <rFont val="Tahoma"/>
            <family val="2"/>
          </rPr>
          <t>Norhasina Hamzah:</t>
        </r>
        <r>
          <rPr>
            <sz val="9"/>
            <color indexed="81"/>
            <rFont val="Tahoma"/>
            <family val="2"/>
          </rPr>
          <t xml:space="preserve">
Billing done in June 2019</t>
        </r>
      </text>
    </comment>
    <comment ref="R53" authorId="0" shapeId="0">
      <text>
        <r>
          <rPr>
            <b/>
            <sz val="9"/>
            <color indexed="81"/>
            <rFont val="Tahoma"/>
            <family val="2"/>
          </rPr>
          <t>Aida Rashid:</t>
        </r>
        <r>
          <rPr>
            <sz val="9"/>
            <color indexed="81"/>
            <rFont val="Tahoma"/>
            <family val="2"/>
          </rPr>
          <t xml:space="preserve">
Less:
Credit Note Penalty for August 2018 : RM4,100.00
Credit Note Penalty from Sept 2018 - Nov 2018 : RM9,400.00</t>
        </r>
      </text>
    </comment>
    <comment ref="T53" authorId="0" shapeId="0">
      <text>
        <r>
          <rPr>
            <b/>
            <sz val="9"/>
            <color indexed="81"/>
            <rFont val="Tahoma"/>
            <family val="2"/>
          </rPr>
          <t>Aida Rashid:</t>
        </r>
        <r>
          <rPr>
            <sz val="9"/>
            <color indexed="81"/>
            <rFont val="Tahoma"/>
            <family val="2"/>
          </rPr>
          <t xml:space="preserve">
Less Credit Note Penalty for December 2018 : RM3,000</t>
        </r>
      </text>
    </comment>
    <comment ref="AD53" authorId="0" shapeId="0">
      <text>
        <r>
          <rPr>
            <b/>
            <sz val="9"/>
            <color indexed="81"/>
            <rFont val="Tahoma"/>
            <family val="2"/>
          </rPr>
          <t>Aida Rashid:</t>
        </r>
        <r>
          <rPr>
            <sz val="9"/>
            <color indexed="81"/>
            <rFont val="Tahoma"/>
            <family val="2"/>
          </rPr>
          <t xml:space="preserve">
CN Jan to March</t>
        </r>
      </text>
    </comment>
    <comment ref="AF53" authorId="0" shapeId="0">
      <text>
        <r>
          <rPr>
            <b/>
            <sz val="9"/>
            <color indexed="81"/>
            <rFont val="Tahoma"/>
            <family val="2"/>
          </rPr>
          <t>Aida Rashid:</t>
        </r>
        <r>
          <rPr>
            <sz val="9"/>
            <color indexed="81"/>
            <rFont val="Tahoma"/>
            <family val="2"/>
          </rPr>
          <t xml:space="preserve">
1. RM658,657.50 - Bantuan Sokongan Teknikal Oct '19
2. RM220, 832.98 - CR Oct '19
3. RM26,500 - Training Oct '19
4. RM612,945 - PM Thn ke 2 (1/2)
5. RM612,945 - PM Thn ke 2 (2/2)</t>
        </r>
      </text>
    </comment>
    <comment ref="AH53" authorId="0" shapeId="0">
      <text>
        <r>
          <rPr>
            <b/>
            <sz val="9"/>
            <color indexed="81"/>
            <rFont val="Tahoma"/>
            <family val="2"/>
          </rPr>
          <t>Aida Rashid:</t>
        </r>
        <r>
          <rPr>
            <sz val="9"/>
            <color indexed="81"/>
            <rFont val="Tahoma"/>
            <family val="2"/>
          </rPr>
          <t xml:space="preserve">
1. RM658,657.50 - Bantuan Sokongan Teknikal Nov '19
2. RM220, 832.98 - CR Nov '19
3. RM121,900 - Training Nov '19
</t>
        </r>
      </text>
    </comment>
    <comment ref="E64" authorId="1" shapeId="0">
      <text>
        <r>
          <rPr>
            <b/>
            <sz val="9"/>
            <color indexed="81"/>
            <rFont val="Tahoma"/>
            <family val="2"/>
          </rPr>
          <t>Norhasina Hamzah:</t>
        </r>
        <r>
          <rPr>
            <sz val="9"/>
            <color indexed="81"/>
            <rFont val="Tahoma"/>
            <family val="2"/>
          </rPr>
          <t xml:space="preserve">
Change value without GST</t>
        </r>
      </text>
    </comment>
    <comment ref="Q69" authorId="1" shapeId="0">
      <text>
        <r>
          <rPr>
            <b/>
            <sz val="9"/>
            <color indexed="81"/>
            <rFont val="Tahoma"/>
            <family val="2"/>
          </rPr>
          <t>Norhasina Hamzah:</t>
        </r>
        <r>
          <rPr>
            <sz val="9"/>
            <color indexed="81"/>
            <rFont val="Tahoma"/>
            <family val="2"/>
          </rPr>
          <t xml:space="preserve">
Change in value to include SST</t>
        </r>
      </text>
    </comment>
    <comment ref="T69" authorId="0" shapeId="0">
      <text>
        <r>
          <rPr>
            <b/>
            <sz val="9"/>
            <color indexed="81"/>
            <rFont val="Tahoma"/>
            <family val="2"/>
          </rPr>
          <t>Aida Rashid:</t>
        </r>
        <r>
          <rPr>
            <sz val="9"/>
            <color indexed="81"/>
            <rFont val="Tahoma"/>
            <family val="2"/>
          </rPr>
          <t xml:space="preserve">
include SST</t>
        </r>
      </text>
    </comment>
    <comment ref="AC69" authorId="1" shapeId="0">
      <text>
        <r>
          <rPr>
            <b/>
            <sz val="9"/>
            <color indexed="81"/>
            <rFont val="Tahoma"/>
            <family val="2"/>
          </rPr>
          <t>Norhasina Hamzah:</t>
        </r>
        <r>
          <rPr>
            <sz val="9"/>
            <color indexed="81"/>
            <rFont val="Tahoma"/>
            <family val="2"/>
          </rPr>
          <t xml:space="preserve">
Change in value to include SST</t>
        </r>
      </text>
    </comment>
    <comment ref="AF70" authorId="0" shapeId="0">
      <text>
        <r>
          <rPr>
            <b/>
            <sz val="9"/>
            <color indexed="81"/>
            <rFont val="Tahoma"/>
            <family val="2"/>
          </rPr>
          <t>Aida Rashid:</t>
        </r>
        <r>
          <rPr>
            <sz val="9"/>
            <color indexed="81"/>
            <rFont val="Tahoma"/>
            <family val="2"/>
          </rPr>
          <t xml:space="preserve">
Q3 &amp; Q4</t>
        </r>
      </text>
    </comment>
    <comment ref="AJ70" authorId="0" shapeId="0">
      <text>
        <r>
          <rPr>
            <b/>
            <sz val="9"/>
            <color indexed="81"/>
            <rFont val="Tahoma"/>
            <family val="2"/>
          </rPr>
          <t>Aida Rashid:</t>
        </r>
        <r>
          <rPr>
            <sz val="9"/>
            <color indexed="81"/>
            <rFont val="Tahoma"/>
            <family val="2"/>
          </rPr>
          <t xml:space="preserve">
Billing done in Nov 2019</t>
        </r>
      </text>
    </comment>
    <comment ref="R72" authorId="0" shapeId="0">
      <text>
        <r>
          <rPr>
            <b/>
            <sz val="9"/>
            <color indexed="81"/>
            <rFont val="Tahoma"/>
            <family val="2"/>
          </rPr>
          <t>Aida Rashid:</t>
        </r>
        <r>
          <rPr>
            <sz val="9"/>
            <color indexed="81"/>
            <rFont val="Tahoma"/>
            <family val="2"/>
          </rPr>
          <t xml:space="preserve">
Billing for Nov 2018 -  April 2019</t>
        </r>
      </text>
    </comment>
    <comment ref="V72" authorId="0" shapeId="0">
      <text>
        <r>
          <rPr>
            <b/>
            <sz val="9"/>
            <color indexed="81"/>
            <rFont val="Tahoma"/>
            <family val="2"/>
          </rPr>
          <t>Aida Rashid:</t>
        </r>
        <r>
          <rPr>
            <sz val="9"/>
            <color indexed="81"/>
            <rFont val="Tahoma"/>
            <family val="2"/>
          </rPr>
          <t xml:space="preserve">
May 2019</t>
        </r>
      </text>
    </comment>
    <comment ref="X72" authorId="0" shapeId="0">
      <text>
        <r>
          <rPr>
            <b/>
            <sz val="9"/>
            <color indexed="81"/>
            <rFont val="Tahoma"/>
            <family val="2"/>
          </rPr>
          <t>Aida Rashid:</t>
        </r>
        <r>
          <rPr>
            <sz val="9"/>
            <color indexed="81"/>
            <rFont val="Tahoma"/>
            <family val="2"/>
          </rPr>
          <t xml:space="preserve">
June 2019</t>
        </r>
      </text>
    </comment>
    <comment ref="Z72" authorId="0" shapeId="0">
      <text>
        <r>
          <rPr>
            <b/>
            <sz val="9"/>
            <color indexed="81"/>
            <rFont val="Tahoma"/>
            <family val="2"/>
          </rPr>
          <t>Aida Rashid:</t>
        </r>
        <r>
          <rPr>
            <sz val="9"/>
            <color indexed="81"/>
            <rFont val="Tahoma"/>
            <family val="2"/>
          </rPr>
          <t xml:space="preserve">
July 2019</t>
        </r>
      </text>
    </comment>
    <comment ref="AB72" authorId="0" shapeId="0">
      <text>
        <r>
          <rPr>
            <b/>
            <sz val="9"/>
            <color indexed="81"/>
            <rFont val="Tahoma"/>
            <family val="2"/>
          </rPr>
          <t>Aida Rashid:</t>
        </r>
        <r>
          <rPr>
            <sz val="9"/>
            <color indexed="81"/>
            <rFont val="Tahoma"/>
            <family val="2"/>
          </rPr>
          <t xml:space="preserve">
August 2019</t>
        </r>
      </text>
    </comment>
    <comment ref="AD72" authorId="0" shapeId="0">
      <text>
        <r>
          <rPr>
            <b/>
            <sz val="9"/>
            <color indexed="81"/>
            <rFont val="Tahoma"/>
            <family val="2"/>
          </rPr>
          <t>Aida Rashid:</t>
        </r>
        <r>
          <rPr>
            <sz val="9"/>
            <color indexed="81"/>
            <rFont val="Tahoma"/>
            <family val="2"/>
          </rPr>
          <t xml:space="preserve">
Sept 2019 &amp; Oct 2019</t>
        </r>
      </text>
    </comment>
    <comment ref="AF72" authorId="0" shapeId="0">
      <text>
        <r>
          <rPr>
            <b/>
            <sz val="9"/>
            <color indexed="81"/>
            <rFont val="Tahoma"/>
            <family val="2"/>
          </rPr>
          <t>Aida Rashid:</t>
        </r>
        <r>
          <rPr>
            <sz val="9"/>
            <color indexed="81"/>
            <rFont val="Tahoma"/>
            <family val="2"/>
          </rPr>
          <t xml:space="preserve">
Nov 2019</t>
        </r>
      </text>
    </comment>
    <comment ref="AH72" authorId="0" shapeId="0">
      <text>
        <r>
          <rPr>
            <b/>
            <sz val="9"/>
            <color indexed="81"/>
            <rFont val="Tahoma"/>
            <family val="2"/>
          </rPr>
          <t>Aida Rashid:</t>
        </r>
        <r>
          <rPr>
            <sz val="9"/>
            <color indexed="81"/>
            <rFont val="Tahoma"/>
            <family val="2"/>
          </rPr>
          <t xml:space="preserve">
Dec 2019</t>
        </r>
      </text>
    </comment>
    <comment ref="R73" authorId="0" shapeId="0">
      <text>
        <r>
          <rPr>
            <b/>
            <sz val="9"/>
            <color indexed="81"/>
            <rFont val="Tahoma"/>
            <family val="2"/>
          </rPr>
          <t>Aida Rashid:</t>
        </r>
        <r>
          <rPr>
            <sz val="9"/>
            <color indexed="81"/>
            <rFont val="Tahoma"/>
            <family val="2"/>
          </rPr>
          <t xml:space="preserve">
Feb 2019
1) RM1,520,738.54 - CM
2) RM88,881.00 - OR</t>
        </r>
      </text>
    </comment>
    <comment ref="T73" authorId="0" shapeId="0">
      <text>
        <r>
          <rPr>
            <b/>
            <sz val="9"/>
            <color indexed="81"/>
            <rFont val="Tahoma"/>
            <family val="2"/>
          </rPr>
          <t>Aida Rashid:</t>
        </r>
        <r>
          <rPr>
            <sz val="9"/>
            <color indexed="81"/>
            <rFont val="Tahoma"/>
            <family val="2"/>
          </rPr>
          <t xml:space="preserve">
Jan 2019
1) RM1,520,738.54 - CM
March 2019
1) RM1,645,532.34 - CM
</t>
        </r>
      </text>
    </comment>
    <comment ref="V73" authorId="0" shapeId="0">
      <text>
        <r>
          <rPr>
            <b/>
            <sz val="9"/>
            <color indexed="81"/>
            <rFont val="Tahoma"/>
            <family val="2"/>
          </rPr>
          <t>Aida Rashid:</t>
        </r>
        <r>
          <rPr>
            <sz val="9"/>
            <color indexed="81"/>
            <rFont val="Tahoma"/>
            <family val="2"/>
          </rPr>
          <t xml:space="preserve">
March
1. RM57,430.80 - OR</t>
        </r>
      </text>
    </comment>
    <comment ref="X73" authorId="0" shapeId="0">
      <text>
        <r>
          <rPr>
            <b/>
            <sz val="9"/>
            <color indexed="81"/>
            <rFont val="Tahoma"/>
            <family val="2"/>
          </rPr>
          <t>Aida Rashid:</t>
        </r>
        <r>
          <rPr>
            <sz val="9"/>
            <color indexed="81"/>
            <rFont val="Tahoma"/>
            <family val="2"/>
          </rPr>
          <t xml:space="preserve">
April 2019
1) RM9,315,094.50 - CM
2) RM818,489.60 - Credit Note
May 2019
1) RM1,520,738.54 - CM
</t>
        </r>
      </text>
    </comment>
    <comment ref="Z73" authorId="0" shapeId="0">
      <text>
        <r>
          <rPr>
            <b/>
            <sz val="9"/>
            <color indexed="81"/>
            <rFont val="Tahoma"/>
            <family val="2"/>
          </rPr>
          <t>Aida Rashid:</t>
        </r>
        <r>
          <rPr>
            <sz val="9"/>
            <color indexed="81"/>
            <rFont val="Tahoma"/>
            <family val="2"/>
          </rPr>
          <t xml:space="preserve">
June 2019
1) RM1,520,738.54 - CM
</t>
        </r>
      </text>
    </comment>
    <comment ref="AD75" authorId="0" shapeId="0">
      <text>
        <r>
          <rPr>
            <b/>
            <sz val="9"/>
            <color indexed="81"/>
            <rFont val="Tahoma"/>
            <family val="2"/>
          </rPr>
          <t>Aida Rashid:</t>
        </r>
        <r>
          <rPr>
            <sz val="9"/>
            <color indexed="81"/>
            <rFont val="Tahoma"/>
            <family val="2"/>
          </rPr>
          <t xml:space="preserve">
Billing for June, July &amp; Aug
CN for June 2019</t>
        </r>
      </text>
    </comment>
    <comment ref="AF75" authorId="0" shapeId="0">
      <text>
        <r>
          <rPr>
            <b/>
            <sz val="9"/>
            <color indexed="81"/>
            <rFont val="Tahoma"/>
            <family val="2"/>
          </rPr>
          <t>Aida Rashid:</t>
        </r>
        <r>
          <rPr>
            <sz val="9"/>
            <color indexed="81"/>
            <rFont val="Tahoma"/>
            <family val="2"/>
          </rPr>
          <t xml:space="preserve">
1. Billing for Sept &amp; Oct
2. CN for Oct</t>
        </r>
      </text>
    </comment>
    <comment ref="AH75" authorId="0" shapeId="0">
      <text>
        <r>
          <rPr>
            <b/>
            <sz val="9"/>
            <color indexed="81"/>
            <rFont val="Tahoma"/>
            <family val="2"/>
          </rPr>
          <t>Aida Rashid:</t>
        </r>
        <r>
          <rPr>
            <sz val="9"/>
            <color indexed="81"/>
            <rFont val="Tahoma"/>
            <family val="2"/>
          </rPr>
          <t xml:space="preserve">
Billing for Nov &amp; Dec</t>
        </r>
      </text>
    </comment>
    <comment ref="F76" authorId="1" shapeId="0">
      <text>
        <r>
          <rPr>
            <b/>
            <sz val="9"/>
            <color indexed="81"/>
            <rFont val="Tahoma"/>
            <family val="2"/>
          </rPr>
          <t>Norhasina Hamzah:</t>
        </r>
        <r>
          <rPr>
            <sz val="9"/>
            <color indexed="81"/>
            <rFont val="Tahoma"/>
            <family val="2"/>
          </rPr>
          <t xml:space="preserve">
Amount received</t>
        </r>
      </text>
    </comment>
    <comment ref="G76" authorId="1" shapeId="0">
      <text>
        <r>
          <rPr>
            <b/>
            <sz val="9"/>
            <color indexed="81"/>
            <rFont val="Tahoma"/>
            <family val="2"/>
          </rPr>
          <t>Norhasina Hamzah:</t>
        </r>
        <r>
          <rPr>
            <sz val="9"/>
            <color indexed="81"/>
            <rFont val="Tahoma"/>
            <family val="2"/>
          </rPr>
          <t xml:space="preserve">
Amount Received 
</t>
        </r>
      </text>
    </comment>
    <comment ref="AD76" authorId="0" shapeId="0">
      <text>
        <r>
          <rPr>
            <b/>
            <sz val="9"/>
            <color indexed="81"/>
            <rFont val="Tahoma"/>
            <family val="2"/>
          </rPr>
          <t>Aida Rashid:</t>
        </r>
        <r>
          <rPr>
            <sz val="9"/>
            <color indexed="81"/>
            <rFont val="Tahoma"/>
            <family val="2"/>
          </rPr>
          <t xml:space="preserve">
collection in Oct</t>
        </r>
      </text>
    </comment>
    <comment ref="AF76" authorId="0" shapeId="0">
      <text>
        <r>
          <rPr>
            <b/>
            <sz val="9"/>
            <color indexed="81"/>
            <rFont val="Tahoma"/>
            <family val="2"/>
          </rPr>
          <t>Aida Rashid:</t>
        </r>
        <r>
          <rPr>
            <sz val="9"/>
            <color indexed="81"/>
            <rFont val="Tahoma"/>
            <family val="2"/>
          </rPr>
          <t xml:space="preserve">
Collection in Nov</t>
        </r>
      </text>
    </comment>
    <comment ref="AH76" authorId="0" shapeId="0">
      <text>
        <r>
          <rPr>
            <b/>
            <sz val="9"/>
            <color indexed="81"/>
            <rFont val="Tahoma"/>
            <family val="2"/>
          </rPr>
          <t>Aida Rashid:</t>
        </r>
        <r>
          <rPr>
            <sz val="9"/>
            <color indexed="81"/>
            <rFont val="Tahoma"/>
            <family val="2"/>
          </rPr>
          <t xml:space="preserve">
Collection in Dec 2019</t>
        </r>
      </text>
    </comment>
    <comment ref="AE77" authorId="0" shapeId="0">
      <text>
        <r>
          <rPr>
            <b/>
            <sz val="9"/>
            <color indexed="81"/>
            <rFont val="Tahoma"/>
            <family val="2"/>
          </rPr>
          <t>Aida Rashid:</t>
        </r>
        <r>
          <rPr>
            <sz val="9"/>
            <color indexed="81"/>
            <rFont val="Tahoma"/>
            <family val="2"/>
          </rPr>
          <t xml:space="preserve">
Sept :
1.Maint &amp; Support - RM1,614,440.42
2.On Request - RM316,487.38
Oct :
1. Maint &amp; Support - RM1,553,833.86
2. On Request - RM1,465,792.38</t>
        </r>
      </text>
    </comment>
    <comment ref="AF77" authorId="0" shapeId="0">
      <text>
        <r>
          <rPr>
            <b/>
            <sz val="9"/>
            <color indexed="81"/>
            <rFont val="Tahoma"/>
            <family val="2"/>
          </rPr>
          <t>Aida Rashid:</t>
        </r>
        <r>
          <rPr>
            <sz val="9"/>
            <color indexed="81"/>
            <rFont val="Tahoma"/>
            <family val="2"/>
          </rPr>
          <t xml:space="preserve">
Sept :
1.Maint &amp; Support - RM1,614,440.42
2.On Request - RM316,487.38
Oct :
1. Maint &amp; Support - RM1,553,833.86
2. On Request - RM1,349,107.58</t>
        </r>
      </text>
    </comment>
    <comment ref="AG77" authorId="0" shapeId="0">
      <text>
        <r>
          <rPr>
            <b/>
            <sz val="9"/>
            <color indexed="81"/>
            <rFont val="Tahoma"/>
            <family val="2"/>
          </rPr>
          <t xml:space="preserve">Aida Rashid:
</t>
        </r>
        <r>
          <rPr>
            <sz val="9"/>
            <color indexed="81"/>
            <rFont val="Tahoma"/>
            <family val="2"/>
          </rPr>
          <t>On Request</t>
        </r>
      </text>
    </comment>
    <comment ref="AF78" authorId="0" shapeId="0">
      <text>
        <r>
          <rPr>
            <b/>
            <sz val="9"/>
            <color indexed="81"/>
            <rFont val="Tahoma"/>
            <family val="2"/>
          </rPr>
          <t>Aida Rashid:</t>
        </r>
        <r>
          <rPr>
            <sz val="9"/>
            <color indexed="81"/>
            <rFont val="Tahoma"/>
            <family val="2"/>
          </rPr>
          <t xml:space="preserve">
1. Maintenance for Nov 2019
</t>
        </r>
      </text>
    </comment>
    <comment ref="AH78" authorId="0" shapeId="0">
      <text>
        <r>
          <rPr>
            <b/>
            <sz val="9"/>
            <color indexed="81"/>
            <rFont val="Tahoma"/>
            <family val="2"/>
          </rPr>
          <t>Aida Rashid:</t>
        </r>
        <r>
          <rPr>
            <sz val="9"/>
            <color indexed="81"/>
            <rFont val="Tahoma"/>
            <family val="2"/>
          </rPr>
          <t xml:space="preserve">
1. On Request for Nov 2019</t>
        </r>
      </text>
    </comment>
  </commentList>
</comments>
</file>

<file path=xl/comments5.xml><?xml version="1.0" encoding="utf-8"?>
<comments xmlns="http://schemas.openxmlformats.org/spreadsheetml/2006/main">
  <authors>
    <author>Aida Rashid</author>
  </authors>
  <commentList>
    <comment ref="G9" authorId="0" shapeId="0">
      <text>
        <r>
          <rPr>
            <b/>
            <sz val="9"/>
            <color indexed="81"/>
            <rFont val="Tahoma"/>
            <family val="2"/>
          </rPr>
          <t>Aida Rashid:</t>
        </r>
        <r>
          <rPr>
            <sz val="9"/>
            <color indexed="81"/>
            <rFont val="Tahoma"/>
            <family val="2"/>
          </rPr>
          <t xml:space="preserve">
RM909,017.64 -opportunity loss to project</t>
        </r>
      </text>
    </comment>
    <comment ref="T33" authorId="0" shapeId="0">
      <text>
        <r>
          <rPr>
            <b/>
            <sz val="9"/>
            <color indexed="81"/>
            <rFont val="Tahoma"/>
            <family val="2"/>
          </rPr>
          <t>Aida Rashid:</t>
        </r>
        <r>
          <rPr>
            <sz val="9"/>
            <color indexed="81"/>
            <rFont val="Tahoma"/>
            <family val="2"/>
          </rPr>
          <t xml:space="preserve">
Balance to bill vs Total Plan Y2020
- Variance due to GST/SST</t>
        </r>
      </text>
    </comment>
    <comment ref="E34" authorId="0" shapeId="0">
      <text>
        <r>
          <rPr>
            <b/>
            <sz val="9"/>
            <color indexed="81"/>
            <rFont val="Tahoma"/>
            <family val="2"/>
          </rPr>
          <t>Aida Rashid:</t>
        </r>
        <r>
          <rPr>
            <sz val="9"/>
            <color indexed="81"/>
            <rFont val="Tahoma"/>
            <family val="2"/>
          </rPr>
          <t xml:space="preserve">
Original Contract value RM10,123,738.81 </t>
        </r>
      </text>
    </comment>
    <comment ref="T34" authorId="0" shapeId="0">
      <text>
        <r>
          <rPr>
            <b/>
            <sz val="9"/>
            <color indexed="81"/>
            <rFont val="Tahoma"/>
            <family val="2"/>
          </rPr>
          <t xml:space="preserve">Aida Rashid:
</t>
        </r>
        <r>
          <rPr>
            <sz val="9"/>
            <color indexed="81"/>
            <rFont val="Tahoma"/>
            <family val="2"/>
          </rPr>
          <t>Balance to bill vs Total Plan Y2020
- Variance due to</t>
        </r>
        <r>
          <rPr>
            <b/>
            <sz val="9"/>
            <color indexed="81"/>
            <rFont val="Tahoma"/>
            <family val="2"/>
          </rPr>
          <t xml:space="preserve"> </t>
        </r>
        <r>
          <rPr>
            <sz val="9"/>
            <color indexed="81"/>
            <rFont val="Tahoma"/>
            <family val="2"/>
          </rPr>
          <t>Possibility for CN in Y2020</t>
        </r>
        <r>
          <rPr>
            <b/>
            <sz val="9"/>
            <color indexed="81"/>
            <rFont val="Tahoma"/>
            <family val="2"/>
          </rPr>
          <t xml:space="preserve"> </t>
        </r>
      </text>
    </comment>
    <comment ref="T35" authorId="0" shapeId="0">
      <text>
        <r>
          <rPr>
            <b/>
            <sz val="9"/>
            <color indexed="81"/>
            <rFont val="Tahoma"/>
            <family val="2"/>
          </rPr>
          <t>Aida Rashid:</t>
        </r>
        <r>
          <rPr>
            <sz val="9"/>
            <color indexed="81"/>
            <rFont val="Tahoma"/>
            <family val="2"/>
          </rPr>
          <t xml:space="preserve">
Balance to bill vs Total Plan Y2020
- Variance due to CN in Y2019 &amp; Y2020</t>
        </r>
      </text>
    </comment>
    <comment ref="T39" authorId="0" shapeId="0">
      <text>
        <r>
          <rPr>
            <b/>
            <sz val="9"/>
            <color indexed="81"/>
            <rFont val="Tahoma"/>
            <family val="2"/>
          </rPr>
          <t>Aida Rashid:</t>
        </r>
        <r>
          <rPr>
            <sz val="9"/>
            <color indexed="81"/>
            <rFont val="Tahoma"/>
            <family val="2"/>
          </rPr>
          <t xml:space="preserve">
Balance to bill vs Total Plan Y2020
- Variance due to CN in Y2019 - RM4,026.30 </t>
        </r>
      </text>
    </comment>
  </commentList>
</comments>
</file>

<file path=xl/sharedStrings.xml><?xml version="1.0" encoding="utf-8"?>
<sst xmlns="http://schemas.openxmlformats.org/spreadsheetml/2006/main" count="3048" uniqueCount="1428">
  <si>
    <t>No.</t>
  </si>
  <si>
    <t>Paid (RM)</t>
  </si>
  <si>
    <t>Balance to Pay (RM)</t>
  </si>
  <si>
    <t>JPJ Maintenance</t>
  </si>
  <si>
    <t>TOTAL</t>
  </si>
  <si>
    <t>PUSPAKOM</t>
  </si>
  <si>
    <t>PRISM</t>
  </si>
  <si>
    <t>JPN Maintenance</t>
  </si>
  <si>
    <t>JPN Boomgate</t>
  </si>
  <si>
    <t>JIM-TALENT CORP</t>
  </si>
  <si>
    <t>JIM-Innovexion</t>
  </si>
  <si>
    <t>Project Name</t>
  </si>
  <si>
    <t>Remarks</t>
  </si>
  <si>
    <t>JIM-Vista Kencana</t>
  </si>
  <si>
    <t>SPP V2.6 Maintenance-HTJ &amp; HPD</t>
  </si>
  <si>
    <t>SPP V2.6 Maintenance-eKL</t>
  </si>
  <si>
    <t xml:space="preserve">SPP-PHIS Integration Project </t>
  </si>
  <si>
    <t>HRPB - Server Upgrade</t>
  </si>
  <si>
    <t>Data Center- HQE, KK</t>
  </si>
  <si>
    <t>DC Upgrade - HTAR Klang</t>
  </si>
  <si>
    <t>DC Upgrade - HSNI, Batu Pahat</t>
  </si>
  <si>
    <t>Project Value (RM)</t>
  </si>
  <si>
    <t>Balance to Bill (RM)</t>
  </si>
  <si>
    <t>Project</t>
  </si>
  <si>
    <t>SPP V2.6 Maintenance-HBTNG</t>
  </si>
  <si>
    <t>SPP V2.6 Maintenance-eKL (Renewal)</t>
  </si>
  <si>
    <t>Clinical Documentation</t>
  </si>
  <si>
    <t>Enhanced Training Aid System (ETAS)</t>
  </si>
  <si>
    <t>IGLA Weapon System</t>
  </si>
  <si>
    <t>Arthur Radar Weapon Locating System (WLS)</t>
  </si>
  <si>
    <t>Action Speed Tactical Trainer (ASTT)</t>
  </si>
  <si>
    <t>JHEV Maintenance</t>
  </si>
  <si>
    <t>SPP V3.0 Rollout Project-HRPZ II (EOT)</t>
  </si>
  <si>
    <t xml:space="preserve">Asean Customs Transit System (ACTS) </t>
  </si>
  <si>
    <t>JIM-NZ Gemilang/PDRM</t>
  </si>
  <si>
    <t>JIM-BESTINET/FWCMS</t>
  </si>
  <si>
    <t>JIM-STAR EMGS</t>
  </si>
  <si>
    <t>JPJ Revamp</t>
  </si>
  <si>
    <t>eAuto</t>
  </si>
  <si>
    <t>JIM-MARDI</t>
  </si>
  <si>
    <t>Mitigation Action Plan</t>
  </si>
  <si>
    <t>JIM Maintenance (2016-2017)</t>
  </si>
  <si>
    <t>JIM Maintenance (2014-2016)</t>
  </si>
  <si>
    <t xml:space="preserve">SPP V3.1 Rollout Project - Hospital Raja Perempuan Zainab II (HRPZ II), Kota Bharu </t>
  </si>
  <si>
    <t>mySIKAP Maintenance</t>
  </si>
  <si>
    <t>HKL-Bekalan Perkhidmatan Penggantian Server</t>
  </si>
  <si>
    <t>SPP Application Maintenance-Hospital Taiping, Perak</t>
  </si>
  <si>
    <t>mySIKAP Maintenance(Software License Renewal) 2015</t>
  </si>
  <si>
    <t>mySIKAP Maintenance(Software License Renewal) JAN-OCT 2016</t>
  </si>
  <si>
    <t>FOMEMA MYIMM Biometric Integration</t>
  </si>
  <si>
    <t>FOMEMA</t>
  </si>
  <si>
    <t>JAN</t>
  </si>
  <si>
    <t>FEB</t>
  </si>
  <si>
    <t>MAR</t>
  </si>
  <si>
    <t>APR</t>
  </si>
  <si>
    <t>MAY</t>
  </si>
  <si>
    <t>JUN</t>
  </si>
  <si>
    <t>JUL</t>
  </si>
  <si>
    <t>AUG</t>
  </si>
  <si>
    <t>SEPT</t>
  </si>
  <si>
    <t>OCT</t>
  </si>
  <si>
    <t>NOV</t>
  </si>
  <si>
    <t>DEC</t>
  </si>
  <si>
    <t>SUKHOI-30MKM - TOFT, CBT &amp; Infra Maintenance</t>
  </si>
  <si>
    <t>Plan</t>
  </si>
  <si>
    <t>Actual</t>
  </si>
  <si>
    <t>Remaining</t>
  </si>
  <si>
    <t>Project closure in progress. Billing completed based on LO only.</t>
  </si>
  <si>
    <t>Next Generation Firewall</t>
  </si>
  <si>
    <t>JIM-myEG (Transaction Basis)</t>
  </si>
  <si>
    <t xml:space="preserve">Project close. Mardi to reissue new PO once they are ready with integration scope/work. </t>
  </si>
  <si>
    <t>Status</t>
  </si>
  <si>
    <t>SPP CAS PHIS Integration</t>
  </si>
  <si>
    <t>RIS PACS HIS@KKM Fasa I</t>
  </si>
  <si>
    <t>Project closed.</t>
  </si>
  <si>
    <t>Project closed. RM149,000 credit note imposed due to LAD.</t>
  </si>
  <si>
    <t>Project closed. Unutilized amount  of RM6,572.58 due to customer request (training services and CR not required)</t>
  </si>
  <si>
    <t>Project closed. Credit note of RM196,000 was imposed due to 2 undelivered scopes (CPR and PM).</t>
  </si>
  <si>
    <t xml:space="preserve">Project closed. RM118,858 credit note was imposed due to reduction of preventive maintenance price for hardware. Few hardware has been decided by Hospital to dropped from PM scope. 
</t>
  </si>
  <si>
    <t xml:space="preserve">Project closed. RM889 credit note imposed due to reduction of preventive maintenance price for switches. Switches was not found due to movement during building renovation work. </t>
  </si>
  <si>
    <t>Variance</t>
  </si>
  <si>
    <t>Planned</t>
  </si>
  <si>
    <t>JTKN Hardware Supply</t>
  </si>
  <si>
    <t>Total of RM3,692,170.80 cannot be billed due to incomplete Transformation Development (RM2,660,600), unutilized budget of RM106,000 for Branch Extension Services, RM422,600 for Training Services, RM407,570 for Integration Services and RM95,400 for CR services.
Credit Note issued for invoice No 1813001420 dated 13/7/2017 (Audit Sistem Aplikasi myIMMs Bagi Tahun Kedua)</t>
  </si>
  <si>
    <t xml:space="preserve">JTKSM WNP </t>
  </si>
  <si>
    <t>JPJ Mobile Handheld Enforcement</t>
  </si>
  <si>
    <t>Project closed. (Balance of RM1,232,386.28 will not be billed due to unutilize budget of RM301,764.47 for Training Services and RM930,621.81 for CR Services)</t>
  </si>
  <si>
    <t>Warranty support</t>
  </si>
  <si>
    <t>JIM - DATASONIC</t>
  </si>
  <si>
    <t>JIM - MDEC eXpat System</t>
  </si>
  <si>
    <t>JIM - Borderpass Travel Sdn Bhd</t>
  </si>
  <si>
    <t>JIM - CIDB</t>
  </si>
  <si>
    <t>JIM - MAHB QMS Integration</t>
  </si>
  <si>
    <t>Customer</t>
  </si>
  <si>
    <t>Project Start Date</t>
  </si>
  <si>
    <t>Project End Date</t>
  </si>
  <si>
    <t>Project Scope</t>
  </si>
  <si>
    <t>Project Manager</t>
  </si>
  <si>
    <t>PMO Rep</t>
  </si>
  <si>
    <t>Current Phase</t>
  </si>
  <si>
    <t>Issue</t>
  </si>
  <si>
    <t>Total Billed (RM)</t>
  </si>
  <si>
    <t>Payment Received (RM)</t>
  </si>
  <si>
    <t>JPJ</t>
  </si>
  <si>
    <r>
      <rPr>
        <b/>
        <sz val="9"/>
        <rFont val="Arial"/>
        <family val="2"/>
      </rPr>
      <t>JPJ MAINTENANCE:</t>
    </r>
    <r>
      <rPr>
        <sz val="9"/>
        <rFont val="Arial"/>
        <family val="2"/>
      </rPr>
      <t xml:space="preserve">
MAINTENANCE AND TECHNICAL SUPPORT SERVICES FOR COMPUTER (HARDWARE AND SOFTWARE) AND RELATED PERIPHERALS</t>
    </r>
  </si>
  <si>
    <t>To provide maintenance services to JPJ &amp; its business partners.
Scope of maintenance works includes:
1. Provision of System Software License;
2. Equipment Maintenance Services;
3. JPJ Mini Disaster Recovery Facilities Services;
4. Data Centre Cleaning Services; and
5. On Request Maintenance Services.</t>
  </si>
  <si>
    <t>Redzuan Abd Jalil</t>
  </si>
  <si>
    <t>Abd Ghani Abdullah</t>
  </si>
  <si>
    <t>NA</t>
  </si>
  <si>
    <t>Closed</t>
  </si>
  <si>
    <t>Pending payment to vendor. Finance to look into the matter (Closed)</t>
  </si>
  <si>
    <r>
      <rPr>
        <b/>
        <sz val="9"/>
        <color theme="1"/>
        <rFont val="Arial"/>
        <family val="2"/>
      </rPr>
      <t>PRISM PROJECT:</t>
    </r>
    <r>
      <rPr>
        <sz val="9"/>
        <color theme="1"/>
        <rFont val="Arial"/>
        <family val="2"/>
      </rPr>
      <t xml:space="preserve">
TO SUPPLY, DELIVER, INSTALL, CONFIGURE, TEST, COMMISSION AND
MAINTAIN THE MAINFRAME SYSTEM HARDWARE AND SOFTWARE 
</t>
    </r>
  </si>
  <si>
    <t xml:space="preserve">1. Data Centre Infrastructure Readiness
2. Supply, deliver, install, configure, test, commission and maintain the mainframe system hardware &amp; software 
3. Software upgrade services
4. Hardware &amp; software Maintenance
5. Disaster Recovery Services
6. Hardware Decommission and Disposal
7. Training
</t>
  </si>
  <si>
    <t>Roslind Abd Rahman</t>
  </si>
  <si>
    <t>Azlan Abd Hamid</t>
  </si>
  <si>
    <t>Azrul Saad</t>
  </si>
  <si>
    <t>Maintenance</t>
  </si>
  <si>
    <r>
      <rPr>
        <b/>
        <sz val="9"/>
        <rFont val="Arial"/>
        <family val="2"/>
      </rPr>
      <t>JPJ REVAMP PROJECT</t>
    </r>
    <r>
      <rPr>
        <sz val="9"/>
        <rFont val="Arial"/>
        <family val="2"/>
      </rPr>
      <t xml:space="preserve">:
PROJEK PEMBANGUNAN SEMULA 
SISTEM PENGKOMPUTERAN JABATAN
</t>
    </r>
  </si>
  <si>
    <t>25-Jul-2015,
25-Jan-2016</t>
  </si>
  <si>
    <t>To provide development and maintenance services for the following areas:
1. Project Management
2. Test &amp; Performance Management
3. Business Solutions Development
4. Organizational Change Management
5. Infrastructure, Integration &amp; Implementation Services
6. Application Customization &amp; Development (Core &amp; Supporting Modules)</t>
  </si>
  <si>
    <t>1. Zuridah Hani
2. Hafazah Hafidz</t>
  </si>
  <si>
    <t>Lenny Ruby</t>
  </si>
  <si>
    <t xml:space="preserve">Outstanding payment to vendors. To follow up with Finance.(Closed)
</t>
  </si>
  <si>
    <r>
      <rPr>
        <b/>
        <sz val="9"/>
        <color theme="1"/>
        <rFont val="Arial"/>
        <family val="2"/>
      </rPr>
      <t xml:space="preserve">PUSPAKOM:
</t>
    </r>
    <r>
      <rPr>
        <sz val="9"/>
        <color theme="1"/>
        <rFont val="Arial"/>
        <family val="2"/>
      </rPr>
      <t>JPJ INTEGRATION</t>
    </r>
  </si>
  <si>
    <t>1. Development of web services for the integration
2. Deployment of hardware &amp; software
3. Setup of network &amp; infrastructure
4. Testing &amp; commisioning</t>
  </si>
  <si>
    <t>SURUHANJAYA PENGANGKUTAN AWAN DARAT</t>
  </si>
  <si>
    <t>1. Application Development
2. System Integration - Internal System
3. System Integration - External System
4. Training &amp; Documentation
5. Warranty Support
6. Network</t>
  </si>
  <si>
    <t>eAuto eSTM (CR 2)</t>
  </si>
  <si>
    <t>To provide application development for eAuto eSTM system</t>
  </si>
  <si>
    <t>Hafazah Hafidz</t>
  </si>
  <si>
    <t>JIM</t>
  </si>
  <si>
    <t>MyIMMs Application Maintenance</t>
  </si>
  <si>
    <t xml:space="preserve">1. Preventive Maintenance
2. Corrective Maintenance
3. Technical Support
4. Change Request
5. Training including Contract performance Review
6. Coordinate Technical Support Services
7. Reports
</t>
  </si>
  <si>
    <t>Ahmad Suryadi bin Abd Aziz</t>
  </si>
  <si>
    <t>A.Puzi, Sanuza</t>
  </si>
  <si>
    <t>1. SQL DB Locking Issue:Upgrade SQL Version to MSSQL 2012 – implemented at Menara Ikhlas, Kelana Jaya and Kajang
Deployment of 1Chip project using a ‘straight thru’ process approach currently in progress. After One month monitoring, Straight Thru process identified had almost eliminated SQL DB Locking problem. Project team currently focus on hang symptom due to other sources.
2. Inaccuracy statistical report in eReporting Module. Resolution by the team in progress.
3. Pending payment of RM1.5mil due to SLA issue. Potential penalty for SLA breached and amount will be deducted from the RM1.5mil. (Closed)</t>
  </si>
  <si>
    <t>MyIMMs Application Maintenance (2016-2017)</t>
  </si>
  <si>
    <t>1. Application Transformation
2. Corrective Maintenance &amp; Enhancement
3. Training
4. Documentation
5. Fine tuning</t>
  </si>
  <si>
    <t>Rohani Shariff
Azlan Abd Hamid
Selamat Ahmad (Transformasi)</t>
  </si>
  <si>
    <t>S5 System Sdn Bhd:
Projek Integrasi Biometrik (PIB)</t>
  </si>
  <si>
    <t xml:space="preserve">1. Application Development
2. Installation, Testing &amp; Commisioning
3. Training
4. Onsite Support
</t>
  </si>
  <si>
    <t>Wan Suhaimi Wan Abd Hamid</t>
  </si>
  <si>
    <t xml:space="preserve">1. Audit non-compliance issues:
 a) Tailoring checklist is not produced
 b) Project documentation is not present
 c) Contracts not available
 d) Risk list not updated
Project team to close issue and responded to auditor by end of August 2017. (In Progress) </t>
  </si>
  <si>
    <t>(PERLUASAN) Migrasi Data PATI Depoh For MKN</t>
  </si>
  <si>
    <t>1. Project Management, Consultancy &amp; PMO
2. Redo, Testing, Recustomise PPKP AFIS DB Data Extraction
3. NIST Development
4. Data Migration Services
5. myIMMs System Integration</t>
  </si>
  <si>
    <t>S5 System Sdn Bhd:
eGate Integration (JIM)</t>
  </si>
  <si>
    <t xml:space="preserve">1. System Requirement Study (SRS)
2.  Develop Egate Registration Integration Service
3. Develop Egate Registration Integration Services (entry and exit)
4. Installation, testing and setup integration solution
</t>
  </si>
  <si>
    <t xml:space="preserve">1. S5 insist HTP to resolve the integration issue before project closure can be done. Closure notification has been sent to S5. (Closed)
2. Audit non-compliance issues:
 a) Tailoring checklist is not produced
 b) Project documentation is not present
 c) Contracts not available
 d) Risk list not updated
Project team to close issue by mid October 2017. (In Progress) 
</t>
  </si>
  <si>
    <t xml:space="preserve">Education Malaysia Global Services (EMGS) Integration Service between STAR-EMGS and myIMMs System
</t>
  </si>
  <si>
    <t xml:space="preserve">1. Design, Develop, Test, Commission the Integration gateway between EMGS system with myIMMs system
2. Maintenance Year 1
3. Maintenance Year 2
4. Maintenance Year 3
</t>
  </si>
  <si>
    <t xml:space="preserve">Difficulties in getting JIAS support as it is previously supported by HeB. Immediate support will take some time as client required immediate resolution. (Closed. SDC take over)
</t>
  </si>
  <si>
    <t>MyIMMs Integration with Facial LIVE Capture</t>
  </si>
  <si>
    <t xml:space="preserve">1. Requirement &amp; Design Management (SRS, SDD)
2. Application Developmet
3. Testing
4. Pilot at 2 branches
</t>
  </si>
  <si>
    <t>BESTINET</t>
  </si>
  <si>
    <t xml:space="preserve">BESTINET:
Integration Service Between Foreign Worker Centralized Mgmt System (FWCMS) and myIMMs System
</t>
  </si>
  <si>
    <t xml:space="preserve">1. Furnish Data from myIMMs to FWCMS 
2. One Time and Incremental Data Update
3. Batch Jobs
</t>
  </si>
  <si>
    <t>Development</t>
  </si>
  <si>
    <t>Require dedicated resource to support the project. (Closed. Team to utilize existing myIMM staff for support)</t>
  </si>
  <si>
    <t xml:space="preserve">NZ Gemilang Sdn Bhd:
Integration Service Between PDRM's Central Intelligence Unit (CIU) - PDRM and myIMMs System
</t>
  </si>
  <si>
    <t xml:space="preserve">1. Penghantaran, Pemasangan dan Pentauliahan Perisian dan Perkakasan
2. Melaksanakan integrasi 18 sistem Dalaman Jabatan-Jabatan PDRM &amp; 6 sistem Luaran Jabatan di bawah KDN
</t>
  </si>
  <si>
    <t>ESD Talent Corp Malaysia:
Integration Services Between Talent Corp's ESD Portal and myIMMs System</t>
  </si>
  <si>
    <t xml:space="preserve">1. Provide Development Services
2. Perform System Requirements Specification
3. Provide Integration Design
4. Testing, Installation &amp; Commisioning
5. Support and Maintenance Services
</t>
  </si>
  <si>
    <t xml:space="preserve">1. Pending development for integration enhancement due to JIM approval.
Team has communicated &amp; email to TC regarding conditional closure and suggest enhancement during maintenance. (Closed)
2. Audit non-compliance issues:
 a) Tailoring checklist is not produced
 b) Project documentation is not present
 c) Contracts not available
 d) Risk list not updated
Project team to close issue by mid October 2017. (Closed - Project Team has provided the audit response to the issues raised)
</t>
  </si>
  <si>
    <t>Innovezion Tech Sdn Bhd:
Development services for Regula Integration and deployment services for selected sites</t>
  </si>
  <si>
    <t xml:space="preserve">1. Project Management
2. Development Services
3. Requirement
4. Coding
5. Configuration
6. Testing
7. Deployment
</t>
  </si>
  <si>
    <t>my EG Sevices Bhd:
Working Permit Renewal of Foreign Workers</t>
  </si>
  <si>
    <t>1. Application Dev
2. Testing
3. Deployment
4. Support</t>
  </si>
  <si>
    <t xml:space="preserve">Vista Kencana:
MBIKE Enhancement
</t>
  </si>
  <si>
    <t xml:space="preserve">Integration service between Vista Kencana and myIMMs System for:
Phase 1:
1.Inquiry SL &amp; Passport during registration
2.Insert MBIKE record into myIMMs
Phase 2:
1.Sheduler for MBIKE SL Data Extraction
2.Sheduler for MBIKE_PMA_HIST Data Extraction
3.Inquiry MBIKE_SL status unread
4.Inquiry MBIKE_SL status read
5.Inquiry SL &amp; Passport Status
6.Create movement record in myIMMs
</t>
  </si>
  <si>
    <t>MARDI</t>
  </si>
  <si>
    <t xml:space="preserve">Integration with myIMMs &amp; AGF (Agro Intelligance System)
</t>
  </si>
  <si>
    <t>Potential loss of RM50K due to MARDI unreadiness to complete the project. Account Manager will provide official letter to MARDI on the matter. Potential to terminate project as customer unwilling to proceed with payment. (Closed)</t>
  </si>
  <si>
    <t>JPN</t>
  </si>
  <si>
    <t>JPN ICT Maintenance for Core Business</t>
  </si>
  <si>
    <t>Selamat Ahmad</t>
  </si>
  <si>
    <t>Ibrahim Yusoff</t>
  </si>
  <si>
    <t>Hamid</t>
  </si>
  <si>
    <t>Project Closure</t>
  </si>
  <si>
    <t>1. Pending payment to vendors and partners. Affected vendors refused to do Preventive Maintenance work because of payment issue.(Closed)
2. Insufficient resources. KIV until contract renewed. (Closed)
3. Collectors terminal (7 units) for e-debit and MEPS, still awaiting new vendor to perform preventive maintenance(Closed)
4. Unstable eJPN. JPN feel annoyed with our solution. Been piloted since 12 August 2015. eJPN team request SDC to help in providing solution and troubleshoot current problem/slow response issue. (Closed)
5. Network Upgrade Contract &amp; Green Data Center awarded to other companies. Need to support these vendors or JPN will ask for credit note on cost savings. HMS is working on SOW to support this activity (Closed)
6. TDA demands for either Bank Guarantee or Coporate Guarantee. Customer concern on the delivery end date.Team to issue letter of appeal to TDA for exception. (Closed)
7.  Archive Database: Number of records not tally between PDB and ADB potentially due to storage or problem on synchronization. Team will further discuss and investigate .(Closed)
8. Increase in GSCB Storage:  Proposal submitted to BTM for the extra 4TB permanent storage for 5  year plan of growing databases. BTM agreed on 2TB for short term planning and suggest to take off ADB or SDB and use ODM at DRC as a backup storage. Team need further discussion. Additional 2 TB storage required licence for migrate to DRC (Closed) 
9. Problem Photo in DB2:  2 Suggestion: 
 1)Check compress process in MyKad
 2)Change photo column size in DB2 – HeiTech need to submit requirement      
study to BTM.  On photo and thumbprint not found in DB2 issue, team need to verify with MyKad transaction. Photo size for branches decrease from 300x400 to 150x200. ESDC to amend the program for 3175 resolution compression.  (Closed)
10. Data Centre Expansion under TDA. Issue on financial as vendor required payment before delivery. Delay in payment may affect factory test activities. Issue has been resolved by HMS. (Closed)
11. CR budget of RM3.5mil is still untouch and will affect overall project revenue. Team to relook on other possibility to utilize this budget. (Closed)
12. Technical/field support competency issue. IA need to undergo training to enhance skill and knowledge. PM will provide training requirement and tentative date to Mokhtar for further action. (Closed)
13. Insufficient advance for IA. Management approved lesser than the amount applied. IA unable to provide corrective support services when required due to insufficient fund. (Closed)
14. PO issuance to Optima still pending for approval. Optima has completed CR work and payment need to be made to the vendor. Team to obtain approval of PO from EVP immediately.(Closed)
15. Project non-compliance issue. Team to close all gaps by mid October 2017.(Closed)
16. JPN claimed source code handed over by HTP upon contract end is not latest version. PM to do the handover again with proper documentation. (Closed - second has been done )</t>
  </si>
  <si>
    <t>PERKHIDMATAN PENYELENGGARAAN SISTEM BOOMGATE MYKAD &amp; BOOMGATE RFID JPN</t>
  </si>
  <si>
    <t>Boomgate MyKad &amp; RFID maintenance</t>
  </si>
  <si>
    <t>Jahir Hussin bin Othman</t>
  </si>
  <si>
    <t>MOH</t>
  </si>
  <si>
    <t>SPP V2.6 MAINTENANCE (Hospital Tuanku Ja'afar Seremban (HTJ) &amp; Hospital Port Dickson)</t>
  </si>
  <si>
    <t>SPPV2.6 SPD (Seremban-Port Dickson) Maintenance Project</t>
  </si>
  <si>
    <t>Suradi Abd Rahman</t>
  </si>
  <si>
    <t>Mokhtar Atan</t>
  </si>
  <si>
    <t>Noor Aini</t>
  </si>
  <si>
    <t>SPP V2.6 MAINTENANCE-eKL (Hospital Kuala Lumpur (HKL), Hospital Kajang (HKJG), Hospital Tengku Ampuan Rahimah (HTAR))</t>
  </si>
  <si>
    <t>Application SPP V2.6 and maintenance for infrastructure related</t>
  </si>
  <si>
    <t>SPP V3 Rollout Project - Hospital Bentong Pahang</t>
  </si>
  <si>
    <t xml:space="preserve">1. Implementation of SPPV3.1
2. Integration
3. Operational &amp; Support Services </t>
  </si>
  <si>
    <t>Rosenizam Shah Jamaluddin</t>
  </si>
  <si>
    <t>SPP V3 Rollout Project - Hospital Tuanku Jaafar Seremban</t>
  </si>
  <si>
    <t>Norashikin Baharuddin</t>
  </si>
  <si>
    <t>SPP V3 Rollout Project - Hospital Raja Perempuan Zainab II, Kota Bharu</t>
  </si>
  <si>
    <t>Redzuan Amiruddin</t>
  </si>
  <si>
    <t>SPP V3.1 Rollout Project - Hospital Raja Perempuan Zainab II (HRPZ II), Kota Bharu (Extension of Time (EOT))</t>
  </si>
  <si>
    <t>Warranty support for SPP V3.1</t>
  </si>
  <si>
    <t xml:space="preserve">1. “Power trip” at New Building ( ACC Building ). TNB has conducted assessment activities on 8 Apr 2016 due to unstable incoming power to Hospital Power source. On monitoring period until 31st May 2016 - closed
2. System Performance issue, conduct onsite monitoring by technical team from 13th March 2016 to 16th March 2016 with fine tuning on SQL Query, Bugs fixing, Domain synchronization and Pillot JVM domain setting.
Create new domain D29 for O&amp;G clinic on 13052016. On monitoring period until 26th May 2016-Closed
</t>
  </si>
  <si>
    <t>SPP V3 CR Med. Record - HRPZ</t>
  </si>
  <si>
    <t>Development of CR Medical record for SPP V3</t>
  </si>
  <si>
    <t>Redzuan Amiruddin B Abd Rahim</t>
  </si>
  <si>
    <t>SPP PERLUASAN HARDWARE DELIVERY FOR HBEN, HRPZ AND HTJS</t>
  </si>
  <si>
    <t>Membekal, Menghantar, Memasang, Menguji, Mengkonfigurasi dan Mentauliah Guna Peralatan ICT</t>
  </si>
  <si>
    <t>HBEN - Rosenizam Shah Jamaluddin
HRPZ II - Redzuan Amiruddin
HTJS - Norashikin Baharuddin</t>
  </si>
  <si>
    <t xml:space="preserve">Membekal, Menghantar, Memasang, Menguji, Mengkonfigurasi, Mentauliah Guna dan Sewaan Peralatan ICT untk Pelaksanaan Aplikasi Sistem Pengurusan Pesakit (SPP) Versi 2.6 </t>
  </si>
  <si>
    <t>Data Center (DC) Queen Elizabeth Hospital Kota Kinabalu (HQE)</t>
  </si>
  <si>
    <t>Membekal, menghantar, menguji, mengkonfigurasi dan mentauliah guna komponen-komponen bilik server di Hospital Queen Elizabeth, Kota Kinabalu, Sabah</t>
  </si>
  <si>
    <t>DC Hospital Sultanah Nora Ismail (HSNI), Batu Pahat</t>
  </si>
  <si>
    <t>Membekal, Menghantar, Memasang, Menguji, Mengkonfigurasi, dan Mentauliah Guna Komponen-komponen Bilik Server di HSNI</t>
  </si>
  <si>
    <t>Norashikin Bt Baharudin</t>
  </si>
  <si>
    <t>KCSB temporary suspended works related to the system supports. (Closed)</t>
  </si>
  <si>
    <t>DC Hospital Tengku Ampuan Rahimah Klang (HTAR)</t>
  </si>
  <si>
    <t>Membekal, Menghantar, Memasang, Menguji, Mengkonfigurasi dan Mentauliah Guna Komponen-komponen Bilik Server di Hospital Tengku Ampuan Rahimah Klang</t>
  </si>
  <si>
    <t>Rosenizam Shah B Jamaludin</t>
  </si>
  <si>
    <t>Delayed in first partial payment amounted RM745,270.99. As at 10/05/2016, HTP has submitted a letter to HTAR with a copy to JKNS as reminder letter for full payment. Due to this issue/matter, project team are having hard time to ensure scheduled Preventive Maintenance activities by the vendors for the Precision Air Conditioning System and for the Uninterruptible Power Supply System. (Closed)
20/06/2016 – Unit Pembangunan JKNS (Pn Siti Hajar) has been informed by KKM, they still have not yet get any further solid information regarding the payment. JKNS will send another reminder letter KKM regarding this issue. (Closed)</t>
  </si>
  <si>
    <t>SPP-PHIS Integration Project (Hospital Raja Permaisuri Bainun Ipoh)</t>
  </si>
  <si>
    <t>Norli Bt Mohd Masri</t>
  </si>
  <si>
    <t>SPP Maintenance - Hospital Bentong</t>
  </si>
  <si>
    <t>Penyelenggaraan dan Sokongan Operasi Bagi Perkakasan, Perisian dan Rangkaian Untuk Sistem Pengurusan Pesakit (SPP) Hospital Bentong</t>
  </si>
  <si>
    <t>Project Upgrade Server for HRPB</t>
  </si>
  <si>
    <t>Penggantian Server untuk Kegunaan Sistem Pengurusan Pesakit (SPP) Versi 3.1, Hospital Raja Permaisuri Bainun Ipoh, Perak</t>
  </si>
  <si>
    <t>Jifpri Ahmad</t>
  </si>
  <si>
    <t>DEFENSE</t>
  </si>
  <si>
    <t>Application development and warranty services for ETAS</t>
  </si>
  <si>
    <t>Kamaruddin Abd Hamid</t>
  </si>
  <si>
    <t>N/A</t>
  </si>
  <si>
    <t>Membekal dan menghantar alat ganti IGLA Weapon System untuk Tentera Darat</t>
  </si>
  <si>
    <t>Sapfie Sarju</t>
  </si>
  <si>
    <t xml:space="preserve">1. SST was rejected due to Forex – Team to advise Mindef to establish direct negotiation pricing base on current Forex. (Closed)
</t>
  </si>
  <si>
    <t>Perolehan Perkhidmatan Senggaraan dan Alat ganti Radar Arthur WLS untuk Tentera Darat</t>
  </si>
  <si>
    <t>Perolehan Pembekalan Alat Ganti dan Perkhidmatan Selenggaraan bagi Action Speed Tactical Trainer (ASTT) Systems untuk Tentera Laut Diraja Malaysia</t>
  </si>
  <si>
    <t xml:space="preserve">JHEV-Projek Penyelenggaraan Aplikasi (Sistem Pengurusan Pencen), Perisian &amp; Perkakasan. </t>
  </si>
  <si>
    <t xml:space="preserve">Penyelenggaraan Aplikasi (Sistem Pengurusan Pencen), Perisian &amp; Perkakasan. 
</t>
  </si>
  <si>
    <t xml:space="preserve">1. VIBES system developers have resigned. Junior developer does not have system knowledge to support JHEV.
PM requested Norainon to be onsite for 2 days supporting account closing activity (VO basis).(Closed)
2. Support staff need to have knowledge in .C#.Net programming , DBA  and network in order to support VIBES system. (Closed)
3.Issue on access level via remote access. Require assistance from Hamadi to resolve it. (Closed).
</t>
  </si>
  <si>
    <t>Mohd Yushan Abdul Wahab</t>
  </si>
  <si>
    <t>Asean Customs Transit System (ACTS)</t>
  </si>
  <si>
    <t xml:space="preserve">1. Support for deployment, training and testing of ACTS at pilot sites: Malaysia, Singapore and Thailand.
2. Helpdesk 1st and 2nd levels for 6 months of pilot execution and subsequently for 12 months of warranty period and 24 months of maintenance period.
3. Central Services Hosting and Operation during the Pilot Execution of 6 months.
</t>
  </si>
  <si>
    <t>Sulaiman Husain</t>
  </si>
  <si>
    <t xml:space="preserve">1. Helpdesk implementation-may be using CCC due to IP issue on current product, should be decided before pilot. - Team to use CCC services. (Closed)
2. Issue on staff advance and claim related process affect staff moral. Advance or next expenditure required, advise PM to  to provide supporting documents such as ATB, Invoices or billing milestone.(Closed)
</t>
  </si>
  <si>
    <t>Preventive support for hardware, software, network and application (SPP V3.1)</t>
  </si>
  <si>
    <t>Bekalan Perkhidmatan Penggantian Server untuk Kegunaan Sistem Pengurusan Pesakit (SPP) Versi 2.6 Hospital Kuala Lumpur
(With 3 years Warranty)</t>
  </si>
  <si>
    <t>LPPKN</t>
  </si>
  <si>
    <t>1. Pertukaran persekitaran Client Server kepada Web Based
2. Migrasi pangkalan data dari server RHIS Client Based kepada Web Based
3. Pembangunan Modul Offline
4. Integrasi data di antara RHIS &amp; LIS
5. Integrasi di antara  RHIS &amp; SAGA
6. Pembangunan Modul Pelaporan
7. Pemasangan dan konfigurasi pekakasan dan perisian
8. Latihan (Teknikal, Pentadbir Sistem &amp; Pengguna) 
9. Helpdesk, sokongan operasi dan teknikal</t>
  </si>
  <si>
    <t>Perkhidmatan Penyelenggaraan dan Sokongan Operasi Bagi Aplikasi Sistem Pengurusan Pesakit (SPP) di Hospital Taiping, Perak</t>
  </si>
  <si>
    <t>mySIKAP Maintenance (Software License Renewal 2015)</t>
  </si>
  <si>
    <t>License Renewal</t>
  </si>
  <si>
    <t xml:space="preserve">Abdul Ghani </t>
  </si>
  <si>
    <t>Mohd Hazly</t>
  </si>
  <si>
    <t>mySIKAP Maintenance (Software License Renewal-Jan-Oct 2016)</t>
  </si>
  <si>
    <t>License Renewal &amp; DR Service</t>
  </si>
  <si>
    <t>1.Corrective Maintenance Support Services (Application)
2.Preventive &amp; Corrective warranty Support Services (COTS HW &amp; SW)
3.Onsite Branch Support
4.Maintenance Support Services for Kiosk
5.On Request (All components)
6.Preventive &amp; Corrective Maintenance for Network Security, LAN HW &amp; SW and Technical Support
7.Preventive &amp; Corrective Maintenance for Data Center, HW, SW and Technical Support
8.Disaster Recovery Development, Facilities &amp; Services</t>
  </si>
  <si>
    <t>1.Integration of FOMEMA application
2.Supply, delivery and deployment of 3.Biometric Fingerprint Scanner
4.Maintenance</t>
  </si>
  <si>
    <t>Implementation</t>
  </si>
  <si>
    <t>Maintenance and operational services for TOFT, CBT and Infra</t>
  </si>
  <si>
    <t>Mohd Noor Ezan</t>
  </si>
  <si>
    <t>Delivery, Installation, Commisioning &amp; Warranty Support for Next Generation Firewall Hardware &amp; Software.</t>
  </si>
  <si>
    <r>
      <t>SPP CAS PHIS Integration-</t>
    </r>
    <r>
      <rPr>
        <b/>
        <sz val="10"/>
        <color theme="1"/>
        <rFont val="Arial"/>
        <family val="2"/>
      </rPr>
      <t xml:space="preserve">Hospital Raja Permaisuri Bainun Ipoh  </t>
    </r>
  </si>
  <si>
    <t>MyIMMs Application Maintenance (2017-2020)</t>
  </si>
  <si>
    <t>1. Applications Corrective Maintenance
2. Preventive Maintenance at 254 JIM branches (local &amp; overseas)
2. Change Request and Integration
3. Installation, testing and monitoring of system at new location for not more than 30 locations
4. Training, Contract Performance Review session, Certification Program and Workshop for users and IT personnel of JIM
5. System Audit Services at least once in contract duration</t>
  </si>
  <si>
    <t xml:space="preserve">Rohani Shariff
</t>
  </si>
  <si>
    <t>JTKSM</t>
  </si>
  <si>
    <t>Membekal, menghantar, memasang, mengkonfigurasi, menguji, mentauliah dan mengelenggara perkakasan dan perisian ICT di JTKN</t>
  </si>
  <si>
    <t>JTKWP</t>
  </si>
  <si>
    <t>Membekal, menghantar, memasang, mengkonfigurasi, menguji, mentauliah dan mengelenggara perkakasan dan perisian ICT di JTKWPKL</t>
  </si>
  <si>
    <t>DATASONIC</t>
  </si>
  <si>
    <r>
      <t xml:space="preserve">DATASONIC SMART SOLUTIONS:
</t>
    </r>
    <r>
      <rPr>
        <sz val="9"/>
        <color theme="1"/>
        <rFont val="Arial"/>
        <family val="2"/>
      </rPr>
      <t>DTSB Onechip Integration with myIMMs</t>
    </r>
  </si>
  <si>
    <t>Oct 2017</t>
  </si>
  <si>
    <t>BORDERPASS TRAVEL</t>
  </si>
  <si>
    <r>
      <t xml:space="preserve">BORDERPASS TRAVEL:
</t>
    </r>
    <r>
      <rPr>
        <sz val="9"/>
        <color theme="1"/>
        <rFont val="Arial"/>
        <family val="2"/>
      </rPr>
      <t>Integration between myIMMs and eGate ASEAN Borderpass</t>
    </r>
  </si>
  <si>
    <t>1. Requirement &amp; Design
2. Coding &amp; testing
2. Testing (FT, UAT)
3. Deployment at pilot sites KLIA 1 &amp; KLIA2 (onsite and offsite support)</t>
  </si>
  <si>
    <t>ITSB</t>
  </si>
  <si>
    <r>
      <t xml:space="preserve">INTIPADU TECHNOLOGY:
</t>
    </r>
    <r>
      <rPr>
        <sz val="9"/>
        <color theme="1"/>
        <rFont val="Arial"/>
        <family val="2"/>
      </rPr>
      <t>Integration with myIMMs PLKS &amp; Enforcement modules</t>
    </r>
  </si>
  <si>
    <t>Dec 2017</t>
  </si>
  <si>
    <t>1. Requirement &amp; Design
2. Coding &amp; testing
2. Testing (FT, UAT)
3. Deployment</t>
  </si>
  <si>
    <t>MDEC</t>
  </si>
  <si>
    <r>
      <t xml:space="preserve">MALAYSIA DIGITAL ECONOMY CORPORATION (MDEC): </t>
    </r>
    <r>
      <rPr>
        <sz val="9"/>
        <color theme="1"/>
        <rFont val="Arial"/>
        <family val="2"/>
      </rPr>
      <t>Development of webservices for integration between  eXpat system and myIMMs</t>
    </r>
  </si>
  <si>
    <t>1. Requirement &amp; Design
2. Coding &amp; testing
2. Testing (FT, UAT)
3. Deployment (pilot at Putrajaya)</t>
  </si>
  <si>
    <r>
      <t xml:space="preserve">PUSPAKOM:
</t>
    </r>
    <r>
      <rPr>
        <sz val="9"/>
        <color theme="1"/>
        <rFont val="Arial"/>
        <family val="2"/>
      </rPr>
      <t>IBM Websphere Subscription + Renewal</t>
    </r>
  </si>
  <si>
    <t>Supply of IBM Wepshere subscription and renewal for 3 years</t>
  </si>
  <si>
    <t>TALENTCORP</t>
  </si>
  <si>
    <r>
      <t xml:space="preserve">TALENTCORP:
</t>
    </r>
    <r>
      <rPr>
        <sz val="9"/>
        <color theme="1"/>
        <rFont val="Arial"/>
        <family val="2"/>
      </rPr>
      <t>RP-T System Integration with myIMMs</t>
    </r>
  </si>
  <si>
    <t>Aug 2017</t>
  </si>
  <si>
    <t>MAHB</t>
  </si>
  <si>
    <r>
      <t xml:space="preserve">MALAYSIA AIRPORT HOLDINGS BERHAD (MAHB): </t>
    </r>
    <r>
      <rPr>
        <sz val="9"/>
        <color theme="1"/>
        <rFont val="Arial"/>
        <family val="2"/>
      </rPr>
      <t>SKI Automated QMS Integration with myIMMs</t>
    </r>
  </si>
  <si>
    <t>29 Dec 2017</t>
  </si>
  <si>
    <t>23 Mar 2018</t>
  </si>
  <si>
    <t>1. Supply, install, configure, test and commission of hardware and software w/ 3 years warranty
2. Integration services and application maintenance for 3 yrs</t>
  </si>
  <si>
    <t xml:space="preserve">1. Hardware delivery issue. PM to revise and finalise deployment plan and ensure timeline is within the agreed project duration.(Closed)
2. License supplied by Data Alliance required additional 25 days in order to comply with project requirement. PM to discuss with Data Alliance.  Received updated license on 26/12/2017. Activated via remote on 27/12/2017.
 (Closed)
</t>
  </si>
  <si>
    <t>1. Deployment services at JIM Bhg Passport
2. Deployment servcies at Attache London, New York, Melbourne, Singapore, Hong Kong and Jakarta
3. Training at JIM HQ for 20 pax, 2 days</t>
  </si>
  <si>
    <r>
      <t xml:space="preserve">1. Performance Issue: Taskforce lead by KDN has been created to resolve myIMMs performance issue at KLIA and KLIA2. Enhancement on Module of Kawalan has successfully deployed at both side. (Monitoring in progress).
2.  CR on Rehiring Program issue. It has been decided that CR  to be billed to KDN. BTMR urged to exclude 4 CR (RM133,475) which has been issued during last contract period ended 16/2/2016.(Closed)
3. Contract pending sign-off from JIM (Closed)
</t>
    </r>
    <r>
      <rPr>
        <sz val="9"/>
        <color theme="3"/>
        <rFont val="Arial"/>
        <family val="2"/>
      </rPr>
      <t>4. Delay in development activity under Transformation scope due to lack of resources. SDC and HR to assist on recruitment. (In Progress)</t>
    </r>
    <r>
      <rPr>
        <sz val="9"/>
        <rFont val="Arial"/>
        <family val="2"/>
      </rPr>
      <t xml:space="preserve">
</t>
    </r>
    <r>
      <rPr>
        <sz val="9"/>
        <color theme="3"/>
        <rFont val="Arial"/>
        <family val="2"/>
      </rPr>
      <t>5. No. of SL records has identified not tally between local server and host. The downloading programs has enhanced to webservice methodology using IP instead of ordinary SNA. BTMR requires daily monitoring  especially for main Entry Exit points KLIA, KLIA2, BSI, KSAB etc
Webservice sometime found halted due to huge connection to local database. Rectification on UIDM program currently in progress.New proposal on mysql to be by solution team has been prepared.Implementation in progress under new contract. (In Progress)
6. Upload offline transaction records to host issue. Team to analyse and find solution to resolve. (In Progress)
*Solution will be implemented in the new contract</t>
    </r>
    <r>
      <rPr>
        <sz val="9"/>
        <rFont val="Arial"/>
        <family val="2"/>
      </rPr>
      <t xml:space="preserve">
7. Inaccuracy statistical report in eReporting Module. New timeline of 12 weeks action plan has submitted to JIM on 7 issues identified for major cause of inaccuracy reports. (Closed)
8. SOW for Perluasan dan Perpindahan has exceeded no. of location per year agreed in the contract. PBD request HTP to proceed with new branch installation activity as instructed by ministry. HTP to come out with a formal letter with the quotation to JIM. (Closed) 
9. Potential penalty due to SLA breached. Total penalty as of end of contract period is RM442,893. PM to further negotiate for discount. Based on assessment, any further appeal will result in greater LAD. (Closed)
10. myIMM integration projects (PIB, eGate, ESD Portal and MBIKE) non-compliance issues:
 a) Tailoring checklist is not produced
 b) Project documentation is not present
 c) Contracts not available
 d) Risk list not updated
Project team to close issue by mid October 2017.  Project Team has provided the audit response to the issues raised (Closed) </t>
    </r>
  </si>
  <si>
    <t xml:space="preserve"> </t>
  </si>
  <si>
    <t>All related projects</t>
  </si>
  <si>
    <t>JIM - TALENTCORP</t>
  </si>
  <si>
    <t>JIM - INTIPADU TECHNOLOGY</t>
  </si>
  <si>
    <r>
      <t xml:space="preserve">Sistem Reproductive Health Information System (RHIS)
</t>
    </r>
    <r>
      <rPr>
        <i/>
        <sz val="9"/>
        <color theme="1"/>
        <rFont val="Arial"/>
        <family val="2"/>
      </rPr>
      <t>Membekal, Menghantar, Mengkaji, Merekabentuk, Membangun, Menginstalasi, Menguji, Mentauliah Dan Menyelenggara Bagi Naik Taraf Sistem Reproductive Health Information System (RHIS) di LPPKN</t>
    </r>
    <r>
      <rPr>
        <b/>
        <sz val="9"/>
        <color theme="1"/>
        <rFont val="Arial"/>
        <family val="2"/>
      </rPr>
      <t xml:space="preserve">
</t>
    </r>
  </si>
  <si>
    <t>1. Audit non-compliance issues:
 a) Tailoring checklist is not produced
 b) Project documentation is not present
 c) Contracts not available
 d) Risk list not updated
Project team to close issue by mid October 2017. (Closed - Project Team has provided the audit response to the issues raised)</t>
  </si>
  <si>
    <r>
      <t xml:space="preserve">MALAYSIA DIGITAL ECONOMY CORPORATION (MDEC): </t>
    </r>
    <r>
      <rPr>
        <sz val="9"/>
        <color theme="1"/>
        <rFont val="Arial"/>
        <family val="2"/>
      </rPr>
      <t>Development of webservices for integration between  MTEP system and myIMMs</t>
    </r>
  </si>
  <si>
    <t>SPP V2.6 Implementation Project - Hospital Taiping Perak (HTPG)</t>
  </si>
  <si>
    <t>SPP V2.6 Implementation-Hospital Taiping, Perak</t>
  </si>
  <si>
    <t>Suradi Abdul Rahman 
(Norashikin Bt Baharudin)</t>
  </si>
  <si>
    <t>Reduzan Ab Jalil
(Redzuan Amiruddin)</t>
  </si>
  <si>
    <t>Ahmad Zamin Mahadzir/ Mokhtar Atan</t>
  </si>
  <si>
    <t>1. Supply 150 units Handheld Devices Samsung A7 2017 with accessories
2. Mobile Application Development
3. Installation and Configuration
4. Training - Centralised and On-site
5. Handheld devices distribution to JPJ State Offices
6. 1 year warranty and support</t>
  </si>
  <si>
    <t>1. Puspakom don't want to sign-off closure acceptance since there is a module (Vehicle Plan) which  JPJ has not implemented. PM to prepare a LOU stating that Project Team will support the module when JPJ decides to implement the module. LOU was submitted to PUSPAKOM on 5/4/2018 (Closed)</t>
  </si>
  <si>
    <t xml:space="preserve">PCR for April 2018 not available
(Jan 2018 = 93%)
</t>
  </si>
  <si>
    <t>myIMMS Maintenance (2017-2020)</t>
  </si>
  <si>
    <t>Md Zaidan Md Zain/Azlan Abd Hamid</t>
  </si>
  <si>
    <t>Siti Shahwana Abdul Hamid</t>
  </si>
  <si>
    <t>JIM Transformation</t>
  </si>
  <si>
    <t>RISPACS</t>
  </si>
  <si>
    <t>OTH</t>
  </si>
  <si>
    <t>DEF</t>
  </si>
  <si>
    <t>Main Project</t>
  </si>
  <si>
    <t>FOM</t>
  </si>
  <si>
    <t>JTK</t>
  </si>
  <si>
    <t>SPP V2.6 Apps Maintenance Project-HTPG</t>
  </si>
  <si>
    <t>KKM - CLINICAL DOCUMENTATION</t>
  </si>
  <si>
    <t>FOMEMA -</t>
  </si>
  <si>
    <t>TRANSPORT - JPJ</t>
  </si>
  <si>
    <t>JIM - MDEC MTEP System</t>
  </si>
  <si>
    <t>EMGS - STAR</t>
  </si>
  <si>
    <t>1 July 2017</t>
  </si>
  <si>
    <t>30 June 2019</t>
  </si>
  <si>
    <t>Support and Maintenance for JIAS Integration System for 2 years</t>
  </si>
  <si>
    <r>
      <rPr>
        <b/>
        <sz val="9"/>
        <color theme="1"/>
        <rFont val="Arial"/>
        <family val="2"/>
      </rPr>
      <t xml:space="preserve">EDUCATION MALAYSIA GLOBAL SERVICES (EMGS): </t>
    </r>
    <r>
      <rPr>
        <sz val="9"/>
        <color theme="1"/>
        <rFont val="Arial"/>
        <family val="2"/>
      </rPr>
      <t>Annual lMaintenance Support IntegrationBetween EMGS and MYIMMS</t>
    </r>
  </si>
  <si>
    <t xml:space="preserve">1. 2 years Development of CD module with 11 Disciplines
2. Enrichment of SPP via identified CR  
3. Develop Application Programming Interface 
4. Develop Mobile Version of SPP &amp; CD
5. Verification &amp; Validation services by  3rd party entity
6. Data Migration of Existing SPP at HRPB
7. Integration to 9 identified systems
8. Integration to 16 types of medical equipment at 24 identified location with a total of 50 units
9. Delivery &amp; Installation of Hardware &amp; Software
10. 1 year Pilot implementation at HRPB
11. Benefit Realization 
12. Change Management
13. Training &amp; ToT
14. Helpdesk, Operation &amp; Technical Support
</t>
  </si>
  <si>
    <t>JIM - UKSB VLN Integration</t>
  </si>
  <si>
    <t>JIM - EMGS (CR)</t>
  </si>
  <si>
    <t>JIM - EMGS (Maintenance)</t>
  </si>
  <si>
    <t>Ongoing</t>
  </si>
  <si>
    <t>myEG</t>
  </si>
  <si>
    <t xml:space="preserve">1.Contract pending sign-off from customer side. Contract signoff completed. (Closed)
2.Table Top system update. Required at least 1x programmer to help current system developer. (Closed)
3.Support staff required for PM (July 2016)-(Closed)
4.Work pending due to limitation of LO ( only 3 LO in a year). Project have balance of 2 LOs . Based on new instruction from DSA, work can only be executed once receive LO. Therefore to minimize in using LO, work/job need to be compile before LO can be released, result in pending of work execution. LO no longer limited to 3 LO per year once the contract submited in mac 2017 (Closed)
5. Yearly maintenance suspended – Instruction from Chief Navy to all unit in TLDM except for boat maintenance. Pustakmar will write a letter to DSA, request to proceed with maintenance.Yearly Preventive Maintenance was done on May 2017.
 (Closed)
6. PSC 3/2018 (30/3/2018)- Cannot claim full contract value. Project is based on LO but project team has no Account Manager to manage the account. Project Manager will manage the situation accordingly  (Closed)
7. PSC 6/2018 - Defense A/c Director queried on the support committment by TFSD unit for ASTT project. TFS replied that currently 9 SE's are supporting on-need basis. 
However, no personnel charges directly to DEF account. Will be discussed at MCM level. 
PSC 7/2018 - TFSC will assign dedicated SE and charge the services  to Defence accordingly. (Closed)
</t>
  </si>
  <si>
    <t>No open or new issues</t>
  </si>
  <si>
    <t>Abd Ghani Abdullah/Abd Ghani Abdullah</t>
  </si>
  <si>
    <t xml:space="preserve">1. Reconfigure Glassfish SPP application server
2. SPP Database
  - Alter related database
  - Check and update mapping reference table
3. Perform Data migration for encounter active
4. Application SPP v3.5
  - Integration with existing SPP sources code at Hospital
  - Configure contact patch
5. Install and configure Mirth Component
6. Install and configure CAS Component
7. Install CAS icon, url, ie setting and certificate at 1,100 workstation
8. On going support and maintenance services for 3 years upon go live
</t>
  </si>
  <si>
    <t>Md Zaidan Md Zain/ Azlan Abd Hamid</t>
  </si>
  <si>
    <t>Md Zaidan Md Zain/  Azlan Abd Hamid</t>
  </si>
  <si>
    <t>Azmin, Sanuza</t>
  </si>
  <si>
    <t>Halimah Din</t>
  </si>
  <si>
    <t>No open/new issue</t>
  </si>
  <si>
    <t>New/Open Issue</t>
  </si>
  <si>
    <t>RISK DESCRIPTION</t>
  </si>
  <si>
    <t>RISK IMPACT</t>
  </si>
  <si>
    <t>WHO</t>
  </si>
  <si>
    <t>WHEN</t>
  </si>
  <si>
    <t>Status of Mitigation</t>
  </si>
  <si>
    <t>PREVIOUS STATUS</t>
  </si>
  <si>
    <t>CURRENT STATUS</t>
  </si>
  <si>
    <t>Weak and not thoroughly written/reviewed Agreements will expose HeiTech to litigation as project progress and/or fail in future.</t>
  </si>
  <si>
    <t xml:space="preserve">No open/ new issues
</t>
  </si>
  <si>
    <t>Work done and billed. Payment received 3/7/2018. Project closure</t>
  </si>
  <si>
    <t>INTERNAL SECURITY  - JIM</t>
  </si>
  <si>
    <t xml:space="preserve">Potential delay in completing the project due to late getting 'signoff' for the SDD documentations.
Hence, actual application development can only start after the SDD Acceptance.
KKM refuse to allow any EOT as yet since it's still early in development stage. </t>
  </si>
  <si>
    <t>ADL,
SDC,
HR.</t>
  </si>
  <si>
    <t>OTHERs.</t>
  </si>
  <si>
    <t>NOTE :</t>
  </si>
  <si>
    <t>Project Closure in progress. Billing completed.</t>
  </si>
  <si>
    <t>1. Old computer hardware already &gt; than 5 years. All CPUs were in operation since 2009.  Project Team has got approval from Management to proceed with MLU ( Mid-Life Upgrade) for critical components eg. Projectors, UPS, TOFTs. (n progress)</t>
  </si>
  <si>
    <t xml:space="preserve">Maintenance on going
</t>
  </si>
  <si>
    <t>PCR for September 2018 not available
(Jan 2018 = 75%)</t>
  </si>
  <si>
    <t>SPP Application Maintenance-Hospital Taiping, Perak (2018 - 2020)</t>
  </si>
  <si>
    <t xml:space="preserve">1. Melaksanakan perkhidmatan penyelenggaraan pencegahan bagi perisian SPP sebanyak empat (4) kali sepanjang tempoh kontrak.
2. Melaksanakan penyelenggaraan pembaikan terhadap perisian mengikut SLA yang telah ditetapkan.
3. Menyediakan dokumen prosedur pelan kontigensi bagi aplikasi SPP.
4. Menyediakan kakitangan sokongan secara offsite secara sepenuh masa sepanjang tempoh kontrak.
5. Menyediakan laporan dan dokumentasi berkaitan aplikasi.
</t>
  </si>
  <si>
    <t>SPP V2.6 Implementation Project - Hospital Taiping Perak  (2018 - 2020)</t>
  </si>
  <si>
    <t>Variance due to GST</t>
  </si>
  <si>
    <t>Under PMC monitoring</t>
  </si>
  <si>
    <t>Azmin, Ahmad Puzi</t>
  </si>
  <si>
    <t>Halimah/Sanuza</t>
  </si>
  <si>
    <t>SPP V2.6 Implementation Project - Hospital Taiping Perak (HTPG) Extension</t>
  </si>
  <si>
    <t>Ahmad Zamin Mahadzir/ Ibrahim Yusoff</t>
  </si>
  <si>
    <t>Transferred to PMC</t>
  </si>
  <si>
    <t>Variance due to not in billing plan</t>
  </si>
  <si>
    <t>Monitored until October 2018</t>
  </si>
  <si>
    <t>Variance due to exhange rate difference between planned (xchg rate=4.75) and actual (xchg rate=4.87)
- Monitored until Oct 2018</t>
  </si>
  <si>
    <t>- Submitted 4 Invoices under June-2018 Billing for RM 1,484,367.47. However Invoice for LO0027 RM 1,098,456.80 was rejected. 
- Variance of billing: lower amt of invoice in October 2018 (RM1,039,160) for same item in but diff version in June (RM1,098,456.80)
- Monitored until Oct 2018</t>
  </si>
  <si>
    <t>Closed 2018</t>
  </si>
  <si>
    <t>mySIKAP Maintenance (2016 - 2018)</t>
  </si>
  <si>
    <t>Work done and billed. Payment received 3/7/2018. Project closure done</t>
  </si>
  <si>
    <t>Work done and billed. Payment received. Project closure done</t>
  </si>
  <si>
    <t>Halimah</t>
  </si>
  <si>
    <t>Rahiza Abdul Rahim</t>
  </si>
  <si>
    <t>Business Director/ Project Director</t>
  </si>
  <si>
    <t>Status (as at 31 January 2019)</t>
  </si>
  <si>
    <t>1. Overall completion, Plan = 95%; Actual = 95%
2. Disaster Recovery = 84%
3.  Corrective maintenance = 84%
4. Hardware preventive maintenance = 84%
5. Capacity Planning based on six months data done. Report preparation ready. Target presentation to JPJ on 30/1/2019.
6. Project Team planning to conduct workshop, PRISM five years way forward, target on 15 February 2019.</t>
  </si>
  <si>
    <r>
      <t>1. (</t>
    </r>
    <r>
      <rPr>
        <b/>
        <sz val="9"/>
        <rFont val="Arial"/>
        <family val="2"/>
      </rPr>
      <t xml:space="preserve">PSC 2/2018) </t>
    </r>
    <r>
      <rPr>
        <sz val="9"/>
        <rFont val="Arial"/>
        <family val="2"/>
      </rPr>
      <t>For a CR that SPANCO pay directly to HeiTech, JPJ decided in CCB dated 23-1-18 that JPJ will pick up the cost and HTP need to return the payment made by SPANCO since there is no legal act that allow this transaction. Project Team will only reimburse the payment when JPJ has sent official notification and pay to HTP. 
(</t>
    </r>
    <r>
      <rPr>
        <b/>
        <sz val="9"/>
        <rFont val="Arial"/>
        <family val="2"/>
      </rPr>
      <t>PSC 3/2018)</t>
    </r>
    <r>
      <rPr>
        <sz val="9"/>
        <rFont val="Arial"/>
        <family val="2"/>
      </rPr>
      <t xml:space="preserve"> JPP Meeting decision to proceed with payment for April and hold reimbursement to Spanco until further instruction from JPJ. 
</t>
    </r>
    <r>
      <rPr>
        <b/>
        <sz val="9"/>
        <rFont val="Arial"/>
        <family val="2"/>
      </rPr>
      <t>(PSC 8/2018)</t>
    </r>
    <r>
      <rPr>
        <sz val="9"/>
        <rFont val="Arial"/>
        <family val="2"/>
      </rPr>
      <t xml:space="preserve"> JPJ has paid CR for SPANCO to HTP. HTP to reimburse payment received earlier from SPANCO. 
(PSC 1/2019) HTP has reimbursed the payment to SPANCO on 28/12/2019. (Closed) </t>
    </r>
  </si>
  <si>
    <t xml:space="preserve">1. On going warranty support
2. Approval from JPJ to swap auto notification using Mobilefirst with development of PCID has been obtained. Vendor has been appointed and development is in progress. Target to complete by 15/2/2019.
</t>
  </si>
  <si>
    <t xml:space="preserve">1. Supply, Install &amp; Commissioning of  5 New Sangfor Firewall.
2. Renewal of Warranty and Hardware Maintenance for Sangfor Firewall, Efficient IP and PRTG.
3. License  Renewal for Panda Adaptive Defence.
4. Maintenance Services &amp; Technical Support
5. Helpdesk.
</t>
  </si>
  <si>
    <t>New Generation FireWall - NGFW (2018 - 2020)</t>
  </si>
  <si>
    <t xml:space="preserve">1. Application support on going
2. Received payment for Sept and Oct 2018.
3. Pending payment for GST for May 2015 &amp; June 2015. Project Team to follow-up.
4.Contract documentation preparation is still in progress. Bestinet has provide feedback, Project Team to respond. Target to complete by 15/2/2019.
</t>
  </si>
  <si>
    <t>Payment for 30% work done is still pending. Finance to assist follow-up with Finance Intipadu.</t>
  </si>
  <si>
    <t>1. Services on going. Concession basis (50 cent per transaction) 
2. Invoice submitted until November 2018; pending payment  October and November 2018
3. Account Manager is still in discussion with myEG on new contract.</t>
  </si>
  <si>
    <t>1. (PSC 6/2018 - 26/6/2018) Delay in purchasing 4 units LAB Analyzer already resolved. However, need Dongle (Moxa) in order to work. But, not in original costs. To propose to LPPKN 
(PSC 7/2018 - 25/7/2018) Project Team has presented to LPPKN result of feasibility study with additional cost on 30/7/2018. (Closed)</t>
  </si>
  <si>
    <t>1. Overall completion Plan = 98%; Actual = 98%.
2. Corrective maintenance in progress.
3. Preventive maintenance  #6 is in progress and target to complete by 1/2/2019. PM Report target to complete by 11/2/2019
4. Problems reported: 
i) HKL 23 reported problems were closed; Application (12) Hardware (11)
ii) HTAR 11 reported problems were closed; Hardware (11)
iii) HKajang 5 reported problems were closed; Application (1) Hardware (4)</t>
  </si>
  <si>
    <t>1. Overall completion,  Plan = 97%; Actual = 97%
2. Corrective Maintenance in progress.
3. CM Report for Dec 2018 - Feb 2019 target to complete by 28/2/2019
4. A total 10 problems related to Application (1) and Hardware Failure (9) were reported and closed.
5. Awaiting for tender for maintenance renewal.</t>
  </si>
  <si>
    <t xml:space="preserve">1. Overall completion, Plan = 94% Actual = 94%
2. Corrective maintenance in progress, CM Report for Dec 2018 completed on 10/1/2019. Report for Jan 2019 target to complete by 10/2/2019.
3. PM activity completed 68%; PM #5 started on 13/1/2019 and still in progress. Target to complete by 28/2/2019 and report target to complete by 14/3/2019.
4. SPA activities has completed and report has been submitted and presented to HRPZ and accepted. Project Team in process of preparing the findings and recommendation and target to present to KKM by 28/2/2019.
5. Network &amp; CPU Utilization Report and Application/ Performance/ Database Utilization Tuning Report: Utilization Report #5 target completed on 15/2/2019.
6. Problems log: A total 103 reported and closed; Application (45), Hardware failure (58),  </t>
  </si>
  <si>
    <t>1. Overall completion, Plan  = 86%, Actual = 86%
2. Plan to go live at all sites on 7/2/2019. Project Team will be on standby at selected sites although it is not an obligation to do so.</t>
  </si>
  <si>
    <t xml:space="preserve">1. Overall completion = 85% 
2.Pilot at clinics at 234 clinics still ongoing.
3. Go-live target is on April 2019. CSE to revisit 1,820 clinics in Klang Valley as preparation to go-live.
4. Maintenance activities:
a) Request for Installation from clinics
    -Total  : 1
    - Success: 1
b) Problem Logs January 2019 :
    - Total Received : 142
    -  Open : 3 
    - Closed: 137
    - Resolved: 1
5. Monthly report for December 2018 submitted on 16/1/2019.
</t>
  </si>
  <si>
    <t xml:space="preserve">1. Rollout at KLIA completed on 26/11/18 
2.Rollout  at  KLIA2 done from 3-17/12/2018. Monitoring is is progress.
3.Still pending payment on Integration on deployment and 3 months warranty.
</t>
  </si>
  <si>
    <t>1. Maintenance support is on going.
2. Upgrade CAS completed</t>
  </si>
  <si>
    <t xml:space="preserve">myIMMS Maintenance Status as at 25/1/2019:
1. Overall completio: Plan = 49.97%; Actual = 49.97%   
2. Technical Support Services: 
i) Problem Log: Total log = 19,760. Resolved = 19,700 and In progress = 60 
ii) Corrective Maintenance: Total log =186. New = 0,  In progress =5, Closed = 177, Drop = 4 
3. Preventive maintenance: PM activities for Year 2 completed 182/259 branches 
4. CR and Integration: Total CR = 133. New= 3, In progress= 4, Done UAT = 24, Completed = 82,    KIV = 4, Drop = 13
5. Peluasan &amp; perpindahan: Year 2 Completed Cameron Highland (9/10/2018) and Besut (7/12/2018); next branch in planning is Jempol (NS)
6. Training Year 2: Completed User Training=7/28, Technical training = 2/4, CPR workshop=1/5, Professional certification = 0/8, Technical workshop conf/seminar =  0/3
7. System Audit services: Target to start from January - June 2019.
Transformation:
1. Overall completion: Plan = 74%;  Actual = 67 
2. Phase 1 progress
i) Passport Module (25 txns) - development completed 100%
ii) Roll-out status completion: 90/99 branches have been implemented. Target completion is by March 2019 (as per PM activity schedule).
3. Phase 2 progress
i) Pasport (10 txns) - development completed 100%
- Roll-out in progress with Phase 1 implementation
ii) Permit (22 txns) - development completed 100%
- Roll-out in progress, completed 43/43 branches (previously 44 permit branches, but JPJ Keningau doesn’t received permit application)
iii) Border Control (39 txns) - development completed 78%
- Roll-out to be done with other Border Control transactions of Phase 3 in May 2019
iv) zCon-32K – pending testing and deployment to production
4. Phase 3 progress
i) Development completion status:
 -  Passport + Maintenance: 67% completed development
 -  Border Control &amp; Perkapalan: 30% completed development  
 - Permit: 75%  completed development  
 - Revenue: 35% completed development      
 - Stock Control: 37%
 ii) Roll-out completed 4%; 5 txn/347 txn roll out.
iii) Development activities target to complete by April 2019 
iv) Roll-out for Phase 3 will be done upon development completion of all modules and target to complete by May 2019
</t>
  </si>
  <si>
    <t>1. All invoices submitted to MDEC on 23/12/2018
2. Pending payment due to payment schedule discrepancies
3. Amendment to contract done by AM &amp; legal. MDEC currently verifying the amendment.</t>
  </si>
  <si>
    <t>1. Overall completion:  Plan = 19%; Actual = 19%
2. Corrective Maintenance in progress.
3.CM Report for Sept - Nov 2018 completed on 30/11/2018.
4. CM Report for Dec 2018 - Feb 2019 target to completed on 28/2/2019
5. No problems reported.</t>
  </si>
  <si>
    <t>1. Overall completion:  Plan = 19%; Actual = 19%
2. Corrective Maintenance in progress.
3.CM Report for Sept - Nov 2018 completed on 30/11/2018.
4. CM Report for Dec 2018 - Feb 2019 target to completed on 28/2/2019
5. A total of 9 application problems reported and closed.</t>
  </si>
  <si>
    <r>
      <t xml:space="preserve">Status as at 24/1/2019
</t>
    </r>
    <r>
      <rPr>
        <sz val="9"/>
        <rFont val="Arial"/>
        <family val="2"/>
      </rPr>
      <t>1. Overall completion = 6%
2. Corrective Maintenance = 33%
3. Preventive Maintenance target to start in February 2019
4. License Renewal &amp; Hardware Warranty Renewal are partially delivered. (refer issue)
5. New implementation at 5 sites:
  i) UTC Selangor (20/2/19 - 21/2/19)
 ii) UTC Pasir Gudang (26/2/19-27/2/19)
iii) UTC N. Sembilan (28/2/19-01/3/19)
iv) UTC Arau (04/3/19-05/3/18)
v) JPJ Caw. Cameron Highland (06/3/19-07/3/19)</t>
    </r>
  </si>
  <si>
    <t>Total Billing as at  31/12/2018</t>
  </si>
  <si>
    <r>
      <t xml:space="preserve">1. Overall completion: Plan = 100%; Actual = 100% 
2. Corrective Maintenance 100%.
3. Preventive Maintenance 100%
4. Data Centre Cleaning 100% 
5. DR completed 100%
6. SLA Achievement: No SLA breached
7. On Request (OR) Status: 
i) RM1,635,051.10 of OR could not be claimed from total allocation amount of RM11,095,834.69, which is about 15%.
ii) Activities for the OR which have been claimed through LOU have been completed except for the following:
 - 8/11 OR from applications still in progress due to pending action by JPJ 
- Implementation of System VDI Training Room, JPJ Cyberjaya – pending delivery of 30 units of Zero-Client which target to be delivered 2nd week of February 2019
</t>
    </r>
    <r>
      <rPr>
        <u/>
        <sz val="9"/>
        <rFont val="Arial"/>
        <family val="2"/>
      </rPr>
      <t>mySIKAP Maintenance Extension Status:</t>
    </r>
    <r>
      <rPr>
        <sz val="9"/>
        <rFont val="Arial"/>
        <family val="2"/>
      </rPr>
      <t xml:space="preserve">
1. Pending LOA from JPJ, target to receive by 1/2/2019
2. Support services from 1/1/2019 -30/6/2019 or until new contract renewal awarded by JPJ
3. Purchase of license renewal and 3rd party hardware and software support will be pending on the issuance of LOA from JPJ
4. Budget for OR identified and allocated in mySIKAP extension contract is amount of RM1,585,625
</t>
    </r>
  </si>
  <si>
    <t>(31-Dec-2018)
30-Jun-2019</t>
  </si>
  <si>
    <t>- Additional budget for extension Jan - Jun 2019 = RM18,724,343.50
- Unclaimable OR (2017 + 2018) = RM1,756,227.18, 
- Unclaimable GST (Jun, Jul &amp; Aug 2018) = RM408,253.13; 
- Credit Note for scanner not done in PM activity = RM9,662.96</t>
  </si>
  <si>
    <t>Azrul Saad,
Mohd Hazly</t>
  </si>
  <si>
    <t>Ahmad Puzi, Azmin</t>
  </si>
  <si>
    <t xml:space="preserve">1. Overall completion: Plan = 88%; Actual = 81% 
Gaps due to infrastructure, coding and testing slight delay.
2. Application Development progress: Plan = 96% ; Actual = 93%   
i) Status:
• Coding – 95% (+1%)
• Unit Testing – 90% (+5%)
• Internal QA – 93% (+7%)
• IV&amp;V – 87% (+7%)
• Hardware/Software/Infra – 77% (+0%)
• UAT – 33 (+16%)
ii) UAT Phase 1 Cycle 2 completed on 7/1/2019 – 18/1/2019
iii) UAT Phase 1 Cycle 3 not required; all testing done during Cycle 2
iv) UAT Phase 2 target to start from 2/2/2019 – 15/5/2019
3. Infra/hardware/software status:
i) Specification on material and schematic diagram for DB installation has been obtained from HRPB Engineer on 17/1/2019
ii) Testing on DICOM target to be done from 28 – 30/1/2019 at HRPB
3. PILOT Implementation preparation: Actual = 59%, Plan = 75% 
i) Training &amp; TOT completed 62% from 71% planned; End-user training target on 25/3/2019
ii) Change Management completed 58% from 87% planned; 
iii) Infra/hardware/software completed 77% from 81% planned;
iv) Data Migration completed 38% from 39% planned;
v) Go Live and PAT target 18/5/2019
4. Benefits Realisation completed 43% from 43% planned
</t>
  </si>
  <si>
    <t xml:space="preserve">1. Overall status completion: Plan = 80%.  Actual = 74%, 
2. Application Development status: overall status 100%
- SDD 100%
- Database design 100%
- Coding &amp; Unit test 100%
3. UAT conducted from 30/12/2018 - 21/1/2019 was unsuccessful. System not fully ready to be tested.
i) UAT Cycle 1: 30/12/2018 – 3/1/2019
 - Total test cases = 121; Success = 6 (5%), Fail = 108 + Not tested = 7 (95%), No of logs = 444
ii) UAT Cycle 2: 20 - 23/1/2019 
- Project Team in process of compiling test result and rectifying bugs and errors.
4. Performance test plan presented to KKM on 6/1/2019; feedback from KKM is for Project Team to also use tool which KKM have. Project Team need to further discuss internally.
5. Based on UAT activities result, training and subsequent activities will be delayed accordingly. Go Live may be delayed to April 2019. Risk of being imposed to LAD for 2 months delay. 
6. PACS Installation &amp; Modality Integration 100% 
PACS has been changed from MedWeb to Fuji Synapse 5 to resolve issues. Project Team to formally inform KKM of the changes. The new PACS has been installed on 24- 25/1/2019. Project Team to check on back-to-back SLA with ViaMed.
7. Change Management Program completed 71% ; Benefits Realisation activity completed 58%
</t>
  </si>
  <si>
    <t>Work done. Payment will be knocked of with work done for Transformation</t>
  </si>
  <si>
    <t xml:space="preserve">Project team already behind schedule. There's a potential of penalties being imposed to the project team. </t>
  </si>
  <si>
    <t>PM,
AM,
PMO.</t>
  </si>
  <si>
    <t>Next Generation FireWall - NGFW (2018 - 2020)</t>
  </si>
  <si>
    <t>myIPO</t>
  </si>
  <si>
    <t>myIPO IV&amp;V</t>
  </si>
  <si>
    <t>Critical Care Information System (CCIS)</t>
  </si>
  <si>
    <t>mySIKAP Maintenance  Extension (Jan-Jun 2019)</t>
  </si>
  <si>
    <t>2019 BILLING PLAN/PROJECTION</t>
  </si>
  <si>
    <t>Project Closure will be done with mySIKAP Maintenance Extension.</t>
  </si>
  <si>
    <t>mySIKAP Maintenance Extension (Jan - June 2019)</t>
  </si>
  <si>
    <t xml:space="preserve">1. Pending LOA from JPJ, target to receive by 1/2/2019
2. Support services from 1/1/2019 -30/6/2019 or until new contract renewal awarded by JPJ
3. Purchase of license renewal and 3rd party hardware and software support will be pending on the issuance of LOA from JPJ
4. Budget for OR identified and allocated in mySIKAP extension contract is amount of RM1,585,625
</t>
  </si>
  <si>
    <t xml:space="preserve">1. On going warranty support
2. PCID development completed. Target to UAT on 8/3/2019.
</t>
  </si>
  <si>
    <t>Payment for 30% work done is still pending.To send official letter to pay by 26/2/2019</t>
  </si>
  <si>
    <t xml:space="preserve">1. Application support on going
2. Contract is in stamping process by Bestinet
</t>
  </si>
  <si>
    <t>1. Maintenance support is on going.</t>
  </si>
  <si>
    <t>1. Overall completion, Plan  = 87%, Actual = 87%
2. Go live at all sites on 7/2/2019. Stabilisation and system monitoring in progress.
3. Next activity is technical training, scheduled to finish on 31/5/2019</t>
  </si>
  <si>
    <t xml:space="preserve">1. Overall completion, Plan = 95% Actual = 95%
2. Corrective maintenance in progress, CM Report for Jan completed on 10/2/2019. Report for Feb 2019 target to complete by 10/3/2019.
3. PM activity completed 80%; PM #5 started on 13/1/2019 and still in progress. Activity target to complete by 28/2/2019 and report target to complete by 14/3/2019.
4. SPA activities has completed and report has been submitted and presented to HRPZ and accepted. Project Team has presented the report to KKM during the monthly February 2019 meeting.
5. Network &amp; CPU Utilization Report and Application/ Performance/ Database Utilization Tuning Report: Utilization Report #5 target completed on 15/2/2019 is still in progress. New target date is by 15/3/2019.
6. Problems log: A total 66 reported and closed; Application (30), Hardware failure (33),  
</t>
  </si>
  <si>
    <t xml:space="preserve">1. Overall completion Plan = 99%; Actual = 99%.
2. Corrective maintenance in progress.
3. Preventive maintenance  #6 completed by 19/2/2019. 
4. Problems reported: 
i) HKL Total reported problems = 18 and closed; Application = 9; Hardware = 9
ii) HTAR Total reported problems = 9 and closed; Hardware = 8; User Request = 1
iii) HKajang Total reported problems = 6 and closed; Application = 1; Hardware = 5
</t>
  </si>
  <si>
    <t>Status (as at 26 - 28/2/2019)</t>
  </si>
  <si>
    <t xml:space="preserve">Hamid Baharudin
</t>
  </si>
  <si>
    <t xml:space="preserve">1. Overall completion,  Plan = 97%; Actual = 97%
2. Corrective Maintenance in progress.
3. CM Report for Dec 2018 - Feb 2019 target to complete by 28/2/2019
4. Total problems  = 10 and closed; Application = 1; Hardware Failure = 9 
5. Awaiting for tender for maintenance renewal.
</t>
  </si>
  <si>
    <r>
      <t xml:space="preserve">1. Overall completion: Plan = 88%; Actual = 84% 
Gaps 4% due to infrastructure (6%), coding (Δ 2%) Unit Testing (Δ 5%), IQA (Δ 6%) and IV&amp;V (Δ 5%).
2. Application Development progress: Plan = 100% ; Actual = 98%   
• Coding – 98% (+3%)
• Unit Testing – 95% (+5%)
• Internal QA – 94% (+1%)
• IV&amp;V – 87% (+0%)
• Hardware/Software/Infra – 82% (+5%)
3. UAT – 33 (+0%)
i) UAT Phase 2 is proposed as follows:
• Lite Version (L/V) &amp; Full Version (F/V) will be align with </t>
    </r>
    <r>
      <rPr>
        <i/>
        <sz val="9"/>
        <rFont val="Arial"/>
        <family val="2"/>
      </rPr>
      <t>Pelan Perluasan</t>
    </r>
    <r>
      <rPr>
        <sz val="9"/>
        <rFont val="Arial"/>
        <family val="2"/>
      </rPr>
      <t xml:space="preserve"> HIS@KKM 
• L/V cover SPP Conversion, SPP Enrichment &amp; CD General
• F/V covers 11 other disciplines, medical equipment integration, API, mobile apps &amp; BI 
Ii) UAT L/V proposed date: 18/3/19 – 26/4/19
iii) UAT F/V proposed date:
     • Batch 1 : 06/5/19 – 17/5/19
     • Batch 2 : 24/6/19 – 05/7/19
     • Batch 3 : 15/7/19 – 26/7/19
     • Batch 4 : 26/8/19 – 06/9/19
     • Batch 5 : 16/9/19 – 27/9/19
• Proposed system go-live to be in stages:
     • L/V: 27/4/19
     • F/V: Batch 1 – 25/5/19,
     • Batch 2 – 13/7/19, 
     • Batch 3 – 03/8/19, 
     • Batch 4 – 14/9/19 &amp; 
     •  Batch 5 – 05/10/19
(Note: updated as at 26/2/2019
4. Infra/hardware/software status:
i) Testing on DICOM done from 28 – 30/1/2019 at HRPB
5. PILOT Implementation preparation: Actual = 59%, Plan = 75% 
i) Training &amp; TOT completed 66% from 72% planned; End-user training target on 25/3/2019
ii) Change Management completed 70%; 
- Awareness Session and Mockup HIS@KKM target to be done on 12/3/2019 di HRPB to Champion &amp; Users
iii) Infra/hardware/software completed 82% from 88% planned;
iv) Data Migration completed 49% from 51% planned;
6. Benefits Realisation completed 43% from 43% planned</t>
    </r>
  </si>
  <si>
    <t xml:space="preserve">1. Overall completion = 85% 
2.Pilot at clinics at 234 clinics still ongoing.
3. Go-live target is on April 2019. CSE to revisit 1,820 clinics in Klang Valley as preparation to go-live.
4. Maintenance activities:
a) Request for Installation from clinics
    -Total  : 44
    - Success: 14
b) Problem Logs January 2019 :
    - Total Received : 160
    -  Open : 30 
    - Resolved: 7
     - Closed: 123
5. Monthly report for January 2019 submitted on 26/2/2019.
</t>
  </si>
  <si>
    <t>Work done. Warranty until 23/3/2019. Remaining payment will be made 3 months after warranty period.</t>
  </si>
  <si>
    <t>1. Overall completion:  Plan = 22%; Actual = 22%
2. Corrective Maintenance in progress.
3. CM Report for Dec 2018 - Feb 2019 target to complete by 28/2/2019.
4. No problems reported.</t>
  </si>
  <si>
    <t>1. Overall completion: Plan = 25%, Actual = 15%; Variance due to delay in purchase of software since LOA was received from JPJ on 31/1/2019 and procurement approval obtained on 13/2/2019.
2.  License Renewal = 30% from 100%
- Procurement for license renewal and 3rd party hardware and software support is in progress; Project Team is working with Finance for vendor upfront payment in order to get paper licence so that billing approval can be included during JTP Meeting on 2nd week March 2019. 
3.  Corrective Maintenance = 17%
4.  Preventive Maintenance Plan = 0%
i) COTS Maintenance Services: Planned to be done in Feb - Apr; Status = 0%
ii) Network Security Hardware &amp; Software Maintenance: Planned to be done in Feb - Apr; Status = 0%
iii) LAN DC Hardware &amp; Software Maintenance: Planned to be done in Feb - Apr; Status = 0%
iv) Data Centre Maintenance Services: Planned to be done in Feb - Apr; Status = 0%
v) Kiosk Maintenance Services: Planned to be done in Feb - Apr; Status = 0%
5.  Data Centre Cleaning Service = 0%; plan to start 25/2/2019 - 15/3/2019
6. Disaster Recovery Facilities = 17%
7. Disaster Recovery Test = 25%
- Discussion on DR Test have been done. Pre-test target to be done from 5-7/3/2019 and DR Test 1/2019 target from 9-12/4/2019
8. Branch Support &amp; Kiosk Support = 17%
9. Carry forward tasks from 2018 
i) Implementation of  DynaTrace - End User &amp; Core Application Monitoring (carry forward actvity from 2018 due to unavailable of JPJ staff) - UAT done and sign-off obtained on 25/2/2019.
ii) Deliverable under LOU: Implementation of System VDI Training Room, JPJ Cyberjaya – done delivery of 30 units of Zero-Client (RM
iii) On Request: 12 CR from 2018 (638,133) and e-Bidding (RM967,500) - Work In progress
Resource Requirement:
Software Developer = 2
Configuration Management Analyst = 1
Software Tester = 1</t>
  </si>
  <si>
    <t xml:space="preserve">1. Overall status completion: Plan = 82%.  Actual = 73%, (as at 26/2/2019)
2. Application Development status: overall status 100%
- SDD 100%
- Database design 100%
- Coding &amp; Unit test 100%
3. UAT Cycle 3 Status: 
Bug fixing status as at 26/2/2019: Total = 378, Resolved = 173, Closed = 178, Open 27
Test script status as at 22/2/2019: Total test scirpt = 155, Ready to review = 142, Not ready = 13
Internal system testing status: Total test script: 155, Tested=17, Success = 11, Fail 6
4. Based on UAT activities result, training and subsequent activities will be delayed accordingly. Go Live will be delayed. 
5. PACS Installation &amp; Modality Integration 100% 
PACS has been changed from MedWeb to Fuji Synapse 5 to resolve issues. Project Team to formally inform KKM of the changes. The new PACS has been installed on 24- 25/1/2019. Project Team to check on back-to-back SLA with ViaMed.
6. Change Management Program completed 71% ; Benefits Realisation activity completed 58%
</t>
  </si>
  <si>
    <t xml:space="preserve">1.  Overall completion = 19% actual from 24% plan
2. License Renewal  for SANGFOR  Firewall- 160: License Received 1/2/2019
3. License Renewal  for EFFICIENT IP: Software Support Renewal  Received 1/2/2019; Key activation completed 
4. Maintenance of Hardware &amp; Software  Paessler PRTG: License Key Activation completed
5. Maintenance of Software for Panda Security Adaptive Defense: License Key Activation completed
6. Hardware and Software Maintenance for Next Generation Firewall SANGFOR at JPJ Offices without security hardware ICT NGFW: started on 4/2/2019
i) Completed - Pre-config  
ii) Completed  - Installation for UTC Shah Alam
7. NGFW  BBC Management Implementation:  Started on 14/2/2019
8. Alien Vault Installation:  Started on14/2/2019
9. Preventive Maintenance #1/2019 in progress February – April 2019 :
i) Sangfor Firewall – 160 JPJ branches
ii) EIP – 14  State Offices
iii) PRTG - Cyberjaya 
</t>
  </si>
  <si>
    <t xml:space="preserve">myIMMS Maintenance Status as at 26/2/2019:
1. Overall completion: Plan = 50%; Actual = 50%   
2. Technical Support Services: 
i) Problem Log: Total log = 20,266. Resolved = 20,206 and In progress = 60 
ii) Corrective Maintenance: Total log =267. New = 0,  In progress =40, Closed = 227, Drop = 4 
3. Preventive maintenance: PM activities for Year 2 completed 207/259 branches 
4. CR and Integration: Total CR = 134. New= 3, In progress= 7, Done UAT = 22, Completed = 85,    KIV = 4, Drop = 13
5. Peluasan &amp; perpindahan: Year 2 Completed Cameron Highland (9/10/2018) and Besut (7/12/2018); next branch in planning is Jempol (NS)
6. Training Year 2: Completed User Training=8/28, Technical training = 2/4, CPR workshop=2/5, Professional certification = 1/8, Technical workshop conf/seminar =  0/3
7. System Audit services: Target to start from January - June 2019.
Transformation:
1. Overall completion: Plan = 78%;  Actual = 71% 
2. Phase 1 progress
i) Passport Module (25 txns) - development completed 100%
ii) Roll-out status completion: 92/99 branches have been implemented. Target completion is by March 2019 (as per PM activity schedule).
3. Phase 2 progress
i) Pasport (10 txns) - development completed 100%
- Roll-out in progress with Phase 1 implementation
ii) Permit (22 txns) - development completed 100%
- Roll-out completed
iii) Border Control (39 txns) - development completed 78%
- Roll-out to be done with other Border Control transactions of Phase 3 in May 2019
iv) zCon-32K – pending testing and deployment to production
4. Phase 3 progress
i) Development completion status:
 -  Passport + Maintenance: 70% completed development
 -  Border Control &amp; Perkapalan: 56% completed development  
 - Permit: 77%  completed development  
 - Revenue: 50% completed development      
 - Stock Control: 42%
 ii) Roll-out completed 4%; 5 txn/347 txn roll out.
iii) Development activities target to complete by April 2019 
iv) Roll-out for Phase 3 will be done upon development completion of all modules and target to complete by May 2019
</t>
  </si>
  <si>
    <t>1. Overall completion, Plan = 95%; Actual = 95%
2. Disaster Recovery = 84%
3.  Corrective maintenance = 87%
4. Hardware preventive maintenance = 84%
5. Capacity Planning based on six months data done. Report preparation ready. Presentation to JPJ done on 11/2/2019.
6. PRISM five years way forward workshop, is planned to be conducted on 28/2/2019 - 1/3/2019. This is also as preparation for PRISM tender specification which current contract will be expiring in Sept 2019.</t>
  </si>
  <si>
    <t>1. Services on going. Concession basis (50 cent per transaction) 
2. Account Manager in progress to initiate subcontract preparation with Legal</t>
  </si>
  <si>
    <t>1. Services on going. Concession basis (50 cent per transaction) 
2. Account Manager in progress working on subcontract preparation with Legal.</t>
  </si>
  <si>
    <t>Status (as at 27/3/2019 &amp; 28/3/2019)</t>
  </si>
  <si>
    <t xml:space="preserve">1. Overall completion, Plan = 96% Actual = 96%
2. Corrective maintenance in progress, CM Report for February 2019 completed on 10/3/2019. Report for March 2019 target to complete by 10/4/2019.
3. PM activity completed 100%; PM #5 completed on 28/2/2019.
4. Network &amp; CPU Utilization Report and Application/Performance/ Database Utilization Tuning Report: Utilization Report #5 completed on 12/3/2019.
6. Problem log: A total 93 reported and closed; Application (34), Hardware failure (57) Customer Equipment &amp; User Request (2)
</t>
  </si>
  <si>
    <t xml:space="preserve">1. Overall completion, Plan  = 88%, Actual = 88%
2. Corrective maintenance in progress.
3. Next activity is technical training, scheduled to finish on 31/5/2019
</t>
  </si>
  <si>
    <t>1. Overall completion:  Plan = 26%; Actual = 26%
2. Corrective Maintenance in progress.
3. CM Report for Dec 2018 - Feb 2019 completed on 28/2/2019.
CM Report for March - May target to complete by 31/5/2019.
4. No problems reported.</t>
  </si>
  <si>
    <t>1. Overall completion:  Plan = 26%; Actual = 26%
2. Corrective Maintenance in progress.
3. CM Report for Dec 2018 - Feb 2019 completed on 28/2/2019.
CM Report for March - May target to complete by 31/5/2019.
4. Total four (4) Application problems reported and closed.</t>
  </si>
  <si>
    <t xml:space="preserve">1.  Overall completion; Plan = 42%; Actual = 44%
     - Positive variance due to PM activities completed ahead of plan.
2. License Renewal &amp; Hardware Support  for Next Generation Firewall, EIP, PRTG &amp; PANDA: Plan =50%; Actual = 50%
3.Sangfor Firewall Deployment at 5 new branches: Completed 100%
  i) Start Date : 4/2/2019
 ii) Installation : 20/2/2019 -7/3/2019
iii) Documentation  : 11/3/2019 - 20/3/2019
4.Technical Support: Plan = 22%; Actual = 22%
5. Helpdesk: Plan = 22%; Actual = 22%
6. Preventive Maintenance: Plan = 17%; Actual = 25%
PM#1/2019 February – April 2019:
Preventive Maintenance Activity completed . In the midst of compiling  Service Report  and Preventive Maintenance Report from Regional CSE.  
</t>
  </si>
  <si>
    <t>2 invoices sent are waiting for payment. Last invoice HTP to resend invoice.</t>
  </si>
  <si>
    <t>1. Still pending payment for 2 invoices. Finance to follow-up. 
2. Last invoice HTP to resend invoice. PM to advise Finance to issue Credit Note</t>
  </si>
  <si>
    <t xml:space="preserve">myIMMS Maintenance Status as at 23/3/2019:
1. Overall completion: Plan = 52.41%; Actual = 52.41%   
2. Technical Support Services: 
i) Problem Log: Total log (until 22/3/2019) = 22,311. Resolved = 22,267; In progress = 4; 
   Total log for March 2019 = 1,060. Resolved = 1,016; In progress = 42
ii) Corrective Maintenance: Total log =199. New = 0,  In progress = 5, Closed = 190, Drop = 4 
3. Preventive maintenance: PM activities for Year 2 completed 238/259 branches (92%)
4. CR and Integration: Total CR = 134. New= 3, In progress= 7, Done UAT = 22, Completed = 85,    KIV = 4, Drop = 13
5. Peluasan &amp; perpindahan: Year 2 Completed Cameron Highland (9/10/2018) and Besut (7/12/2018); next branch in planning is Jempol (NS) still no instruction from JIM
6. Training Year 2: Completed User Training = 15/28, Technical training = 2/4, CPR workshop=2/5, Professional certification = 2/8, Technical workshop conference/seminar =  0/3
7. System Audit services: Target to execute from April - June 2019.
Transformation:
1. Overall completion: Plan = 82%;  Actual = 75% 
2. Phase 1 progress
i) Passport Module (25 txns) - development completed 100%
ii) Roll-out status completion: 97/99 branches have been implemented. Target completion is first week of April 2019 (as per PM activity schedule).
3. Phase 2 progress
i) Pasport (10 txns) - development completed 100%
- Roll-out in progress with Phase 1 implementation
ii) Permit (22 txns) - development completed 100%
- Roll-out completed
iii) Border Control (39 txns) - development completed 83%
- Roll-out to be done with other Border Control transactions of Phase 3 in May 2019
iv) zCon-32K – pending testing and deployment to production
4. Phase 3 progress
i) Development completion status:
 -  Passport + Maintenance: 76% completed development
 -  Border Control &amp; Perkapalan: 65% completed development  
 - Permit: 84%  completed development  
 - Revenue: 59% completed development      
 - Stock Control: 50%
 ii) Roll-out completed 4%; 5 txn/347 txn roll out.
iii) Development activities target to complete by April 2019 
iv) Roll-out for Phase 3 will be done upon development completion of all modules and target to complete by May 2019
</t>
  </si>
  <si>
    <t xml:space="preserve">1. Overall completion: Plan = 41%, Actual = 37%;
 Variance due to delay in purchase of software due to pending payment to vendor to obtain paper licence.
2.  License Renewal = 69% from 100%; 36 from 62 licences have been renewed. Finance to expedite payment to vendor get to get paper licence and hence, billing can be made.
3.  Corrective Maintenance = 33%
4.  Preventive Maintenance Plan = 33%
5.  Data Centre Cleaning Service = 17%; plan to start 25/2/2019 - 15/3/2019
6. Disaster Recovery Facilities = 17%
7. Disaster Recovery Test = 38%
- Discussion on DR Test have been done. Pre-test target to be done from 5-7/3/2019 and DR Test 1/2019 target from 9-12/4/2019
8. Branch Support &amp; Kiosk Support = 17%
9. Carry forward tasks from 2018 
- On Request: 12 CR from 2018 (RM641,560) and e-Bidding (RM967,500) - Work In progress
10. Resource Requirement:
i) Technical/System Engineer = 1
ii) Software Developer = 2
iv) Software Tester = 1
v) Project Administration = 1
</t>
  </si>
  <si>
    <t xml:space="preserve">1. Overall completion: Plan = 89%; Actual = 85% (Revised timeline)
Gaps 3% due to infrastructure (8%), coding (Δ 2%) Unit Testing (Δ 5%), IQA (Δ 6%) and IV&amp;V (Δ 5%).
2. Application Development progress: Plan = 95% ; Actual = 92%  (Revise percentage due to revise timeline) 
• Coding – 98% (+3%)
• Unit Testing – 95% (+5%)
• Internal QA – 94% (+1%)
• IV&amp;V – 87% (+0%)
• Hardware/Software/Infra – 85% (+3%)
3. UAT – 44 (+0%)
i) UAT Phase 2 is proposed as follows:
• Lite Version (L/V) &amp; Full Version (F/V) will be aligned with Pelan Perluasan HIS@KKM 
• L/V cover SPP Conversion, SPP Enrichment &amp; CD General
• F/V covers 11 other disciplines, medical equipment integration, API, mobile apps &amp; BI 
Ii) UAT L/V proposed date: 18/3/19 – 25/4/19
iii) UAT F/V proposed date:
     • Batch 1 : 20/5/2019 – 31/5/2019
     • Batch 2 : 17/6/2019 – 28/6/2019
     • Batch 3 : 15/7/2019 – 26/7/2019
     • Batch 4 : 26/8/2019 – 06/9/2019
     • Batch 5 : 16/9/2019 – 27/9/2019
• Proposed system go-live to be in stages:
     • L/V: 27/4/19
     • F/V: Release 1 – 15/6/2019 
     • Release 2: 6/7/2019  
     • Release 3: 3/8/2019 
     • Release 4 – 14/9/2019 
     • Release 5 – 05/10/2019
(Note: updated as at 24/3/2019)
4. System/Device Integration status:
i) Plan SIT for system/device integration on 18-19/4/2019 and UAT planned on 22/4/2019 – 26/4/2019
5. PILOT Implementation preparation: Actual = 73%, Plan = 79% 
i) Training &amp; TOT completed 68% from 75% planned; End-user training target date rescheduled to start on 8/4/2019 at HRPB
ii) Change Management completed 89%; 
- Awareness Session and Mockup HIS@KKM was done on 15/3/2019 di HRPB to Champion &amp; Users
iii) Infra/hardware/software completed 85% from 93% planned;
iv) Data Migration completed 65% from 65% planned;
6. Benefits Realisation completed 43% from 43% planned
</t>
  </si>
  <si>
    <t xml:space="preserve">1. Overall status completion: Plan = 85%.  Actual = 74%, (as at 26/3/2019)
2. Application Development status: overall status 100%
- SDD 100%
- Database design 100%
- Coding &amp; Unit test 90%
3. UAT completed 80%
 i) UAT Cycle 2 Status as at 13/3/2019: 
Bug fixing: Done = 377
Test script : Done = 161
Internal system testing: Done = 161
ii) UAT Cycle 3 target to start from 22/4/2019 – 29/4/2019
4. Training target to be done 16/6/2019 – 8/7/2019 
5. PACS Installation &amp; Modality Integration completed 99%. Percentage change due to change of PACS from MedWeb to Fuji Synapse 5.
6. Change Management Program completed 73%; Benefits Realisation activity completed 58%
</t>
  </si>
  <si>
    <t>1. Issue related to unavailability of onsite staff, HRPZ had decided to deduct RM14K (based on the staff timesheet)from the amount billed. Team had further negotiate with KKM on the amount and awaiting KKM decision on the matter.  Penalty was reduced to RM7,488  (Closed)
2. Unplanned leave taken by IA causing HRPZ II complaint on less than sufficient head count on-site. PSC # 9 - head count for IA's on-site HRPZ II already fulfilled as per contract. (Closed)</t>
  </si>
  <si>
    <t>Mazwin Idris</t>
  </si>
  <si>
    <t xml:space="preserve">1. Project Initiation Meeting (Internal) done on 14/2/2019
2. Project Kick Off Meeting with KKM done on 12/3/2019
3. Procurement done 13/3/2019
4. Site Visit Meeting with KKM 15/3/2019
5. PO to Netlee Software, Fortesysy Distribution and KCSB done on 20/3/2019
6. Site visit in progress; site visit to HTAR done on 25 – 26/3/2019
</t>
  </si>
  <si>
    <t xml:space="preserve">1. Overall completion = 85% 
2.Pilot at clinics at 234 clinics still ongoing.
3. Go-live target is on April 2019. CSE to revisit 1,820 clinics in Klang Valley as preparation to go-live.
4. Maintenance activities:
a) Request for Installation from clinics
    -Total  : 59
    - Success: 4
b) Problem Logs March 2019 :
    - Total Received : 177
    -  Open : 14 
    -  Resolved: 53 (request for installation)
     - Closed: 110
5. Monthly report preparation for February 2019 is still in progress. Target completion 15/4/2019.
</t>
  </si>
  <si>
    <t>Ahmad Zamin Mahadzir/Ibrahim Yusoff</t>
  </si>
  <si>
    <t xml:space="preserve">1. To supply, deliver, install, configure, testing and commission ICT Hardware and Software including network and integration
2. To supply, delivery, install, configure, testing and commission Critical Care Information System (CCIS)
3. To integrate CCIS with Sistem Pengurusan Pesakit (SPP) at 3 Hospitals i.e. Hospital Raja Permaisuri Bainun(HRPB), Hospital Raja Perempuan Zainab II (HRPZ II) and Hospital Tuanku Jaafar, Seremban.
4. To implement Critical Care Information System Project
5. To provide Service Support Operation, Helpdesk and Maintenance services during warranty period
6. To provide  other related services with the implementation of CCIS i.e 
 - Business Continuity Plan
 - Training and Transfer of Technology (ToT)
 - Change Management
 - Benefit Realization
 - Project Management Services
</t>
  </si>
  <si>
    <t xml:space="preserve">1. PCID implementation completed. 
2. Project closure in progress. 
</t>
  </si>
  <si>
    <r>
      <t>1. Overall completion, Plan = 96%; Actual = 96%
2. Disaster Recovery = 89%
3.  Corrective maintenance = 89%
4. Hardware preventive maintenance = 91%; Q1 PM activity and pending for report. Vendor will release report once payment is made</t>
    </r>
    <r>
      <rPr>
        <sz val="9"/>
        <rFont val="Arial"/>
        <family val="2"/>
      </rPr>
      <t>. Finance to</t>
    </r>
    <r>
      <rPr>
        <sz val="9"/>
        <color theme="1"/>
        <rFont val="Arial"/>
        <family val="2"/>
      </rPr>
      <t xml:space="preserve"> expedite payment.
5. PRISM five years way forward workshop, conducted on </t>
    </r>
    <r>
      <rPr>
        <sz val="9"/>
        <rFont val="Arial"/>
        <family val="2"/>
      </rPr>
      <t xml:space="preserve">28/2/2019 – 1/3/2019 </t>
    </r>
    <r>
      <rPr>
        <sz val="9"/>
        <color theme="1"/>
        <rFont val="Arial"/>
        <family val="2"/>
      </rPr>
      <t xml:space="preserve">
</t>
    </r>
  </si>
  <si>
    <t xml:space="preserve">BESTINET:
Integration Service Between Foreign Worker Centralized Mgmt System (FWCMS) and myIMMs System (2018 - 2020)
</t>
  </si>
  <si>
    <t>JIM-BESTINET/FWCMS (2018 - 2020)</t>
  </si>
  <si>
    <t>Surplus billing from project value due to GST since 2015</t>
  </si>
  <si>
    <t xml:space="preserve">1. Application support on going.
2. As at 8/4/2019, contract has been signed and stamped by Bestinet. New contract End Date shall be 31/10/2021. AM need to issue SEO to obtain new WBS for billing process.
</t>
  </si>
  <si>
    <t>1. Work done. Warranty  already ended on 23/3/2019. AM to finalise contract with MAHB for balance payment to proceed.
2. PM to conduct project closure.</t>
  </si>
  <si>
    <t>Payment for 30% work done is still pending.To send official letter to pay by 26/2/2019
(In progress)</t>
  </si>
  <si>
    <t xml:space="preserve">1. Application support on going.
2. As at 8/4/2019, contract to extend project duration has been signed. AM to issue SEO since new project value, in order to bill. Project Start date is backdated to 1/11/2018.
</t>
  </si>
  <si>
    <r>
      <t xml:space="preserve">1. Overall completion Plan = 100%; Actual = 100%.
2. Corrective maintenance completed.
3. Preventive maintenance completed
. 
4. Problems reported: 
i) HKL Total reported problems = 10 and closed; Application = 5; Hardware = 5
ii) HTAR Total reported problems = 7 and closed; Hardware = 7; User Request = 0
iii) HKajang Total reported problems = 7 and closed; Application = 1; Hardware = 6
5. Project Closure in progress. </t>
    </r>
    <r>
      <rPr>
        <sz val="9"/>
        <rFont val="Arial"/>
        <family val="2"/>
      </rPr>
      <t>Final Signoff is targeted on 30/4/2019.</t>
    </r>
    <r>
      <rPr>
        <sz val="9"/>
        <color theme="1"/>
        <rFont val="Arial"/>
        <family val="2"/>
      </rPr>
      <t xml:space="preserve">
</t>
    </r>
  </si>
  <si>
    <r>
      <t xml:space="preserve">1. Overall completion,  Plan = 100%; Actual = 100%
2. Corrective Maintenance: Done
3. CM Report for Dec 2018 - Feb 2019 </t>
    </r>
    <r>
      <rPr>
        <sz val="9"/>
        <rFont val="Arial"/>
        <family val="2"/>
      </rPr>
      <t>completed</t>
    </r>
    <r>
      <rPr>
        <sz val="9"/>
        <color theme="1"/>
        <rFont val="Arial"/>
        <family val="2"/>
      </rPr>
      <t xml:space="preserve">
4. Total problems  = 9 and closed; Application = 4; Hardware Failure = 5 
5. Project Closure with HBNTG done on 25/2/2019.  
6. Letter of Claim submitted to HBEN on 6/3/19. Pending payment due to change password activity for SPP Svr &amp; mysql schedule to 1st April 2019.
7. PM to do internal project closure upon completion of Item 6 target by 30/4/2019.
</t>
    </r>
  </si>
  <si>
    <t xml:space="preserve">1. Overall completion,  Plan = 100%; Actual = 100%
2. Project Closure in progress. 
3. Pending Letter of Claim from customer. User is in the process of examining the submitted documents as specified in the contract. 
4. PM to do internal project closure upon completion of Item 3 target by 30/4/2019.
</t>
  </si>
  <si>
    <t>Report on extension of contract</t>
  </si>
  <si>
    <t>Project closed once payment Datasonic owe HTP is knocked off with amount of work they execute for MyIMMS Transformation which is already done. Datasonic to invoice for work done..</t>
  </si>
  <si>
    <t>Acceptance of temporary closure has already been obtained. PM to advise Finance of WBS closure by email.</t>
  </si>
  <si>
    <t xml:space="preserve">Project closure in progress. </t>
  </si>
  <si>
    <t>Status is reported under mySIKAP Extension</t>
  </si>
  <si>
    <r>
      <t xml:space="preserve">1. Project Closure in progress. Pending </t>
    </r>
    <r>
      <rPr>
        <sz val="9"/>
        <rFont val="Arial"/>
        <family val="2"/>
      </rPr>
      <t>Final Signoff from customer. Reschedule targeted on 31/5/2019.</t>
    </r>
    <r>
      <rPr>
        <sz val="9"/>
        <color theme="1"/>
        <rFont val="Arial"/>
        <family val="2"/>
      </rPr>
      <t xml:space="preserve">
</t>
    </r>
  </si>
  <si>
    <r>
      <t xml:space="preserve">1. (PSC 1/2019) - Pending payment for GST for May 2015 &amp; June 2015. Bestinet claimed payment has been paid. To get proof of payment. (In progress) </t>
    </r>
    <r>
      <rPr>
        <i/>
        <sz val="9"/>
        <color rgb="FF00B050"/>
        <rFont val="Arial"/>
        <family val="2"/>
      </rPr>
      <t>To transfer issue to new contract</t>
    </r>
  </si>
  <si>
    <t>1. Status will be reported under new contract.</t>
  </si>
  <si>
    <t>None</t>
  </si>
  <si>
    <t>Billing based on Transaction</t>
  </si>
  <si>
    <t>Note:</t>
  </si>
  <si>
    <t xml:space="preserve">1. Overall completion, Plan = 98%; Actual = 98%
2. Disaster Recovery = 94%
3.  Corrective maintenance = 94%
4. Hardware preventive maintenance = 91%; Q1 PM activity and report completed. Work was approved for payment. Next PM activity target to be done in June 2019 and completed by 30/6/2019.
</t>
  </si>
  <si>
    <t>Payment received</t>
  </si>
  <si>
    <t>Status (as at 31/5/2019)</t>
  </si>
  <si>
    <t>CCIS</t>
  </si>
  <si>
    <t xml:space="preserve">1. Overall completion: Plan = 88%; Actual = 85% (Revised timeline)
Gaps 3% due to infrastructure (1%), coding (Δ 2%) Unit Testing (Δ 5%), IQA (Δ 6%) and IV&amp;V (Δ 5%).
2. Application Development progress: Plan = 95%; Actual = 92%  
• Coding – 98% (+0%)
• Unit Testing – 95% (+0%)
• Internal QA – 94% (+0%)
• IV&amp;V – 87% (+0%)
• Hardware/Software/Infra – 99% (+1%)
3. UAT &amp; GO-LIVE HIS@KKM LITE VERSION
• Bug Fixing &amp; Fine Tuning 29/4 – 20/5/2019
• System &amp; Regression Testing 13/5 – 01/6/2019
• User Acceptance Test Cycle 3 27/5 – 31/5/2019
• Data Preparation &amp; System Readiness 09/6 – 14/6/2019
• System Go-Live Batch 1 (47 sites) System Go-Live Batch 1 (47 sites) 15/6/2019 @ 8am
• System Go-Live Batch 2 (34 sites) 17/6/2019 @ 7am
• System Monitoring &amp; Onsite Standby 15/6 – 30/6/2019
4. Change Management completed 94% from 99%; 
5. Infra/hardware/software completed 99% from 100% planned;
6. Data Migration completed 78% from 81% planned;
</t>
  </si>
  <si>
    <t xml:space="preserve">1. Overall completion, Plan = 97% Actual = 97%
2. Corrective maintenance in progress, CM Report for April 2019 completed on 10/5/2019. Report for June 2019 target to complete by 10/6/2019.
3. Overall PM activity completed 83%; PM activities PM #6 Report completed on 31/7/2019.
4. Total problem reported for May 2019 and resolved = 97; Application = 37; Hardware Failure = 60 
</t>
  </si>
  <si>
    <t xml:space="preserve">1. Overall completion = 85% 
2. Stage 1: Pilot at 234 clinics still ongoing.
3. Stage 2: Go-Live for Klang Valley clinics/panels = 1,078 from 1820 clinics.Go-Live for Klang Valley clinics/panels = 1,078 from 1820 clinics. 
- Selangor = 781, KL = 294, Putrajaya = 3
Stage 3: Go-Live for other states target to complete in batches by 31/12/2019
‒ Negeri Sembilan &amp; Melaka
‒ Perlis, Kedah &amp; Pulau Pinang
‒ Kelantan, Terengganu &amp; Pahang
‒ Perak &amp; Johor
4. Maintenance activities:
a) Request for Installation from clinics (528 clinics which are not ready as at 27/5/2019)
    -Total  request + installed = 38
    - No response yet = 490
b) Problem Log May 2019: 
    - Total Received = 259
    -  Open = 3 
    -  Closed = 256
6. Monthly report preparation for April 2019 completed on 17/5/2019. 
</t>
  </si>
  <si>
    <r>
      <t xml:space="preserve">myIMMS Maintenance Status as at 24/5/2019:
1. Overall completion: Plan = 58%; Actual = 58%   
2. Technical Support Services: 
i) Problem Log: Total log (until 24/5/2019) = 23,907, Resolved = 23,234; In progress = 49; 
   Total log for May 2019 = 722. Resolved = 673; In progress = 49
ii) Corrective Maintenance: Total log =219. Closed = 211, In progress = 4, Cancel = 4 
3. Preventive maintenance: PM activities for Year 2 completed 259/259 branches, 100% completed 
4. CR and Integration: Total CR = 169. New= 3, In progress= 17, Done UAT = 25, Completed = 102,  KIV = 7, Drop = 15
5. Peluasan &amp; perpindahan: Year 2 Completed Cameron Highland (9/10/2018) and Besut (7/12/2018); next branch in planning is Jempol (NS) still no instruction from JIM
6. Training Year 2: Completed User Training = 22/28, Technical training = 2/4, CPR workshop= 3/5, Professional certification = 3.5/9, Technical workshop conference/seminar = 0/3
7. System Audit services: Project Team can start work with Cybersecurity based on email sent to AM on 24/5/2019. AM to initiate for purchase requisition for PO issuance.
</t>
    </r>
    <r>
      <rPr>
        <b/>
        <sz val="9"/>
        <color theme="1"/>
        <rFont val="Arial"/>
        <family val="2"/>
      </rPr>
      <t>Transformation:</t>
    </r>
    <r>
      <rPr>
        <sz val="9"/>
        <color theme="1"/>
        <rFont val="Arial"/>
        <family val="2"/>
      </rPr>
      <t xml:space="preserve">
1. Overall completion: Plan = 91%; Actual = 85% 
2. Phase 1 progress: 
Passport Module (25 txns) - completed 100%
3. Phase 2 progress
i) Passport (10 txns) - completed 100%
ii) Permit (22 txns) – completed 100%
iii) Border Control (39 txns) - development completed 96%, pending UAT date.
- Roll-out to be done with other Border Control transactions of Phase 3
iv) zCon-32K – 100% completed
4. Phase 3 progress
i) Development completion status:
 -  Passport + Maintenance: 100% completed development; target complete roll-out 31/5/2019
 -  Border Control &amp; Perkapalan: 73% completed development, SIT 23 – 31/5/2019  
 - Permit: 100% completed development; 
 - Revenue: 89% completed development, UAT done by 28/5/2019,  
 - Stock Control: 98% completed development; UAT done by 28/5/2019,
 ii) Roll-out status: 
- Passport + Maintenance and Permit: target to complete by 31/5/2019, 
- Stock Control: target pilot 18/6/2019, target roll-out 25/6/2019; 
- Revenue: target pilot 18/6, target roll-out 25//6/2019
- Sistem Kawalan: SIT in progress 23-31/5/2019, UAT and roll-out yet to be confirmed.
</t>
    </r>
  </si>
  <si>
    <t>1. Overall completion:  Plan = 33%; Actual = 33%
2. Corrective Maintenance in progress.
3.CM Report for March - May target to complete by 31/5/2019.
4. No problems reported.</t>
  </si>
  <si>
    <t xml:space="preserve">1. Application support on going.
</t>
  </si>
  <si>
    <t>Reproductive Health Information System (RHIS) - LPPKN</t>
  </si>
  <si>
    <t xml:space="preserve">1. Overall status completion: Plan = 87%.  Actual = 74%, 
2. Application Development status: overall status 100%
- SDD 100%
- Database design 100%
- Coding &amp; Unit test 90%
3. UAT completed 80%
 i) Result for UAT Cycle 3:
Total fail test case = 49/164 with 252 logs;
Fail result was divided into critical (13) and non-critical (36); Testing and verifying with KKM to continue from 27 – 30/6/2019.
ii) Meeting with KKM on 15/5/2019: To go-live when 100% pass for critical test script and 100% pass for non-critical before FAT
4. Training target to be done 16/6/2019 – 8/7/2019 
5. PACS Installation &amp; Modality Integration completed 99%. T&amp;C of Fuji Synapse 5 is in progress and target to complete  by 17/5/2019.
</t>
  </si>
  <si>
    <t xml:space="preserve">1. Services on going. Concession basis (50 cent per transaction) 
2. Subcontract has been passed to myEG for review. </t>
  </si>
  <si>
    <t xml:space="preserve">1. Overall completion, Plan  = 90%, Actual = 90%
2. Corrective maintenance in progress.
3. Next activity is technical training, scheduled to finish on 31/5/2019
</t>
  </si>
  <si>
    <t xml:space="preserve">1. Application Development :
- Smart Parking for Public
- Parking Enforcement
- Collection &amp; Payment
2. System Integration to JPJ &amp; internal systems
3. Training
4. Advertising &amp; Promotion
5. Smart Parking Sensor &amp; Infrastructure
- 12,000 Parking Lots MBPP
- 24,000 Parking Lots MPSP
6. Enforcement Handheld Device, 120 units :
- Point Mobile PM80ID (Android)
- Woosim i450 Thermal Printer
7. Cloud Hosting
8. Operation &amp; Maintenance :
- Application
- Enforcement Handheld Device
- Smart Parking Sensor &amp; Infrastructure
- Helpdesk
</t>
  </si>
  <si>
    <t>Selamat Ahmed</t>
  </si>
  <si>
    <t>Penang Smart Parking (PSP)</t>
  </si>
  <si>
    <t xml:space="preserve">1. Overall completion: Plan = 82%, Actual = 82%; 
2.  License Renewal = 98% 
3.  Corrective Maintenance = 67%
4.  Preventive Maintenance Plan = 100%
5.  Data Centre Cleaning Service = 100%;
6. Disaster Recovery Facilities = 67%
7. Disaster Recovery Test = 75%
8. Branch Support &amp; Kiosk Support = 67%
9. Resource Requirement:
i) Configuration Management Analyst = 1
iv) Software Tester = 1
</t>
  </si>
  <si>
    <t>- Majlis Bandaraya Pulau Pinang (MBPP)
- Majlis Perbandaran Seberang Prai (MPSP)</t>
  </si>
  <si>
    <t xml:space="preserve">SPP CAS PHIS Integration-Hospital Raja Permaisuri Bainun Ipoh  </t>
  </si>
  <si>
    <t>1. Overall completion: Plan = 10%, Actual = 5%
- Gap due to delay in site assessment work. due to KKM fault.
2. Contract Management: 
i) Contract preparation with Government is in progress, target to sign by 31/5/2019
  - Meeting with KKM on 17/5/2019 and received a new template.
  - Email to Legal on 17/5/2019 and received feedback on 27/5/2019
ii) Contract preparation with Netlee is in progress, target completion by 30/6/2019
3. Site Assessment: 
i) Site Assessment Report preparation in progress from 22/4/2019 – 31/5/2019. 
ii) Meeting with Bahagian Perkhidmatan Kejuruteraan on 27/5/2019 to discuss on  infra work issues
iii) Change Management: 
‒ Change Management (Process Side) Workshop 1 for Non SPP Hospital: 2 – 4/5/2019
‒ Change Management (Process Side) Workshop 2 Non SPP Hospital: 23 – 24/5/2019
4. Next activities:
‒ Infrastructure work at HTAR: target from11 – 28/6/2019
‒ Change Management Workshop for SPP Hospital: target 27 – 28/6/2019</t>
  </si>
  <si>
    <t xml:space="preserve">Status as at 30/5/2019
Phase 1: 
1. Project Kick-off done on 2/5/2019
2. URS Workshop done on 2-3/5/2019
3. Prototype Presentation to be done on 31/5/2019 
4. SRS Sign-off completed 10%, target to sign-off by 28/6/2019
5. Application development (public &amp; enforcement) completed  70%
6. SDD Sign-off target by 19/7/2019
7. UAT Sign-off target by 26/7/2019
8.Training target to be done on 29/7/2019
9. Phase 1 Go-Live (Pilot) target on 1/8/2019
</t>
  </si>
  <si>
    <t>Conditional closure done</t>
  </si>
  <si>
    <t xml:space="preserve">1.  Overall completion; Plan = 47%; Actual = 57%
2. License Renewal &amp; Hardware Support for Next Generation Firewall, EIP, PRTG &amp; PANDA: Plan =50%; Actual = 100%
3.Sangfor Firewall Deployment at 5 new branches: Completed 100%
4.Technical Support: Plan = 30%; Actual = 30%
5. Helpdesk: Plan = 30%; Actual = 30%
6. Preventive Maintenance: Plan = 25%; Actual = 25%
</t>
  </si>
  <si>
    <t>Positive Variance due to amount billed for Nov &amp; Dec 2018 which is not in Billing Plan for Y2019.</t>
  </si>
  <si>
    <t xml:space="preserve">1. Services on going. Concession basis (50 cent per transaction) 
2. Contract has been passed to myEG for reviewing. </t>
  </si>
  <si>
    <t>1. Overall completion:  Plan = 33%; Actual = 33%
2. Corrective Maintenance in progress.
3.CM Report for March - May target to complete by 31/5/2019.
4. Total six (6) Application problems reported and closed.</t>
  </si>
  <si>
    <t>Payment received. In process of requesting 5% retention sum.</t>
  </si>
  <si>
    <t xml:space="preserve">1.  Overall completion; Plan = 48%; Actual = 58%
2. License Renewal &amp; Hardware Support for Next Generation Firewall, EIP, PRTG &amp; PANDA: Plan =50%; Actual = 100%
3.Sangfor Firewall Deployment at 5 new branches: Completed 100%
4.Technical Support: Plan = 33%; Actual = 33%
5. Helpdesk: Plan = 30%; Actual = 25%
6. Preventive Maintenance: Plan = 25%; Actual = 25%
</t>
  </si>
  <si>
    <t xml:space="preserve">Norashikin Baharudin
</t>
  </si>
  <si>
    <t>Ahmad Zamin Mahadzir/ TBA</t>
  </si>
  <si>
    <t>Suhaizar Osman/ Safarudin Ban</t>
  </si>
  <si>
    <t>Suhaizar Osman/TBA</t>
  </si>
  <si>
    <t>Ahmad Zamin Mahadzir/TBA</t>
  </si>
  <si>
    <t>Noor Aini,  Nur Syuhadah, Rozaimi</t>
  </si>
  <si>
    <t>1. Perkhidmatan Penyelenggaraan Aplikasi Sistem mySIKAP 
2. Perkhidmatan Penyelenggaraan Peralatan Dan Perisian Commercial-Of-The-Shelf (COTS) 
3. Perkhidmatan Penyelenggaraan Keselamatan Rangkaian dan LAN Pusat Data 
4. Perkhidmatan Penyelenggaraan Peralatan Dan Perisian Pusat Data 
5. Perkhidmatan Ujian dan Fasiliti Pemulihan Bencana 
6. Perkhidmatan Sokongan Cawangan 
7. Perkhidmatan Penyelenggaraan Sistem Kiosk
8. On Request</t>
  </si>
  <si>
    <t>Suhaizar Osman/
Azlan Abd Hamid</t>
  </si>
  <si>
    <t>Suhaizar Osman/ TBA</t>
  </si>
  <si>
    <t>Amount billed is for Year 2 Maintenance and Support. Variance due to over plan for SST.</t>
  </si>
  <si>
    <t xml:space="preserve">KKM - RISPACS </t>
  </si>
  <si>
    <t xml:space="preserve">KKM - C.C.I.S </t>
  </si>
  <si>
    <r>
      <t xml:space="preserve">1. Enhance&amp; Implement RIS Module
2. Delivery &amp; Installation of Picture Archiving Communication System (PACS)
3. Integration of Modalities, PACS and SPP RIS
4. Migration of Data &amp; Mini PACS
5. Delivery &amp; Installation of Hardware &amp; Software
6. Installation of LAN/Fiber Optice cabling and upgrade Network Infrastructure
7. Installation of Electrical switch socket outlet and distribution board
8.Testing, UAT, PAT and FAT
9. Change Management and Benefit Realisation
10. Training &amp; Transfer of Technology
11. Helpdesk ( i-DESK)
12. Implementation and Warranty Support at HRPZII </t>
    </r>
    <r>
      <rPr>
        <sz val="9"/>
        <color rgb="FF0070C0"/>
        <rFont val="Arial"/>
        <family val="2"/>
      </rPr>
      <t>will commence after 19/8/2019 (FAT date).</t>
    </r>
  </si>
  <si>
    <t xml:space="preserve">1. Overall completion, Plan = 100% Actual = 100%
2. Corrective maintenance in progress, CM Report for July 2019 completed on 6/8/2019. Report for August 2019 target to complete by 3/9/2019. 
3. Overall PM activity completed 100%; PM activities PM #6 Report target to be completed by 27/8/2019.
4. Total problem reported for August 2019 and resolved = 0; Application = 45; Hardware Failure = 56
</t>
  </si>
  <si>
    <t xml:space="preserve">1. Overall completion, Plan = 93%, Actual = 93%
2. Corrective maintenance in progress.
3. Next activity:
- Technical training is rescheduled and target to complete by 30/9/2019. 
- Post Implementation Review (PIR), schedule to finish on 30/9/2019
- Monitoring &amp; Stability (Corrective Maintenance Activity), schedule to finish on 31/10/2019
</t>
  </si>
  <si>
    <t xml:space="preserve">1. Overall completion = 92% 
2. Pilot Production stage 3 
-  Go-Live for clinics/panels = 15%, started on 10/6/2019 and target to completed on 10/7/2019.
- Negeri Sembilan, Melaka, Pahang, Perak (761 panels)
- Johor, Kelantan &amp; Terengganu (In Plan)
- Total Online Panels = 2,194
3. Maintenance activities:
a) Request for new Installation on 528 panel Unreadiness clinics, start date 1/7/2019 and end 25/7/2019 
    -Total request + installed = 56
    - No response yet = 472
    -Installation in August 2019 =8 
b) Problem Log July 2019: 
    - Total Received = 284
    -  Open = 0
    -  Closed = 284
4. Monthly report preparation for July 2019 completed on 20/8/2019.
</t>
  </si>
  <si>
    <t xml:space="preserve">1. Overall completion: Plan = 21%, Actual = 16%
2. Contract Management: 
i) Contract preparation with Government is in progress, target to sign by 31/7/2019
  - Revised contract sent to PUU on 28/05/19
 - 1st review on the revised contract done on 14/06/19
- Sent Letter to KKM Perolehan on 22 August 2019, seeking the status of contract
ii) Sub-contract with Netlee, still no progress from Netlee.
iii) Sub-contract preparation with Kayangan Cahaya is in progress, target completion by 30/8/2019
3. Implementation Infrastucture: 
i) Phase 1 Infra Impementation – HTF, HRP, HPRB, HQEI is in progress, target completion by 8/8/2019
ii) Phase 2 Infra Impementation – HTJS, HTAA, HRPZII, HUS is in progress, target completion by 6/9/2019
iii) Pilot Phase – HTAR is in progress, target completion by 3/9/2019
4. Change Management: 
i) Change Management (Process Side) Workshop 2 Non SPP Hospital: Proposing stage to be conducted in September/ October 2019.
ii) Change Management Awareness for HTAR, in planning 13/9/2019
5. Immediate Activity
i) Delivery of Hardware and peripherals for HTAR, target to completed by 3/9/2019
ii) Configuration of servers in HTAR, target to completed by 6/9/2019
iii) Documentation and Sign off for Infra work, (HTF Kangar, HPP Penang, HRPB Ipoh, HQEII Kota Kinabalu, target to completed by 3/9/2019
6. Immediate Activity – HTAR – CM&amp;Training Plan
- Change Management Awareness Session, started on 13/9/2019
- End-user training for Nurses, started on 1-4/10/2019
- End-user training for Doctor, started on 1-4/10/2019
- Hand-on training for nurses /doctor, started on 17-19/9/2019
</t>
  </si>
  <si>
    <t>Status (as at 31/8/2019)</t>
  </si>
  <si>
    <t xml:space="preserve">myIMMS Maintenance Status as at 20/8/2019
1. Overall completion: Plan = 65%; Actual = 65%   
2. Technical Support Services: 
i) Problem Log: Total log for August 2019 = 967. Resolved = 855; In progress = 112
ii) Corrective Maintenance: Total log =231. Closed = 219, In progress = 7, Cancel = 5 
3. Preventive maintenance: PM activities for Year 2 completed 259/259 branches, 100% completed 
4. CR and Integration: Total CR = 191. New= 1, In progress= 10, Done UAT = 22, Completed = 135,  KIV = 8, Drop = 15
5. Peluasan &amp; Perpindahan: Year 2 Completed Cameron Highland (9/10/2018) and Besut (7/12/2018); next branch in planning is for year 3, start 18/8/2019.
6. Training Year 2: Completed User Training = 28/28, Technical training = 3/4, CPR workshop= 3/5, Professional certification = 6.5/9, Technical workshop conference/seminar = 0/2
7. Training Year 2: Completed User Training = 2/24, Technical training = 0/4, CPR workshop= 0/5, Professional certification = 0/7, Technical workshop conference/seminar = 0/2
8. System Audit services: PO has been submitted to CSM in July 2019. 
</t>
  </si>
  <si>
    <t>Perkhidmatan Penyelenggaraan dan Sokongan Operasi Bagi Perkakasan, Perisian, Aplikasi Dan Peralatan Rangkian untuk Sistem Pengurusan Pesakit (SPP) di Hospital Raja Permaisuri Bainun (HRPB), Ipoh</t>
  </si>
  <si>
    <t xml:space="preserve">1. Overall completion:  Plan = 44%; Actual = 44%
2. Corrective Maintenance in progress.
3.CM Report for July – August target completed by 31/08/2019
4. No problems reported.
</t>
  </si>
  <si>
    <t xml:space="preserve">1. Overall status completion: Plan = 87%.  Actual = 86%
2. Application Development status: overall status 100%
- SDD 100%
- Database design 100%
- Coding &amp; Unit test 100%
- UAT completed 100%
3. Result for UAT Cycle 3:
As at 1/8/2019
Total test case = 164, Critical test case = 96, Pass = 96 (100%)
Non-critical = 68, Pass = 60, Fail = 8
4. Result PAT sessions: Total = 16, Pass = 14, Fail = 2 
5. Issue log summary by Category: Total = 835, SPP =105, RIS = 523, PACS = 74, MIRTH = 96, CONFIG = 9, Network = 6, Hardware=3, Others = 21
6. Issue log summary by status: Total = 835, Resolved = 656, Closed = 102, Open = 77
7. SPP Billing Issue Logs from 18/7/2019 - 28/8/2019
   - Number of logs by status: Total = 52, Closed = 11, 
     Open = 41
   - Open Logs by category &amp; Month: Total = 41, 
   - July (Data Error = 8, User Error = 1), 
   - August (Data Error = 31, User Error = 0)
8. Proposal on Project Timeline Changes to KKM for approval
     - Provisional Acceptance Test (PAT): 18/7/2019 – 24/9/2019
     - Final Acceptance Test (PAT): 25/9/2019 – 15/10/2019
     - Warranty &amp; Support: 16/10/2019 – 15/10/2019
</t>
  </si>
  <si>
    <r>
      <rPr>
        <b/>
        <sz val="9"/>
        <color theme="4"/>
        <rFont val="Arial"/>
        <family val="2"/>
      </rPr>
      <t>Note: No PSC slide for August 2019; no update from Project Team</t>
    </r>
    <r>
      <rPr>
        <sz val="9"/>
        <rFont val="Arial"/>
        <family val="2"/>
      </rPr>
      <t xml:space="preserve">
1. Overall completion, Plan = 98%; Actual = 98%
2. Disaster Recovery = 97%
3.  Corrective maintenance = 95%
4. Hardware preventive maintenance = 95%
- Corrective maintenance on going – July 2019 – September 2019
- Disaster Recovery facility on going July 2019 – September 2019
- Report for CM &amp; PM, problem log, system performance = July 2019 – September 2019
</t>
    </r>
  </si>
  <si>
    <t>100%
(June 2019 = 82%)</t>
  </si>
  <si>
    <t>Project Closure in progress. Project Team is in process of fulfilling project compliance documentation.</t>
  </si>
  <si>
    <t>Note: No PSC Slide for August 2019 was submitted. Update obtained was based on slide presentation for Mesyuarat Jawatankuasa Teknikal dated 3/9/2019 .
Overall completion: 27%
Phase 1:
Status Project
1. Application development (User) completed 100% on 12/7/2019
2. Application development (Enforcement-Officer) completed 100% on 12/7/2019
3.Application development (enforcement -Mgmt) completed 90%
4. System Kompaun MBPP (Integration) completed 100% on 12/7/2019
5. Integration to System MPSP completed 50%, new target completion 18/10/2019
6. Application development (revenue) completed 90%, new target completion 27/9/2019.
7. RazerPay completed 100% on 31/7/2019
8. Unit Testing completed 100% on 26/7/2019
9. Integration Testing completed 100% on 26/7/2019
10. Acceptance Testing (UAT) completed100% on 2/8/2019
11. User Manual Development completed 100% on 7/8/2019
12. System Go-Live completed 100% on 19/8/2019
13. Infra TLK (997 Lot) completed 73% on 2/8/2019
14. Application Agent Coupon completed 90%, new target completion 27/9/2019.</t>
  </si>
  <si>
    <t>TYPE (INT / EXT)</t>
  </si>
  <si>
    <t>Financial
 - External</t>
  </si>
  <si>
    <t>Project/ Contract Management</t>
  </si>
  <si>
    <t>From 28/1/19 Till 25/9/2019 (FAT Date)</t>
  </si>
  <si>
    <t>LOCAL COUNCIL - PENANG SMART PARKING (MBPP)</t>
  </si>
  <si>
    <t>ASAP.</t>
  </si>
  <si>
    <r>
      <rPr>
        <b/>
        <sz val="9"/>
        <color theme="4"/>
        <rFont val="Arial"/>
        <family val="2"/>
      </rPr>
      <t xml:space="preserve">Note: No PSC slide for August 2019
</t>
    </r>
    <r>
      <rPr>
        <b/>
        <sz val="9"/>
        <rFont val="Arial"/>
        <family val="2"/>
      </rPr>
      <t>Status as at July 2019:</t>
    </r>
    <r>
      <rPr>
        <sz val="9"/>
        <rFont val="Arial"/>
        <family val="2"/>
      </rPr>
      <t xml:space="preserve">
1. Overall completion: Plan = 90%; Actual = 87% (Revised timeline)
2. Application Development progress:
- System Requirement &amp; Design – 100%
- Programming – 98%
- Quality Assurance &amp; Independent Verification Validation Testing – 93% &amp; 86%
-  UAT – 67%
3. Pilot Implementation:
 - Hardware/Software/Infra Setup – 100%
 - Training – 89%
 - Data Migration – 96%
 - Change Management &amp; Benefit Realisation – 100% &amp; 43%
4.Components &amp; Disciplines
 - EMR Basic – PAT:24/8/2019 – 26/08/2019
 - EMR Plus 1 – UAT: 03/09/2019 – 30/09/2019, PAT:12/10/2019
 - EMR Plus 2 – UAT:01/10/2019-12/11/2019, PAT 23/11/2019
 - EMR Plus 3 – UAT:04/11/2019-29/11/2019, PAT 07/12/2019
 - EMR Plus 4 – UAT:25/11/2019-24/12/2019, PAT 26/12/2019
5. EMR basic timeline activities 
- Server - Review &amp; fine tune on infrastructure setup, in progress-24/6/2019
- System Environment done on 26/6/2019
- Application rectification &amp; fine tuning, in progress – 27/6/2019
-  Function Test, in progress – 27/6/2019
- Dry Run/ Simulation (End to End), in progress – 30/7/2019
- Non Functional (Stress Test), in progress – 24/6/2019
- Application Fine Tuning (Application, Server &amp; Database) based on stress test, in progress –   
  24/6/2019
- Data Migration Verification, in progress – 25/6/2019
</t>
    </r>
  </si>
  <si>
    <t xml:space="preserve">1. Overall completion:  Plan = 44%; Actual = 44%
2. Corrective Maintenance in progress.
3.CM Report for September – November target completed by 30/11/2019
</t>
  </si>
  <si>
    <t xml:space="preserve">1. Overall completion:  Plan = 44%; Actual = 44%
2. Corrective Maintenance in progress.
3.CM Report for September – November target completed by 30/11/2019
4. Total two (2) Application problems reported and closed.
</t>
  </si>
  <si>
    <t>Status (as at 30/9/2019)</t>
  </si>
  <si>
    <t>Status update as at 27/9/2019
1. Overall completion = 100%; all work done. 
2. Project closure with customer done. 
3. Pending official Final Acceptance sign-off by customer.</t>
  </si>
  <si>
    <t xml:space="preserve">1. Services on going. Concession basis (50 cent per transaction) 
2. Scope of work has been finalised and reviewed by Legal. PM to get MyEG to review and respond by 10/10/2019.
</t>
  </si>
  <si>
    <t>Project Closure. To follow-up on outstanding payment.</t>
  </si>
  <si>
    <t xml:space="preserve">1. Overall completion:  Plan = 48%; Actual = 48%
2. Corrective Maintenance in progress.
3.CM Report for September – November target completed by 30/11/2019
</t>
  </si>
  <si>
    <t xml:space="preserve">1. Overall completion:  Plan = 48%; Actual = 48%
2. Corrective Maintenance in progress.
3.CM Report for September – November target completed by 30/11/2019
4. Total two (2) Application problems reported and closed.
</t>
  </si>
  <si>
    <t>GRAND TOTAL (RM)</t>
  </si>
  <si>
    <t>PSP</t>
  </si>
  <si>
    <t>Penang Smart Parking (PSP)
- Majlis Bandaraya Pulau Pinang (MBPP)
- Majlis Perbandaran Seberang Prai (MPSP)</t>
  </si>
  <si>
    <t>mySIKAP Maintenance  Extension (July-Oct 2019)</t>
  </si>
  <si>
    <t xml:space="preserve">1. Overall completion = 95% 
2. Pilot Production stage 3 (761 panels)
-  Go-Live for clinics/panels = 75%, started on 10/6/2019 and target to completed on 10/7/2019.
- Negeri Sembilan = 71%, Melaka = 74%, Pahang = 93%, Perak = 68%
- Johor, Kelantan &amp; Terengganu (In Plan)
- Total Online Panels = 2,194
3. Maintenance activities:
a) Request for new Installation on 528 panel Unreadiness clinics, start date 1/9/2019 and end 24/9/2019 
    -Total request + installed = 75
    - No response yet = 453
    -Installation in August 2019 =9
b) Problem Log Sept 2019: 
    - Total Received = 219
    -  Open = 0
    -  Closed = 219
4. Monthly report preparation for August 2019 completed on 19/8/2019.
</t>
  </si>
  <si>
    <t xml:space="preserve">1. Overall completion, Plan = 94%, Actual = 94%
2. Corrective maintenance in progress 
3. Next activity:
- Technical training is rescheduled and target to complete by 30/10/2019. 
- Post Implementation Review (PIR), schedule to finish on 30/10/2019
- Monitoring &amp; Stability (Corrective Maintenance Activity), schedule to finish on 31/10/2019
</t>
  </si>
  <si>
    <t xml:space="preserve">1. Overall completion:  Plan = 28%; Actual = 28%
2. Corrective Maintenance in progress.
3. CM Report for September, October, November 2019 target completed by 30/11/2019
4. Problems reported September 2019
    - Total Received = 39
    -  Open = 0
    -  Closed = 39
</t>
  </si>
  <si>
    <t xml:space="preserve">1. Overall completion: Plan = 26%, Actual = 17%
2. Contract Management: 
i) Contract preparation with Government is in progress, target to sign by 31/7/2019
  - Revised contract sent to PUU on 28/05/19
 - 1st review on the revised contract done on 14/06/19
- Sent Letter to KKM Perolehan on 22 August 2019, seeking the status of contract
ii) Sub-contract with Netlee, still no progress from Netlee, target completion by 30/10/2019
iii) Sub-contract preparation with Kayangan Cahaya is in progress, target completion by 30/10/2019
3. Implementation Infrastucture: 
i) Phase 2 Infra Impementation 
-  Hmelaka, target completion by 3/11/2019
- HAS, Johor, target completion by 25/11/2019
- PDSA, Putrajaya, target completion by 8/11/2019
4. Immediate Activity – HTAR 
- Fine tune Sangfor &amp; VM, started on 30/7/2019 – 9/10/2019
- License Windows from Prestaring, started on 10/10/2019
- Activate license, started on 11/10/2019
- Install SQL &amp; PICIS, started on 14/10/2019-18/10/2019
- Training, started on 21/10/2019-25/10/2019
- Unit Testing, started on 29/10/2019-31/10/2019
- UAT, started on 5/11/2019-7/11/2019
- Rework if required, started on 8/11/2019-11/11/2019
- Prepare for Go Live, started on 12/11/2019-15/11/2019
- Parallel Go Live, started on 18/11/2019
</t>
  </si>
  <si>
    <t>Project closure in progress.</t>
  </si>
  <si>
    <t xml:space="preserve">1. Overall status completion: Plan = 86%.  Actual = 84%
2. Application Development status: overall status 100%
- SDD 100%
- Database design completed 100%
- Coding &amp; Unit test completed 100%
- UAT completed 100%
- Training completed 100% 
- PAT completed 100%
- Change Management completed 80%
3. Result for Test Case
As at 24/9/2019
Total test case = 164, Critical test case = 96, Pass = 100%
Non-critical = 68, Pass = 65, Fail = 3
4. Result PAT sessions: Total = 16, Pass 16, Fail 0
5. SPP Billing Issue Logs
   -  Number of logs by status: Total = 66, Closed 66, Open 0
6. Proposal Project Timeline changes
     - Provisional Acceptance Test (PAT): 18/7/2019 – 24/9/2019
     - Final Acceptance Test (PAT): 25/9/2019 – 15/10/2019
     - Warranty &amp; Support: 16/10/2019 – 15/10/2019
</t>
  </si>
  <si>
    <t>1. Application support on going.</t>
  </si>
  <si>
    <t>5% retention sum has been released by MDEC.</t>
  </si>
  <si>
    <t>No report submission for month of September 2019</t>
  </si>
  <si>
    <t>Status Project
Overall completion: 27%
Phase 1:
1. Application development (User) completed 100% on 12/7/2019
2. Application development (Enforcement-Officer) completed 100% on 12/7/2019
3.Application development (enforcement -Mgmt) completed 100% on 18/8/2019
4. System Kompaun MBPP (Integration) completed 100% on 12/7/2019
5. Integration to System MPSP completed 50%, new target completion 18/10/2019
6. Application development (revenue) completed 100%, on18/8/2019.
7. RazerPay completed 100% on 31/7/2019
8. Unit Testing completed 100% on 26/7/2019
9. Integration Testing completed 100% on 26/7/2019
10. Acceptance Testing (UAT) completed100% on 2/8/2019
11. User Manual Development completed 100% on 7/8/2019
12. System Go-Live completed 100% on 19/8/2019
13. Infra TLK (997 Lot) completed100% on 24/9/2019
14. Application Agent Coupon completed 100%, on 12/9/2019.
13. Project Team is in process of bug fixing.</t>
  </si>
  <si>
    <t xml:space="preserve">1. Overall completion: Plan = 90%; Actual = 87% (Status is based on Anjakan Kedua)
Difference is due to delay in PAT and FAT.
2. Application Development progress:
- System Requirement &amp; Design – 100%
- Programming – 98%
- Quality Assurance &amp; Independent Verification Validation Testing – 93% &amp; 87%
-  UAT – 90%
3. Pilot Implementation:
 - Hardware/Software/Infra Setup – 100%
 - Training – 90%
 - Data Migration – 96%
 - Change Management &amp; Benefit Realisation – 100% &amp; 43%
4. UAT for HIS@KKM EMR Plus 1 Cycle 1 has started on 18/09/2019.
PAT Go-Live di HRPB need to be rescheduled to 05/10/2019.  Entry Citeria for PAT Go-Live  set on 21/09/2019 was not fulfilled during Mesyuarat Penentuan PAT CD on 20/09/2019.
5. Proposed new date:
 - EMR Basic – PAT: 5/10/2019
 - EMR Plus 1 –UAT: 18/9/2019 – 31/20/2019; PAT: 6/11/2019
 - EMR Plus 2 – UAT: 11/11/2019 – 13/12/2019; PAT = 20/12/2019
FAT: 27/12/2019 – 26/1/2020; Warranty Support: 27/1/2020 – 26/1/2021
</t>
  </si>
  <si>
    <t>SUMMARY OF REPORTED RISKS FOR PROJECT DELIVERY (PSG).</t>
  </si>
  <si>
    <t xml:space="preserve">myIMMS Maintenance Status as at 19/9/2019:
1. Overall completion: Plan = 66%; Actual = 66%   
2. Technical Support Services: 
i) Problem Log: Total log for September 2019 = 678. Resolved = 607; In progress = 71
ii) Corrective Maintenance: Total log =240. Closed = 221, In progress = 14, Cancel = 5 
3. Preventive maintenance:
i) PM activities for Year 2 completed 259/259 branches, 100% completed 
ii) PM activities for Year 3 completed 248/6 branches, 2% completed
4. CR and Integration: Total CR = 195. New= 1, In progress= 10, Done UAT = 23, Completed = 139,  KIV = 6, Drop = 16
5. Peluasan &amp; Perpindahan: Year 2 Completed Cameron Highland (9/10/2018) and Besut (7/12/2018); next branch in planning is for year 3, start 18/8/2019.
6. Training Year 2: Completed User Training = 28/28, Technical training = 3/4, CPR workshop= 4/5, Professional certification = 7.5/9, Technical workshop conference/seminar = 0/2
7. Training Year 3: Completed User Training = 2/24, Technical training = 0/4, CPR workshop= 0/5, Professional certification = 0/7, Technical workshop conference/seminar = 0/2
8. System Audit services on going 15/7/2019 and target completed 30/11/2019
Transformation:
1. Overall completion: Plan = 100%; Actual = 88% 
2. Phase 1 progress: 
i. Passport Module (26 txns) - completed 100%
3. Phase 2 progress
i. Permit (10 txns) - completed 100%
4. Phase 3 progress
i. Kawalan A (17 txns) – completed 100%
ii. Passport &amp; Selenggara (95 txns) – completed 100%
iii. Kawalan B &amp; kapal (129 txns) – completed 74%
iv. Permit (67 txns) – completed 100%
v. Kutipan Hasil (34 txns) – completed 100%
vi. Kawalan Stok (28 txns) – completed 100%
3. Remaining transactions in Phase 2 and Phase 3 is reported according to module as follows:
-  Kawalan A: Pilot = 08/08/2019,  Roll- out = 15/10/2019
-  Passport &amp; Selenggara: roll-out done = 27/06/2019-15/07/2019
 - Kawalan B &amp; Perkapalan :
   i) SIT 1: 13-27/9/2019 (27 Transactions), UAT 1= 02-04/10/2019,  Pilot =14-18/10/2019
   ii) SIT 2: 09-18/10/2019 (78 Transactions), UAT 2= 29-31/10.2019, Pilot 2=11-15/11/2019
</t>
  </si>
  <si>
    <t>Planned billing 2020 has been done during billing for June 2019.</t>
  </si>
  <si>
    <t>Billing completed with RM97 discount requested by JPJ</t>
  </si>
  <si>
    <t>Billing based on collection /transaction.</t>
  </si>
  <si>
    <t xml:space="preserve">Variance amount will not be billed due to no requirement for some software license renewal. These softwares' functions have been replaced by other softwares.  </t>
  </si>
  <si>
    <t xml:space="preserve">Billing completed. Variance due to service not delivered (i.e  Antivirus Sotware &amp; attendance issue) </t>
  </si>
  <si>
    <t>Billing completed. Variance due to services not delivered (i.e lost of hardware).</t>
  </si>
  <si>
    <t>Billing completed. Variance due to services not delivered (i.e lost of hardware, obsolete of hardware and attendance issue).</t>
  </si>
  <si>
    <t>Status (as at 31/10/2019)</t>
  </si>
  <si>
    <t>Project closure.</t>
  </si>
  <si>
    <t xml:space="preserve">1. Overall completion, Plan = 96%, Actual = 96%
2. Corrective maintenance in progress 
3. Next activity:
- Technical training is rescheduled and target to complete by 
   30/10/2019. 
- Post Implementation Review (PIR), schedule to finish on 
  30/10/2019
- Monitoring &amp; Stability (Corrective Maintenance Activity), 
  schedule to finish on 31/10/2019
</t>
  </si>
  <si>
    <t xml:space="preserve">myIMMS Maintenance Status as at 29/10/2019:
1. Overall completion: Plan = 72%; Actual = 72%   
2. Technical Support Services: 
i) Problem Log: Total log for October 2019 = 980. Resolved = 840; In progress = 80
ii) Corrective Maintenance: Total log =240. Closed = 223, In progress = 12, Cancel = 5 
3. Preventive maintenance:
i) PM activities for Year 2 completed 259/259 branches, 100% completed 
ii) PM activities for Year 3 completed 247/25 branches, 10% completed
4. CR and Integration: Total CR = 197. New= 1, In progress= 9, Done UAT = 23, Completed = 145,  KIV = 6, Drop = 16
5. Peluasan &amp; Perpindahan: Year 2 Completed Cameron Highland (9/10/2018) and Besut (7/12/2018); next branch (Jempol, Negeri Sembilan) in planning is for year 3, start 18/8/2019.
6. Training Year 2: Completed User Training = 28/28, Technical training = 4/4, CPR workshop= 4/5, Professional certification = 7.5/9, Technical workshop conference/seminar = 0/2
7. Training Year 3: Completed User Training = 2/24, Technical training = 0/4, CPR workshop= 0/5, Professional certification = 0/7, Technical workshop conference/seminar = 0/2
8. System Audit services on going 15/7/2019 and target completed 30/11/2019.
Transformation:
1. Overall completion: Plan = 100%; Actual = 88% 
2. Phase 1 progress: 
i. Passport Module (26 txns) - completed 100%
3. Phase 2 progress
i. Permit (10 txns) - completed 100%
4. Phase 3 progress
i. Kawalan A (17 txns) – completed 100%
ii. Passport &amp; Selenggara (95 txns) – completed 100%
iii. Kawalan B &amp; kapal (129 txns) – completed 74%
iv. Permit (67 txns) – completed 100%
v. Kutipan Hasil (34 txns) – completed 100%
vi. Kawalan Stok (28 txns) – completed 100%
3. Remaining transactions in Phase 2 and Phase 3 is reported according to module as follows:
-  Kawalan A: Pilot = 08/08/2019,  Roll- out = 15/10/2019
-  Passport &amp; Selenggara: roll-out done = 27/06/2019-15/07/2019
 - Kawalan B &amp; Perkapalan :
   i) SIT 1: 13-27/9/2019 (27 Transactions), UAT 1=02-04/10/2019,  Pilot =14-18/10/2019 (Pending)
   ii) SIT 2: 09-18/10/2019 (78 Transactions), UAT 2= 29-31/10.2019, Pilot2=11-15/11/2019 (Pending)
 - Permit: Roll-out done for 14 branches, to roll-out 30 branches with passport roll-out 
 - Revenue: Pilot = 09/07/2019, roll-out = 15/07/2019  
 - Kawalan Stok: Pilot = 21/08/2019, roll-out =30/09/2019   
</t>
  </si>
  <si>
    <t xml:space="preserve">1. Overall completion:  Plan = 52%; Actual = 52%
2. Corrective Maintenance in progress.
3.CM Report for September – November target completed by 30/11/2019
4. Total two (2) Application problems reported and closed.
</t>
  </si>
  <si>
    <t>No report submission for month of October 2019</t>
  </si>
  <si>
    <t xml:space="preserve">1. Overall completion: Plan = 26%, Actual = 17%
i. Project Management: Plan= 32%, Completed = 18%
ii. Site Evaluation &amp; Solutions Planning, Completed = 100%
iii. CCIS Software Implementation = 22%, Completed = 18%
iv. Change Management: Plan = 45%, completed = 40%
v. Business Continuity Plan: Plan 11%, Completed = 11%
vi. Benefit Realization Plan (BRP): Plan 19%, Completed = 19%
2. Contract Management: 
i) Contract preparation with Government is in progress, target to sign by 30/8/2019
- Revised contract sent to PUU on 28/05/19
- 1st review on the revised contract done on 14/06/19
- Sent Letter to KKM Perolehan on 22 August 2019, seeking the status of contract
- Meet Pn Nuha BPM seeking advice on Contact and queried from Pejabat Menteri
- Raised in MOH PSC meeting on 14 October 2019
ii) Sub-contract with Netlee, still no progress from Netlee, target completion by 30/11/2019
iii) Sub-contract preparation with Kayangan Cahaya is in progress, target completion by 15/11/2019
3. Implementation Infrastucture: 
i) Phase 2 Infra Impementation 
-  Hmelaka, target completion by 3/11/2019
- HAA, Johor, target completion by 25/11/2019
- PDSA, Putrajaya, target completion by 8/11/2019
4. Immediate Activity – HTAR 
- Fine tune Sangfor &amp; VM, completed on 30/7/2019 – 9/10/2019
- License Windows from Prestaring, completed on 10/10/2019
- Activate license (Netvalut &amp; Anti Virus)started on 11/10/2019
- Install SQL &amp; PICIS, completed on 14/10/2019-18/10/2019
- Training, started on 31/10/2019-4/11/2019
- UAT, started on 5/11/2019-7/11/2019
- Rework if required, started on 8/11/2019-11/11/2019
- Prepare for Go Live, started on 12/11/2019-15/11/2019
- Parallel Go Live, started on 18/11/2019
</t>
  </si>
  <si>
    <t xml:space="preserve">1. Overall completion:  Plan = 28%; Actual = 28%
2. Corrective Maintenance in progress.
3. CM Report for September, October, November 2019 target completed by 30/11/2019
4. Problems reported September 2019
    - Total Received = 27
    -  Open = 0
    -  Closed = 27
</t>
  </si>
  <si>
    <t>Pelanjutan Tempoh Bagi Tender Perkhidmatan Penyelenggaran Sistem mySIKAP, Jabatan Pengangkutan Jalan Bagi Tempoh 1 Julai 2019 Sehingga 30 Oktober 2019 Secara Month-To-Month Basis</t>
  </si>
  <si>
    <t>Any LAD being imposed to HeiTech will give a bad reputation, thus reflect a bad track record.</t>
  </si>
  <si>
    <t>AD Team</t>
  </si>
  <si>
    <t xml:space="preserve">1. Server's Domain loading for Web services segment still giving intermittent/ slowness which disrupted operation at Clinical or Wards areas.
(PSC 5/2019) Issue closed after technical done fine tuning at coding. One of the txn that cause slowness was Order list txn. (Closed)
</t>
  </si>
  <si>
    <t xml:space="preserve">1. Overall completion:  Plan = 52%; Actual = 52%
2. Corrective Maintenance in progress.
3.CM Report for September – November target completed by 30/11/2019
4. Total one (1) Hardware Failure problems reported and closed.
</t>
  </si>
  <si>
    <t>CRITICAL CARE INFORMATION SYSTEM (CCIS)</t>
  </si>
  <si>
    <t>MBPP, MBSP</t>
  </si>
  <si>
    <t>Lenny Ruby (Head PMO)
Azrul Saad
Yusairi</t>
  </si>
  <si>
    <t>Abu Yazid (Head PMO)
Sanuza Zahari</t>
  </si>
  <si>
    <t xml:space="preserve">1. Overall completion: Plan = 95%; Actual = 87% (Revised timeline # 2)
Difference is due to delay in PAT and FAT. PAT could not proceed since entry criteria for PAT could not be met yet.
2. Application Development progress:
- System Requirement &amp; Design – 100%
- Programming (coding) – 98%
- Quality Assurance – 93%; Independent Verification Validation Testing – 88%
-  UAT – 72%
3. Pilot Implementation:
 - Hardware/Software/Infra Setup – 100%
 - Training – 75%
 - Data Migration – 96%
 - Change Management – 100%; Benefit Realisation – 50%
4.Proposal news date Implementation 
  - User Acceptance Test: 18/9/2019-13/12/2019
  -  User Manual:  2/10/2019-20/12/2019
  - System Go Live/PAT: 
      i) EMR Basic: 23/11/2019 – 26/1/2020
     ii) EMR Plus:   14/12/2019 – 26/12/2019
  - FAT: 27/12/2019 – 26/22/2020
  - Warranty Period: 26/2/2020 – 27/2/2021 
</t>
  </si>
  <si>
    <t xml:space="preserve">1. Overall completion = 97% 
2. Pilot Production stage 3 (761 panels)
-  Go-Live for clinics/panels = 98%, started on 10/7/2019 and 
target to complete on 31/12/2019.
- Negeri Sembilan = 100%, Melaka = 100%, Pahang = 100%, 
Perak = 96%
3. Pilot Production stage 4 (566 panels)
- Go-Live for clinics/panels = 65%, started on 1/10/2019 and 
target to complete on 31/12/2019.
- Kedah = 35%, Penang = 33%, Kelantan = 100%, 
Terengganu = 95%
- Total Online Panels = 2,760
3. Maintenance activities:
a) Request for new Installation on 528 panel Unreadiness 
clinics, start date 1/10/2019 and end 31/10/2019 
-Total request + installed To Date = 83
- No response yet = 438
- Installation in October 2019 =15
b) Problem Log Sept 2019: 
- Total Received = 269
- Open = 14
- Closed = 251
4. Monthly report preparation for September 2019 completed on
   17/10/2019.
</t>
  </si>
  <si>
    <t xml:space="preserve">1. Overall status completion: Plan = 87%.  Actual = 85%
2. Application Development status: overall status 100%
- SDD 100%
- Database design completed 100%
- Coding &amp; Unit test completed 100%
- UAT completed 100%
- Change Management completed 80%
- Benefits Realisation 88%
- Training completed 100% 
- PAT completed 100%
- FAT completed 90%
3. Result for FAT transaction scenario as at 30/10/2019
Transaction/Scenario = 40, Pass = 37 (93%), Fail/Retest = 4 (7%)
4. Total logs by category = 1,107, SPP = 232, RIS = 748, PAC = 88, Network = 6, Hardware = 8, Other = 25
5. Total logs by status = 1,107, Closed =1,027, Resolved = 16, Open=  64
</t>
  </si>
  <si>
    <t>Variance due to delay in HW/Equipment deployment which requires decision from KKM for the changes of HW/Equipment specifications. 
Next billing to carry forward to 2020. (Infra, HW/SW, Training, CM, CCIS App and deployment services)</t>
  </si>
  <si>
    <t>Norli Masri</t>
  </si>
  <si>
    <t xml:space="preserve">Overall completion: 38%
Phase 1: 100% completed
1. Application development (User) completed 100% 
2. System Go-Live completed 100% on 19/8/2019
3. Integration to System MPSP completed 80%, new target completion 15/11/2019
Phase 2: 17% completed as planned
1. Requirement Anaysis Study completed 70%, target to complete 11/11/2019
2. Infrastructure Implementation (Sensor &amp; Getway – Planning, Delivery, Installation) completed 5%   target completion 30/7/2020
3. Change Management &amp; Promotion completed 20%
4. PSP Incident Log
    Total = 231, Closed = 213, Resolved = 6, Open = 12 
</t>
  </si>
  <si>
    <t>Sistem Pengurusan Pesakit (SPP) Permaisuri Bainun, Ipoh
(16 JUNE 2019-15 JUNE 2020)</t>
  </si>
  <si>
    <t>Status (as at 30/11/2019)</t>
  </si>
  <si>
    <t>closed</t>
  </si>
  <si>
    <t>closed 2018</t>
  </si>
  <si>
    <t>Closed 2019</t>
  </si>
  <si>
    <t>Next billing to carry forward in Y2020 (Training, CM, BR and services).</t>
  </si>
  <si>
    <r>
      <rPr>
        <sz val="11"/>
        <color rgb="FFFF0000"/>
        <rFont val="Calibri"/>
        <family val="2"/>
      </rPr>
      <t>Next billing to carry forward in Y2020.</t>
    </r>
    <r>
      <rPr>
        <sz val="11"/>
        <color theme="3" tint="-0.249977111117893"/>
        <rFont val="Calibri"/>
        <family val="2"/>
      </rPr>
      <t xml:space="preserve"> </t>
    </r>
  </si>
  <si>
    <t>Allocation for On Request could not be fully utilized within the contract period since LOA was only received in September 2019. The amount to be carried forward to 3rd extension (Nov -Dec 2019)</t>
  </si>
  <si>
    <t>mySIKAP Maintenance  Extension (July-Oct 2019) - 2nd extension</t>
  </si>
  <si>
    <t>mySIKAP Maintenance  Extension (Nov-Dec 2019) - 3rd extension</t>
  </si>
  <si>
    <t>No report submission for month of November 2019</t>
  </si>
  <si>
    <t xml:space="preserve">myIMMS Maintenance Status as at 20/11/2019:
1. Overall completion: Plan = 75%; Actual = 75%   
2. Technical Support Services: 
i) Problem Log: Total log for November 2019 = 717. Resolved = 615; In progress = 65
ii) Corrective Maintenance: Total log =257. Closed = 235, In progress = 14, Cancel = 5 
3. Preventive maintenance:
i) PM activities for Year 2 completed 259/259 branches, 100% completed 
ii) PM activities for Year 3 completed 247/74 branches, 30% completed
4. CR and Integration: Total CR = 212 New= 2, In progress= 12, Done UAT = 25, Completed = 150, KIV = 7, Drop = 16
5. Peluasan &amp; Perpindahan: Year 2 Completed Cameron Highland (9/10/2018) and Besut (7/12/2018); next branch (Jempol, Negeri Sembilan) in planning is for year 3, start 18/8/2019.
6. Training Year 2: Completed User Training = 28/28, Technical training = 4/4, CPR workshop= 4/5, Professional certification = 9/9, Technical workshop conference/seminar = 0/2
7. Training Year 3: Completed User Training = 2/24, Technical training = 0/4, CPR workshop= 0/5, Professional certification = 0/7, Technical workshop conference/seminar = 0/2
8. System Audit services on going 15/7/2019 and target completed 30/11/2019.
Transformation:
1. Overall completion: Plan = 100%; Actual = 90% 
2. Progress: 
i. Passport &amp; Selenggara – completed 
ii. Permit– completed 
iii.  Kutipan Hasil – completed 
iv. Kawalan Stok: Target Pilot = 21/08/2019, New Target Date = 06/12/2019
v. Change Request = 16/10/2019-8/11/2019, SIT = 02-06/12/2019, UAT = 11-18/12/2019, Pilot = 02/01/2020
vi. Kawalan A: Pilot = 08/08/2019, Roll- out = 15/10/2019
vii. Kawalan B: Total Transactions = 127, SIT Done = 52, SIT In Progress = 6, Pilot = 1, SIT-Ready (Test Done) = 25, In Progress = 43
- SIT final = 02-06/12/2019, UAT= 11-20/12/2019, Pilot = 23-31/12/2019 (Preparation), 02-10/01/2020 (Pilot@KLIA2), RollOut = 13/01/2020 – 31/01/2020 (16 lokasi)
</t>
  </si>
  <si>
    <t>1. Overall completion:  Plan = 56%; Actual = 56%
2. Corrective Maintenance in progress.
3.CM Report for December 2019 , January - February 2020 target completed by 28/2/2020
4. Total one (1) Hardware Failure problems reported and closed.</t>
  </si>
  <si>
    <t>1. Overall completion:  Plan = 56%; Actual = 56%
2. Corrective Maintenance in progress.
3.CM Report for December 2019 , January - February 2020 target completed by 28/2/2020
4. Total three (3 Application problems reported and closed.</t>
  </si>
  <si>
    <t xml:space="preserve">1.  Overall completion; Plan = 61%; Actual = 71%  
2. License Renewal &amp; Hardware Support for Next Generation Firewall, EIP, PRTG &amp; PANDA: Plan =50%; Actual = 100%
3.Sangfor Firewall Deployment at 5 new branches: Completed 100%
4.Technical Support: Plan = 52%; Actual = 52%
5. Helpdesk: Plan = 52%; Actual = 52%
6. Preventive Maintenance: Plan = 50%; Actual = 50%
</t>
  </si>
  <si>
    <t xml:space="preserve">Overall completion: 40%
Phase 1:100% completed
1. Application development (User) completed 100%
2. System Go-Live completed 100% on 19/8/2019
3.Development  to System MPSP completed 100% on 15/11/2019
Phase 2:20% completed as planned 
1. Requirement Anaysis Study completed 80%, started on 2/9/2019 – 8/12/2019
3. Infrastructure Implementation (Sensor &amp; Getway – Planning, Delivery, Installation) completed 8%   target completion 30/7/2020
4. Change Management &amp; Promotion completed 30%
- PSP Incident Log Total = 500, Closed = 445, Resolved = 17, Open = 38
- Total Incident Logs Recevied by Channel = Phone 270, Email = 188, Social Media = 42
- Total Incident Logs by Month = August = 50, Septmber =78, October = 146, November = 226 
</t>
  </si>
  <si>
    <t>mySIKAP Maintenance  Extension (Nov-Dis 2019)</t>
  </si>
  <si>
    <t>Pelanjutan Tempoh Bagi Tender Perkhidmatan Penyelenggaran Sistem mySIKAP, Jabatan Pengangkutan Jalan Bagi Tempoh 1 November 2019 Sehingga 30 Disember 2019 Secara Month-To-Month Basis</t>
  </si>
  <si>
    <t xml:space="preserve">1. Pembaharuan Perkhidmatan = 100%
2. Corrective Maintenance = 41.7%
3. Disaster Recovery Facilities = 41.7%
</t>
  </si>
  <si>
    <t>SPP Maintenance HRPB, Ipoh  (16 June 2019 - 15 June 2020)</t>
  </si>
  <si>
    <t>Project Closed</t>
  </si>
  <si>
    <t xml:space="preserve">1. Services on going. Concession basis (50 cent per transaction) </t>
  </si>
  <si>
    <t xml:space="preserve">1. Services on going. Concession basis (50 cent per transaction) 
</t>
  </si>
  <si>
    <t>1. Overall completion, Plan = 98%, Actual = 98%
2. Corrective maintenance in progress 
3. Next activity:
- Technical training completed on 20/11/2019
- Post Implementation Review (PIR) completed on 20/11/2019
- Monitoring &amp; Stabilisation (Corrective Maintenance Activity), 
  scheduled to finish on 31/10/2019</t>
  </si>
  <si>
    <t xml:space="preserve">1. Overall status completion: Plan = 100%.  Actual = 90%
2. Application Development status: overall status 100%
- SDD 100%
- Database design completed 100%
- Coding &amp; Unit test completed 100%
- UAT completed 100%
- Change Management completed 80%
- Benefits Realisation 90%
- Training completed 100% 
- PAT completed 100%
- FAT completed 100%
- Warranty &amp; Support completed 8%
3. Activities in warranty &amp; support period:
- Auto Login completed 90%, target completion 21/12/2019
- SMRP completed 29%, target completion 24/1/2020
- RFR completed 6%, target completion 7/5/2020
- Forensic completed 22%, target completion 9/7/2020
- Stand Alone not started 0%; target completion 21/8/2020
</t>
  </si>
  <si>
    <t>1. Overall completion = 98% 
Pilot Production: Total Online Panels = 2,760
2. Stage 3 (761 panels)
- Perak = 96%
3. Stage 4 (566 panels)
- Go-Live for clinics/panels = 89%, started on 7/10/2019 and target to complete on 31/12/2019.
- Kedah = 45%, Penang = 40%, Kelantan = 100%, Terengganu = 100%
4. Stage 5 (655 panels)
-  Go-Live for clinics/panels = 12%, started on 7/112019 and target to complete on 31/12/2019.
- Johor = 12%, Perlis = 33%, Labuan = 0% 
5. Maintenance activities:
a) Request for new Installation on 528 panel non-ready clinics, start date 1/10/2019 and end 31/10/2019 
- Total request + installed To Date = 96
- No response yet = 425
- Installation in November 2019 =13
b) Problem Log November 2019: 
- Total Received = 371
-  Open = 75
-  Closed = 282
6. Monthly report preparation for October 2019 completed on 19/11/2019.</t>
  </si>
  <si>
    <t xml:space="preserve">1. CMG technical team to investigate the TLS and PC setting issue and coming up with result or resolution before 15/2/2019. IT Team still doing the testing.
Update: No additional setting done to TLC n PC since letsencrypt option is used to generate ssl cert instead of previously used option selfsign. (Closed)
</t>
  </si>
  <si>
    <t>1. Subcontract for renewal is still pending review by myEG. Account Manager to follow-up. (In progress)</t>
  </si>
  <si>
    <t xml:space="preserve">1. License Renewal = 100%
2. Corrective Maintenance = 100%
3. Disaster Recovery Facilities = 100%
4. Branch Support &amp; Kiosk Support = 100%
</t>
  </si>
  <si>
    <t xml:space="preserve">Overall status = 95.7%
1. License Renewal = 100%
2. Corrective Maintenance = 90%
3. Disaster Recovery Facilities = 90%
4. Branch Support &amp; Kiosk Support = 90%
</t>
  </si>
  <si>
    <t>1. Overall completion:  Plan = 33%; Actual = 33%
2. Corrective Maintenance in progress.
3. CM Report for December 2019, January &amp; February 2020 target completed by 29/02/2020
4. Problems reported November 2019
    - Total Received = 41
    -  Open = 0
    -  Closed = 41</t>
  </si>
  <si>
    <t>Application support on going.</t>
  </si>
  <si>
    <t>Project closed</t>
  </si>
  <si>
    <t>BILLING STATUS AS AT 31/12/2019</t>
  </si>
  <si>
    <t>Total Billed (RM) as at 31/12/2019</t>
  </si>
  <si>
    <r>
      <rPr>
        <b/>
        <sz val="12"/>
        <color rgb="FFFFFFFF"/>
        <rFont val="Calibri"/>
        <family val="2"/>
      </rPr>
      <t>2019</t>
    </r>
    <r>
      <rPr>
        <b/>
        <sz val="11"/>
        <color rgb="FFFFFFFF"/>
        <rFont val="Calibri"/>
        <family val="2"/>
      </rPr>
      <t xml:space="preserve"> Billing Up-To-Date Summary 
(As at 31/12/2019)</t>
    </r>
  </si>
  <si>
    <t xml:space="preserve">Hospital Raja Perempuan Zainab II (HRPZ II), Kota Bharu - Perolehan Peralatan Tambahan  
01 Nov 2019 - 28 Feb 2020 (4 mths)  </t>
  </si>
  <si>
    <t>Hospital Raja Perempuan Zainab II (HRPZ II), Kota Bharu - Perkhidmatan Penyelenggaraan 
01 Oct 2019 - 31 Dec 2019  (3 mths)</t>
  </si>
  <si>
    <t xml:space="preserve">Hospital Raja Perempuan Zainab II (HRPZ II), Kota Bharu   
01 Nov 2019 - 28 Feb 2020 (4 mths)  </t>
  </si>
  <si>
    <t>Hospital Raja Perempuan Zainab II (HRPZ II), Kota Bharu 
01 Oct 2019 - 31 Dec 2019  (3 mths)</t>
  </si>
  <si>
    <t>Cost (RM) 
(as at 30/11/2019)</t>
  </si>
  <si>
    <t>Underbudgeted</t>
  </si>
  <si>
    <t>Billing for Dec 2019 will be submitted in Jan 2020.</t>
  </si>
  <si>
    <t xml:space="preserve">The billing to carry forward to Y2020. </t>
  </si>
  <si>
    <t xml:space="preserve">Next billing to carry forward to Y2020. </t>
  </si>
  <si>
    <t>PM, ADM</t>
  </si>
  <si>
    <t>PM, ADM (Transformation)</t>
  </si>
  <si>
    <t>By 31/1/2020</t>
  </si>
  <si>
    <t>CLOSED</t>
  </si>
  <si>
    <t>Status (as at 31/12/2019)</t>
  </si>
  <si>
    <t>No report submission for month of December 2019</t>
  </si>
  <si>
    <t>1. Overall completion = 99% 
Pilot Production: Total Online Panels = 3,415
2. Stage 3 (761 panels)
- Perak = 100%
3. Stage 4 (566 panels)
- Go-Live for clinics/panels = 93%, started on 7/10/2019 and target to complete on 31/12/2019.
- Kedah = 100%, Penang = 87%, Kelantan = 100%, Terengganu = 100%
4. Stage 5 (655 panels)
-  Go-Live for clinics/panels = 81%, started on 7/112019 and target to complete on 31/12/2019.
- Johor = 78%, Perlis = 100%, Labuan = 100% 
5. Maintenance activities:
a) New Installation on 528 panel, start date 1/12/2019 and end 20/12/2019 
- Total request + installed To Date = 96
- No response yet = 425
- Installation in December 2019 =10
b) Problem Log December 2019: 
- Total Received = 229
-  Open = 11
-  Closed = 193
6. Monthly report preparation for November 2019 completed on 20/12/2019.</t>
  </si>
  <si>
    <t>Maintenance on going</t>
  </si>
  <si>
    <t>1. Overall completion:  Plan = 49%; Actual = 49%
2. Corrective Maintenance in progress.
3.CM Report for December 2019 , January - February 2020 target completed by 28/2/2020
4. Total one (2) Hardware Failure problems reported and closed.</t>
  </si>
  <si>
    <t>1. Overall completion:  Plan = 49%; Actual = 49%
2. Corrective Maintenance in progress.
3.CM Report for December 2019 , January - February 2020 target completed by 28/2/2020</t>
  </si>
  <si>
    <t>1.  Overall completion; Plan = 62%; Actual = 72%  
2. License Renewal &amp; Hardware Support for Next Generation Firewall, EIP, PRTG &amp; PANDA completed 100% on 20 February 2019
3.Sangfor Firewall Implementation at 5 new branches completed 100% on March 2019
4.Technical Support (15 month over 27 month): Plan = 56%; Actual = 56%
5. Helpdesk (15 month over 27 month): Plan = 56%; Actual = 56%
6. Preventive Maintenance: Plan = 56%; Actual = 56%</t>
  </si>
  <si>
    <t xml:space="preserve">Overall completion: 43%
Phase 1:100% completed
1. Application development (User) completed 100%
2. System Go-Live completed 100% on 19/8/2019
3.Development to System MPSP completed 100% on 15/11/2019
Phase 2:25% completed  
1. Requirement Anaysis Study completed 50%, started on 2/9/2019 – 29/2/2020
2. Infrastructure Implementation (Sensor &amp; Getway – Planning, Delivery, Installation) completed 8%   target completion 30/7/2020
3. Change Management &amp; Promotion completed 35%
- PSP Incident Log Total = 734 Closed = 639, Resolved = 43, Open = 52
- Total Incident Logs Recevied by Channel = Phone 415, Email = 265, Social Media = 54
- Total Incident Logs by Month = August = 50, Septmber =78, October = 146, November = 240, 
   December = 220
</t>
  </si>
  <si>
    <t>1. Overall completion:  Plan = 27%; Actual = 27%
2. Corrective Maintenance in progress.
3. CM Report for December 2019, January &amp; February 2020 target completed by 29/02/2020
4. Problems reported December 2019
    - Total Received = 3
    -  Open = 0
    -  Closed = 3</t>
  </si>
  <si>
    <t>Overall status = 94%
1. Pembaharuan Perkhidmatan = 100%
2. Corrective Maintenance = 92%
3. Disaster Recovery Facilities = 92%
4. Branch Support &amp; Kiosk Support = 92%</t>
  </si>
  <si>
    <t>Perolehan Peralatan, Aksesori Rangkaian, Perkhidmatan Integrasi Modaliti Tambahan Dan Deployment Laporan SS RA1019 bagi Projeck RISPACS di Hospital Raja Perempuan Zainab II Kota Bharu</t>
  </si>
  <si>
    <t xml:space="preserve">Suradi Abdul Rahman 
</t>
  </si>
  <si>
    <t>Perkhidmatan Penyelenggaran Dan Sokongan Operasi Bagi Perkakasan, Perisian, Aplikasi Dan Rangkaian Untuk Sistem Pengurusan Pesakit (SPP) di Hospital Raja Perempuan Zainab II Kota Bharu Bagi Tempoh 3 Bulan</t>
  </si>
  <si>
    <t>Ahmad Zamin Mahadzir</t>
  </si>
  <si>
    <t xml:space="preserve">1. Overall completion: Plan = 35%, Actual = 24% (as at 2/12/2019). Delay due to:
    a. 3% delay due to MOH Postponement of Kick Off CCIS 
        Project, planned 4/2/2019 actual 12/3/2019
    b. 10% delay on Change of Hardware Model (EOF)
         • MOH Approval on Reduction of BQ for Hospital Melaka
         • MOH Approval on Usage of Hard Material Cable vs GI 
         • Partner (LKL) delay in delivery of Trolley
         • Partner (Prestaring) delay on license key and requires
           MOH approval
    c. 1% MOH Finalization of CCIS Flow Sheet Template from 
         11  hospitals
2. Activity Status:
i.  Project Management: Plan= 32%, Completed = 18%
ii. Site Evaluation &amp; Solutions Planning: Completed = 100%
iii. Infra structure implementation: Plan = 73%, Actual = 38%
iv. CCIS Software Implementation: Plan = 22%, Actual = 18%
v. Interfacing Medical Equipment: Plan = 5%, Actual = 5%
vi. Change Management: Plan = 45%, Actual = 40%
vii. Business Continuity Plan: Plan = 11%, Actual = 11%
viii. Benefit Realization Plan (BRP): Plan = 19%, Actual = 19%
3. Contract Management: 
i. Contract preparation with Government is still pending with KKM.
ii. Sub-contract with Netlee, still no progress from Netlee, target completion by 30/12/2019
iii. Sub-contract preparation with KCSB is in progress, target completion by 15/12/2019
4. Infrastucture Implementation: 
i.  Completed for all hospitals except for HSA Johor, HRPZII Kota Bharu and PDSA Putrajaya
ii. Hospital Melaka, completed, target hardware delivery on 25/11/2019; confirmation on reduction of scope in PSC with MOH on 14/11/2019 due to power shortage
iii. HSA, Johor, work in progress, delay due to confirmation on cabling material in MOH PSC on 14/11/2019; target hardware delivery 23/12/2019 – 29/12/2019.
iv. HUS, Sarawak completed infrastructure work, hardware delivery target on 16/12/2019 – 20/12/2019.
v. Other hospitals hardware delivery will be done in January and February 2020.
5. Project Deployment Activities in December 2019:
i. HTAR, Klang – Pilot site; completed infrastructure work, hardware delivery and CCIS installation. Parallel run target from 29/11/2019 – 28/12/2019, not started yet.
ii. H Melaka – completed infrastructure work and hardware delivery
iii. HTJS, NS – completed infrastructure work, hardware delivery target on 9/12/2019 – 13/12/2019, preparation for Change Awareness program scheduled on 9/12/2019 is in progress.
iv. HTAA, Kuantan – completed infrastructure work, hardware delivery target on 2/12/2019 – 6/12/2019, PICIS installation 2/12/2019 – 13/12/2019. Preparation for Change Awareness program scheduled on 13/12/2019 is in progress.
</t>
  </si>
  <si>
    <t>Process Compliance
November 2019</t>
  </si>
  <si>
    <t>93%
(October = 93%)
(September 2019 = 85%)
(August 2019 = 92%)</t>
  </si>
  <si>
    <t>93%
(October 2019 = 93%)
(September 2019 = 93%)</t>
  </si>
  <si>
    <t>1. Overall completion, Plan = 98.8%, Actual = 98.8%
2. Corrective maintenance in progress 
3. Monitoring &amp; Stabilisation (Corrective Maintenance Activity), rescheduled to finish from 31/10/2019 to 6/2/2020 (end of contract)</t>
  </si>
  <si>
    <t>87%
(October 2019 = 87%)
(September 2019 = 93%)</t>
  </si>
  <si>
    <t>91%
(October 2019 = 91%)
(September 2019 = 91%)</t>
  </si>
  <si>
    <t>1. Overall status completion: Plan = 100%.  Actual = 91%
2. Application Development status: overall status 100%
- SDD 100%
- Database design completed 100%
- Coding &amp; Unit test completed 100%
- UAT completed 100%
- Change Management completed 80%
- Benefits Realisation 90%
- Training completed 100% 
- PAT completed 100%
- FAT completed 100%
- Warranty &amp; Support completed 8%
3. Activities in warranty &amp; support period:
- Auto Login completed 100%, completed on 21/12/2019
- SMRP completed 29%, target completion 24/1/2020
- RFR completed 6%, target completion 7/5/2020
- Forensic completed 22%, target completion 9/7/2020
- Stand Alone not started 0%; target completion 21/8/2020</t>
  </si>
  <si>
    <t xml:space="preserve">1. Overall completion: Plan = 35%, Actual = 25% (as at 26/12/2019). Delay due to:
    a. 3% delay due to MOH Postponement of Kick Off CCIS 
        Project, planned 4/2/2019 actual 12/3/2019
    b. 10% delay on Change of Hardware Model (EOF)
         • MOH Approval on Reduction of BQ for Hospital Melaka
         • MOH Approval on Usage of Hard Material Cable vs GI 
         • Partner (LKL) delay in delivery of Trolley
         • Partner (Prestaring) delay on license key and requires
           MOH approval
    c. 1% MOH Finalization of CCIS Flow Sheet Template from 
         11 hospitals
2. Activity Status:
i. Project Management: Plan= 32%, Completed = 25%
ii. Site Evaluation &amp; Solutions Planning, Completed = 100%
iii. Infrastructure Implementation: Plan = 100%, Completed = 60%
iv. CCIS Software Implementation = 22%, Completed = 18%
v. Interfacing Medical Equipment: Plan = 5%, Completed = 5%
vi. UAT: Plan = 1%, Completed = 1%
vii. Integration with SPP: Plan = 9%, Completed = 3%
viii. Training &amp; ToT: Plan = 10%, Completed = 5%
ix. Change Management: Plan = 48%, completed = 40%
3. Contract Management: 
i. Contract preparation with Government is still pending with KKM.
ii. Sub-contract with Netlee, still in progress, discussion with Netlee on 16/1/2020, target completion by 31/01/2020
iii. Sub-contract preparation with KCSB is in progress, target completion by 15/01/2020
4. Infrastucture Implementation: 
i.  Completed for all hospitals except for HSA Johor, HRPZII Kota Bharu and PDSA Putrajaya
ii. Hospital Melaka, completed, target hardware delivery on 25/11/2019; confirmation on reduction of scope in PSC with MOH on 14/11/2019 due to power shortage
iii. HSA, Johor, work in progress, delay due to confirmation on cabling material in MOH PSC on 14/11/2019; target hardware delivery 23/12/2019 – 29/12/2019.
iv. HUS, Sarawak completed infrastructure work, hardware delivery target on 16/12/2019 – 20/12/2019.
v. Other hospitals hardware delivery will be done in January and February 2020.
5. Project Deployment Activities in December 2019:
i. HTAR, Klang – Pilot site; completed infrastructure work, hardware delivery and CCIS installation. Parallel run target from 29/11/2019 – 28/12/2019.
ii. H Melaka – completed infrastructure work and hardware delivery. Change Awareness program done on 28/11/2019.
iii. HTJS, NS – completed infrastructure work, hardware delivery target on 9/12/2019 – 13/12/2019, Change Awareness program done on 9/12/2019.
iv. HTAA, Kuantan – completed infrastructure work, hardware delivery target on 2/12/2019 – 6/12/2019, PICIS installation 2/12/2019 – 13/12/2019. Change Awareness program done on 13/12/2019.
</t>
  </si>
  <si>
    <t>CLOSED ISSUES</t>
  </si>
  <si>
    <r>
      <t xml:space="preserve">Variance due to :-
1. Billing for System Audit not done yet. Target Jan 2020.
2. Not able to execute activities for </t>
    </r>
    <r>
      <rPr>
        <i/>
        <sz val="11"/>
        <color theme="3"/>
        <rFont val="Calibri"/>
        <family val="2"/>
      </rPr>
      <t>Peluasan</t>
    </r>
    <r>
      <rPr>
        <sz val="11"/>
        <color theme="3"/>
        <rFont val="Calibri"/>
        <family val="2"/>
      </rPr>
      <t xml:space="preserve"> since it depends on IMMs request.
3. Not able to execute overseas training - pending approval from KDN. 
4. Billing for Dec 2019 wil be submitted in Jan 2020.</t>
    </r>
  </si>
  <si>
    <t xml:space="preserve"> 1. (PSC 7/2019) Issue of slowness to the SPP system arised with implementation of RISPACS. Project team is required to take interim action to the issue and resolve during the FAT period. Failure to resolve the issue will cause no acceptance for FAT. Currently, project team is diagnosing and taking necessary action. Solution to be presented to HRPZII on 7/10/2019. 
(PSC 8/2019) Solution presented to KKM to use load balancer since source code of SPP couldn't be touch. (In progress)
2. (PSC 8/2019) Cabling at HRPZ was not properly arrange and the cable rack door couldn't be closed. HRPZ requested for the cable to be arranged properly. Project Team need to get new contractor to execute the exercise since the previous contractor is no longer available. (In progress)</t>
  </si>
  <si>
    <r>
      <t xml:space="preserve">1. (PSC 8/2019) - Dependency on Gerbang Bestari for bugs fixing and resolution. Recruitment of three developers is in progress. Minimal support from mySIKAP due to project commitment. 
(PSC 8/2019) - Interview is in progress. Target to get the developer in early November 2019. (In progress)
</t>
    </r>
    <r>
      <rPr>
        <sz val="9"/>
        <color rgb="FF0070C0"/>
        <rFont val="Arial"/>
        <family val="2"/>
      </rPr>
      <t>2. (PSC 8/2019) - Lack of resources. Pending vacancy: AD Manager (1), SA (1), SE (1), Infra Lead (1), Developer (3). 
(PSC 11/2019) Vacancy filled from new recruitment  (closed)</t>
    </r>
    <r>
      <rPr>
        <sz val="9"/>
        <rFont val="Arial"/>
        <family val="2"/>
      </rPr>
      <t xml:space="preserve">
3. (PSC 8/2019) - Lack of versioning control/poor configuration management caused uncontrol deployment of source code to production. Team is strengthening the process, including executing final test before release, and preparing release note. Formulation of Configuration Management process is in progress. (In progress)
</t>
    </r>
    <r>
      <rPr>
        <sz val="9"/>
        <color rgb="FF0070C0"/>
        <rFont val="Arial"/>
        <family val="2"/>
      </rPr>
      <t>4. (PSC 11/2019 )- Sensor accuracy issue. Sensor not giving right occupancy ( vacant or not vacant) (In progress)</t>
    </r>
  </si>
  <si>
    <t xml:space="preserve">myIMMS Maintenance Status as at 18/12/2019:
1. Overall completion: Plan = 77%; Actual = 77%   
2. Technical Support Services: 
i) Problem Log: Total log for December 2019 = 751. Resolved = 637; In progress = 79, Monitoring = 35
ii) Corrective Maintenance: Total log =264. Closed = 238, In progress = 18, Cancel = 5 
3. Preventive maintenance:
i) PM activities for Year 2 completed 259/259 branches, 100% completed 
ii) PM activities for Year 3 completed 147/247/ branches,60% completed
4. CR and Integration: Total CR = 215, New= 2, In progress= 7, Done UAT = 24, Completed = 159, KIV = 7, Drop = 16
5. Peluasan &amp; Perpindahan: Year 2 Completed Cameron Highland (9/10/2018) and Besut (7/12/2018); JIM has not decided on the next branch for peluasan/ perpindahan. Year 3, will start 18/8/2019.
6. Training for Year 2:  User Training = 28/28, Technical training = 4/4, CPR workshop= 4/5, Professional certification = 7/9, Technical workshop conference/seminar = 0/2
7. Training for Year 3:  User Training = 7/24, Technical training = 0/4, CPR workshop= 1/5, Professional certification = 0/7, Technical workshop conference/seminar = 0/2
8. System Audit services done by Cybersecurity. Report was submitted by Cybersecurity to BTMR. Project Team to request a copy of report from Cybersecurity.
Transformation:
1. Overall completion: Plan = 100%; Actual = 90% 
2. Progress: 
i. Passport &amp; Selenggara – completed 
ii. Permit– completed 
iii.  Kutipan Hasil – completed 
iv. Kawalan Stok: Target Pilot = 21/08/2019, New Target Date = 30/12/2019
v. Change Request = 16/12/2019-17/01/2019, SIT = 20/01/2020-22/01/2020, Pilot = 27/01/2020
vi. Kawalan A: Pilot = 08/08/2019, Roll- out = 13/01/2020
vii. Kawalan B: Total Transactions = 127, SIT Done = 15, SIT In Progress = 11, Pilot = 1, SIT-Ready (Test Done) = 44, In Progress = 18
- SIT final = 02-06/12/2019, UAT= 11-20/12/2019, Pilot = 23-31/12/2019 (Preparation), 02-10/01/2020 (Pilot@KLIA2), RollOut = 13/01/2020 – 31/01/2020 (16 lokasi)
</t>
  </si>
  <si>
    <t>- Hardware procurement and deployment is in progress. Target completion by 29/2/2020
- Infrastructure and LAN cabling work has completed on 25/12/2019</t>
  </si>
  <si>
    <t xml:space="preserve">- Project Team in process of compiling report for December 2019. - Project closing will be on 16/1/2020. </t>
  </si>
  <si>
    <r>
      <t xml:space="preserve">1. (PSC 2/2019) Project Team requires second revised timeline since UAT 2 could not start as planned. Issue has been discussed with Pasukan Kerja KKM and agreed to revise with staggard implementation according to discipline. With revised timeline, FAT will be on 25/10/2019 and warranty support duration will be lesser i.e. 218 days. Project Team to ensure chronology and  justification on the cause of delay are properly documented.  if project timeline remain until 25/10/2020 does not change i.e. 218 days. 
(Slide update on 31/5/2019) Go-Live date is rescheduled to be on 16/6/2019 and 17/6/2019 for Lite version. 
(Slide update on 11/6/2019) Go-Live for Lite version was done as scheduled, however has been reverted to SPP due to system problem. New date to Go-Live is not determined yet by KKM. Project Team in process of rectifying issues. 
(PSC 5/2019) Go-Live for EMR Basic is rescheduled to be on 24/8/2019 and 12/10/2019, 23/11/2019,07/12/2019 and 26/12/2019 for EMR Plus.
(PSC 7/2019) PAT Go-Live at HRPB was rescheduled to 05/10/2019. Entry criteria for PAT Go-Live set on 21/9/2019 was not fulfilled during Mesyuarat Penentuan PAT CD on 20/9/2019. 
</t>
    </r>
    <r>
      <rPr>
        <sz val="9"/>
        <color rgb="FF0070C0"/>
        <rFont val="Arial"/>
        <family val="2"/>
      </rPr>
      <t>PAT Go-Live HIS@KKM EMR Basic done on 23/11/2019. HIS@KKM EMR Plus will be implemented in stages from 1/2/2020 until 29/3/2020. (Closed)</t>
    </r>
    <r>
      <rPr>
        <sz val="9"/>
        <rFont val="Arial"/>
        <family val="2"/>
      </rPr>
      <t xml:space="preserve">
3. Due to the delay of HIS@KKM EMR Basic, and not meeting the 25/10/2019 date, LAD is already imposed at RM3000+ per day. 
</t>
    </r>
    <r>
      <rPr>
        <sz val="9"/>
        <color theme="4"/>
        <rFont val="Arial"/>
        <family val="2"/>
      </rPr>
      <t>(PSC 9/2019) Project Team to submit letter for EOT to KKM in January 2020 with justification. (In progress)</t>
    </r>
  </si>
  <si>
    <r>
      <t xml:space="preserve">1. (PSC 7 2018 - 23/7/2018) Subcontract between HTP and S5 is still pending for signing due to payment term which is not agreeable and uncertainty of project. Finance advised to hold the signing. New CEO to sign the Agreement 1st week of Oct with partial payment to S5. 
(PSC 12/2018) Contract signing still pending. Payment term still not confirmed and awaiting for top management decision. Letter of Demand received from S5 for payment. PM awaiting for management decision. 
(PSC 3/2019) Contract is still not signed due to indecisive amount of payment term from HTP Management. PM to send email to Group Finance VP to get confirmation status.
(PSC 6/2019) PM plan to discuss with CFO on 27/7/2019. 
(PSC 7/2019) Management has agreed with payment terms and Finance will pay to S5 as agreed by both party. Subcontract document in progress for signing. (In progress)
</t>
    </r>
    <r>
      <rPr>
        <sz val="9"/>
        <color rgb="FF0070C0"/>
        <rFont val="Arial"/>
        <family val="2"/>
      </rPr>
      <t>2. (PSC 12/2019)
i. JIM data issues
ii. Fingerprint below threshold
iii. Matching profiles not found
PBJ agreed to start with fingerprint reenrolment exercise. (In progress)</t>
    </r>
    <r>
      <rPr>
        <sz val="9"/>
        <rFont val="Arial"/>
        <family val="2"/>
      </rPr>
      <t xml:space="preserve">
</t>
    </r>
  </si>
  <si>
    <r>
      <t xml:space="preserve">1.  (PSC 7/2018 - 25/7/2018)  System slow response which may be due to high bandwidth utilisation. Project team need to measure myIMMS bandwidth requirement and submit to JIM BTMR. 
(PSC 10/2018) BTMR still has not given the required bandwidth to be tested. 
(PSC 12/2018) Project Team has installed a few tools to collect the information that might caused the slow response and will come out with the following:
- Optimum size of bandwidth required by myIMMs Web
- Any process/SQL that can be enhanced/optimized 
(PSC 1/2019) Project Team need a license monitoring tool to investigate application slow response/hang issues.
- SDC proposed to use the trial version temporarily.
</t>
    </r>
    <r>
      <rPr>
        <sz val="9"/>
        <color theme="4"/>
        <rFont val="Arial"/>
        <family val="2"/>
      </rPr>
      <t>(Latest update as at 31/12/2019)</t>
    </r>
    <r>
      <rPr>
        <sz val="9"/>
        <rFont val="Arial"/>
        <family val="2"/>
      </rPr>
      <t xml:space="preserve">
- </t>
    </r>
    <r>
      <rPr>
        <sz val="9"/>
        <color theme="4"/>
        <rFont val="Arial"/>
        <family val="2"/>
      </rPr>
      <t>Bandwidth has been shared with JIM and most main JIM branches have been upgraded except for small branches. Upgrading of bandwidth is under JIM action. (Closed)</t>
    </r>
    <r>
      <rPr>
        <sz val="9"/>
        <rFont val="Arial"/>
        <family val="2"/>
      </rPr>
      <t xml:space="preserve">
2. (PSC 11/2018) - KPI raised concern that Transformation not completing as target in August 2018. HTP had send justification letter for the delays on 13/11/2018. But, pending reply from KDN.
(PSC 1/2019) - Project Team has revised the timeline and target to complete the project by 31/5/2019. PM was given the budget to pay for extra effort done by Project team as motivation to expedite activities and successfully done for preparation of program specification. It will be extended to application development. PM to monitor the quality of work done. 
(PSC 6/2019) Roll-out of all systems except Sistem Kawalan have been done successfully. Kawalan is target to complete in August 2019.
(PSC 10/2019) Roll-out for Sistem Kawalan A (17 transactions) has already completed and pilot at KLIA2 since 8/8/2019. Roll-out will be done when 27 transactions in Kawalan B complete. Kawalan B was delayed since user won’t accept. Project team in process of fulfilling the requirement. Target completion pilot 2 on15/11/2019. 
</t>
    </r>
    <r>
      <rPr>
        <sz val="9"/>
        <color rgb="FF0070C0"/>
        <rFont val="Arial"/>
        <family val="2"/>
      </rPr>
      <t>(PSC 12/2019)- Target pilot 2 at KLIA2 is rescheduled to 10/1/2020 and rollout will be from 13/1/2020 until 31/1/2020. (In progress)
3. (PSC 12/2019) - XML Injection must be completed by 30/3/2020 but the project team is facing technical errors during internal testing and need help from HTP technical experts. (In progress)</t>
    </r>
  </si>
  <si>
    <r>
      <t xml:space="preserve">1. (PSC 1/2019) - Pending payment for GST for May 2015 &amp; June 2015. Bestinet claimed payment has been paid. To get proof of payment. 
(PSC 4/2019) - Bestinet claimed they had paid with cheque. Finance to follow up with Bestinet on the outstanding GST payment.
(PSC 9/2019) - Finance to discuss with Bestinet on payment plan for outstanding payment. 
</t>
    </r>
    <r>
      <rPr>
        <sz val="9"/>
        <color rgb="FF0070C0"/>
        <rFont val="Arial"/>
        <family val="2"/>
      </rPr>
      <t>(PSC 12/2019) - Bestinet did not make payment to  HTP as agreed. Finance to follow-up (In progress)</t>
    </r>
  </si>
  <si>
    <t>1. PSC 2/2019 - JPJ (application team) claimed that they only started log issues to CCC on 15-Jan-2019 therefore JPJ (application team) claimed that corrective maintenance has not been done for 1-Jan-2019 till 15-Jan-2019, there fore HTP cannot  bill 100% for Jan 2019  (RM682,287.50) PM to send official letter to describe the issues and to ask for their reconsideration  Alternatively,  to nego for some coaching mandays on mySIKAP if not accepted.
 PSC 3/2019 - PTD agreed to close if HTP can prove that JPJ had logged issues that were reported during 1-15/1/2019 regardless actual date reported was after 15/1/2019.
PSC 5/2019 - Based on PPU JPJ feedback, HTP is entitled to claim for the issues that were reported during 1-15/1/2019. (Closed)
2.P SC 5/2019 - Out of 62 software licences only 52 licences will be renewed. Remaining licences won’t be renewed since functions have been replaced by other software. Amount of RM772k++ could not be claimed from project amount. Project Team to get confirmation on software not to be renewed and prepare supplementary/addendum contract on changes incurred. 
(PSC 6/2019) Project Team has presented in the JPP Meeting and accepted. (Closed)</t>
  </si>
  <si>
    <r>
      <t xml:space="preserve">1. (PSC 9/2019) Related to IBM request to JPJ to perform software audit at JPJ, PUU of JPJ has responded not to allow the exercise to be done. IBM insisted to do it and has communicated to Project Team. To avoid any future implication to HeiTech, AM to meet and seek advice from Legal Team.
</t>
    </r>
    <r>
      <rPr>
        <sz val="9"/>
        <color rgb="FF0070C0"/>
        <rFont val="Arial"/>
        <family val="2"/>
      </rPr>
      <t>(PSC 11/2019) Based on discussion with Legal, for this contract, IBM will not be able to take legal action for not allowing executing the software audit at JPJ Mainframe. To avoid Legal action for future project, AM to ensure in next contract must include necessary terms and condition on software audit to be in favor of HeiTech and customer. (Closed)</t>
    </r>
    <r>
      <rPr>
        <sz val="9"/>
        <rFont val="Arial"/>
        <family val="2"/>
      </rPr>
      <t xml:space="preserve">
</t>
    </r>
  </si>
  <si>
    <t>e</t>
  </si>
  <si>
    <t>PROJECT STATUS AS OF 30 January 2020</t>
  </si>
  <si>
    <t>Transport</t>
  </si>
  <si>
    <t>HEALTH</t>
  </si>
  <si>
    <t>SPP Maintenance HRPB, Ipoh  (1 June 2019 - 31 May 2020)</t>
  </si>
  <si>
    <t>INTERNAL SECURITY</t>
  </si>
  <si>
    <t>Pelanjutan Tempoh Bagi Tender Perkhidmatan Penyelenggaran Sistem mySIKAP, Jabatan Pengangkutan Jalan Bagi Tempoh 1 Januari 2019 Sehingga 30 Disember 2019 Secara Month-To-Month Basis</t>
  </si>
  <si>
    <t>Pelanjutan Tempoh Bagi Tender Perkhidmatan Penyelenggaran Sistem mySIKAP, Jabatan Pengangkutan Jalan Bagi Tempoh 1 Januari 2020 Sehingga 30 Jun 2020 Secara Month-To-Month Basis</t>
  </si>
  <si>
    <t>Status (as at 31/01/2020)</t>
  </si>
  <si>
    <t xml:space="preserve">Next Generation Firewall
1. Overall completion; Plan = 75%; Actual = 75%  
2. License Renewal &amp; Hardware Support for Next Generation Firewall, EIP, PRTG &amp; PANDA   
     completed 100% on 20 February 2019
3. Sangfor Firewall Implementation at 5 new branches completed 100% on March 2019
4.Technical Support (15 month over 27 month): Plan = 59%; Actual = 59%
5. Helpdesk (15 month over 27 month): Plan = 59%; Actual = 59%
6. Preventive Maintenance: Plan = 58%; Actual = 58%
</t>
  </si>
  <si>
    <t xml:space="preserve">  Overall status = 100%
1. Pembaharuan Perkhidmatan = 100%
2. Corrective Maintenance = 100%
3. Disaster Recovery Facilities = 100%
4. Branch Support &amp; Kiosk Support = 100%
</t>
  </si>
  <si>
    <t xml:space="preserve">Overall completion: 45%
Phase 1:100% completed
1. Application development (User) completed 100%
2. System Go-Live completed 100% on 19/8/2019
3.Development to System MPSP completed 100% on 15/11/2019
Phase 2:35% completed  
1. Requirement Anaysis Study; completed 49%, started on 2/9/2019 – 29/2/2020
2. Development &amp; Design (Public Apps, Enforcement &amp; Back Office); completed 37%, started on 1/11/2019 – 30/06/2020
3. Testing, Training &amp; Commissioning; completed 8%, started on 1/2/2020 – 31/07/2020
4. Infrastructure Implementation (Sensor &amp; Getway – Planning, Delivery, Installation); completed 10%, started 01/09/2020 - 31/7/2020
5. Change Management &amp; Promotion; completed 46%, started on 19/08/2019 – 31/08/2020
- PSP Incident Log Total = 1707, Closed = 1475, Resolved = 50, Open = 182
- Total Incident Logs Recevied by Channel = Phone 1039 Email = 575, Social Media = 93
- Total Incident Logs by Month = August = 50, Septmber =78, October = 146, November = 240, 
   December = 519, January = 674
</t>
  </si>
  <si>
    <t xml:space="preserve">Overall completion: 43%
Phase 1:100% completed
1. Application development (User) completed 100%
2. System Go-Live completed 100% on 19/8/2019
3.Development to System MPSP completed 100% on 15/11/2019
Phase 2:25% completed  
1. Requirement Anaysis Study completed 50%, started on 2/9/2019 – 29/2/2020
2. Infrastructure Implementation (Sensor &amp; Getway – Planning, Delivery, Installation) completed 8%   target completion 30/7/2020
3. Change Management &amp; Promotion completed 35%
- PSP Incident Log Total = 734 Closed = 639, Resolved = 43, Open = 52
- Total Incident Logs Recevied by Channel = Phone 415, Email = 265, Social Media = 54
- Total Incident Logs by Month = August = 50, Septmber =78, October = 146, November = 240, 
   December = 220
</t>
  </si>
  <si>
    <t xml:space="preserve">1. Overall completion = 99% 
Pilot Production: Total Online Panels = 3,415
Stage 3 (761 panels) = 100%, completed 
Stage 4 (566 panels) = completed on 28/12/2019
Stage 5 (655 panels) = completed on 10/01/2020
2. Lost Device Panels = 136
     Fail Upgrade Panels = 132
    Completed = 50%, start date 6/1/2020 and end 9/1/2020
3. Fomema successfully deployed performance tracking on biodata access to myIMMs,
    completed = 10%, start date 3/1/2020 and end 20/1/2020
4. a) New Installation on 528 Unreadiness Clinics, start date 1/12/2019 and end 20/12/2019 
     - Total request + installed To Date = 96
     - No response yet = 425
     - Installation in December 2019 =10
    b) Problem Log January 2020: 
         - Total Received = 269
         -  Open = 1
         -  Closed = 262
5. Monthly report preparation for December 2019 completed on 30/01/2020.
</t>
  </si>
  <si>
    <t xml:space="preserve">1. Overall completion: Plan = 38%, Actual = 28% (as at 31/01/2020). Delay due to:
    a. 3% delay due to MOH Postponement of Kick Off CCIS 
        Project, planned 4/2/2019 actual 12/3/2019
    b. 7% delay on Change of Hardware Model (EOF)
         • MOH Approval on Printer Model
2. Activity Status:
i. Project Management: Plan= 38%, Completed = 28%
ii. Site Evaluation &amp; Solutions Planning, Completed = 100%
iii. Infrastructure Implementation: Plan = 100%, Completed = 85%
iv. CCIS Software Implementation :30%, Completed = 28%
v. Training &amp; ToT: Plan = 10%, Completed = 10%
vi. Change Management: Plan = 45%, completed = 45%
vii. Business Continuity Plan (BCP): Plan = 11%, Completed =11%
viii. Benefit Realization Plan (BRP): Plan =19%, Completed = 19%
3. Contract Management: 
i. Contract preparation with Government is still pending with KKM.
ii. Sub-contract with Netlee, still in progress, discussion with Netlee on 16/1/2020, target completion by 06/02/2020
iii. Sub-contract preparation with KCSB is in progress, target completion by 3/02/2020
4. Infrastructure Implementation: 
i. HUS, Sarawak completed infrastructure work, delay due on the requirement of IP Address and Network segmentation is needed from all hospitals. Target to completed on 29/02/2020.
ii. Additional electrical work for UPS installation in HQA and HUS, target to completed on 15/2/2020
iii. HRPZ Electrical Infrastructure, current electrical set up is based on single phase, thus additional DB is required to cater for CCSI, completed 14/12/2019.
iv. Readiness of Hospital Infrastructure site for ICU ward 3 HTF is only 50% completed.
v. Readiness of equipment for HPP is lacking of additional 10 trolley, confirmation on reduction of scope in PSC with KKM on April 2020.
vi. Hospital people readiness and coordination in accepting CCIS system for HMelaka is to confirm if they are ready to accept the installation of CCIS due to internal hospital coordination after encounter Code Orange issue.
vii. Other hospitals hardware delivery will be done in January and February 2020.
5. Project Deployment Activities in January 2020:
i. HTAR, Klang, HTAA Kuantan, HQE 1, Kota Kinabalu, HUS Kuching, HAS Johor, HMelaka, HTF Kangar, HRPB, Ipoh, HTJS, Seremban – completed document infrastructure WIP for Electrical work and cabling done on 22/01/2020.
ii. HTAR, Klang, HTAA Kuantan, HQE 1, Kota Kinabalu, HUS Kuching, HAS Johor, HMelaka, HTJS, Seremban – completed document for Hardware delivery, Installation and Configuration done on 29/01/2020.
</t>
  </si>
  <si>
    <t xml:space="preserve">1. Overall completion: Plan = 99%; Actual = 92% (Revised timeline # 2)
2. Application Development progress:
- System Requirement &amp; Design – 100%
- Programming (coding) – 98%
- Quality Assurance – 96%; Independent Verification Validation Testing – 88%
-  UAT – 77%
3. Pilot Implementation:
 - Hardware/Software/Infra Setup – 100%
 - Training – 76%
 - Data Migration – 100%
 - Change Management – 100%; Benefit Realisation – 100%
4.Proposal news date Implementation 
  - User Acceptance Test: 18/9/2019-13/12/2019
  -  User Manual:  2/10/2019-20/12/2019
  - System Go Live/PAT: 
      i) EMR Basic: 23/11/2019 – 26/1/2020
     ii) EMR Plus:   14/12/2019 – 26/12/2019
  - FAT: 27/12/2019 – 26/22/2020
  - Warranty Period: 26/2/2020 – 27/2/2021
PAT Go-Live Issues Log = Helpdesk 1,234, Close = 1180, Duplicate = 17, Verified HTP = 153, Closed (Users) = 1010, Progress =17
</t>
  </si>
  <si>
    <t xml:space="preserve">1. Overall status completion: Plan = 100%.  Actual = 93%
2. Application Development status: overall status 100%
- SDD 100%
- Database design completed 100%
- Coding &amp; Unit test completed 100%
- UAT completed 100%
- Change Management completed 80%
- Training completed 100% 
- PAT completed 100%
- FAT completed 100%
3. Warranty Support status: Plan = 17%, Actual = 17%
- Warranty Support 21%
- Change Management 100%
- Benefit Realization (Post Go Live Study) 0%
- Reinforcement Training &amp; TOT 37%
4. Warranty &amp; Support Services
- Auto Login = 100%
- SMRP = 50%
- TOT = 75%
- Reinforcement = 0%
- RFR = 50%
- Forensic = 22%
- Stand Alone = 0%
5. Summary Issue logs: Open 1, Resolution = 17, Closed = 113, Total 131
Total logs by category: Hardware = 9, Application = 122
Log Issue by Month: November 2019 = 48, December 2019 = 59, January 2020 = 24
</t>
  </si>
  <si>
    <t xml:space="preserve">1. Overall completion:  Plan = 41%; Actual = 41%
2. Corrective Maintenance in progress.
3. CM Report for December 2019, January and February 2020 target completed by 29/02/2020
4. Problems reported January 2020; Total Received = 7, Open = 0, Closed = 7
</t>
  </si>
  <si>
    <t xml:space="preserve">1. Overall completion:  Plan = 65%; Actual = 65%
2. Corrective Maintenance in progress.
3.CM Report for December 2019, January – February target completed by28/02/2020
4. Total one (2) Hardware Failure problems reported and closed.
</t>
  </si>
  <si>
    <t xml:space="preserve">Overall completion:  Plan = 100%; Actual = 100%
Corrective maintenance done, CM Report for month three completed on 16/01/2020. 
Project closing will be on 16/1/2020.
</t>
  </si>
  <si>
    <t>55%
(November 2019 = 55%)
(October 2019 = 60%)
(September 2019 = 50%)
(August 2019 = 64%)</t>
  </si>
  <si>
    <t>100%
(November 2019 =100% )
(October 2019 = 100%)
(September 2019 = 100%)</t>
  </si>
  <si>
    <t>100%
(November 2019 =100%)
(October 2019 = 100%)
(September 2019 = 100%)</t>
  </si>
  <si>
    <t xml:space="preserve">Status
i. Procurement - Additional Hardware (In progress)
ii. Network Accessoties Installation( In progress )
iii. Perkhidmatan Integrasi 3 Modaliti Tambahan &amp; Deployment Laporan SS RA 1019;( In progress)
</t>
  </si>
  <si>
    <r>
      <rPr>
        <sz val="9"/>
        <color theme="4"/>
        <rFont val="Arial"/>
        <family val="2"/>
      </rPr>
      <t xml:space="preserve">1. (PSC 11/2019) TCSEN has not paid for the work done during mySIKAP main maintenance contract. Business Director has sent official letter with copy of TCSEN invoice to SUB Kewangan (MOT) in December 2019. If no feedback obtained, matter will be escalated to KSU of MOT. </t>
    </r>
    <r>
      <rPr>
        <b/>
        <sz val="9"/>
        <color theme="4"/>
        <rFont val="Arial"/>
        <family val="2"/>
      </rPr>
      <t>(Closed)</t>
    </r>
    <r>
      <rPr>
        <sz val="9"/>
        <rFont val="Arial"/>
        <family val="2"/>
      </rPr>
      <t xml:space="preserve">
</t>
    </r>
  </si>
  <si>
    <r>
      <t xml:space="preserve">1. (PSC 6/2019) Delay in approval of hardware brand change have caused delay to hardware delivery and sign-off. The following hardware:-
</t>
    </r>
    <r>
      <rPr>
        <sz val="9"/>
        <color rgb="FF0070C0"/>
        <rFont val="Arial"/>
        <family val="2"/>
      </rPr>
      <t>i . Change  of Printer brand from HP to Canon
Change of printer brand was not approved by MOH. They insisted on using HP printer as per specified in the tender document.  (in progress)</t>
    </r>
    <r>
      <rPr>
        <sz val="9"/>
        <rFont val="Arial"/>
        <family val="2"/>
      </rPr>
      <t xml:space="preserve">
ii . Change of UPS for Switch brand from Liebert to Vertiv due to discountinue sales
iii. Change of UPS Servers (10Kval)
</t>
    </r>
    <r>
      <rPr>
        <sz val="9"/>
        <color rgb="FF0070C0"/>
        <rFont val="Arial"/>
        <family val="2"/>
      </rPr>
      <t>(PSC DEC 2019 - to obtain latest design. Approved by  MOH PSC on 14/10/2019 (closed)</t>
    </r>
    <r>
      <rPr>
        <sz val="9"/>
        <rFont val="Arial"/>
        <family val="2"/>
      </rPr>
      <t xml:space="preserve">
(PSC 7/2019) Change of printer brand still not approved. Project Team to have further comparison. (Open)
Change for UPS for Switch and for servers have been approved in MOH PSC on 14/10/2019. (Closed)
2.(PSC 6/2019) Project Team need to identify non related CCIS medical devices/equipment in the tender list that will cause non 100% integration medical device status. MOH has reviewed but decision still pending at MOH. (In progress)
3.(PSC 6/2019) Project Team need to identify listed equipment that are able to be integrated but these devices are not able to service all allocated bed as per tender specification.i.e HTAR has 32 ICU beds but medical devices that are able to integrate only 5 monitor. 
</t>
    </r>
    <r>
      <rPr>
        <sz val="9"/>
        <color theme="4"/>
        <rFont val="Arial"/>
        <family val="2"/>
      </rPr>
      <t>(PSC 9/2019) Equipment has already been identified and will be confirmed during implementation. (Closed)</t>
    </r>
    <r>
      <rPr>
        <sz val="9"/>
        <rFont val="Arial"/>
        <family val="2"/>
      </rPr>
      <t xml:space="preserve">
4. (PSC 7/2019) KCSB has installed a 63AMP electrical DB at the sites without the official agreement with HeiTech and KKM, whereas in the contract with KKM it has already agreed in the tender/contract for 250AMP. Since work was already done, HeiTech need to get the agreement from KKM. PM to propose to KKM on how to counter the reduction in the contract.
(PSC 8/2019) KCSB has already explained the reason which indicated that Project has provided more than the tender requirement. PM will present the explanation to KKM accordingly. 
(PSC 9/2019) PM has presented the explanation to KKM. (Closed)</t>
    </r>
  </si>
  <si>
    <t>JIM MyIMMs - Integration</t>
  </si>
  <si>
    <t xml:space="preserve">MYEG – PLKS Renewal
</t>
  </si>
  <si>
    <t xml:space="preserve">Account Manager
</t>
  </si>
  <si>
    <t>Perkhidmatan Penyelenggaran Dan Sokongan Operasi Bagi Perkakasan, Perisian, Aplikasi Dan Rangkaian Untuk Sistem Pengurusan Pesakit (SPP) di Hospital Raja Perempuan Zainab II Kota Bharu Bagi Tempoh 36 Bulan</t>
  </si>
  <si>
    <t>Proof od Concept (POC) HIS@KKM EMR Basic At Hospital Port Dickson</t>
  </si>
  <si>
    <t xml:space="preserve">Overall completion: 31%
i. Project Initation; 100%
ii. Site Assessment; 100%
iii. Electrical Switch Socket Outlet Installation; 100%
iv. Lan Cabling &amp; Installation; 100%
v. Network Access Switch/ Access Point Installation; 50%
vi. Procurement of Hardware; 70%
vii. TC &amp; Peripheral Installation; 70%
viii. Walkthrough EMR Basic;100%
ix. Clound VM Server Components Configuration &amp; Setting (Clound@Awan HeiTech); 45%
x. Application Configuration &amp; Setup; 0%
xi. Data Migration (from SPPv.2.6); 0%
xii. System Intergration (eGL, eSMRP, MyHix); 0%
xiii. Training Plan; 0%
xiv. End User Training; 0%
xv. System Go-Live Approach; 0%
xvi. System Go-Live &amp; Monitoring; 0%
xvii. Warranty Support; 0%
</t>
  </si>
  <si>
    <t>Investment</t>
  </si>
  <si>
    <t>BIILING PLAN Y2020</t>
  </si>
  <si>
    <t>checking</t>
  </si>
  <si>
    <t>Project Value 
(RM)</t>
  </si>
  <si>
    <t xml:space="preserve">Total Billed as at 31/12/2019 </t>
  </si>
  <si>
    <t>2020 BILLING PLAN/PROJECTION</t>
  </si>
  <si>
    <t>TOTAL PLAN Y2020</t>
  </si>
  <si>
    <t>TOTAL PLAN Y2021</t>
  </si>
  <si>
    <t>TOTAL PLAN Y2022</t>
  </si>
  <si>
    <t>variance</t>
  </si>
  <si>
    <t>TRANSPORT</t>
  </si>
  <si>
    <t>JIM-BESTINET/FWCMS
1 Nov 2018 - 31 Oct 2021 (3 Years)</t>
  </si>
  <si>
    <t>JIM - VISTA KENCANA 
01 Oct 2014 - 30 Sept 2017 (3 Years)</t>
  </si>
  <si>
    <t>HEALTH/MOH</t>
  </si>
  <si>
    <t>CD</t>
  </si>
  <si>
    <t>HRPZII</t>
  </si>
  <si>
    <t>Hospital Raja Perempuan Zainab II (HRPZ II), Kota Bharu - Perkhidmatan Penyelenggaraan 
01 Jan 2020 - 31 Dec 2022  (3 years)</t>
  </si>
  <si>
    <t>RHIS-LPPKN</t>
  </si>
  <si>
    <t>SPP-IPOH</t>
  </si>
  <si>
    <t>SPP-TAIPING</t>
  </si>
  <si>
    <t>SPP-CAS PHIS</t>
  </si>
  <si>
    <t>OTHERS</t>
  </si>
  <si>
    <t xml:space="preserve">Total Billing as at 31/12/2019 </t>
  </si>
  <si>
    <t>PLAN</t>
  </si>
  <si>
    <t>ACTUAL</t>
  </si>
  <si>
    <t>NO</t>
  </si>
  <si>
    <t>PROJECT</t>
  </si>
  <si>
    <t xml:space="preserve">VENDOR </t>
  </si>
  <si>
    <t>DESCRIPTION</t>
  </si>
  <si>
    <t>AMOUNT (RM)</t>
  </si>
  <si>
    <t>INVOICE NO.</t>
  </si>
  <si>
    <t>Internal Security</t>
  </si>
  <si>
    <t>1. DR Testing – limited component (hardware and software) covered under PRISM. RM3,988,424.00 potentially cannot be invoiced if DR Testing cannot be executed. However, the above to be billed based on IBM quotation. Supplementory contract, CR to be prepared accordingly.(Closed)  
2. Payment issue on power cuttoff activity in Apr and May 2016 (out of scope). JPJ decided not to pay the RM70k and HTP Management has decided to absorb the cost. (Closed)
3. mySIKAP Loading at branches. Happen more often after code signing implementation. Issue due to branch network. (Closed)
4. SCAPM deployment, acquisition of services whether from IBM or other vendor, team to provide impact analysis accordingly. - IBM owned with no extra cost. Status: JPJ has decided to drop the product. (Closed)
5. PSC 10/2017 - 26/10/2018 JPJ wants compensation for SCAPM deployment failure. IBM to produce letter to state that no additional cost for SCAPM. Project Team to follow up with VIP Towers for the letter since IBM didn't agree with JPJ request. Project Team still has not received the letter from VIP Towers due to change in VIP Towers person in charge. The previous officer has resigned. Letter submitted to JPJ on 27/3/2018 (Closed)
6. Not able to invoice JPJ RM31M for 2018, 2019 License Renewal due to pending payment to IBM. JPJ agreed to proceed with payment with below condition that HTP will cleanup license list and produce LOU. Finally, invoce was endorsed by JPP Committee at BTM level. (Closed)
7. PSC 2/2018 - 21/2/2018: IBM announced that zOS 2.1 will be end of service (EOS). IBM claimed the support for ZOS 2.1 is void and HTP will require to take up Extended Support (chargeable) to get support. HTP has paid for 5 years services of the current version. HTP/VIP Towers need to review contract and have further discussion on the matter with IBM. 
PSC 3/2018 - Project Team has discussed with IBM and were given 2 options which involve cost and 1 option with no additional cost but with operational risk. Project Team has decided to maintain as is. (Closed)
8. PSC 6/2018 - IBM claimed that HW maintenance for certain machines is twice (2) times per year, against our commitment to JPJ which is four (4) times per year. Action: Project team to discuss with HMS Team (Wan Zailani &amp; Hyree) to find the solution. 
PSC 7/2018 (25/7/2018): Discussion on 20/7/2018 - a) HMS Team to negotiate with IBM on the cost quoted by IBM for the “missing” PM by 3/8/2018.
b )HMS to explore if HMS can provide the services for the “missing” PM by 3/8/2018. Must be resolved urgently since it impact Q2 billing amounting RM1,044,215.
PSC 8/2018 (27/8/2018)- HMS appointed third party vendor INFOWARE SDN BHD to do the "missing" preventive maintenance.  (Closed)
9. PSC 11/2018: High CPU utilization in six WAS production servers was observed beginning November 2017 to date.
 a) As per Dynatrace recommendation, upgrade/config the SSLUTIL
 b) Engage ISAT to perform deep dive analysis using AppMon based on 1 month data sampling captured between 1-31/10/2018 from all six WAS servers. 
PSC 12/2018: Project team has implemented SSL UTIL reconfiguration as per IBM's recommendation, on-going monitoring indicates that zVM CPU utilization has significantly dropped. Monitoring in progress.
PSC 2/2019:JPJ agreed to apply the SSLUTIL to all WAS servers. Completed on 30-Jan-2019.  (Closed)
10. (PSC 8/2019) Insufficient software licensed led to usage of unlicensed software by project team. Project Team need to identify the quantity of unlicensed software and take necessary action to avoid being penalised by software principal if software audit is performed. PM to discuss further with HMS Team. 
(PSC 10/2019) To make proper acquisition of software license for development team if new contract is awarded. (Closed)</t>
  </si>
  <si>
    <t xml:space="preserve">1.  Vendor (EMSB) refuse to start work due to pending payment. Finance to look into the matter and resolve accordingly.  (Closed)
2. Late issuance of LO amounting RM800K due to outstanding payment to vendor. Finance to resolve issue immediately. (Closed)
3. PSC 3/2018 (30/3/2018) - 30 %  Value of spares  to be paid in advance  to Vendor. Late payment will affect delivery of spares. PO has not been issued as to-date. WBS not available in ESS. Project team and Finance are working on resolving issues. Payment made to vendor on 27/4/2018) (Closed)
</t>
  </si>
  <si>
    <t xml:space="preserve">1. Insufficient resources. Ongoing discussion/follow-up with SDC &amp; HR (Closed)
2. No laptops/desktop for the IA and some developers. Laptop requirement has been circulated to Finance. (Closed)
3. Outstanding Payment to Vendors. Finance to look into the matters.PM to provide list (Closed - payment made to vendors) 
4. TSM for Icewarp was not included in total pricing. HMS has consolidated all the TSM license and has included TSM license for Icewarp.(Closed).
5. Unable to invoice On Request Services monthly due to clause in contract. AM will revised payment schedule accordingly. (Closed)
6. Insufficient advance for IA. Management approved lesser than the amount applied. IA unable to provide corrective support services when required due to insufficient fund. (Closed)
7. Contract pending sign-off, affecting project billing. Sign-off target to be done by early September 2017.(Closed)
8.IA is working in Firewall Project at the same time need to execute Corrective and Preventive activities for mySIKAP. This will affect SLA and invoicing. PM will sit down with affected parties to resolve issue.
(Closed)
9. IA is working in Firewall Project at the same time need to execute Corrective and Preventive activities for mySIKAP. This will affect SLA and invoicing. PM will sit down with affected parties to resolve issue. (Closed)
10. JPJ decided not to pay VEP CR from application CR budget - instead asking TCSEN to pay. No official communication has been established, team to follow up with JPJ immediately. JPJ decided in CCB Meeting dated 3/11/2017 for HTP to bill TCSen. Project Team is in process of communicating with TCSen.   
(PSC 3/2018) Project Team is advised to invoice JPJ since CR is raised by JPJ. 
(PSC 4/2018) JPJ has agreed the CR to be under maintenance scope. Project Team will get endorsement in April JTP meeting in order to get the sign-off and payment. 
(PSC 5/2018) There is still disagreement in JPJ to pay for the CR. MOM with MOT stated that CR should be paid by TCSEN. Acct Manager to send official email to MOT. 
(PSC 7/2018) Project Team to bring the matter in JPP Meeting and send official letter to JPJ by 10/8/2018.
(PSC 8/2018) - Project Team has highlighted the matter in the JPP meeting. 
(PSC 10/2018) - JPJ confirmed that CR is separate from project scope of work and TCSEN agreed to pay for the CR. (Closed)
11. JPJ has instructed to reduce number of project team members at current project office in JPJIT Block B. Project Team to find new office for remaining project members; to install additional power point and pull cable from outside room to get additional power capacity. Project Team is in process of preparing proposal for management approval to rent venue outside JPJIT since JPJ wants to charge rental.  
(PSC 3/2018)  To reconsider if there is contract extension. 
(PSC 4/2018)Will proceed with plan for renting out of JPJ if awarded with JPJ Maintenance contract. (Closed)
1. (PSC 2/2018) For a CR that SPANCO pay directly to HeiTech, JPJ decided in CCB dated 23-1-18 that JPJ will pick up the cost and HTP need to return the payment made by SPANCO since there is no legal act that allow this transaction. Project Team will only reimburse the payment when JPJ has sent official notification and pay to HTP. 
(PSC 3/2018) JPP Meeting decision to proceed with payment for April and hold reimbursement to Spanco until further instruction from JPJ. 
(PSC 8/2018) JPJ has paid CR for SPANCO to HTP. HTP to reimburse payment received earlier from SPANCO. 
(PSC 1/2019) HTP has reimbursed the payment to SPANCO on 28/12/2019. (Closed) </t>
  </si>
  <si>
    <t>1. Late approval and payment to appointed vendor for critical purchased spares. Management/finance to prioritize urgent approval for critical spares.(In Progress).
2. Roof Leakage (on top of the Simulator Dome). Team to obtain quotation from contractor to conduct thorough investigation on roof of simulator building and resolve issue accordingly.(In Progress-quotation received, awaiting PO issuance. Per forma payment received, has instructed vendor to start work (Closed)
3. RITTEL SK Condenser ( air-conditioning  for the Visual  System 1 – FMS 2)   found leaks and cannot be repaired (Item part number 3397577). SK Condenser need to be replaced. PR to be raised accordingly. Awaiting for payment. Project Team to check the status of SSF as no PR has been raised. Payment done. (Closed)
4. Payment issues with the following items for PM and Finance to follow-up:
- Dome painting job completed; invoice for 50% payment is target to pay by end Feb 2018. Payment made. (Closed)
- Repair work for roof leakage inside simulator completed; payment done.
- 4 out of 7 of CO2 cylinders in the UPS room were triggered during fire drill exercises due to circuitry malfunction. Required full circuitry checks and refill of the CO2 cylinders.  PO received. Awaiting 50% proforma payment. Standby manual CO2 fire fighting system is available. Payment received on 16/5/2018 (Closed) 
5. PSC 6/2018 - Procurement to purchase projectors. Proposed to purchase direct from BARCO USA instead of local provider IAN Padu, because of cheaper price. Awaiting justification Memo from PM.
PSC 7/2018: Request to purchase direct with BARCO has been approved. There will be significant cost saving involved. Project Team will proceed with procurement of projectors. (Closed)</t>
  </si>
  <si>
    <t>1. Slow performance issue during rollout. Team in progress to resolve issue. All performance issue has been resolved. (Closed). 
2. CMG technical team to investigate the TLS and PC setting issue and coming up with result or resolution before 15/2/2019. IT Team still doing the testing.
Update: No additional setting done to TLC n PC since letsencrypt option is used to generate ssl cert instead of previously used option selfsign. (Closed)</t>
  </si>
  <si>
    <t xml:space="preserve">1. MobileFirst Server: Failure to deploy application due to incorrect server deployment. To work with IBM. (In progress)
2. Development Vendor - scope deviation and actual on-site effort burst over 3 weeks, therefore require additional cost RM 25,000 to outsource development for Offline version. To engage Innovatz Solution (In progress)
3.PSC 2/2018 (21/2/2018): Lack of expertise for developing function using features in Mobile First. Not able to deliver MobileFirst feature (dependency to get support from IBM). PM to engage third party company which have MobileFirst expertise to perform the task. As at 24/4/2018: Quoation obtained from iSentric amount RM34.8k.
PSC 6/2018 (22/6/2018): will not proceed with Push Notification and therefore no need to engage third party. (Closed)
4. PSC 3/2018 (22/3/2018): JPJ considering between MobileFirst vs Knox Manage. Project Team to perform POC for Knox Manage (VO) via JPJ VPN to deliver feature Push Notification &amp; Application Publishing  &amp; Application Automatic Updating (Tender Compliance &amp; Technical Proposal) 
PSC 6/2018 (22/6/2018): JPOC Knox Manage done. 9 units of production devices already released.  (Closed)
5. (PSC 10/2018) Push notification function for could not be done with Mobile First which is proposed in tender proposal. JPJ agreed to omit the feature and swap with  with PCID  application. Project Team to get formal approval from JPJ.
(PSC 1/2019) Approval to swapped was obtained and development in progress. (Closed) </t>
  </si>
  <si>
    <t>SPP V2.6 Implementation Project - Hospital Taiping Perak - HWSW Maint Renewal
14 Sept 2018 - 13 Sept 2020 (2 Years)</t>
  </si>
  <si>
    <t>SPP Application Maintenance-Hospital Taiping, Perak - Application Maint Renewal
18 Sept 2018 - 17 Sept 2020 (2 Years)</t>
  </si>
  <si>
    <t>Clinical Documentation
21 Mar 2016 - 20 Mar 2020 (4 Years)</t>
  </si>
  <si>
    <t>RIS PACS HIS@KKM Fasa I
17 Jul 2017 - 16 Jan 2020 (30 Months)</t>
  </si>
  <si>
    <t>Critical Care Information System (CCIS)
1 Feb 2019 - 31 Jan 2022 (3 Years)</t>
  </si>
  <si>
    <t>myIMMS Maintenance 
18 Aug 2017 - 17 Aug 2020 (3 Years)</t>
  </si>
  <si>
    <t>JIM - MAHB QMS Integration
29 Dec 2017 - 23 Mar 2018</t>
  </si>
  <si>
    <t>FOMEMA MYIMM Biometric Integration
01 Jan 2017 - 31 Dec 2026 (10 Years)</t>
  </si>
  <si>
    <t>New Generation FireWall - NGFW
01 Oct 2018 - 31 Dec 2020 (2 Years 3 Mths)</t>
  </si>
  <si>
    <t>mySIKAP Maintenance  Extension 
Jul 2019 - Oct 2019 (4 mths) - 2nd extension 
- Carry forward for On Request</t>
  </si>
  <si>
    <t>mySIKAP Maintenance  Extension 
Nov 2019 - Dec 2019 (2 mths) - 3rd extension</t>
  </si>
  <si>
    <t>mySIKAP Maintenance  Extension 
Jan 2020 - June 2020 (6 mths) - 4th extension</t>
  </si>
  <si>
    <t>Penang Smart Parking (PSP)
- Majlis Bandaraya Pulau Pinang (MBPP)
- Majlis Perbandaran Seberang Prai (MPSP)
01 May 2019 - 30 April 2026 (7 years)</t>
  </si>
  <si>
    <t xml:space="preserve">VO RIS PACS HIS@KKM Hospital Raja Perempuan Zainab II (HRPZ II), Kota Bharu   
01 Nov 2019 - 28 Feb 2020 (4 mths)  </t>
  </si>
  <si>
    <t>Reproductive Health Information System (RHIS) - LPPKN
1 Nov 2016 - 6 Feb 2020 (3 Years++)</t>
  </si>
  <si>
    <t>Sistem Pengurusan Pesakit (SPP) Permaisuri Bainun, Ipoh
1 June 2019 - 31 May 2020 (1 Year)</t>
  </si>
  <si>
    <t>Dataware - SPP CAS PHIS Integration
01 June 2017 - 31 Aug 2020 (3 Years++)</t>
  </si>
  <si>
    <t>JIM-myEG (Transaction Basis)
Transaction base since 2013</t>
  </si>
  <si>
    <t>Autocropping for Online Passport System</t>
  </si>
  <si>
    <t>JIM - BESTINET</t>
  </si>
  <si>
    <t>JIM - MYEG</t>
  </si>
  <si>
    <t>JIM - MAHB</t>
  </si>
  <si>
    <t>JIM - VKSB</t>
  </si>
  <si>
    <t xml:space="preserve"> Hospital Raja Perempuan Zainab II (HRPZ II), Kota Bharu - Perkhidmatan Penyelenggaraan 
01 Jan 2020 - 31 Dec 2022  (3 years)</t>
  </si>
  <si>
    <t>Proof od Concept (POC) HIS@KKM EMR Basic
1. HIS@KKM Lite
2. Integration
3. Migration
4. Training
5. Infrastructure</t>
  </si>
  <si>
    <t>Roslind Abdul Rahman</t>
  </si>
  <si>
    <t>Status (as at 29/02/2020)</t>
  </si>
  <si>
    <t>No report submission for month of February</t>
  </si>
  <si>
    <t xml:space="preserve">Overall status = 18%
1. License Renewal and Third Party Support = 0%
2. Corrective Maintenance = 20%
3. Disaster Recovery Facilities = 33%
4. Branch Support &amp; Kiosk Support = 20%
</t>
  </si>
  <si>
    <t xml:space="preserve">Overall completion: 50%
Phase 1:100% completed
1. Application development (User) completed 100%
2. System Go-Live completed 100% on 19/8/2019
3.Development to System MPSP completed 100% on 15/11/2019
Phase 2:40% completed  
1. Requirement Anaysis Study; completed 80%, started on 2/9/2019 – 29/2/2020
2. Development &amp; Design (Public Apps, Enforcement &amp; Back Office); completed 45%, started on 1/11/2019 – 30/06/2020
3. Testing, Training &amp; Commissioning; completed 15%, started on 26/12/2019 – 31/07/2020
4. Infrastructure Implementation (Sensor &amp; Getway – Planning, Delivery, Installation); completed 20%, started 01/09/2020 - 31/7/2020
5. Change Management &amp; Promotion; completed 55%, started on 19/08/2019 – 31/08/2020
- PSP Incident Log Total = 2575, Closed = 2260, Open = 315
- Total Incident Logs Recevied by Channel = Phone 1655,Email = 782, Social Media = 138
- Total Incident Logs by Month = August = 50, Septmber =78, October = 146, November = 240, 
   December = 519, January = 819, February = 723
</t>
  </si>
  <si>
    <r>
      <t>1. Overall completion: Plan = 59%, Actual = 49% (as at 29/02/2020). Delay due to:
    a. 3% delay due to MOH Postponement of Kick Off CCIS 
        Project, planned 4/2/2019 actual 12/3/2019
    b. 7% delay on Change of Hardware Model (EOF)
         • MOH Approval on Printer Model
2. Activity Status:
i. Project Management: Plan= 68%, Completed = 71%
ii. Site Evaluation &amp; Solutions Planning, Completed = 100%
iii. Infrastructure Implementation: Plan = 100%, Completed = 96%
iv. CCIS Software Implementation :58%, Completed = 28%
v. Training &amp; ToT: Plan = 75%, Completed = 43%
vi. Change Management: Plan = 91%, completed = 87%
vii. Business Continuity Plan (BCP): Plan = 78%, Completed =11%
viii. Benefit Realization Plan (BRP): Plan =40%, Completed = 19%
3. Contract Management: 
i. Sent reminder letter to MOH  0n 5/2/2020. Received contract from MOH for signing on 10/2/2020. En Halim signed the contract and return to MOH on 27/2/2020. 
ii.  Netlee has returned the contract to HTP. HTP need to review the scheduled and SOW
iii. HTP has received the KCSB sub contract completed contract on 20/2/2020
4. Infrastructure Implementation: 
i. Requirement of IP Address and Network segmentation is needed from all hospitals - HTP needs to review the existing network in HUS before configure CCIS network for not to interrupt with future Hospital Network configuration. Currently there is no Core Switches available in HUS.
ii. Additional electrical work for UPS installation in HQA and HUS- HQEI – 27/2/20 completed reconfigure and reinstall HTP additional ELCB in the current DB 
HUS – Target in end Mac 2020 after complete hardware work in HPP an HRPB
iii. HRPZ Electrical Infrastructure - HTP propose to use the unallocated DB (available 2 units from HMelaka and HTJS)
Discussion with HRPZ on 11 Feb 2020
Submit proposal on 25 Feb 2020 (refer to slide)
iv. Readiness of Hospital Infrastructure site for ICU ward 3 HTF is only 50% completed- HTP will delivery all required hardware but installation  of respective hardware will be delayed until the completion of Ward ICU3. HTP is proposing payment based on delivering of hardware. 
.
v. Readiness of equipment for HPP- HPP  is lacking of additional 10 trolley- HTP will delivery all required hardware but install of respective trolley will be delayed until the trolley is ready.  HTP is proposing payment based on delivering of hardware. 
vi. Readiness in Hospital antivirus and intrusion policy - HTP recommended that all hospital has to comply to MOH standard antivirus protection policy to safeguards the IT network
 vii. Hospital people readiness and coordination in accepting CCIS system 
- HTP propose to delay HMelaka CCIS installation after HTAA as to give coordination period within interdepartmental roles and responsibility
viii. Unallocated Hardware as per tender BQ due to reduction of requirements in respective site
- HTP propose to use the unallocated hardware for sites that requires the equipment ie HTJS (UPS Server and Rack) HPP (DB)
ix. Mobility and ease of trolley movement due to limited working area in ICU
- HTP propose to use project cost saving of RM896K
5. Project  Activities in February 2020:
i. UPS Servers - Pending  due to electrical capacity by each hospita</t>
    </r>
    <r>
      <rPr>
        <b/>
        <sz val="9"/>
        <color theme="1"/>
        <rFont val="Calibri"/>
        <family val="2"/>
        <scheme val="minor"/>
      </rPr>
      <t xml:space="preserve">l. 
HARDWARE DELIVERY </t>
    </r>
    <r>
      <rPr>
        <sz val="9"/>
        <color theme="1"/>
        <rFont val="Calibri"/>
        <family val="2"/>
        <scheme val="minor"/>
      </rPr>
      <t xml:space="preserve">
ii. HPP - Delay due HSE (House Safety Environment) agreed to continue in week 9 or 16 March
iii. HRPZ - pending on installation of the new DB after new electrical layout
iv. PDSA – pending on documentation submission on end Mac
</t>
    </r>
    <r>
      <rPr>
        <b/>
        <sz val="9"/>
        <color theme="1"/>
        <rFont val="Calibri"/>
        <family val="2"/>
        <scheme val="minor"/>
      </rPr>
      <t>Infra Documentation:</t>
    </r>
    <r>
      <rPr>
        <sz val="9"/>
        <color theme="1"/>
        <rFont val="Calibri"/>
        <family val="2"/>
        <scheme val="minor"/>
      </rPr>
      <t xml:space="preserve">
HPP – pending on hospital feedback
HRPZ – pending on installation of the new DB after new electrical layout
PDSA – pending on documentation submission 
</t>
    </r>
    <r>
      <rPr>
        <b/>
        <sz val="9"/>
        <color theme="1"/>
        <rFont val="Calibri"/>
        <family val="2"/>
        <scheme val="minor"/>
      </rPr>
      <t>Change Management:</t>
    </r>
    <r>
      <rPr>
        <sz val="9"/>
        <color theme="1"/>
        <rFont val="Calibri"/>
        <family val="2"/>
        <scheme val="minor"/>
      </rPr>
      <t xml:space="preserve">
HRPB – feedback on Pengarah availability
HTF, HPP, HRPZ, HTJS  – pending to obtain sign off 
Go Live Briefing and Final Questionaries' – upon go live activities
</t>
    </r>
    <r>
      <rPr>
        <b/>
        <sz val="9"/>
        <color theme="1"/>
        <rFont val="Calibri"/>
        <family val="2"/>
        <scheme val="minor"/>
      </rPr>
      <t>Switch Configuration:</t>
    </r>
    <r>
      <rPr>
        <sz val="9"/>
        <color theme="1"/>
        <rFont val="Calibri"/>
        <family val="2"/>
        <scheme val="minor"/>
      </rPr>
      <t xml:space="preserve"> 
HUS – obtain IP on 19 Feb and plan to reconfigure switches and servers on end Mac
</t>
    </r>
    <r>
      <rPr>
        <b/>
        <sz val="9"/>
        <color theme="1"/>
        <rFont val="Calibri"/>
        <family val="2"/>
        <scheme val="minor"/>
      </rPr>
      <t>NetVault:</t>
    </r>
    <r>
      <rPr>
        <sz val="9"/>
        <color theme="1"/>
        <rFont val="Calibri"/>
        <family val="2"/>
        <scheme val="minor"/>
      </rPr>
      <t xml:space="preserve">
Requires reconfiguration with upgrade of ODBC in MSSQL 
</t>
    </r>
    <r>
      <rPr>
        <b/>
        <sz val="9"/>
        <color theme="1"/>
        <rFont val="Calibri"/>
        <family val="2"/>
        <scheme val="minor"/>
      </rPr>
      <t>Report:</t>
    </r>
    <r>
      <rPr>
        <sz val="9"/>
        <color theme="1"/>
        <rFont val="Calibri"/>
        <family val="2"/>
        <scheme val="minor"/>
      </rPr>
      <t xml:space="preserve">
Pending on documentation compilation- MS license etc</t>
    </r>
  </si>
  <si>
    <t>Status
i. Server and firewall hardware were delivered and istalled at HRPZ ON 15/1/2020 AND 13/2/2020 respectively. 
ii. Wireless - PO has not been issued yet
iii. Other equipments - POs wre issued but delivery  cannot been done. due to payment issue. PM to issue memo  to finance</t>
  </si>
  <si>
    <t>1. PM activity will start on 9/3/2020 utilising 2 CE
2. To arrange for project's internal kickoff</t>
  </si>
  <si>
    <t xml:space="preserve">1. Overall completion, Plan = 100%, Actual = 100%
2. Monitoring &amp; Stabilisation (Corrective Maintenance Activity), rescheduled to finish from   
    31/10/2019 to 6/2/2020 (end of contract).
</t>
  </si>
  <si>
    <t xml:space="preserve">1. Overall completion, Plan = 100%, Actual = 100%
2. Monitoring &amp; Stabilisation (Corrective Maintenance Activity = completed 6/2/2020
</t>
  </si>
  <si>
    <t xml:space="preserve">1. Overall completion:  Plan = 55%; Actual = 55%
2. Corrective Maintenance in progress.
3. CM Report for December 2019, January and February 2020 target completed by 29/02/2020
4. Problems reported February 2020; Total Received = 2, Open = 0, Closed = 2
</t>
  </si>
  <si>
    <t xml:space="preserve">1. Overall completion:  Plan = 69%; Actual = 69%
2. Corrective Maintenance in progress.
3.CM Report for December 2019, January – February target completed by28/02/2020
4. No problems  reported in February 2020.
</t>
  </si>
  <si>
    <t xml:space="preserve">Overall completion: 49%
i. EMR HIS@KKM EMR Basic Walkthru (Awareness program); 100%
ii. Infra deployment @ HPD; 56%
iii. HIS@KKM EMR Basic deployment @ AwanH; 100%
iv. Rollout activities
- First cut Db migration; 100%
- Data verification; 50%
- Users Training; 50%
</t>
  </si>
  <si>
    <t>As at 28/2/2020</t>
  </si>
  <si>
    <t xml:space="preserve">By end May 2019. </t>
  </si>
  <si>
    <t>MyIMMs Maintanence</t>
  </si>
  <si>
    <t xml:space="preserve">Related to undelivered training activities (overseas seminar/workshop), KDN did not approve the proposal submitted by BTMR and was declared by Pengarah Bahagian IT (PBD) in Mesyuarat Pemantauan on 17/02/2020. This matter to be closed. </t>
  </si>
  <si>
    <t>Unable to submit claim for certain contractual scope eg. Training Overseas.</t>
  </si>
  <si>
    <t>PM, BTMR</t>
  </si>
  <si>
    <r>
      <t xml:space="preserve">(PSC 2/2020) - Dashboard Enhancement (50% completed) Target Pilot 24/3/2020.
Warden Trafik (80 % Completed) Target Pilot - 16/3/2020.
Pendakwaan TLK (80% Completed). Target Pilot - 18/3/2020.
</t>
    </r>
    <r>
      <rPr>
        <b/>
        <u/>
        <sz val="11"/>
        <color theme="1"/>
        <rFont val="Calibri"/>
        <family val="2"/>
      </rPr>
      <t>In Progress</t>
    </r>
    <r>
      <rPr>
        <u/>
        <sz val="11"/>
        <color theme="1"/>
        <rFont val="Calibri"/>
        <family val="2"/>
      </rPr>
      <t>.</t>
    </r>
  </si>
  <si>
    <t>Before Start of Phase-2. (Jan2020)</t>
  </si>
  <si>
    <t>RISKS</t>
  </si>
  <si>
    <t>Status (as at 31/03/2020)</t>
  </si>
  <si>
    <t>Overall status = 40%
1. License Renewal and Third Party Support =50%
2. Corrective Maintenance = 40%
3. Disaster Recovery Facilities = 50%
4. Branch Support &amp; Kiosk Support = 40%</t>
  </si>
  <si>
    <t xml:space="preserve">1. Overall status completion: Plan = 100%.  Actual = 97%
2. Application Development status: overall status 100%
- SDD 100%
- Database design completed 100%
- Coding &amp; Unit test completed 100%
- UAT completed 100%
- Change Management completed 80%
- Training completed 100% 
- PAT completed 100%
- FAT completed 100%
3. Warranty Support status: Plan = 33%, Actual = 33%
- Warranty Support 33%
- Change Management 100%
- Benefit Realization (Post Go Live Study) 0%
- Reinforcement Training &amp; TOT 100%
4. Warranty &amp; Support Services
- Auto Login = 100%
- SMRP = 100%
- TOT = 100%
- Reinforcement = 100%
- RFR = 80%
- Forensic = 36%
- Stand Alone = 0%
5. Summary Issue logs: Open 1, Resolution = 17, Closed = 113, Total 131
     Total logs by category: Hardware = 9, Application = 122
     Log Issue by Month: November 2019 = 48, December 2019 = 59, January 2020 = 24
</t>
  </si>
  <si>
    <t>1.Hardware and Software Maintenance</t>
  </si>
  <si>
    <t xml:space="preserve">
1. Overall completion:  Plan = 65%; Actual = 65%
2. Corrective Maintenance in progress.
3.CM Report for December 2019, January – February target completed by 28/02/2020
4. Total three (3) Application problems reported and closed.
</t>
  </si>
  <si>
    <t>Maintenance support is on going start on 7/2/2020.</t>
  </si>
  <si>
    <t xml:space="preserve">1. Overall completion = 99% 
Pilot Production: Total Online Panels = 3,415
Stage 3 (761 panels) = 100%, completed 
Stage 4 (566 panels) = completed on 28/12/2019
Stage 5 (655 panels) = completed on 10/01/2020
2. Lost Device Panels = 136
     Fail Upgrade Panels = 132
    Completed = 50%, start date 12/3/2020 
3. Fomema successfully deployed performance tracking on biodata access to myIMMs,
    completed = 10%, start date 3/1/2020 and end 20/1/2020
4. a) New Installation on 528 Unreadiness Clinics, start date 1/12/2019 and end 20/12/2019 
     - Total request + installed To Date = 106
     - No response yet = 415
     - Installation in January &amp; February =10
    b) Problem Log February 2020: 
         - Total Received = 515
         -  Open = 1
         -  Closed = 481
5. Monthly report preparation for January 2020 completed on 12/02/2020.
</t>
  </si>
  <si>
    <t xml:space="preserve">1. Overall completion: Plan = 99%; Actual = 92% (Revised timeline # 2)
2. Application Development progress:
- System Requirement &amp; Design – 100%
- Programming (coding) – 100%
- Quality Assurance – 100%; Independent Verification Validation Testing – 100%
-  UAT – 100%
3. Pilot Implementation:
 - Hardware/Software/Infra Setup – 100%
 - Training &amp; Transfer of Technology – 99%
 - Data Migration (from SPPv3.5%)– 100%
 - Change Management – 100%; Benefit Realisation – 80%
4.Proposal news date Implementation 
  - User Acceptance Test: 18/9/2019-31/3/2020
  -  User Manual:  2/10/2019-29/5/2020
  - PAT &amp; FAT: 
      i) EMR Basic: 23/11/19
     ii) EMR Plus:  #1- 15/2/2020, #2-29/2/2020, #3-9/3/2020, #4-3/4/2020, #5-18/4/2020,
         #6- 30/4/2020
  - FAT: 21/5/2020 – 20/9/2020
  - Warranty Period: 21/9/2020 – 20/9/2021
5. PAT Go-Live Issues Log = Helpdesk 1,386, Close = 1414, Duplicate = 17, Verified HTP = 64, Closed (Users) = 10325, Progress =52
- All issues must be verified/ closed before FAT starts.
6. CD Project EOT Application; 21/3/2020 – 20/9/2021 for the duration of 18 month including 12 months warranty.
</t>
  </si>
  <si>
    <t xml:space="preserve">1. Overall completion:  Plan = 69%; Actual = 69%
2. Corrective Maintenance in progress.
3.CM Report for December 2019, January – February target completed by 28/02/2020
4. Total seven (7) Application problems reported and closed.
</t>
  </si>
  <si>
    <t>Paid/ Revenue (RM)</t>
  </si>
  <si>
    <t>1.Overall completion, Plan = 13%, Actual = 13%
2.Corrective Maintenance in progress.
3.CM Report for  March Done 31/3/2020.
4. No problems reported in March 2020.</t>
  </si>
  <si>
    <t xml:space="preserve">Overall completion: 60%
Phase 1:100% completed
1. Application development (User) completed 100%
2. System Go-Live completed 100% on 19/8/2019
3.Development to System MPSP completed 100% on 15/11/2019
Phase 2:48% completed  
1. Requirement Analysis Study; completed 85%, started on 2/9/2019 – 30/4/2020
2. Development &amp; Design (Public Apps, Enforcement &amp; Back Office); completed 53%, started on 1/11/2019 – 30/06/2020
3. Testing, Training &amp; Commissioning; completed 20%, started on 26/12/2019 – 31/07/2020
4. Infrastructure Implementation (Sensor &amp; Getway – Planning, Delivery, Installation); completed 25%, started 01/09/2020 - 31/7/2020
5. Change Management &amp; Promotion; completed 60%, started on 19/08/2019 – 31/08/2020
- PSP Incident Log Total = 3404, Closed = 3243, Open = 161
- Total Incident Logs Recevied by Channel = Phone 2255, Email = 1011, Social Media = 167
- Total Incident Logs by Month = August = 50, September =78, October = 146, November = 240, 
   December = 519, January = 819, February = 723, March = 604
</t>
  </si>
  <si>
    <r>
      <t xml:space="preserve">Sistem Reproductive Health Information System (RHIS)
</t>
    </r>
    <r>
      <rPr>
        <i/>
        <sz val="9"/>
        <color theme="1"/>
        <rFont val="Calibri"/>
        <family val="2"/>
        <scheme val="minor"/>
      </rPr>
      <t>Membekal, Menghantar, Mengkaji, Merekabentuk, Membangun, Menginstalasi, Menguji, Mentauliah Dan Menyelenggara Bagi Naik Taraf Sistem Reproductive Health Information System (RHIS) di LPPKN</t>
    </r>
    <r>
      <rPr>
        <b/>
        <sz val="9"/>
        <color theme="1"/>
        <rFont val="Calibri"/>
        <family val="2"/>
        <scheme val="minor"/>
      </rPr>
      <t xml:space="preserve">
</t>
    </r>
  </si>
  <si>
    <t>Maintenance support on going</t>
  </si>
  <si>
    <t>Hatta Mohd Ali/  Azlan Abd Hamid</t>
  </si>
  <si>
    <t>Muhammad Fahrussyakirin, Azmin</t>
  </si>
  <si>
    <t>As at 31/3/2020</t>
  </si>
  <si>
    <t>JPJ MySIKAP
 - EXT IV</t>
  </si>
  <si>
    <t>● Movement restriction may greatly impacted the SLA to JPJ, which may result in monetary penalty.</t>
  </si>
  <si>
    <t>PD, PM, ADM</t>
  </si>
  <si>
    <t>NONE</t>
  </si>
  <si>
    <t xml:space="preserve">No PSC - MCO (18/3-14/4)
 - Mitigation action items are still in-progresss. </t>
  </si>
  <si>
    <t>HR, SDC, PD, PM</t>
  </si>
  <si>
    <t>Project Mgmt -
Finance</t>
  </si>
  <si>
    <t>•Risk not triggered yet but potential to be a threat</t>
  </si>
  <si>
    <t>Finance, PD, PM, PMO</t>
  </si>
  <si>
    <t>BD, AD, PMO</t>
  </si>
  <si>
    <t xml:space="preserve">No PSC - MCO (18/3-14/4)
</t>
  </si>
  <si>
    <t>CD - Clinical Documentation (HRPB)</t>
  </si>
  <si>
    <t>Project mgmt -
AD development</t>
  </si>
  <si>
    <t>Tarikh FAT dijangka akan melangkaui tarikh tamat kontrak iaitu selepas 20 Mac 2020</t>
  </si>
  <si>
    <t>Potential LAD and increase of cost.</t>
  </si>
  <si>
    <t>External factor -
Force Majeure</t>
  </si>
  <si>
    <t>Potential FAT Sign-off is further delayed !</t>
  </si>
  <si>
    <t>Project mgmt -
Timeline/ Scheduling</t>
  </si>
  <si>
    <t>Unable to complete the requirement within the timeline and budget.</t>
  </si>
  <si>
    <t>PM, APM, ADM, PMO</t>
  </si>
  <si>
    <t>Human resource
 - Internal</t>
  </si>
  <si>
    <t>Interrupt the working process and affect may deliverables.</t>
  </si>
  <si>
    <t>HRPZ II 
Maintenance Contract</t>
  </si>
  <si>
    <t>Preventive Maintenance</t>
  </si>
  <si>
    <t>PM, Infra Leader</t>
  </si>
  <si>
    <t>On-going.</t>
  </si>
  <si>
    <t>COVID-19 Pandemic has caused a 'Force Majeure' Condition for all projects.</t>
  </si>
  <si>
    <t>Due to prolong restriction on 'Movement Control Order' (MCO) would resulted in the overall delay in implementing all related projects.</t>
  </si>
  <si>
    <t>BD, AM, PD, PM</t>
  </si>
  <si>
    <t>Within 18/3 - 14/4/2020</t>
  </si>
  <si>
    <r>
      <rPr>
        <u/>
        <sz val="11"/>
        <color theme="1"/>
        <rFont val="Calibri"/>
        <family val="2"/>
        <scheme val="minor"/>
      </rPr>
      <t>No PSC - MCO (18/3-14/4)
-</t>
    </r>
    <r>
      <rPr>
        <sz val="11"/>
        <color theme="1"/>
        <rFont val="Calibri"/>
        <family val="2"/>
        <scheme val="minor"/>
      </rPr>
      <t xml:space="preserve"> SIT testing target on 23/4/2020</t>
    </r>
    <r>
      <rPr>
        <u/>
        <sz val="11"/>
        <color theme="1"/>
        <rFont val="Calibri"/>
        <family val="2"/>
        <scheme val="minor"/>
      </rPr>
      <t xml:space="preserve">
- </t>
    </r>
    <r>
      <rPr>
        <sz val="11"/>
        <color theme="1"/>
        <rFont val="Calibri"/>
        <family val="2"/>
        <scheme val="minor"/>
      </rPr>
      <t xml:space="preserve">Target Pilot on 30/4/2020
</t>
    </r>
  </si>
  <si>
    <r>
      <t xml:space="preserve">No PSC - MCO (18/3-14/4)
 - </t>
    </r>
    <r>
      <rPr>
        <sz val="11"/>
        <color theme="1"/>
        <rFont val="Calibri"/>
        <family val="2"/>
        <scheme val="minor"/>
      </rPr>
      <t>MBPP and MBSP are seeking the recommendation from MIROS and JKR prior to deployment and installations</t>
    </r>
    <r>
      <rPr>
        <u/>
        <sz val="11"/>
        <color theme="1"/>
        <rFont val="Calibri"/>
        <family val="2"/>
        <scheme val="minor"/>
      </rPr>
      <t xml:space="preserve">. </t>
    </r>
  </si>
  <si>
    <r>
      <rPr>
        <u/>
        <sz val="11"/>
        <color theme="1"/>
        <rFont val="Calibri"/>
        <family val="2"/>
        <scheme val="minor"/>
      </rPr>
      <t xml:space="preserve">No PSC - MCO (18/3-14/4)
</t>
    </r>
    <r>
      <rPr>
        <sz val="11"/>
        <color theme="1"/>
        <rFont val="Calibri"/>
        <family val="2"/>
        <scheme val="minor"/>
      </rPr>
      <t xml:space="preserve">
</t>
    </r>
  </si>
  <si>
    <t>Status (as at 30/04/2020)</t>
  </si>
  <si>
    <t xml:space="preserve">myIMMS Maintenance Status as at 27/03/2020:
1. Overall completion: Plan = 86%; Actual = 86%   
2. Technical Support Services: 
i) Problem Log: Total log for March 2020 = 600. Resolved = 485; In progress =35,
    Monitoring = 79
ii) Corrective Maintenance: Total log =286. Closed = 263, In progress = 15, New = 3, Cancel = 5 
3. Preventive maintenance:
i) PM activities for Year 2 completed 259/259 branches, 100% completed 
ii) PM activities for Year 3 completed 237/247 branches, 96 % completed
4. CR and Integration: Total CR = 243, New= 1, In progress= 15, Done UAT = 32, Completed = 173, KIV = 5, Drop = 17
5. Peluasan &amp; Perpindahan: Year 2 Completed Cameron Highland (9/10/2018) and Besut (7/12/2018); 
6. Training Year 2: Completed User Training = 28/28, Technical training = 4/4, CPR workshop= 4/5, Professional certification = 9/7, Technical workshop conference/seminar = 0/2
7. Training Year 3: Completed User Training = 16/24, Technical training 1/4, CPR workshop=2/5, Professional certification = 3/7, Technical workshop conference/seminar = 0/2
Transformation:
1. Overall completion: Plan = 100%; Actual = 90% 
2. Progress: 
i. Passport &amp; Selenggara – completed 
ii. Permit– completed 
iii.  Kutipan Hasil – completed 
iv. Kawalan Stok: completed
vi. Kawalan A: Pilot = 08/08/2019, Roll- out = Postpone
viii. Kawalan B: Transactions Pilot = 1, UAT Done = 0, UAT Ready = 39,
UAT In Test = 0,SIT2 Done = 2,SIT2 Ready = 51,SIT2 In Improvement = 0,  SIT2 BTMR In Test = 11, In Progress (HeiTech) = 23
Target SIT2 final, Implementation = 21/01/2020 – 13/03/2020
Target UAT 15 Location
- UAT1 (Model Darat/Udara): Postpone
- Target Pilot UAT1: 16/03/2020 – 20/03/2020 (Preparation); 23/03/2020 – 31/03/2020 (Pilot@KLIA2)
- Target RollOut:0 1/04/2020 – 15/05/2020 (15 Location Entrance Udara/Darat)
- UAT2 (Kawalan Kapal/Laut):30/03/2020 – 03/04/2020
- Target Pilot UAT2: 13/04/2020 – 17/04/2020 (Preparation); 20/04/2020 - 30/04/2020 (Pilot @ Pel Klang 
</t>
  </si>
  <si>
    <t xml:space="preserve">myIMMS Maintenance Status as at 26/02/2020:
1. Overall completion: Plan = 83%; Actual = 83%   
2. Technical Support Services: 
i) Problem Log: Total log for February 2020 = 757. Resolved = 566; In progress =151,
    Monitoring = 40
ii) Corrective Maintenance: Total log =273. Closed = 262, In progress = 10, New = 3, Cancel = 5 
3. Preventive maintenance:
i) PM activities for Year 2 completed 259/259 branches, 100% completed 
ii) PM activities for Year 3 completed 247/234 branches, 95 % completed
4. CR and Integration: Total CR = 232, New= 1, In progress= 8, Done UAT = 34, Completed = 167, KIV = 5, Drop = 17
5. Peluasan &amp; Perpindahan: Year 2 Completed Cameron Highland (9/10/2018) and Besut (7/12/2018); 
6. Training Year 2: Completed User Training = 28/28, Technical training = 4/4, CPR workshop= 4/5, Professional certification = 9/9, Technical workshop conference/seminar = 0/2
7. Training Year 3: Completed User Training = 12/24, Technical training 1/4, CPR workshop=2/5, Professional certification = 0/7, Technical workshop conference/seminar = 0/2
Transformation:
1. Overall completion: Plan = 100%; Actual = 90% 
2. Progress: 
i. Passport &amp; Selenggara – completed 
ii. Permit– completed 
iii.  Kutipan Hasil – completed 
iv. Kawalan Stok: completed
vi. Kawalan A: Pilot = 08/08/2019, Roll- out = 13/01/2020
viii. Kawalan B: Transactions Pilot = 1, UAT Done = 0, SIT2 Done = 2, SIT2 In Improvement = 0, UAT In Test = 0, SIT2 Ready = 48, SIT2 BTMR In Test = 11, In Progress (HeiTech) = 26
Target SIT2 final, Implementation = 21/01/2020 – 13/03/2020
Target UAT 15 Location
- UAT1 (Model Darat/Udara): 2/03/2020 – 04/03/2020
- Target Pilot UAT1: 09/03/2020 – 11/03/2020 (Preparation); 12/03/2020 – 21/03/2020 (Pilot@KLIA2)
- Target RollOut: 22/03/2020 – 30/04/2020 (15 Location Entrance Udara/Darat)
- UAT2 (Kawalan Kapal/Laut): 22/03/2020 – 27/03/2020
- Target Pilot UAT2: 06/04/2020 – 08/04/2020 (Preparation); 09/04/2020 18/04/2020 (Pilot @ Pel Klang 
</t>
  </si>
  <si>
    <t xml:space="preserve">myIMMS Maintenance Status as at 30/01/2020:
1. Overall completion: Plan = 80%; Actual = 80%   
2. Technical Support Services: 
i) Problem Log: Total log for January 2020 = 884. Resolved = 765; In progress = 86, Monitoring = 33
ii) Corrective Maintenance: Total log =273. Closed = 254, In progress = 11, New = 3, Cancel = 5 
3. Preventive maintenance:
i) PM activities for Year 2 completed 259/259 branches, 100% completed 
ii) PM activities for Year 3 completed 247/185 branches, 75 % completed
4. CR and Integration: Total CR = 230, New= 1, In progress= 7, Done UAT = 33, Completed = 163, KIV = 7, Drop = 16
5. Peluasan &amp; Perpindahan: Year 2 Completed Cameron Highland (9/10/2018) and Besut (7/12/2018); next branch (Jempol, Negeri Sembilan) in planning is for year 3, start 18/8/2019.
6. Training Year 2: Completed User Training = 28/28, Technical training = 4/4, CPR workshop= 4/5, Professional certification = 9/7, Technical workshop conference/seminar = 0/2
7. Training Year 3: Completed User Training = 8/24, Technical training = 0/4, CPR workshop= 1/5, Professional certification = 0/7, Technical workshop conference/seminar = 0/2
Transformation:
1. Overall completion: Plan = 100%; Actual = 90% 
2. Progress: 
i. Passport &amp; Selenggara – completed 
ii. Permit– completed 
iii.  Kutipan Hasil – completed 
iv. Kawalan Stok: completed
vi. Kawalan A: Pilot = 08/08/2019, Roll- out = 13/01/2020
viii. Kawalan B: Transactions Pilot = 1, UAT Done = 22, SIT2 Done = 3, SIT2 In Improvement = 29, UAT In Test = 1, SIT2 Ready = 43, SIT2 BTMR In Test = 11, In Progress (HeiTech) = 17
Target SIT2 final, Implementation = 21/01/2020 – 14/02/2020
Target UAT 16 Location
- UAT1 (Model Darat/Udara): 10/02/2020 – 12/02/2020
- Target Pilot UAT1: 17/02/2020 – 19/02/2020 (Preparation); 20/02/2020 – 28/02/2020 (Pilot@KLIA2)
- Target RollOut: 03/03/2020 – 16/03/2020 (15 Location Entrance Udara/Darat)
- UAT2 (Kawalan Kapal/Laut): 09/03/2020 – 13/03/2020
- Target Pilot UAT2: 16/02/2020 – 18/03/2020 (Preparation); 19/02/2020 – 27/03/2020 (Pilot @ Pel Klang &amp; RollOut)
</t>
  </si>
  <si>
    <t>Overall completion: 49%
1. EMR HIS@KKM EMR Basic Walkthru (Awareness program); 100%
2. Infra deployment @ HPD; 56%
3. HIS@KKM EMR Basic deployment @ AwanH; 100%
4. Rollout activities
- First cut Db migration; 100%
- Data verification; 50%
- Users Training; 50%</t>
  </si>
  <si>
    <t>1. Maintenance and support is on going.</t>
  </si>
  <si>
    <t>1. Maintenance andsupport is on going.</t>
  </si>
  <si>
    <t xml:space="preserve">Overall completion:  Plan = 68%; Actual = 68%
1. Corrective Maintenance in progress.
2. CM Report for December 2019, January and February 2020 done 29/02/2020
3. Problems reported March 2020; Total Received = 3, Open = 0, Closed = 3
</t>
  </si>
  <si>
    <t>Overall completion:  Plan = 74%; Actual = 74%
1. Corrective Maintenance in progress.
2.CM Report for December 2019, January – February done 28/02/2020.
3. No problems repoted in March 2020.</t>
  </si>
  <si>
    <t xml:space="preserve">Overall completion:  Plan =74%; Actual = 74%
1. Corrective Maintenance in progress.
2.CM Report for December 2019, January – February done 28/02/2020
3. No problems  reported in March 2020.
</t>
  </si>
  <si>
    <t>Overall completion:  Plan = 8%; Actual = 7%
'1.Project kick off with customer was done on 16/12/2019
2.Monthly Corrective Maintenance report completed for January 2020, February 2020 and March 2020. 
3. Network Utilization/ Antivirus/ Statistics of Usage &amp; Disk Space Report completed for January 2020, February 2020 and March 2020.
3. PM activity has started on 9/3/2020 however due to MCO, the activity has stopped on 18/3/2020. It will continue after MCO.
4. Internal kick-off will be arranged after MCO</t>
  </si>
  <si>
    <t xml:space="preserve">Status
1. Server and firewall hardware were delivered and istalled at HRPZ ON 15/1/2020 and 13/2/2020 respectively. 
2. Wireless - PO has not been issued yet
3. Other equipments - POs wre issued but delivery  cannot been done. due to payment issue. PM to issue memo  to finance
</t>
  </si>
  <si>
    <t xml:space="preserve"> Overall status completion: Plan = 100%.  Actual = 97%
 1. Warranty &amp; Support : Plan 42 % Actual 42 %
     Change Management:Plan 100 % Actual 100 %
     Benefit Realization (Post Go Live Study):Plan 0 % Actual 0 %
     Reinforcement Training &amp; TOT:Plan 100 % Actual 100 % 
2. Application Development status: overall status 100%
- SDD 100%
- Database design completed 100%
- Coding &amp; Unit test completed 100%
- UAT completed 100%
- Change Management completed 80%
- Training completed 100% 
- PAT completed 100%
- FAT completed 100%
Warranty &amp; Support Services
Overall completion: Plan = 42%; Actual = 42%   
Status Activities in the warranty
   - Training (Reinforcement Session) = 100%
   - Training (TOT Session) = 100%
   - Auto Login = 100%
   - SMRP= 100%
  -  RFR= 75%
 - Forensic= Actual 35%
 - Stand Alone= 0%
Summary Issue logs: Open 1, Resolution = 17, Closed = 113, Total 131
Total logs by category: Hardware = 9, Application = 122
 Log Issue by Month: November 2019 = 48, December 2019 = 59, January 2020 = 24
</t>
  </si>
  <si>
    <t xml:space="preserve">Overall status completion: Plan = 100%.  Actual = 97%
1.  Warranty &amp; Support: Plan 42 % Actual 42 %
     Change Management: Plan 100 % Actual 100 %
     Benefit Realization (Post Go Live Study):Plan 0 % Actual 0 %
     Reinforcement Training &amp; TOT:Plan 100 % Actual 100 % 
2. Application Development status: overall status 100%
- SDD 100%
- Database design completed 100%
- Coding &amp; Unit test completed 100%
- UAT completed 100%
- Change Management completed 80%
- Training completed 100% 
- PAT completed 100%
- FAT completed 100%
Warranty &amp; Support Services
Overall completion: Plan = 42%; Actual = 42%   
Status Activities in the warranty
   - Training (Reinforcement Session) = 100%
   - Training (TOT Session) = 100%
   - Auto Login = 100%
   - SMRP= 100%
  -  RFR= 75%
 - Forensic= Actual 35%
 - Stand Alone= 0%
Summary Logs Issue for April: Total = 4, Open 0, Resolution 0, Closed 0
Total logs by category: Hardware = 1, Application = 3 
Log Issue by Month: November 2019 = 48, December 2019 = 59, January 2020 = 24, 
February 2020 = 33, March 2020 = 15, April 2020 = 4
</t>
  </si>
  <si>
    <t xml:space="preserve"> Overall completion: Plan = 87%; Actual = 87% (Revised timeline # 3)
1. Application Development progress:
- System Requirement &amp; Design – 100%
- Programming (coding) – 94%
- Quality Assurance – 93%; Independent Verification Validation Testing – 93%
-  UAT – 87%
- Training - 68%
- Provisional Acceptance Test - 69%
2.Proposal news date Implementation 
  - User Acceptance Test: 18/9/2019-31/3/2020
  -  User Manual:  2/10/2019-29/5/2020
  - PAT &amp; FAT: 
      i) EMR Basic: 23/11/19
     ii) EMR Plus:  #1- 15/2/2020, #2-29/2/2020, #3-9/3/2020, #4-3/4/2020, #5-18/4/2020,
         #6- 30/4/2020
  - FAT: 21/5/2020 – 20/9/2020
  - Warranty Period: 21/9/2020 – 20/9/2021
3. PAT Go-Live Issues Log by March = Total = 131, Closed = 94, Open = 24, Verified = 13
- All issues must be verified/ closed before FAT starts.
4. Received SST on 13 March 2020 for the extension; 21/3/2020 – 20/9/2021 for the duration of 18 month including 12 months warranty.
</t>
  </si>
  <si>
    <t xml:space="preserve"> Overall completion: Plan = 59%, Actual = 49% (as at 31/03/2020).
1.  Delay due to:
    a. 3% delay due to MOH Postponement of Kick Off CCIS 
        Project, planned 4/2/2019 actual 12/3/2019
    b. 7% delay on Change of Hardware Model (EOF)
         • MOH Approval on Printer Model
2. Activity Status:
i. Project Management: Plan= 68%, Completed = 71%
ii. Site Evaluation &amp; Solutions Planning, Completed = 100%
iii. Infrastructure Implementation: Plan = 100%, Completed = 96%
iv. CCIS Software Implementation :58%, Completed = 28%
v. Training &amp; ToT: Plan = 75%, Completed = 43%
vi. Change Management: Plan = 91%, completed = 87%
vii. Business Continuity Plan (BCP): Plan = 78%, Completed =11%
viii. Benefit Realization Plan (BRP): Plan =40%, Completed = 19%
ix. PAT Go Live: Plan = 23%, Completed = 20%
3. Contract Management: 
i. Sent reminder letter to MOH  0n 5/2/2020. Received contract from MOH for signing on 10/2/2020. En Halim signed the contract and returned to MOH on 27/2/2020. 
ii.  Netlee has returned the contract to HTP. HTP need to review the scheduled and SOW. Finalizing the contract, target by 6 March 2020. Contract pending on Netlee feedback on HTP comments.
iii. HTP has received the KCSB sub contract completed contract on 20/2/2020
4. Infrastructure Implementation: 
i. Requirement of IP Address and Network segmentation is needed from all hospitals - HTP needs to review the existing network in HUS before configure CCIS network for not to interrupt with future Hospital Network configuration. Currently there is no Core Switches available in HUS.
ii. Additional electrical work for UPS installation in HQA and HUS- HQEI – 27/2/20 completed reconfigure and reinstall HTP additional ELCB in the current DB. HUS – Target in end Mac 2020 after complete hardware work in HPP an HRPB
iii. HRPZ Electrical Infrastructure - HTP propose to use the unallocated DB (available 2 units from HMelaka and HTJS)
- Discussion with HRPZ on 11 Feb 2020
- Submit proposal on 25 Feb 2020 (refer to slide)
iv. Readiness of Hospital Infrastructure site for ICU ward 3 HTF is only 50% completed- HTP will delivery all required hardware but installation of respective hardware will be delayed until the completion of Ward ICU3. HTP is proposing payment based on delivering of hardware. 
v. Readiness of equipment for HPP- HPP is lacking of additional 10 trolley- HTP will delivery all required hardware but install of respective trolley will be delayed until the trolley is ready.  HTP is proposing payment based on delivering of hardware. 
vi. Readiness in Hospital antivirus and intrusion policy - HTP recommended that all hospital has to comply to MOH standard antivirus protection policy to safeguards the IT network.
 vii. Hospital people readiness and coordination in accepting CCIS system 
- HTP propose to delay HMelaka CCIS installation after HTAA as to give coordination period within interdepartmental roles and responsibility.
viii. Unallocated Hardware as per tender BQ due to reduction of requirements in respective site
- HTP propose to use the unallocated hardware for sites that requires the equipment ie HTJS (UPS Server and Rack) HPP (DB). KKM agreed that only request related to CCIS Project are only will be approval.
ix. Mobility and ease of trolley movement due to limited working area in ICU
- HTP propose to use project cost saving of RM896K. KKM agreed to present it in the next Technical Meeting.
5. Project Activities in March 2020:
i. Infra Documentation: Delay due to MCO till 14 April 2020.
ii. Change Management: Delay due to MCO till 14 April 2020.
iii. Hardware Delivery: Delay due to MCO till 14 April 2020.
iv. Software Delivery: Delay due to MCO till 14 April 2020.
v. PICIS Installation: Delay due to MCO till 14 April 2020.
vi. Training: Delay due to MCO till 14 April 2020.
vii. Testing: Delay due to MCO till 14 April 2020.
</t>
  </si>
  <si>
    <t xml:space="preserve"> Overall completion: Plan =68%, Actual = 49%2.
1.  Activity Status:
i. Project Management: Plan= 71%, Completed = 68%
ii. Site Evaluation: Completed = 100%
iii. Infrastructure Implementation: Plan = 100%, Completed = 
      96%
iv. CCIS Software Implementation: Plan = 58%, Completed = 25%
v. Interfacing Medical Equipment: Plan = 45%, Completed = 22%
vi. UAT: Plan = 45%, Completed = 22%
vii. Integration with SPP: Plan = 50%, Completed = 26%
viii. Training &amp; ToT: Plan = 35%, Completed = 20%
ix. Change Management &amp; Business Continuity Plan (BCP): 
     Plan = 90%, completed = 89%
x. PAT Go Live: Plan = 23%, Completed = 20%
2. Contract Management: 
i. Sent reminder letter to MOH  0n 5/2/2020. Received final 
    contract copy from MOH for signing on 10/2/2020. En Halim 
    signed the contract and &amp; HTP signature, return to MOH on 
     27/2/2020. 
ii. Netlee has returned the contract to HTP. HTP need to review 
     the scheduled and SOW. Finalizing the contract, target by 6 
     March 2020. Contract pending on Netlee feedback on HTP 
     comments.
iii. HTP has received the KCSB sub contract completed signed,
        stamped contract on 20/2/2020.
3. Infrastructure Implementation: 
i. Requirement of IP Address and Network segmentation is needed
     from all hospitals - HTP needs to review the existing network in 
     HUS before configure CCIS network for not to interrupt with 
     future Hospital Network configuration. Currently there is no 
     Core Switches available in HUS.
ii. Additional electrical work for UPS installation in HQA and HUS- 
     HQEI – 27/2/20 completed reconfigure and reinstall HTP 
     additional ELCB in the current DB. HUS – Target in end Mac 2020
      after complete hardware work in HPP an HRPB.
iii. HRPZ Electrical Infrastructure - HTP propose to use the 
      unallocated DB (available 2 units from HMelaka and HTJS)
      - Discussion with HRPZ on 11 Feb 2020
      - Submit proposal on 25 Feb 2020 (refer to slide)
iv. Readiness of Hospital Infrastructure site for ICU ward 3 HTF is 
      only 50% completed- HTP will delivery all required hardware 
      but installation of respective hardware will be delayed until the
      completion of Ward ICU3. HTP is proposing payment based on 
      delivering of hardware. 
v. Readiness of equipment for HPP- HPP is lacking of additional    
     trolley- HTP will delivery all required hardware but install of 
     respective trolley will be delayed until the trolley is ready.  HTP
     is proposing payment based on delivering of hardware.
 vi.Readiness in Hospital antivirus and intrusion policy - HTP
      recommended that all hospital has to comply to MOH standard
      antivirus protection policy to safeguards the IT network.
 vii.Hospital people readiness and coordination in accepting CCIS 
       system.  
       - Delay in implementation due to ICU converted to COVID 19   
       center.
       - HTP propose to delay HMelaka CCIS installation after HTAA as 
       to give coordination period within   interdepartmental roles 
       and responsibility.
viii.Unallocated Hardware as per tender BQ due to reduction of 
         requirements in respective site.
        - HTP propose to use the unallocated hardware for sites that 
         requires the equipment ie HTJS (UPS    Server and Rack) HPP 
        (DB). KKM agreed that only request related to CCIS Project are  
        will be approval.
 ix. Mobility and ease of trolley movement due to limited working  
        area in ICU.
       - HTP propose to use project cost saving of RM896K. KKM 
       agreed to present it in the next  Technical Meeting.
4. Project Activities Till 6 March 2020:
i. Infra Delivered and Pending Sign Off: Delay due to MCO and  
    COVID19
ii. Hardware Delivery: Delay due to MCO and COVID19
iii. Rework and Reinstall required: All hospital site due to
      movement of hardware delivered
iv. Change Management: Delay – waiting feedback on Pengarah 
      availability, target CMA in end March or early April
v. UPS Servers Status: Pending KKM discussion electrical capacity 
     due to MCO &amp; COVID19 
vi. Hardware Delivery Status: Delay due to MCO and COVID19
vii. Switch Configuration: Delay due to MCO and COVID19
viii. NetVault Reconfiguration: Delay due to MCO and COVID19
ix. Report Submission &amp; Review: Delay due to MCO and COVID19
x. CCIS Implementation: Delay due to MCO and COVID19
xi. CCIS Integration Development: Delay developing the interface 
      COE module due to MOC and delay in hardware rework and CCIS
       final configuration 
xii. Delay in Training, Testing and Go Live: Delay due to MCO and 
       COVID19
</t>
  </si>
  <si>
    <t xml:space="preserve"> Overall completion = 99% 
1.Pilot Production: Total Online Panels = 3,415
    Stage 3 (761 panels) = 100%, completed 
   Stage 4 (566 panels) = completed on 28/12/2019
   Stage 5 (655 panels) = completed on 10/01/2020
2. Lost Device Panels = 136
     Fail Upgrade Panels = 132
    Completed = 50%, start date 12/3/2020 
3. Fomema agreed on BTMR request to enhance log files on gateway server with a statistical report, completed = 10%, start date 3/1/2020 and end 20/1/2020
4. a) New Installation on 528 Unreadiness Clinics, start date 1/12/2019 and end 20/12/2019 
     - Total request + installed To Date = 106
     - No response yet = 415
     - Installation in January &amp; February =10
    b) Problem Log March 2020: 
         - Total Received = 321
         -  Open = 2
         -  Closed = 319
5. Monthly report preparation for February 2020 pending submission and printing due to MCO. 
</t>
  </si>
  <si>
    <t>Maintenance and support on going</t>
  </si>
  <si>
    <t xml:space="preserve"> Overall completion; Plan = 82%; Actual = 82%  
1. License Renewal &amp; Hardware Support for Next Generation Firewall, EIP, PRTG &amp; PANDA   
     completed 100% in 20 February 2019
2. Sangfor Firewall Implementation at 5 new branches completed 100% in March 2019
3.Technical Support (15 month over 27 month): Plan = 67%; Actual = 67%
4. Helpdesk (15 month over 27 month): Plan = 67%; Actual = 67%
5. Preventive Maintenance: Plan = 75%; Actual =75%</t>
  </si>
  <si>
    <t>OLD STATUS</t>
  </si>
  <si>
    <t>As at 30/4/2020</t>
  </si>
  <si>
    <r>
      <rPr>
        <b/>
        <sz val="11"/>
        <rFont val="Calibri"/>
        <family val="2"/>
      </rPr>
      <t>Human resource</t>
    </r>
    <r>
      <rPr>
        <sz val="11"/>
        <rFont val="Calibri"/>
        <family val="2"/>
      </rPr>
      <t xml:space="preserve">
 - Internal</t>
    </r>
  </si>
  <si>
    <r>
      <rPr>
        <b/>
        <u/>
        <sz val="11"/>
        <rFont val="Calibri"/>
        <family val="2"/>
      </rPr>
      <t>Mitigattion</t>
    </r>
    <r>
      <rPr>
        <sz val="11"/>
        <rFont val="Calibri"/>
        <family val="2"/>
      </rPr>
      <t xml:space="preserve">
●1. </t>
    </r>
    <r>
      <rPr>
        <sz val="11"/>
        <rFont val="Calibri"/>
        <family val="2"/>
        <scheme val="minor"/>
      </rPr>
      <t xml:space="preserve">Get approval from BTD IT for VPN access so that mySIKAP developers can develop the CR/On Request from home.
</t>
    </r>
    <r>
      <rPr>
        <sz val="11"/>
        <rFont val="Calibri"/>
        <family val="2"/>
      </rPr>
      <t>●</t>
    </r>
    <r>
      <rPr>
        <sz val="9"/>
        <rFont val="Calibri"/>
        <family val="2"/>
      </rPr>
      <t xml:space="preserve"> 2.  </t>
    </r>
    <r>
      <rPr>
        <sz val="11"/>
        <rFont val="Calibri"/>
        <family val="2"/>
      </rPr>
      <t>Official letter  from JPJ for the support staff to travel cross district  to support  JPJ Branches.
3.  Inform BTD/IT that CR development to be put 'on-hold' due to MCO</t>
    </r>
  </si>
  <si>
    <t>Before 30/6/2020</t>
  </si>
  <si>
    <r>
      <t xml:space="preserve">Mitigation in-Progress :
</t>
    </r>
    <r>
      <rPr>
        <sz val="11"/>
        <rFont val="Calibri"/>
        <family val="2"/>
      </rPr>
      <t>1. To send Letter / Notice of Force Majeure if MCO will be extended beyond 29/4/2020.(</t>
    </r>
    <r>
      <rPr>
        <b/>
        <i/>
        <sz val="11"/>
        <rFont val="Calibri"/>
        <family val="2"/>
      </rPr>
      <t>Pending</t>
    </r>
    <r>
      <rPr>
        <sz val="11"/>
        <rFont val="Calibri"/>
        <family val="2"/>
      </rPr>
      <t>)
2. Request official Letter from JPJ for essential service, so staff can go cross-district to continue support.(</t>
    </r>
    <r>
      <rPr>
        <b/>
        <i/>
        <sz val="11"/>
        <rFont val="Calibri"/>
        <family val="2"/>
      </rPr>
      <t>Done</t>
    </r>
    <r>
      <rPr>
        <sz val="11"/>
        <rFont val="Calibri"/>
        <family val="2"/>
      </rPr>
      <t>)
3. Email/ Inform BTD/IT that CR development is 'on Hold' due to MCO.(</t>
    </r>
    <r>
      <rPr>
        <b/>
        <i/>
        <sz val="11"/>
        <rFont val="Calibri"/>
        <family val="2"/>
      </rPr>
      <t>Done</t>
    </r>
    <r>
      <rPr>
        <sz val="11"/>
        <rFont val="Calibri"/>
        <family val="2"/>
      </rPr>
      <t xml:space="preserve">)
</t>
    </r>
  </si>
  <si>
    <t xml:space="preserve">No PSC - Extended MCO (15/4 - 29/4/2020)
 - Mitigation action items - Status Quo. </t>
  </si>
  <si>
    <r>
      <t>• Non-dedicated developer resources could lead to potential risk of not being able to complete task on-time.
(</t>
    </r>
    <r>
      <rPr>
        <b/>
        <i/>
        <sz val="11"/>
        <rFont val="Calibri"/>
        <family val="2"/>
        <scheme val="minor"/>
      </rPr>
      <t>Note: currently some JPJ staff is shared with other proj like PSP</t>
    </r>
    <r>
      <rPr>
        <sz val="11"/>
        <rFont val="Calibri"/>
        <family val="2"/>
        <scheme val="minor"/>
      </rPr>
      <t>)</t>
    </r>
  </si>
  <si>
    <r>
      <rPr>
        <b/>
        <u/>
        <sz val="11"/>
        <rFont val="Calibri"/>
        <family val="2"/>
        <scheme val="minor"/>
      </rPr>
      <t>Mitigation</t>
    </r>
    <r>
      <rPr>
        <sz val="11"/>
        <rFont val="Calibri"/>
        <family val="2"/>
        <scheme val="minor"/>
      </rPr>
      <t xml:space="preserve">
 1) Staff assigned to specific project based on % involvement. Certain staff is assigned to multi-projects.
2) SDC to strategize &amp; prioritize on  resource sharing with other project when multi-tasking.</t>
    </r>
  </si>
  <si>
    <t>SDC, PD, PM</t>
  </si>
  <si>
    <r>
      <t xml:space="preserve">Mitigation in-Progress :
</t>
    </r>
    <r>
      <rPr>
        <sz val="11"/>
        <rFont val="Calibri"/>
        <family val="2"/>
      </rPr>
      <t>1. Staff can continue to develop on CR even after being co-located at other project.(ie doing multi-tasking)</t>
    </r>
  </si>
  <si>
    <r>
      <rPr>
        <b/>
        <u/>
        <sz val="11"/>
        <rFont val="Calibri"/>
        <family val="2"/>
        <scheme val="minor"/>
      </rPr>
      <t>Mitigation</t>
    </r>
    <r>
      <rPr>
        <sz val="11"/>
        <rFont val="Calibri"/>
        <family val="2"/>
        <scheme val="minor"/>
      </rPr>
      <t xml:space="preserve">
•Follow up closely with Finance Team and requesting  Finance to commit for faster payment To Vendor.
 -  Prioritize the payments</t>
    </r>
  </si>
  <si>
    <t>On-going</t>
  </si>
  <si>
    <r>
      <t xml:space="preserve">Mitigation in-Progress :
</t>
    </r>
    <r>
      <rPr>
        <sz val="11"/>
        <rFont val="Calibri"/>
        <family val="2"/>
      </rPr>
      <t xml:space="preserve">1. Formally reporting to Finance manager on outstanding payments to Vendor. (Vendor List) </t>
    </r>
    <r>
      <rPr>
        <b/>
        <i/>
        <sz val="11"/>
        <rFont val="Calibri"/>
        <family val="2"/>
      </rPr>
      <t>(On going)</t>
    </r>
    <r>
      <rPr>
        <sz val="11"/>
        <rFont val="Calibri"/>
        <family val="2"/>
      </rPr>
      <t xml:space="preserve"> </t>
    </r>
  </si>
  <si>
    <r>
      <rPr>
        <u/>
        <sz val="11"/>
        <rFont val="Calibri"/>
        <family val="2"/>
        <scheme val="minor"/>
      </rPr>
      <t xml:space="preserve">No PSC - MCO (18/3-14/4)
 </t>
    </r>
    <r>
      <rPr>
        <sz val="11"/>
        <rFont val="Calibri"/>
        <family val="2"/>
        <scheme val="minor"/>
      </rPr>
      <t>- Escalate to Finance representative in PSC session  regularly</t>
    </r>
    <r>
      <rPr>
        <u/>
        <sz val="11"/>
        <rFont val="Calibri"/>
        <family val="2"/>
        <scheme val="minor"/>
      </rPr>
      <t>.</t>
    </r>
    <r>
      <rPr>
        <sz val="11"/>
        <rFont val="Calibri"/>
        <family val="2"/>
        <scheme val="minor"/>
      </rPr>
      <t xml:space="preserve">
</t>
    </r>
  </si>
  <si>
    <t>No PSC - Extended MCO (15/4 - 29/4/2020)
 - Mitigation action items is Status Quo.  
 - Payment by FIN based on priority.</t>
  </si>
  <si>
    <r>
      <rPr>
        <b/>
        <sz val="11"/>
        <rFont val="Calibri"/>
        <family val="2"/>
      </rPr>
      <t>Medium</t>
    </r>
    <r>
      <rPr>
        <sz val="11"/>
        <rFont val="Calibri"/>
        <family val="2"/>
      </rPr>
      <t xml:space="preserve"> - Enforcement Systems need a quick stabilization period, and have full enforcement functionalities upon successful Integration with all Sensors equipment.</t>
    </r>
  </si>
  <si>
    <r>
      <rPr>
        <b/>
        <sz val="11"/>
        <rFont val="Calibri"/>
        <family val="2"/>
      </rPr>
      <t xml:space="preserve">Mitigation </t>
    </r>
    <r>
      <rPr>
        <sz val="11"/>
        <rFont val="Calibri"/>
        <family val="2"/>
      </rPr>
      <t>:
1. To expedite ENF System's full Integration with Sensor's functionalities.</t>
    </r>
    <r>
      <rPr>
        <b/>
        <i/>
        <sz val="11"/>
        <rFont val="Calibri"/>
        <family val="2"/>
      </rPr>
      <t>(In progress)</t>
    </r>
    <r>
      <rPr>
        <sz val="11"/>
        <rFont val="Calibri"/>
        <family val="2"/>
      </rPr>
      <t xml:space="preserve">
Target on-ground deployment before End March 2020 (</t>
    </r>
    <r>
      <rPr>
        <i/>
        <sz val="11"/>
        <rFont val="Calibri"/>
        <family val="2"/>
      </rPr>
      <t>Has been 2-mth delayed due to longer MCO</t>
    </r>
    <r>
      <rPr>
        <sz val="11"/>
        <rFont val="Calibri"/>
        <family val="2"/>
      </rPr>
      <t>).
2. To develop an efficient 'targeted-enforcement' methods using auto lot-no detection (for unpaid parking).</t>
    </r>
    <r>
      <rPr>
        <i/>
        <sz val="11"/>
        <rFont val="Calibri"/>
        <family val="2"/>
      </rPr>
      <t>(In progress)</t>
    </r>
    <r>
      <rPr>
        <sz val="11"/>
        <rFont val="Calibri"/>
        <family val="2"/>
      </rPr>
      <t xml:space="preserve">
3. Ensure our PSP system able to Alert and monitor the Councils via Enforcement Dashboard.</t>
    </r>
    <r>
      <rPr>
        <b/>
        <i/>
        <sz val="11"/>
        <rFont val="Calibri"/>
        <family val="2"/>
      </rPr>
      <t>(In progress)</t>
    </r>
  </si>
  <si>
    <t>Target by30/4/2020</t>
  </si>
  <si>
    <r>
      <rPr>
        <b/>
        <sz val="11"/>
        <rFont val="Calibri"/>
        <family val="2"/>
      </rPr>
      <t>Technical Solution</t>
    </r>
    <r>
      <rPr>
        <sz val="11"/>
        <rFont val="Calibri"/>
        <family val="2"/>
      </rPr>
      <t xml:space="preserve">
- Internal</t>
    </r>
  </si>
  <si>
    <r>
      <rPr>
        <b/>
        <sz val="11"/>
        <rFont val="Calibri"/>
        <family val="2"/>
      </rPr>
      <t xml:space="preserve">High </t>
    </r>
    <r>
      <rPr>
        <sz val="11"/>
        <rFont val="Calibri"/>
        <family val="2"/>
      </rPr>
      <t>- Failure of device integration (</t>
    </r>
    <r>
      <rPr>
        <i/>
        <sz val="11"/>
        <rFont val="Calibri"/>
        <family val="2"/>
      </rPr>
      <t>sensor working together with the Apps</t>
    </r>
    <r>
      <rPr>
        <sz val="11"/>
        <rFont val="Calibri"/>
        <family val="2"/>
      </rPr>
      <t>) which result in lacking navigation features for Find-park, and Parking Enforcement, would decrease the effectiveness of operations for both MBPP and MBSP.</t>
    </r>
  </si>
  <si>
    <r>
      <rPr>
        <b/>
        <sz val="11"/>
        <rFont val="Calibri"/>
        <family val="2"/>
      </rPr>
      <t xml:space="preserve">Mitigation </t>
    </r>
    <r>
      <rPr>
        <sz val="11"/>
        <rFont val="Calibri"/>
        <family val="2"/>
      </rPr>
      <t>:
1. To engage a more reliable Supplier of Sensor with complete solution eg. HW, Solution, Network coverage and Maintanence suppport.
(</t>
    </r>
    <r>
      <rPr>
        <b/>
        <i/>
        <sz val="11"/>
        <rFont val="Calibri"/>
        <family val="2"/>
      </rPr>
      <t>Note: For Phase-2, HTP engaged IoTMalta sensor supplied by X-Peranti instead of SCC's sensor</t>
    </r>
    <r>
      <rPr>
        <sz val="11"/>
        <rFont val="Calibri"/>
        <family val="2"/>
      </rPr>
      <t>)</t>
    </r>
  </si>
  <si>
    <t>PM, AD, Prod &amp; Solution Achitect</t>
  </si>
  <si>
    <r>
      <rPr>
        <b/>
        <sz val="11"/>
        <rFont val="Calibri"/>
        <family val="2"/>
      </rPr>
      <t>PSC 2/2020</t>
    </r>
    <r>
      <rPr>
        <sz val="11"/>
        <rFont val="Calibri"/>
        <family val="2"/>
      </rPr>
      <t xml:space="preserve"> -
HeiTech is engaging X-PERANTI for Radar/ Magnetic parking sensors for Phase-2 of Deployment to improve sensor  Sensitivity and Ease of Maintenance. 
Both Majlises are yet to decide on the appointed X-peranti sensors.
MBSP also in midst to give approval for Surface and Flush Type sensors to be installed at roads under </t>
    </r>
    <r>
      <rPr>
        <i/>
        <sz val="11"/>
        <rFont val="Calibri"/>
        <family val="2"/>
      </rPr>
      <t>Pewartaan JKR.</t>
    </r>
    <r>
      <rPr>
        <sz val="11"/>
        <rFont val="Calibri"/>
        <family val="2"/>
      </rPr>
      <t xml:space="preserve"> 
</t>
    </r>
    <r>
      <rPr>
        <b/>
        <u/>
        <sz val="11"/>
        <rFont val="Calibri"/>
        <family val="2"/>
      </rPr>
      <t>In Progress</t>
    </r>
    <r>
      <rPr>
        <b/>
        <sz val="11"/>
        <rFont val="Calibri"/>
        <family val="2"/>
      </rPr>
      <t>.</t>
    </r>
  </si>
  <si>
    <r>
      <t>Project Management
 - Ex</t>
    </r>
    <r>
      <rPr>
        <b/>
        <sz val="11"/>
        <rFont val="Calibri"/>
        <family val="2"/>
      </rPr>
      <t>ternal</t>
    </r>
  </si>
  <si>
    <r>
      <rPr>
        <b/>
        <sz val="11"/>
        <rFont val="Calibri"/>
        <family val="2"/>
      </rPr>
      <t>Technical Solution</t>
    </r>
    <r>
      <rPr>
        <sz val="11"/>
        <rFont val="Calibri"/>
        <family val="2"/>
      </rPr>
      <t xml:space="preserve">
- External</t>
    </r>
  </si>
  <si>
    <t>Third-party Integration Timeline potentially affected.</t>
  </si>
  <si>
    <t>Before 30/06/2020</t>
  </si>
  <si>
    <r>
      <rPr>
        <u/>
        <sz val="11"/>
        <rFont val="Calibri"/>
        <family val="2"/>
        <scheme val="minor"/>
      </rPr>
      <t>No PSC - MCO (18/3-14/4)
 -</t>
    </r>
    <r>
      <rPr>
        <sz val="11"/>
        <rFont val="Calibri"/>
        <family val="2"/>
        <scheme val="minor"/>
      </rPr>
      <t xml:space="preserve"> Pilot soft launch e-Coupon with Happy-Mart on 17/3/2020</t>
    </r>
    <r>
      <rPr>
        <u/>
        <sz val="11"/>
        <rFont val="Calibri"/>
        <family val="2"/>
        <scheme val="minor"/>
      </rPr>
      <t>.
 -</t>
    </r>
    <r>
      <rPr>
        <sz val="11"/>
        <rFont val="Calibri"/>
        <family val="2"/>
        <scheme val="minor"/>
      </rPr>
      <t xml:space="preserve"> Target Pilot with 7-Elevan on End April 2020.
</t>
    </r>
  </si>
  <si>
    <t>Late decision from Majlis on type of sensor to be installed for both MBPP and MBSP.</t>
  </si>
  <si>
    <t>Timeline breaches due to late decision coupled with Covid-19 pandemic.</t>
  </si>
  <si>
    <r>
      <rPr>
        <b/>
        <sz val="11"/>
        <rFont val="Calibri"/>
        <family val="2"/>
      </rPr>
      <t>Mitigation</t>
    </r>
    <r>
      <rPr>
        <sz val="11"/>
        <rFont val="Calibri"/>
        <family val="2"/>
      </rPr>
      <t xml:space="preserve"> :
1. To get MIROS endorsement and recommendation on the proposed specifications of Surface-mounted sensors. </t>
    </r>
    <r>
      <rPr>
        <b/>
        <i/>
        <sz val="11"/>
        <rFont val="Calibri"/>
        <family val="2"/>
      </rPr>
      <t>(Done)</t>
    </r>
    <r>
      <rPr>
        <sz val="11"/>
        <rFont val="Calibri"/>
        <family val="2"/>
      </rPr>
      <t xml:space="preserve">
2. To get JKR's endorsement and approval for testing for Surface-Type sensors. </t>
    </r>
    <r>
      <rPr>
        <b/>
        <i/>
        <sz val="11"/>
        <rFont val="Calibri"/>
        <family val="2"/>
      </rPr>
      <t>(In progress)</t>
    </r>
  </si>
  <si>
    <t>BD, PD, PM, PMO</t>
  </si>
  <si>
    <r>
      <rPr>
        <u/>
        <sz val="11"/>
        <rFont val="Calibri"/>
        <family val="2"/>
        <scheme val="minor"/>
      </rPr>
      <t xml:space="preserve">No PSC - MCO (18/3-14/4)
 </t>
    </r>
    <r>
      <rPr>
        <sz val="11"/>
        <rFont val="Calibri"/>
        <family val="2"/>
        <scheme val="minor"/>
      </rPr>
      <t>- Still awaiting MBPP's decision on implementation of Surface mounted Sensors.</t>
    </r>
    <r>
      <rPr>
        <u/>
        <sz val="11"/>
        <rFont val="Calibri"/>
        <family val="2"/>
        <scheme val="minor"/>
      </rPr>
      <t xml:space="preserve"> </t>
    </r>
    <r>
      <rPr>
        <sz val="11"/>
        <rFont val="Calibri"/>
        <family val="2"/>
        <scheme val="minor"/>
      </rPr>
      <t xml:space="preserve">
</t>
    </r>
  </si>
  <si>
    <t>HTP at risk if there is no contract.</t>
  </si>
  <si>
    <r>
      <rPr>
        <b/>
        <sz val="11"/>
        <rFont val="Calibri"/>
        <family val="2"/>
      </rPr>
      <t>Mitigation</t>
    </r>
    <r>
      <rPr>
        <sz val="11"/>
        <rFont val="Calibri"/>
        <family val="2"/>
      </rPr>
      <t xml:space="preserve">
'To initiate with legal on contract preparation with myEG to ensure company interest was safeguarded
</t>
    </r>
  </si>
  <si>
    <r>
      <rPr>
        <b/>
        <u/>
        <sz val="11"/>
        <rFont val="Calibri"/>
        <family val="2"/>
      </rPr>
      <t>Mitigation In Progress</t>
    </r>
    <r>
      <rPr>
        <b/>
        <sz val="11"/>
        <rFont val="Calibri"/>
        <family val="2"/>
      </rPr>
      <t xml:space="preserve">
</t>
    </r>
    <r>
      <rPr>
        <sz val="11"/>
        <rFont val="Calibri"/>
        <family val="2"/>
      </rPr>
      <t>MyEG is reviewing the final Terms and Condition of Contract to be finalized</t>
    </r>
    <r>
      <rPr>
        <b/>
        <sz val="11"/>
        <rFont val="Calibri"/>
        <family val="2"/>
      </rPr>
      <t xml:space="preserve">.
</t>
    </r>
    <r>
      <rPr>
        <sz val="11"/>
        <rFont val="Calibri"/>
        <family val="2"/>
      </rPr>
      <t>Legal HTP has vetted thru the Contract</t>
    </r>
    <r>
      <rPr>
        <b/>
        <sz val="11"/>
        <rFont val="Calibri"/>
        <family val="2"/>
      </rPr>
      <t>.</t>
    </r>
    <r>
      <rPr>
        <b/>
        <i/>
        <sz val="11"/>
        <rFont val="Calibri"/>
        <family val="2"/>
      </rPr>
      <t>(In progress)</t>
    </r>
    <r>
      <rPr>
        <b/>
        <sz val="11"/>
        <rFont val="Calibri"/>
        <family val="2"/>
      </rPr>
      <t xml:space="preserve">
</t>
    </r>
  </si>
  <si>
    <r>
      <rPr>
        <b/>
        <sz val="11"/>
        <rFont val="Calibri"/>
        <family val="2"/>
      </rPr>
      <t xml:space="preserve">(PSC 2/2020) </t>
    </r>
    <r>
      <rPr>
        <sz val="11"/>
        <rFont val="Calibri"/>
        <family val="2"/>
      </rPr>
      <t xml:space="preserve">
Final scope of work has been confirmed by Project Team. AM has sent to myEG for review and yet to receive any response. An official email was sent and still waiting for their feedback. AM following up.
</t>
    </r>
    <r>
      <rPr>
        <b/>
        <u/>
        <sz val="11"/>
        <rFont val="Calibri"/>
        <family val="2"/>
      </rPr>
      <t>In Progress</t>
    </r>
    <r>
      <rPr>
        <sz val="11"/>
        <rFont val="Calibri"/>
        <family val="2"/>
      </rPr>
      <t>.</t>
    </r>
  </si>
  <si>
    <r>
      <rPr>
        <b/>
        <sz val="11"/>
        <rFont val="Calibri"/>
        <family val="2"/>
      </rPr>
      <t>Financial</t>
    </r>
    <r>
      <rPr>
        <sz val="11"/>
        <rFont val="Calibri"/>
        <family val="2"/>
      </rPr>
      <t xml:space="preserve">
 - External</t>
    </r>
  </si>
  <si>
    <r>
      <rPr>
        <b/>
        <u/>
        <sz val="11"/>
        <rFont val="Calibri"/>
        <family val="2"/>
      </rPr>
      <t>Mitigation:</t>
    </r>
    <r>
      <rPr>
        <sz val="11"/>
        <rFont val="Calibri"/>
        <family val="2"/>
      </rPr>
      <t xml:space="preserve">
1. Second revision of Timeline indicated that the JIM Transformation project can be completed by July 2019.</t>
    </r>
  </si>
  <si>
    <r>
      <rPr>
        <b/>
        <u/>
        <sz val="11"/>
        <rFont val="Calibri"/>
        <family val="2"/>
      </rPr>
      <t>Mitigation Completed</t>
    </r>
    <r>
      <rPr>
        <b/>
        <sz val="11"/>
        <rFont val="Calibri"/>
        <family val="2"/>
      </rPr>
      <t xml:space="preserve">.
</t>
    </r>
    <r>
      <rPr>
        <sz val="11"/>
        <rFont val="Calibri"/>
        <family val="2"/>
      </rPr>
      <t xml:space="preserve">JIM/BTMR accepted and approved the revised timeline (Second revision).
HTP negotiated to pay a total of RM30,000 only for the LAD.(Capped)
</t>
    </r>
  </si>
  <si>
    <r>
      <t xml:space="preserve">(PSC 2/2020) - </t>
    </r>
    <r>
      <rPr>
        <sz val="11"/>
        <rFont val="Calibri"/>
        <family val="2"/>
      </rPr>
      <t>Until transformation is completely finish, PB(D) would not give the decision as yet on the appeal of LAD</t>
    </r>
    <r>
      <rPr>
        <b/>
        <sz val="11"/>
        <rFont val="Calibri"/>
        <family val="2"/>
      </rPr>
      <t xml:space="preserve">.
</t>
    </r>
    <r>
      <rPr>
        <b/>
        <u/>
        <sz val="11"/>
        <rFont val="Calibri"/>
        <family val="2"/>
      </rPr>
      <t>In Progress</t>
    </r>
    <r>
      <rPr>
        <b/>
        <sz val="11"/>
        <rFont val="Calibri"/>
        <family val="2"/>
      </rPr>
      <t>.</t>
    </r>
  </si>
  <si>
    <r>
      <rPr>
        <b/>
        <u/>
        <sz val="11"/>
        <rFont val="Calibri"/>
        <family val="2"/>
      </rPr>
      <t>Mitigation 1:</t>
    </r>
    <r>
      <rPr>
        <sz val="11"/>
        <rFont val="Calibri"/>
        <family val="2"/>
      </rPr>
      <t xml:space="preserve">
1. BTMR To write with justification and propose to KDN. 
 </t>
    </r>
  </si>
  <si>
    <r>
      <rPr>
        <b/>
        <sz val="11"/>
        <rFont val="Calibri"/>
        <family val="2"/>
      </rPr>
      <t>Mitigation CLOSED</t>
    </r>
    <r>
      <rPr>
        <sz val="11"/>
        <rFont val="Calibri"/>
        <family val="2"/>
      </rPr>
      <t xml:space="preserve"> :
KDN rejected BTMR's proposal on Training Overseas.</t>
    </r>
  </si>
  <si>
    <r>
      <rPr>
        <b/>
        <sz val="11"/>
        <rFont val="Calibri"/>
        <family val="2"/>
      </rPr>
      <t>Contract management</t>
    </r>
    <r>
      <rPr>
        <sz val="11"/>
        <rFont val="Calibri"/>
        <family val="2"/>
      </rPr>
      <t xml:space="preserve">
 - External</t>
    </r>
  </si>
  <si>
    <r>
      <rPr>
        <b/>
        <u/>
        <sz val="10"/>
        <rFont val="Arial"/>
        <family val="2"/>
      </rPr>
      <t>Mitigation 1:</t>
    </r>
    <r>
      <rPr>
        <sz val="10"/>
        <rFont val="Arial"/>
        <family val="2"/>
      </rPr>
      <t xml:space="preserve">
Application request for EOT must be applied  about three (3) month prior to Contract expiry on 20/03/2020.</t>
    </r>
  </si>
  <si>
    <r>
      <rPr>
        <b/>
        <sz val="10"/>
        <rFont val="Arial"/>
        <family val="2"/>
      </rPr>
      <t>Mitigation completed</t>
    </r>
    <r>
      <rPr>
        <sz val="10"/>
        <rFont val="Arial"/>
        <family val="2"/>
      </rPr>
      <t>:
HTP  requested EOT  and approved by KKM  during CD J/KPemandu @ 20/02/2020 mtg on contract extension (EOT) since contract is expiring on 20/03/2020. Tender Board approved the EOT for a duration of 18 months from 21/03/2020 to 20/09/2021 (with LAD).</t>
    </r>
  </si>
  <si>
    <r>
      <rPr>
        <b/>
        <u/>
        <sz val="10"/>
        <rFont val="Arial"/>
        <family val="2"/>
      </rPr>
      <t>Mitigation 1</t>
    </r>
    <r>
      <rPr>
        <sz val="10"/>
        <rFont val="Arial"/>
        <family val="2"/>
      </rPr>
      <t>:
- Developers to continue to work from home to complete the remaining modules. Access now enable by Cloud facility.</t>
    </r>
  </si>
  <si>
    <t xml:space="preserve">PD, PM, ADM, all developers </t>
  </si>
  <si>
    <r>
      <rPr>
        <b/>
        <sz val="11"/>
        <rFont val="Calibri"/>
        <family val="2"/>
      </rPr>
      <t>Mitigation in progress</t>
    </r>
    <r>
      <rPr>
        <sz val="11"/>
        <rFont val="Calibri"/>
        <family val="2"/>
      </rPr>
      <t>.
1. Mitigation action item in-progress.</t>
    </r>
  </si>
  <si>
    <r>
      <rPr>
        <b/>
        <u/>
        <sz val="10"/>
        <rFont val="Arial"/>
        <family val="2"/>
      </rPr>
      <t>Mitigation 1</t>
    </r>
    <r>
      <rPr>
        <sz val="10"/>
        <rFont val="Arial"/>
        <family val="2"/>
      </rPr>
      <t>:
To monitor closely the deliverables against timeline and if needed, to add resources in certain phase in the project.</t>
    </r>
  </si>
  <si>
    <r>
      <rPr>
        <b/>
        <u/>
        <sz val="10"/>
        <rFont val="Arial"/>
        <family val="2"/>
      </rPr>
      <t>Mitigation 1:</t>
    </r>
    <r>
      <rPr>
        <sz val="10"/>
        <rFont val="Arial"/>
        <family val="2"/>
      </rPr>
      <t xml:space="preserve">
To ensure the continuity and smooth transition on tasks to the new team member and handing over of tasks and TOT is done efficiently. </t>
    </r>
  </si>
  <si>
    <r>
      <rPr>
        <b/>
        <u/>
        <sz val="11"/>
        <rFont val="Calibri"/>
        <family val="2"/>
      </rPr>
      <t>Mitigation</t>
    </r>
    <r>
      <rPr>
        <b/>
        <sz val="11"/>
        <rFont val="Calibri"/>
        <family val="2"/>
      </rPr>
      <t xml:space="preserve"> :</t>
    </r>
    <r>
      <rPr>
        <sz val="11"/>
        <rFont val="Calibri"/>
        <family val="2"/>
      </rPr>
      <t xml:space="preserve">
1. To closely monitor the progress of Bugs fixing and comprehensive re-Testing of all modules.
2. ADL to ensure sufficient manpower &amp; right skills among the SDs.</t>
    </r>
  </si>
  <si>
    <r>
      <rPr>
        <b/>
        <sz val="11"/>
        <rFont val="Calibri"/>
        <family val="2"/>
      </rPr>
      <t xml:space="preserve">Mitigation CLOSED : </t>
    </r>
    <r>
      <rPr>
        <sz val="11"/>
        <rFont val="Calibri"/>
        <family val="2"/>
      </rPr>
      <t xml:space="preserve">
1) presented Justification for 'Additional Time' </t>
    </r>
    <r>
      <rPr>
        <i/>
        <sz val="11"/>
        <rFont val="Calibri"/>
        <family val="2"/>
      </rPr>
      <t>(Anjakan Masa)</t>
    </r>
    <r>
      <rPr>
        <sz val="11"/>
        <rFont val="Calibri"/>
        <family val="2"/>
      </rPr>
      <t xml:space="preserve"> request at TSC and Pemandu level. (Done)
2) Internally HR &amp; SDC to ensure timely appointment of additional SA &amp; Developers for RISPACS AD - forensic and RFR. (Done)</t>
    </r>
  </si>
  <si>
    <t>Could lead to high cost of maintenance and potential reduced of revenue.</t>
  </si>
  <si>
    <r>
      <rPr>
        <b/>
        <sz val="11"/>
        <rFont val="Calibri"/>
        <family val="2"/>
      </rPr>
      <t>Mitigation</t>
    </r>
    <r>
      <rPr>
        <sz val="11"/>
        <rFont val="Calibri"/>
        <family val="2"/>
      </rPr>
      <t xml:space="preserve"> 
 - 1. Based on Corporate Comm directive, all project are to inform respective Clients of the Pandemic situation.  A ' Customer Holding Statement' was issued to all Clients on 18/3/2020.
 - 2. Certain projects had issued a 'Force Majeure' letter to enforce the norice as per also elaborated in Contract document.</t>
    </r>
  </si>
  <si>
    <r>
      <rPr>
        <b/>
        <u/>
        <sz val="11"/>
        <rFont val="Calibri"/>
        <family val="2"/>
      </rPr>
      <t>Mitigation Completed</t>
    </r>
    <r>
      <rPr>
        <b/>
        <sz val="11"/>
        <rFont val="Calibri"/>
        <family val="2"/>
      </rPr>
      <t xml:space="preserve">.
 - Actions based on mitigation action plan fully executed.
</t>
    </r>
  </si>
  <si>
    <r>
      <rPr>
        <u/>
        <sz val="11"/>
        <rFont val="Calibri"/>
        <family val="2"/>
        <scheme val="minor"/>
      </rPr>
      <t>No PSC - MCO (18/3-14/4)</t>
    </r>
    <r>
      <rPr>
        <sz val="11"/>
        <rFont val="Calibri"/>
        <family val="2"/>
        <scheme val="minor"/>
      </rPr>
      <t xml:space="preserve">
 - MCO still on-going till April 2020.</t>
    </r>
  </si>
  <si>
    <r>
      <t xml:space="preserve"> New risks included are in </t>
    </r>
    <r>
      <rPr>
        <b/>
        <sz val="14"/>
        <color rgb="FF0070C0"/>
        <rFont val="Calibri"/>
        <family val="2"/>
      </rPr>
      <t>blue</t>
    </r>
    <r>
      <rPr>
        <b/>
        <sz val="14"/>
        <rFont val="Calibri"/>
        <family val="2"/>
      </rPr>
      <t xml:space="preserve"> texts.</t>
    </r>
  </si>
  <si>
    <t xml:space="preserve">Positive variance due to amount billed is not in Billing Plan for Y2020. This is a CR raised by JIM/KDN. One Time billing. </t>
  </si>
  <si>
    <t>1. Pending payment to vendor. Finance to look into the matter (Closed)</t>
  </si>
  <si>
    <t xml:space="preserve">1. Outstanding payment to vendors. To follow up with Finance.(Closed)
</t>
  </si>
  <si>
    <t xml:space="preserve">1. S5 insist HTP to resolve the integration issue before project closure can be done. Closure notification has been sent to S5. (Closed)
2. Audit non-compliance issues:
 a) Tailoring checklist is not produced
 b) Project documentation is not present
 c) Contracts not available
 d) Risk list not updated
Project team to close issue by mid October 2017. (closed) 
</t>
  </si>
  <si>
    <t xml:space="preserve">1. Difficulties in getting JIAS support as it is previously supported by HeB. Immediate support will take some time as client required immediate resolution. (Closed. SDC take over)
</t>
  </si>
  <si>
    <t>1. Potential loss of RM50K due to MARDI unreadiness to complete the project. Account Manager will provide official letter to MARDI on the matter. Potential to terminate project as customer unwilling to proceed with payment. (Closed)</t>
  </si>
  <si>
    <t>1. Delayed in first partial payment amounted RM745,270.99. As at 10/05/2016, HTP has submitted a letter to HTAR with a copy to JKNS as reminder letter for full payment. Due to this issue/matter, project team are having hard time to ensure scheduled Preventive Maintenance activities by the vendors for the Precision Air Conditioning System and for the Uninterruptible Power Supply System. (Closed)
20/06/2016 – Unit Pembangunan JKNS (Pn Siti Hajar) has been informed by KKM, they still have not yet get any further solid information regarding the payment. JKNS will send another reminder letter KKM regarding this issue. (Closed)</t>
  </si>
  <si>
    <t>1. KCSB temporary suspended works related to the system supports. (Closed)</t>
  </si>
  <si>
    <t>1. Hospital Bentong will impose penalty due to failure of providing loaner unit for Barcode Printer. Issue may affect payment schedule. Team had discussed with Pengarah on 22/6/2017. Pending decision from KKM. (Closed)
2. PSC 4/2018 24/4/2018 - License renewal for Firewall will be an issue since the current model used is EOL and therefore no support from principal. Project team to get official confirmation from principal. Project Team need to decide whether to maintain current model and hence no support from pricipal or change to new model. Project Team need to also discuss and get approval from customer. 
PSC 6/2018 26/6/2018 - No impact to customer since hardware and software come in a package, no separate license. (Closed)</t>
  </si>
  <si>
    <t>1. Insufficient cooling system in server room. Hot temperature may damage the quipment/server. (Closed)
2. Delay in payment by Hospitals to HTP. Currently close monitoring among AM, PM, FIN and e-Perolehan Reps from KKM to resolve LO, eP, Invoice or Credit Note mattters. Payment received. (Closed)</t>
  </si>
  <si>
    <t xml:space="preserve">1. Hardware delivery issue. PM to revise and finalise deployment plan and ensure timeline is within the agreed project duration.(Closed)
2. License supplied by Data Alliance required additional 25 days in order to comply with project requirement. PM to discuss with Data Alliance.  Received updated license on 26/12/2017. Activated via remote on 27/12/2017. (Closed)
</t>
  </si>
  <si>
    <t>1. Delay to project timeline since KKM has instructed for UTP cabling installation to stop due to mismatch of understanding on specification of Cat 6A basebox. Project Team Meeting on 25/10/2017 decided that basebox met criteris and approved for cabling work to proceed.  (Closed)
2. Delay to project timeline due to change of faceplate SSO Essential works are temporarily stopped while awaiting for change of DB from normal to essential complete. (Closed)
3. Change Request on RIS PACS Business Architecture (change in process flow). Meeting on 2/11/2017 decided to maintain existing RIS PACS but clinician orderable function will use separate VM from radiology processing. (Closed)
4. Infra and Wall mount installation at Operation Theater, ACC Building involved barium and radiation testing. Need to discuss further at KKM level. HTP will bear cost for barrium testing and radiation testing will be done by HRPZ (Closed)
5. HW vendor VIP Tower demanded 100% upfront payment to release equipment to HTP. Pending payment from HTP will cause delay to project. Finance to expedite on payment. All hardware has been delivered (Closed) 
6. Change Mmgt Plan (CMP) yet to be finalised and signoff. Impacting unclear scope of deliverables. CMP has been presented to KKM and in principal is agreed by KKM (Closed)
7. (PSC 11/2018) Initial planned to UAT on 19/12/2018 has been deferred to 30/12/2018 which was approved during PSC/KKM 27/11/2018 (Closed)
8. Go Live PACS was done earlier. Warranty and SLA started earlier for Vendor's equipment. Currently, 2 logs on PACS modalities are being escalated to Manufacturer. Problems are resolved by vendor accordingly. (Closed)
9. (PSC 9/2018) Project Team has requested for EOT 4 months with the justification:
- Basic Forensic Management Module has become bigger requirement, which initially was only based on good will.; additional scope on RIS stand alone 
- Delay in getting sign-off for SRS and SDD has impacted timeline for design and development
- additional coding time required due to complexity of requirement
(PSC 10/2018) EOT has been approved by KKM. (Closed)
10. (PSC 1/2019) UAT was unsucessful due to the following reason:
i) System was not thoroughly tested due to time constraint 
ii) Test script was prepared based on SDD, however for UAT 2 team didn't have enough time to prepare and verify with updated system
iii) Overall test case considered fail although certain steps in the test script showed it was successful. 
iv) Data preparation and mapping was not properly calibrated due to last minutes changes. 
iv) New requirement came in later and impacted readiness of system.
PM to improve internal process, compile all bugs and identify other factors that influenced failure of UAT.(closed)
11. (PSC2/2019) Based on internal discussion, new timeline is to be presented to KKM. Based on UAT Cycle 2 result, Project Team to present again in PSC#3/2019-KKM on 4/3/2019. HTP requested for Anjakan Masa of 5 months, but still within Contract period.
(PSC 3/2019) New timeline was presented to Pemandu #1/2019 KKM on 20/3/2019. HTP request on new project timeline was rejected, it will be subjected to UAT Cycle 3.
(PSC 9/2019) KKM has approved request for extension of time with LAD imposed to HTP. (Closed)
12.  (PSC 9/2018) Fazgate may not be able to support project on infra problem resolution during warranty period which impact problem time resolution. Since there is no subcontract between both parties, HTP have difficulty to hold Fazgate responsible to resolve problems. Project Team to use remaining payment as retention if Fazgate fail to deliver service during warranty period. PM to write officially to Fazgate informing the matter. 
(PSC 10/2018) Project Team to get Legal advice on the matter. To have proper subcontract with Fazgate. 
PM in process of finalising subcontract with Fazgate and target to complete by 30/11/2018.
(PSC 11/2018) Subcontract being reviewed by Fazgate. Target to finalise by 4/1/2018. 
(PSC 1/2019) Subcontract in process of signing. Will pass to Fazgate for signing and stamping. 
(PSC 3/2019) Fazgate still in process of stamping due to stamping cost. (In progress).
PSC 7/2019) Fazgate is no longer in business. Hence, the contract is no longer valid. (Closed).
13.  (PSC 5/2019) Target delivery of NCT (Non-critical Txns) shifted from 31/7/2019 to 14/8/2019 due to focusing on stabilization of Systems since PAT on 18/7/19) 
(PSC 6/2019) PAT transaction is yet to achieve 100% pass as per requested by  Jawatankuasa Pemandu Bil 2/2019. PM to request for time extension to complete the transaction. FAT and warranty period to be extended due to time extension for PAT. 
(PSC 7/2019) Related to Non-critical function for Test Case/Script, as at 24/9/2019, 44 test script have passed UAT, 21 test script have passed  PAT and only test script involving Laporan Bulanan SMRP could not proceed and agreed to be done during warranty period. Project Team has obtained approval for time extension with penalty. (Closed)
14. (PSC 7/2019) Issue of slowness to the SPP system arised with implementation of RISPACS. Project team is required to take interim action to the issue and resolve during the FAT period. Failure to resolve the issue will cause no acceptance for FAT. Currently, project team is diagnosing and taking necessary action. Solution to be presented to HRPZII on 7/10/2019. 
(PSC 8/2019) Solution presented to KKM to use load balancer since source code of SPP couldn't be touch.
 (PSC 3/2020 Suradi update )- KKM agreed on the solution and it had been implemented during FAT period. It resolve the slowness issues of SPP (closed)
15. (PSC 2/2020) - Extension of  1 UTP cable to Royal Ward 
(PSC 3/2020) - contracted out to KB's vendor to do the work  (closed)  
16.. (PSC 2/2020) -   HRPZII IT do not allow remote access for support services fo rsecurity reason. .   
 (PSC 3/2020 Suradi update )-: HRPZII IT allow for remote access provided HTP provides all necessary information and they will granted the permission on case by case basis only (closed)</t>
  </si>
  <si>
    <t>1. (PSC 1/2019) PO has been issued to Infomina to purchase software license for Firewall. However, Infomina has only issued half of payment to Data Alliance and hence partial delivery by Data Alliance which has impacted the overall timeline and delay some activities to be done. Finance informed that Infomina will pay by 1/2/2019 and delivery is target to be in mid February 2019.
(PSC 2/2019) Payment made and delivery done. (Closed)</t>
  </si>
  <si>
    <t xml:space="preserve">1. Application Dev &amp; Maintenance
</t>
  </si>
  <si>
    <t xml:space="preserve">JIM - VISTA KENCANA 
01 Oct 2014 - 30 Sept 2017 (3 Years)
</t>
  </si>
  <si>
    <t>JIM-myEG (Transaction Basis)
Transaction base since Jan 2013</t>
  </si>
  <si>
    <t>JIM - MAHB QMS Integration
29 Dec 2017 - 18 Apr 2021</t>
  </si>
  <si>
    <t xml:space="preserve">Integration services for AQMS
.
</t>
  </si>
  <si>
    <t>Siti Noor atiqah Osman</t>
  </si>
  <si>
    <t>Ahmad Zamin Mahadzir/Sukiman Johari Abdul Manan</t>
  </si>
  <si>
    <t>Ahmad Zamin Mahadzir/ Sukiman Johari Abdul Manan</t>
  </si>
  <si>
    <t>TBA</t>
  </si>
  <si>
    <t>Tender Perkhidmatan Penyelenggaran Dan Sokongan Operasi Perkakasan, Perisian, Rangkaian Dan Aplikasi Untuk Sistem Pengurusan Pesakit (SPP) di Hospital Kuala Lumpur, Hospital Tengku Ampuan Rahimah Dan Hospital Kajang, Kementerian Kesihatan Malaysia</t>
  </si>
  <si>
    <t>New/ Unbudgeted</t>
  </si>
  <si>
    <t>SPP-eKL</t>
  </si>
  <si>
    <t xml:space="preserve">Penyelenggaran Reproductive Health Information System (RHIS) 2.0 di LPPKN Bagi Tempoh Setahun
7 Feb 2020 - 6 Feb 2021 (1 Year) </t>
  </si>
  <si>
    <t>Tender Perkhidmatan Penyelenggaran Dan Sokongan Operasi Perkakasan, Perisian, Rangkaian Dan Aplikasi Untuk Sistem Pengurusan Pesakit (SPP) di Hospital Kuala Lumpur, Hospital Tengku Ampuan Rahimah Dan Hospital Kajang, Kementerian Kesihatan Malaysia 
20 April 2020 - 19 April 2023  (3 Years)</t>
  </si>
  <si>
    <t>Status (as at 31/05/2020)</t>
  </si>
  <si>
    <t xml:space="preserve">.Overall completion, Plan =22%, Actual = 22%
1.Corrective Maintenance in progress.
2.CM Report for  April Done 31/4/2020.
3. No problems reported in March 2020.
</t>
  </si>
  <si>
    <t xml:space="preserve">Overall completion: Plan = 0%; Actual = 0%   
1. Status Activities 
- Kick Meeting = 100%
- Equipment Tagging &amp; Inventory Update Activity = 10%
- Monthly Correction Maintenance Report (submission to KKM
  on 10th each month – 36  times) = 8%
- Monthly Correction Maintenance Report #1-3 = 10%
2. Total Five (5) Application and Four (4) Hardware Failure 
    problems reported and closed for HKL.
3. Total One (1) Application, Five (5) Hardware Failure and Two
    (2) Customer Equipment problems reported and closed for
    HTAR.
4. Total Six (6) Hardware Failure and Two (2) Customer 
    Equipment problems reported and closed for HKJ.
</t>
  </si>
  <si>
    <t xml:space="preserve">Overall completion: 49%
1. EMR HIS@KKM EMR Basic Walkthru (Awareness program); 
    100%
2. Infra deployment @ HPD; 56%
3. HIS@KKM EMR Basic deployment @ AwanH; 100%
4. Rollout activities; 40%
- First cut Db migration; 100%
- Data verification; 50%
- Users Training; 50%
</t>
  </si>
  <si>
    <t xml:space="preserve">Overall status = 75%
1. License Renewal and Support = 100%
2. Corrective Maintenance = 60%
3. Disaster Recovery Facilities = 67%
4. Branch Support &amp; Kiosk Support = 60%
</t>
  </si>
  <si>
    <t xml:space="preserve">Overall status = 45%
1. License Renewal and Third Party Support = 50%
2. Corrective Maintenance = 40%
3. Disaster Recovery Facilities = 50%
4. Branch Support &amp; Kiosk Support = 40%
</t>
  </si>
  <si>
    <t>1. Performance Issue: Taskforce lead by KDN has been created to resolve myIMMs performance issue at KLIA and KLIA2. Enhancement on Module of Kawalan has successfully deployed at both side. (Monitoring in progress).
2.  CR on Rehiring Program issue. It has been decided that CR  to be billed to KDN. BTMR urged to exclude 4 CR (RM133,475) which has been issued during last contract period ended 16/2/2016.(Closed)
3. Contract pending sign-off from JIM (Closed)
4. Delay in development activity under Transformation scope due to lack of resources. SDC and HR to assist on recruitment. (In Progress)
5. No. of SL records has identified not tally between local server and host. The downloading programs has enhanced to webservice methodology using IP instead of ordinary SNA. BTMR requires daily monitoring  especially for main Entry Exit points KLIA, KLIA2, BSI, KSAB etc
Webservice sometime found halted due to huge connection to local database. Rectification on UIDM program currently in progress.New proposal on mysql to be by solution team has been prepared.Implementation in progress under new contract. (closed)
6. Upload offline transaction records to host issue. Team to analyse and find solution to resolve. (In Progress)
*Solution will be implemented in the new contract
7. Inaccuracy statistical report in eReporting Module. New timeline of 12 weeks action plan has submitted to JIM on 7 issues identified for major cause of inaccuracy reports. (Closed)
8. SOW for Perluasan dan Perpindahan has exceeded no. of location per year agreed in the contract. PBD request HTP to proceed with new branch installation activity as instructed by ministry. HTP to come out with a formal letter with the quotation to JIM. (Closed) 
9. Potential penalty due to SLA breached. Total penalty as of end of contract period is RM442,893. PM to further negotiate for discount. Based on assessment, any further appeal will result in greater LAD. (Closed)
10. myIMM integration projects (PIB, eGate, ESD Portal and MBIKE) non-compliance issues:
 a) Tailoring checklist is not produced
 b) Project documentation is not present
 c) Contracts not available
 d) Risk list not updated
Project team to close issue by mid October 2017.  Project Team has provided the audit response to the issues raised (Closed) F11</t>
  </si>
  <si>
    <t xml:space="preserve">1. High expenditure on hotel charges for  training/workshop session will increase the chances for project cost overrun.
Team to source out other alternative venue with lower cost.(Closed - Project Team conduct training/workschop at lower cost venue or at user site)
2. Source code version issue (based on which SPP HRPZ or Ipoh). Team to further evaluate on which version to be used as baseline (Closed)
3. API Integration readiness with 3rd party system may affect overall scope and timeline. Team to further evaluate before deciding to drop or replacing any scope.(Closed - drop TC and proceed with STB, myTB integration)
4. SDD CR2016 delay submission will cause delay in HIS@KKM design and development  activities. Due to the delay, project will require additional 2 months for workshop and SDD SPP Enrichment preparation. (Closed)
5. IVV implementation issue, user raised concern on our capabilities and IVV was not properly done resulting in delay in SDD review target. PM to further monitor IVV team involvement in SDD preparation to avoid any lack of understanding issue on SDD content. (Closed)
6. (PSC 3/2018) Expected date to get budget approval for DB installation must be obtained latest by June 2018 so that acquisition process can proceed by Sept/Oct 2018, failing which will affect project implementation timeline. Project Team to closely monitor the date and follow-up with KKM. (closed)
7. PSC 6/2018 - CD requires Performance tools with capability of testing up to 5,000 concurrent users at five seconds response time. Under action by Testing Center. Project Team will use JMeter 
(PSC 11/2018) Project Team is performing the testing at DRC .(Closed)
8. (PSC 3/2018) Expected date to get budget approval for DB installation must be obtained latest by June 2018 so that acquisition process can proceed by Sept/Oct 2018, failing which will affect project implementation timeline. Project Team to closely monitor the date and follow-up with KKM. New revised SST was obtained from KKM on 10/10/2018. (Closed)
9. (PSC 10/2018) - Printers with wrong techical specification were delivered to customer and was only realised a month after delivery and therefore could not be changed by vendors. Impact is on Y2018 billing, there will be lesser amount i.e. RM521,339. However, Project Team manage to negotiate with KKM for separate billing on the printers and hence do not affect the billing for other deliverables although it is part of the package. Project management to revise SOP on product purchased, Validate, Verification, and Acceptance in order to avoid wrong product specifications being delivered to Client, hence increase the cost of the project. 
(PSC 12/2018) - Project Team to buy required spare part of printer in Singapore, do POC and if compatible will purchase for other printers. 
(PSC 1/2019) - Project Team has successfully upgraded the printer memory from 128MB to 256MB using formatter board HP LaserJet M402DN extended version (HPLJ M402DNe). Project Team in process of acquiring 337 unit formatter. Acquisition of Batch 1 with total of 100 unit target to deliver in Feb 2019. Warranty will be covered by HTP for 3 years. Project Team to ensure the proper process of obtaining approval and procurement is in order.
(PSC 2/2019) KKM has agreed with the upgrade of formatter board. Vendor require 70% up front payment to proceed. Finance is in progress of processing payment to the vendor. Target delivery and complete Installation in May-2019
(Slide update on 31/5/2019) All formatter board have been installed and delivered to HRPB for system Go-Live target on 16/6/2019. (Closed)
10. (PSC 5/2020)  - 1. (PSC 2/2019) Project Team requires second revised timeline since UAT 2 could not start as planned. Issue has been discussed with Pasukan Kerja KKM and agreed to revise with staggard implementation according to discipline. With revised timeline, FAT will be on 25/10/2019 and warranty support duration will be lesser i.e. 218 days. Project Team to ensure chronology and  justification on the cause of delay are properly documented.  if project timeline remain until 25/10/2020 does not change i.e. 218 days. 
(Slide update on 31/5/2019) Go-Live date is rescheduled to be on 16/6/2019 and 17/6/2019 for Lite version. 
(Slide update on 11/6/2019) Go-Live for Lite version was done as scheduled, however has been reverted to SPP due to system problem. New date to Go-Live is not determined yet by KKM. Project Team in process of rectifying issues. 
(PSC 5/2019) Go-Live for EMR Basic is rescheduled to be on 24/8/2019 and 12/10/2019, 23/11/2019,07/12/2019 and 26/12/2019 for EMR Plus.
(PSC 7/2019) PAT Go-Live at HRPB was rescheduled to 05/10/2019. Entry criteria for PAT Go-Live set on 21/9/2019 was not fulfilled during Mesyuarat Penentuan PAT CD on 20/9/2019. 
PAT Go-Live HIS@KKM EMR Basic done on 23/11/2019. HIS@KKM EMR Plus will be implemented in stages from 1/2/2020 until 29/3/2020. 
(PSC 3/2020)- 
- Revised date of PAT Go-Live to 24/8/2019.
- PAT Go-Live on 24/8/2019 cannot proceed because of failure to achieve entry criteria for PAT Go-Live.
-  HTP proposed revised date of 21/09/2019, but rejected by KKM due to entry criteria not yet fulfilled. A new revised date is still in discussion by HTP (in progress).
-. EOT has been approved by KKM Tender Board on 02/03/2020. Approved EOT is from 21/03/2020 to 20/09/2021.(closed)
</t>
  </si>
  <si>
    <t xml:space="preserve">1. (PSC 3/2020) - No loaner available due to high rate of hardware breakdown (open)
- For  hardware faulty, project team will source out to local vendor for repair  otherwise need to arrange to send the hardware to KL
- Temporary to procure small number of hardware for immediate replacement
2. PSC 3/2020) - Equipment tagging has not started yet due to unable to prepare sticker on time (open)
- To speed up  sticker preparation after MCO ended.
3. (PSC 3/2020)- Replacement and transition of iDesk to iFics. 
Projectis  still using iDesk at the moment (open)
- To brief CCC team with SPP and RISPACS workflow after MOC
- To train HTP staff and IT HRPZII staff on iFics
</t>
  </si>
  <si>
    <t>Mohd Nizam Atim</t>
  </si>
  <si>
    <t xml:space="preserve"> Ibrahim Yusoff</t>
  </si>
  <si>
    <t xml:space="preserve">Overall completion: Plan = 68%, Actual =49% (as at 31/05/2020). Delay due to:
a. 3% delay due to MOH Postponement of Kick Off CCIS Project, 
     planned 4/2/2019 actual 12/3/2019
b. 7% delay on Approval Printer Model, impact the Go Live data
c. 10% MCO ruling due to COVID19
1. Activity Status:
    i. Project Management: Plan= 71%, Completed = 68%
    ii. Site Evaluation: Completed = 100%
    iii. Infrastructure Implementation: Plan = 100%, 
          Completed = 96%
iv. CCIS Software Implementation: Plan = 58%, Completed = 25%
v. Interfacing Medical Equipment: Plan = 45%, Completed = 22%
vi. UAT: Plan = 45%, Completed = 22%
vii. Integration with SPP: Plan = 50%, Completed = 26%
viii. Training &amp; ToT: Plan = 35%, Completed = 20%
ix. Change Management &amp; Business Continuity Plan (BCP):
     Plan = 90%, completed = 89%
x. PAT Go Live: Plan = 23%, Completed = 20% (Delay on Parallel 
    Run/ Test due to COVID19 for HTAA, HQE1, HM, HTF)
2. Contract Management: 
i. Contract with Governement – Completed, signed, stamped 
    and received on 6 Mac 2020. 
ii. Netlee has returned the contract to HTP. HTP need to review
    the scheduled and SOW. Finalizing the contract, target by 6 
    March 2020. Contract pending on Netlee feedback on HTP 
    comments. Further discussion to be held on 3 June 2020.
iii. KCSB sub contract completed signed, stamped and received 
      contract on 20/2/2020.
3. Infrastructure Implementation: 
i. Requirement of IP Address and Network segmentation is 
   needed from all hospitals - HTP needs to review the existing
   network in HUS before configure CCIS network for not to 
   interrupt with future Hospital Network configuration. 
   Currently there is no Core Switches available in HUS.
ii. Additional electrical work for UPS installation in HQA and 
     HUS- HQEI – 27/2/20 completed reconfigure and reinstall HTP
     additional ELCB in the current DB. HUS – Target in end Mac 
     2020 after complete hardware work in HPP an HRPB.
iii. HRPZ Electrical Infrastructure - HTP propose to use the 
      unallocated DB (available 2 units from HMelaka and HTJS)
     - Discussion with HRPZ on 11 Feb 2020
     - Submit proposal on 25 Feb 2020 (refer to slide)
iv. Readiness of Hospital Infrastructure site for ICU ward 3 HTF
     is only 50% completed- HTP will delivery all required 
     hardware but installation of respective hardware will be 
     delayed until the completion of Ward ICU3. HTP is proposing
     payment based on delivering of hardware. 
v. Readiness of equipment for HPP- HPP is lacking of additional 10 trolley- HTP will delivery all required hardware but install of
     respective trolley will be delayed until the trolley is ready. 
     HTP is proposing payment based on delivering of hardware. 
vi. Readiness in Hospital antivirus and intrusion policy - HTP 
     recommended that all hospital has to comply to MOH   
     standard antivirus protection policy to safeguards the IT 
     network.
 vii. Hospital people readiness and coordination in accepting 
       CCIS system  
       - Delay in implementation due to ICU converted to COVID 19
          center
       - HTP propose to delay HMelaka CCIS installation after   
         HTAA as to give coordination period within   
         interdepartmental roles and responsibility.
viii. Unallocated Hardware as per tender BQ due to reduction 
        of requirements in respective site.
        - HTP propose to use the unallocated hardware for sites 
          that requires the equipment ie HTJS (UPS    Server and 
          Rack) HPP (DB). KKM agreed that only request related to
          CCIS Project are only will be approval.
 ix. Mobility and ease of trolley movement due to limited 
      working area in ICU.
      - HTP propose to use project cost saving of RM896K. KKM 
         agreed to present it in the next  Technical Meeting.
4. Project Activities Till 31 May 2020:
i. Infra Delivered and Pending Sign Off: Delay due to MCO and 
   COVID19
ii. Hardware Delivery: Delay due to MCO and COVID19
iii. Rework and Reinstall required: All hospital site due to 
      reassess movement of hardware delivered
iv. Change Management: Delay – waiting feedback on Pengarah
      availability, target CMA in end March or early April
v. UPS Servers Status: Pending KKM discussion electrical   
    capacity due to MCO &amp; COVID19 
vi. Hardware Delivery Status: Delay due to MCO and COVID19
vii. Switch Configuration: Delay due to MCO and COVID19
viii. NetVault Reconfiguration: Delay due to MCO and COVID19
ix. Report Submission &amp; Review: Delay due to MCO and COVID19
x. CCIS Implementation: Delay due to MCO and COVID19
xi. CCIS Integration Development: Delay developing the 
     interface COE module due to MOC and delay in hardware 
     rework and CCIS final configuration 
xii. Delay in Training, Testing and Go Live: Delay due to MCO    
      and COVID19
</t>
  </si>
  <si>
    <t xml:space="preserve">1. Conflict of priority between myIMMs Maintenance Team and Transformation Team. Team leaders not willing to let the team members to assist the other team due to tight schedule. Project Director is in planning of organising a teambuilding session. Team building done on 27-29/4/2018 (Closed). 
2. (PSC 5/2018 - 23/5/2018) Revised timeline in delivering the Transformation project even after EOT to  August 2018 has resulted in JIM imposing LAD to HTP with the amount of RM300K++. Project Team to identify factors that contribute to the delay and strategise for appeal for reduction of LAD. PM to properly monitor project activities to ensure new timeline is met.
(PSC 6/2018 - 26/6/2018) Meeting to discuss the LAD has been made. Initial action agreed was to write to JIM and inform on correction  calculation of LAD and negotiate for discount. (In progress)
3. (PSC 5/2018 - 23/5/2018) Revised timeline in delivering the Transformation project even after EOT to  August 2018 has resulted in JIM imposing LAD to HTP with the amount of RM300K++. Project Team to identify factors that contribute to the delay and strategise for appeal for reduction of LAD. PM to properly monitor project activities to ensure new timeline is met.
(PSC 6/2018 - 26/6/2018) Meeting to discuss the LAD has been made. Initial action agreed was to write to JIM and inform on correction  calculation of LAD and negotiate for discount. (Refer to Risk Summary-this is registered as risk) (Closed)
4. (PSC 6/2018 - 26/6/2018) Slow in development and resolving technical issues due to:
- Inadequate no of .Net expert in team
– Too much reworks
- Slow device integration development
- Inadequate no of developer 
Project Team requires sufficient and skilled developers to ensure revised timeline can be met. 
(PSC 10/2018) SDC and HR are assisting in fulfilling the required resources. (Closed)
5. (PSC 9/2018 - 25/10/2018) Roll-out for myIMMS Transformation Phase 1 and 2 is delayed due to insufficient supply of SAGEM FP devices (MS300/M1300). There will be impact on cost and timeline since Project Team need to revisit the branches which PM activities were already done. 
PSC 10/2018 - 27/11/2018) Schedule rearranged to accomodate work for roll-out of Passport, Permit and PM activities. Roll-out target to complete in March 2018 (Closed) 
6. (PSC 12/2018) - Slow progress development for phase 3 in Transformation is due to rework and bug fixing of production issues of Phase 1 &amp; 2. Project Team is advised to convince BTMR to stop any new deployment of completed transaction and focus the team to complete all development. (Closed) 
(PSC 1/2019) - Project Team has implemented for Phase 3. (Closed)
7. (PSC 12/2018) - Device integration with NERS, Project Team is facing difficulty in resolving issues with S5 since the technical person was not around to resolve issues. Project Team to request from BTMR for S5 technical team to be with the team until problem is resolved. 
(PSC 4/2019) UAT done. (Closed)
8. (PSC 1/2019) - Project Team is not allowed to access production which slow down problem resolution process and impact SLA. Project Team to work with BTMR on testing at production as part of TOT process. Project Team to get agreement from BTMR for SLA to start/&amp; stop at certain point to avoid being penalised for delay on BTMR part. Once HTP team provides Script/coding for BTMR to execute. SLA clock HTP will stop. (Closed)
 (PSC 2/2019) - BTMR will take up the task involving testing in production. (Closed)
9. (PSC 5/2019) - Users still using old transaction after implementation of new transactions especially for Sistem Passport and Permit. Project Team to plan for closing of old trasactions after system stabilisation target to be by 30/6/2019. 
(PSC 6/2019) Closing for Sistem Passport and Permit are still in progress.
(PSC 7/2019) Rollout for Passport, Permit and Hasil are completed.(Closed)
10. (PSC 7/2018- 25/7/2018) System slow response which may be due to high bandwidth utilisation. Project team need to measure myIMMs bandwidth requirement and submit to JIM BTMR.
(PSC10/2018) BTMR has still not given the required bandwidth to be tested.
(PSC 12/2018) Project team has installed a few tools to collect the information that might caused the slow response and come out with the following :
- bandwidth optimum size required by myIMMs web
- Any process/ SQL that can be enhanced /optimized
(PSC 1/2019 ) - Project team need a license monitoring tool to investigate application slow response/ hang issues.
SDC proposed to use the trial version temporarily.F13
(Update 31/12/2019) - Bandwidth has been shared with JIM and most main JIM branches have been upgraded except for small branches. Upgrading of bandwidth is under JIM action. (Closed)
11. (PSC 12/2019) - XML Injection must be completed by 30/3/2020 but the project team is facing technical errors during internal testing and need help from HTP technical experts. (In progress)
(PSC 1/2020) -  SDC technical team managed to identify and resolved the problem.(closed)
12. ( PSC2/2020)- Related to myEG pending contract, final scope of work has been confirmed by Project Team. AM has passed to myEG for review and yet to receive any response  (open)
(PSC 4/2020) - myEG contract completed (closed)
13. ( PSC2/2020)- Related to MBIKE pending service agreement, final scope of work has been confirmed by Project Team. AM has passed to VKSB-MBIKE for review and yet to receive any response  (open)
(PSC 4/2020) - MBIKE service agreement scope of work has beeen agreed by both parties (closed)
</t>
  </si>
  <si>
    <t xml:space="preserve">1. (PSC 3/2020) - Due to MCO, support staff movement is limited including response to a log call. This could impact SLA (OPEN).
(PSC 4/2020)- Official letter for the support staff to travel to JPJ offices and branches
Discuss with JPJ reason of late response ie due to MCO  (OPEN)
2. (PSC 3/2020) - Due to MCO, mySIKAP developers travel to BTD IT building at Cyberjaya are limited. Access to mySIKAP system can only be done inside BTD IT building. Current CR development is put on hold since mySIKAP developers can’t access mySIKAP ystem outside BTD IT building (OPEN).
(PSC 4/2020) - Inform JPJ BTD that CR development will be on hold due to MCO
Get approval from BTD IT for VPN access so that mySIKAP developers can develop the CR from home (open)
</t>
  </si>
  <si>
    <t>Overall completion, Plan =32%, Actual = 32%
1.Corrective Maintenance in progress.
2.CM Report for May completed by 31/05/2020
3. Four (4) hardware failures  reported and closed  in May 2020.</t>
  </si>
  <si>
    <t xml:space="preserve">Overall completion = 99% 
1. Pilot Production: Total Online Panels = 3,415
     Stage 3 (761 panels) = 100%, completed 
     Stage 4 (566 panels) = completed on 28/12/2019
     Stage 5 (655 panels) = completed on 10/01/2020
2. Lost Device Panels = 136
     Fail Upgrade Panels = 132
     Completed = 50%, start date 12/3/2020 
3. Fomema agreed on BTMR request to enhanced log files on 
      gateway server with a statistical report, completed = 10%, 
      start date 21/1/2020.
4. a) New Installation on 400 panel Clinics, start date 12/2/2020 
      and end 31/05/2020 – waiting official RFQ from Fomema.
   b) New Installation on 528 Unreadiness Clinics.
     - Total request + installed To Date = 123
     - No response yet = 405
     - Installation in May 2020 =1
    c) Problem Log May 2020; 
         - Total Received = 270
         -  Open = 0
         -  Closed = 269
        -  Cancelled /Duplicate = 16
5. Monthly report preparation for March &amp; April 2020 pending on 
     printing and submission due to MCO.
</t>
  </si>
  <si>
    <t xml:space="preserve">Overall completion: 64% 
Phase 1:100% completed
1. Application development (User) completed 100%
2. System Go-Live completed 100% on 19/8/2019
3. Development to System MPSP completed 100% on 15/11/2019
Phase 2:57% completed  
1. Requirement Anaysis Study; completed 95%, started on  
    2/9/2019 – 30/4/2020.
2. Development &amp; Design (Public Apps, Enforcement &amp; Back 
     Office); completed 71%, started on 1/11/2019 – 30/06/2020
3. Testing, Training &amp; Commissioning; completed 65%, started 
    on 26/12/2019 – 31/07/2020
4. Infrastructure Implementation (Sensor &amp; Getway – Planning, 
     Delivery, Installation); completed 25%, started 01/09/2020 - 
     31/7/2020
5. Change Management &amp; Promotion; completed 60%, started
    on 19/08/2019 – 31/07/2020
Phase 2 Application Target Deployment 
1. Fiz-Manual; completed 100% by 31/01/2020
2. Hasil – Penambahbaikan Laporan (1); completed 100% by 
    31/01/2020
3. Sewa Petak Khas;(MBSP) completed 100% by 22/03/2020 &amp; 
    MBPP, completed 100% 29/02/2020.
4. Topup di Web; completed 100% by 10/02/2020 
5. Integrasi MBSP; completed 100% by 15/02/2020(PSP)
6. Hasil-Penambahbaikan Laporan 2; completed 100% by 
     26/03/2020
7. Pendakwaan TLK (1); completed 100% by 26/03/2020
8. FIZ-File Upload; completed 100% by 31/03/2020
9. Pendakwaan TLK(2); completed 100% by 23/04/2020
10. Pas Khas; completed 100% by 30/04/2020
11. Integrasi MBPP eBayar; completed 100% by 30/04/2020
12. Dashboard Prngurusan &amp; Penguatkuasa; completed 100% by 
      30/04/2020
13. UI/UX Enhancement; completed 87%, target testing/pilot by
      15/05/2020
14. Integrasi MBSP; completed 90%, target testing/pilot by 
       29/05/2020(No PSP)
15. Warden Trafik; completed 90%, target testing/pilot by 
      10/06/2020
16. Clamping/Towing; completed 90%, target testing/pilot by 
      16/06/2020
17. Hasil – Laporan Tambahan; completed 90%, target 
      testing/pilot by 16/06/2020
18. JPP; completed 90%, target testing/pilot by 16/06/2020
19. Perlesenan; completed 90%, target testing/pilot by 
      16/06/2020
20. Kesihatan; completed 90%, target testing/pilot by 
      16/06/2020
21. Veterinar; completed 90%, target testing/pilot by 16/06/2020
22. Jabatan Bangunan; completed 10%, target testing/pilot by 
      16/07/2020
23. Jabatan Perancangan; completed 10%, target testing/pilot  
      by 16/07/2020 
24. Dashboard Infrastruktur; completed 10%, target 
      testing/pilot by 31/07/2020
25. ANPR; completed 80%, target testing/pilot by 31/07/2020
26. Integerasi JPJ; completed 10%, target testing/pilot by 
       31/07/2020
- PSP Incident Log Total (May 2020) = 3644, Closed = 3167, 
   Resolved = 418, Open = 59
- Total Incident Logs Recevied by Channel (19 August – 31 May 
   2020 = Phone 2381, Email = 1089,   Social Media = 172, Other = 2
- Total Incident Logs by Month = August 2019 = 50, September 
   2019 =78, October 2019 = 146,  
   November 2019 = 240, December 2019 = 519, January 2020 = 
    819, February 2020 = 948, March  2020 = 604, April 2020 = 71, 
    May = 164
</t>
  </si>
  <si>
    <t xml:space="preserve">myIMMS Maintenance Status as at31/05/2020:
Overall completion: Plan = 83%; Actual = 83%   
1. Technical Support Services: 
i)  Problem Log: Total log for May 2020 = 365. Resolved = 313; In 
     progress =27,  Monitoring = 25
ii) Corrective Maintenance: Total log = 301. Closed = 278, In 
     progress = 15, New =3, Cancel = 5 
2. Preventive maintenance:
i) PM activities for Year 2 completed 259/259 branches, 100% 
    completed 
ii) PM activities for Year 3 completed 239/248 branches, 96 %
     completed
3. CR and Integration: Total CR = 265, New=2, In progress= 18, 
     Done UAT = 38, Completed = 182, KIV = 5, Drop = 20
4. Peluasan &amp; Perpindahan: Year 2 Completed Cameron 
    Highland (9/10/2018) and Besut (7/12/2018). 
5. Peluasan &amp; Perpindahan: Year 3 Completed Perpindahan 
    MDEC Cyberjaya (29/2/2020).
6. Training Year 2: Completed User Training = 28/28, Technical 
     training = 4/4, CPR workshop= 4/5, Professional certification
    = 9/9, Technical workshop conference/seminar = 0/2
7. Training Year 3: Completed User Training = 16/24, Technical 
     training 1/4, CPR workshop=2/5, Professional certification =
     3/7, Technical workshop conference/seminar = 0/2
8. Status Keseluruhan Training = Total = 135, Completed = 110
Transformation:
 Overall completion: Plan = 100%; Actual = 90% 
1. Progress: 
i. Passport &amp; Selenggara – completed 
ii. Permit– completed 
iii.  Kutipan Hasil – completed 
iv. Kawalan Stok: completed
vi. Kawalan A: Pilot = 08/08/2019, Roll- out = Postpone
viii. Kawalan B: Transactions Pilot = 38, UAT Ready = 88,
        Transactions Pilot Done = 38, Transaction In Test by BTMR 
        for  UAT = 0, Transaction pending UAT = 1, Transaction 
        Done UAT &amp; Ready  for   Pilot = 0 
2. Target Pilot UAT = = Postpone
- UAT1 (Model Darat/Udara): Postpone
- Target Pilot UAT1:5/5/2020 – 19/5/2020 (Pilot@KLIA2)
- Target 2nd Pilot@KLIA – 4/6/2020 – 15/6/2020
- UAT2 (Kawalan Kapal/Laut : 89 Transaction 
- Target UAT: 11/5/2020 – 20/5/2020 – Completed 88 Transaction;
   1 Transaction, target date 4/6/2020.
-  Target Pilot UAT2: Pending date from BTMR
    Preparation @ Staging Server
    Pilot @ Pel Klang &amp; BKH
</t>
  </si>
  <si>
    <t xml:space="preserve"> Overall completion: Plan = 90%; Actual = 90%
  (Revised timeline # 3)
1. Application Development progress;
    - Coding – 99%
    - Internal Quality Assurance – 97%
    - Independent Verification &amp; Validation – 94%
    - User Acceptance Test – 90%
    - Training – 75%
    - Provisional Acceptance Test – 75%
2. Received SST on 13 March 2020 for the extension; 21/3/2020 –   
     20/9/2021 for the duration of 18 month including 12 months 
     warranty.
3. The project team is in the process of implementing the 
     following activities:
i. Support &amp; Monitoring Post PAT Go-Live for HIS@KKM EMR 
    Basic &amp;  EMR Plus in HRPB
    • Helpdesk Support
    • On Call Technical Support
    • Problem Resolution
    • Close Issue Log PAT Go-Live HIS@KKM EMR Basic &amp; EMR Plus
ii. UAT for HIS @ KKM EMR Plus is being implemented online
iii. Preparation of HIS @ KKM EMR Plus for implementation
iv. Preparation of HIS @ KKM EMR Plus for training user setup
4. Provisional Acceptance Test (PAT)
     PAT Go Live HIS@KKM EMR Basic; 23/11/2019
     PAT Go Live HIS@KKM EMR Plus have been implemented
    • Group 1; 15/2/2020
    • Group 2; 29/2/2020
    • Group 3; 9/3/2020
    PAT Go Live HIS@KKM EMR Plus to be scheduled
    • Group 4; 12/6/2020
    • Group 5; 26/6/2020
    • Group 6; 10/7/2020
  FAT: 21/5/2020 – 20/9/2020
  Warranty Period: 21/9/2020 – 20/9/2021
5. PAT Go-Live Issues Log = Helpdesk 1,699, Close = 1631, 
    Duplicate = 21, Verified HTP = 31, Closed (Users) = 1596, 
    Progress = 4, Total New Request = 47
</t>
  </si>
  <si>
    <t xml:space="preserve">i. Server and firewall hardware were delivered and installed 
    at HRPZ ON 15/1/2020 and 13/2/2020 respectively. 
ii. UPS 10 KVA - waiting for delivery to HTPZII
iii. Firewall - has been installed on HRPZII on February 12, 2020
iv. Wireless Access Point - PO has not been issued yet
v.  Other equipments (Scanner, Firewall, 2MP Colour Medical 
     Grade and  Computer w/o monitor)- Procurement process
     in progress
vi  Fiber Patch Cord = installed at HRPZII on 20 Dec 2019
vii Transceiver - Procurement process in progress
viii Fiber patcgh panel 6 core -  installed at HRPZII on 20 Dec 
      2019
</t>
  </si>
  <si>
    <t xml:space="preserve">Overall completion:  Plan = 8%; Actual = 7%
1. Project kick off with customer was done on 16/12/2019
2. Monthly Corrective Maintenance report completed for
    January 2020, February 2020 and March 2020. 
3. Equipment Tagging &amp; Inventory Update Activity status is 0%,  
    yet to  start 
4. PM activity has started on 9/3/2020. However due to MCO, the
    activity has ceased temporarily on 18/3/2020. It will continue
    after MCO.
5. Internal kick-off will be arranged after MCO, likely in the 
    middle of June 2020
Overall Hardware Installation Status is 45%. The breakdown as below:
i. Personal Computer; 47%
ii. Laser Printer; 45% 
iii. Barcode Printer; 43%
iv. Barcode Scanner; 25%
v. MyKad Reader; 0% 
</t>
  </si>
  <si>
    <t xml:space="preserve"> Overall completion: Plan = 88%; Actual = 88% (Revised timeline # 3)
1. Application Development progress:
- System Requirement &amp; Design – 100%
- Programming (coding) – 95%
- Quality Assurance – 96%; Independent Verification Validation
   Testing – 90%
-  UAT – 87%
- Training - 72%
- Provisional Acceptance Test - 69%
2.Proposal new date Implementation 
  - User Acceptance Test: 18/9/2019-24/6/2020
  -  User Manual:  2/10/2019-29/5/2020
  - PAT &amp; FAT: 
      i) EMR Basic: 23/11/19
     ii) EMR Plus:  #1- 15/2/2020, #2-29/2/2020, #3-9/3/2020, Remaining implementation phases will be in stages,
   - FAT: 1/7/2020 – 20/9/2020
   - Warranty Period: 21/9/2020 – 24/8/2021
3. PAT Go-Live Issues Log by April = Total = 87, Closed = 75, 
    Open = 6, Verified = 0
   - All issues must be verified/ closed before FAT starts.
4. Received SST on 13 March 2020 for the extension; 21/3/2020 – 
    20/9/2021 for the duration of 18 month including 12 months
    warranty.
</t>
  </si>
  <si>
    <t xml:space="preserve">Overall completion:  Plan = 78%; Actual = 78%
1. Corrective Maintenance in progress.
2. CM Report for March, April &amp; April 2020 target completed by
    31/05/2020
3. Total Nine (9) Hardware Failure Problems reported and 
    closed
</t>
  </si>
  <si>
    <t xml:space="preserve"> Overall completion:  Plan = 83%; Actual = 83%
1.Corrective Maintenance in progress.
2.CM Report for March, April &amp; May 2020, target completed by 
   31/05/2020
3. No  problems reported and closed in May 2020.
</t>
  </si>
  <si>
    <t xml:space="preserve"> Overall completion:  Plan = 83%; Actual = 83%
1. Corrective Maintenance in progress.
2. CM Report for March, April &amp; May 2020, target completed by 
    31/05/2020
3. Total three (3) application failure problems reported and
    closed in May 2020</t>
  </si>
  <si>
    <t xml:space="preserve">Overall completion: 49%
1. EMR HIS@KKM EMR Basic Walkthru (Awareness program);
    100%
2. Infra deployment @ HPD; 56%
3. HIS@KKM EMR Basic deployment @ AwanH; 100%
4. Rollout activities
- First cut Db migration; 100%
- Data verification; 50%
- Users Training; 50%
</t>
  </si>
  <si>
    <t xml:space="preserve">Overall completion = 99% 
1. Pilot Production: Total Online Panels = 3,415
    Stage 3 (761 panels) = 100%, completed 
    Stage 4 (566 panels) = completed on 28/12/2019
    Stage 5 (655 panels) = completed on 10/01/2020
2. Lost Device Panels = 136
     Fail Upgrade Panels = 132
    Completed = 50%, start date 12/3/2020 
3. Fomema agreed on BTMR request to enhanced log files on 
    gateway server with a statistical report, completed = 10%, 
    start date 21/1/2020.
4. a) New Installation on 400 panel Clinics, start date 12/2/2020
      and end 31/05/2020 – waiting official RFQ from Fomema.
   b) New Installation on 528 Unreadiness Clinics.
     - Total request + installed To Date = 106
     - No response yet = 415
     - Installation in January &amp; February =10
    c) Problem Log March 2020: 
         - Total Received = 94
         -  Open = 0
         -  Closed = 90
        -  Cancelled /Duplicate = 4
5. Monthly report preparation for March &amp; April 2020 pending   
     printing and submission due to MCO.
</t>
  </si>
  <si>
    <t xml:space="preserve">Overall completion: 62%
Phase 1:100% completed
1. Application development (User) completed 100%
2. System Go-Live completed 100% on 19/8/2019
3.Development to System MPSP completed 100% on 15/11/2019
Phase 2:53% completed  
1. Requirement Anaysis Study; completed 90%, started on 
    2/9/2019 – 30/4/2020
2. Development &amp; Design (Public Apps, Enforcement &amp; Back 
    Office); completed 64%, started on 1/11/2019 – 30/06/2020
3. Testing, Training &amp; Commissioning; completed 60%, started 
     on 26/12/2019 – 31/07/2020
4. Infrastructure Implementation (Sensor &amp; Getway – Planning,
    Delivery, Installation); completed 25%, started 01/09/2020 - 
    31/7/2020
5. Change Management &amp; Promotion; completed 60%, started 
    on 19/08/2019 – 31/08/2020
Phase 2 Application Target Deployment 
1. Fiz-Manual; completed 100% by 31/01/2020
2. Hasil – Penambahbaikan Laporan (1); completed 100% by 
    31/01/2020
3. Sewa Petak Khas;(MBSP) completed 100% by 22/03/2020 &amp; 
    MBPP, completed 100% 29/02/2020.
4. Topup di Web; completed 100% by 10/02/2020 
5. Integrasi MBSP; completed 100% by 15/02/2020(PSP)
6. Hasil-Penambahbaikan Laporan 2; completed 100% by 
    26/03/2020
7. Pendakwaan TLK (1); completed 100% by 26/03/2020
8. FIZ-File Upload; completed 100% by 31/03/2020
9. Warden Trafik; completed 90%, target testing/pilot by 
    17/04/2020
10. Pendakwaan TLK(2); completed 100% by 23/04/2020
11. Integrasi MBSP; completed 90%, target testing/pilot by 
      23/04/2020(No PSP)
12. Pas Khas; completed 100% by 30/04/2020
13. Integrasi MBPP eBayar; completed 90%, target testing/pilot 
      by 30/04/2020
14. Dashboard Prngurusan &amp; Penguatkuasa; completed 80%, 
      target testing/pilot by 30/04/2020
15. UI/UX Enhancement; completed 80%, target testing/pilot by
      15/05/2020
- PSP Incident Log Total (April 2020) = 3476, Closed = 3045, Resolved = 333, Open = 98
- Total Incident Logs Recevied by Channel (19 August – 30 April 2020 = Phone 2261, Email = 1041,  
  Social Media = 174
- Total Incident Logs by Month = August 2019 = 50, September 2019 =78, October 2019 = 146,  
   November 2019 = 240, December 2019 = 519, January 2020 = 819, February 2020 = 948, March 
   2020 = 604, April 2020 = 71
</t>
  </si>
  <si>
    <t xml:space="preserve">Overall completion; Plan = 85%; Actual = 85%  
1. License Renewal &amp; Hardware Support for Next Generation 
    Firewall, EIP, PRTG &amp; PANDA  completed 100% on 20 February
    2019
2. Sangfor Firewall Implementation at 5 new branches 
    completed 100% on March 2019
3.Technical Support (15 month over 27 month): Plan = 70%; 
    Actual = 70%
4. Helpdesk (15 month over 27 month): Plan = 70%; Actual = 70%
5. Preventive Maintenance (PM Activity #1/2020 – Complete): 
    Plan = 75%; Actual = 75%
</t>
  </si>
  <si>
    <t xml:space="preserve">Overall completion; Plan = 85%; Actual = 85%  
1. License Renewal &amp; Hardware Support for Next Generation 
     Firewall, EIP, PRTG &amp; PANDA Completed 100% on 20 February 
     2019.
2. Sangfor Firewall Implementation at 5 new branches 
     completed 100% on March 2019
3. Technical Support (16 months over 27 month): Plan = 74%; 
     Actual = 74%
4. Helpdesk (16 months over 27 month): Plan = 74%;Actual = 74%
5. Preventive Maintenance (PM Activity #1/2020 – Complete): 
     Plan = 75%; Actual = 75%
6. Problem Log April 2020
     Total Received = 5, Closed + Resolved = 5
</t>
  </si>
  <si>
    <t>1. Server and firewall hardware were delivered and istalled at
      HRPZ ON 15/1/2020 and 13/2/2020 respectively. 
2. Wireless - PO has not been issued yet
3. Other equipments - POs wre issued but delivery  cannot been done. due to payment issue. PM to issue memo  to finance</t>
  </si>
  <si>
    <t xml:space="preserve">Overall completion:  Plan = 98%; Actual = 98%
1. Corrective Maintenance in progress.
2. CM Report for March, April &amp; April 2020, completed by 
     31/05/2020
3. Total four (4) Hardware Failure reported   and 
     closed.
</t>
  </si>
  <si>
    <t xml:space="preserve"> Overall completion:  Plan = 83%; Actual = 83%
1.Corrective Maintenance in progress.
2.CM Report for March, April &amp; May 2020, completed by 
    31/05/2020
3. One (1)  Hardware Failure problems reported and closed in 
    April 2020..
</t>
  </si>
  <si>
    <t xml:space="preserve"> Overall completion:  Plan = 83%; Actual = 83%
1.Corrective Maintenance in progress.
2.CM Report for March, April &amp; May 2020, completed by 
    31/05/2020
3.Total Three (3) Application problems reported and closed.
</t>
  </si>
  <si>
    <r>
      <t xml:space="preserve">No </t>
    </r>
    <r>
      <rPr>
        <b/>
        <sz val="11"/>
        <rFont val="Calibri"/>
        <family val="2"/>
      </rPr>
      <t>PSC due to Extended MCO until 29/4/2020.</t>
    </r>
    <r>
      <rPr>
        <sz val="11"/>
        <rFont val="Calibri"/>
        <family val="2"/>
      </rPr>
      <t xml:space="preserve">
HeiTech is engaging X-PERANTI for Radar/ Magnetic parking sensors for Phase-2 of Deployment to improve sensor  Sensitivity and Ease of Maintenance. 
However, both Majlises are yet to decide on adapting the IoTMalta Surface mounted sensors.
MBSP also in midst of evaluating whether Surface mounted is suitable for </t>
    </r>
    <r>
      <rPr>
        <i/>
        <sz val="11"/>
        <rFont val="Calibri"/>
        <family val="2"/>
      </rPr>
      <t>JKR Roads ( Warta JKR).</t>
    </r>
    <r>
      <rPr>
        <sz val="11"/>
        <rFont val="Calibri"/>
        <family val="2"/>
      </rPr>
      <t xml:space="preserve"> </t>
    </r>
    <r>
      <rPr>
        <b/>
        <i/>
        <sz val="11"/>
        <rFont val="Calibri"/>
        <family val="2"/>
      </rPr>
      <t>(</t>
    </r>
    <r>
      <rPr>
        <b/>
        <i/>
        <u/>
        <sz val="11"/>
        <rFont val="Calibri"/>
        <family val="2"/>
      </rPr>
      <t>In Progress</t>
    </r>
    <r>
      <rPr>
        <b/>
        <i/>
        <sz val="11"/>
        <rFont val="Calibri"/>
        <family val="2"/>
      </rPr>
      <t>.)</t>
    </r>
  </si>
  <si>
    <r>
      <rPr>
        <b/>
        <sz val="11"/>
        <rFont val="Calibri"/>
        <family val="2"/>
      </rPr>
      <t xml:space="preserve">Mitigation </t>
    </r>
    <r>
      <rPr>
        <sz val="11"/>
        <rFont val="Calibri"/>
        <family val="2"/>
      </rPr>
      <t>:
1. Pilot with Happy Mart done on 17/3/2020. Deployment to rest of Happy Mart branches is target after MCO. (</t>
    </r>
    <r>
      <rPr>
        <b/>
        <i/>
        <sz val="11"/>
        <rFont val="Calibri"/>
        <family val="2"/>
      </rPr>
      <t>In progress</t>
    </r>
    <r>
      <rPr>
        <sz val="11"/>
        <rFont val="Calibri"/>
        <family val="2"/>
      </rPr>
      <t>)</t>
    </r>
    <r>
      <rPr>
        <b/>
        <i/>
        <sz val="11"/>
        <rFont val="Calibri"/>
        <family val="2"/>
      </rPr>
      <t xml:space="preserve"> 
</t>
    </r>
    <r>
      <rPr>
        <sz val="11"/>
        <rFont val="Calibri"/>
        <family val="2"/>
      </rPr>
      <t>2. Integration development with 7-Eleven still on-going</t>
    </r>
    <r>
      <rPr>
        <b/>
        <i/>
        <sz val="11"/>
        <rFont val="Calibri"/>
        <family val="2"/>
      </rPr>
      <t xml:space="preserve">. </t>
    </r>
    <r>
      <rPr>
        <b/>
        <i/>
        <sz val="11"/>
        <color rgb="FF0070C0"/>
        <rFont val="Calibri"/>
        <family val="2"/>
      </rPr>
      <t>(</t>
    </r>
    <r>
      <rPr>
        <b/>
        <i/>
        <sz val="11"/>
        <rFont val="Calibri"/>
        <family val="2"/>
      </rPr>
      <t>In progress</t>
    </r>
    <r>
      <rPr>
        <b/>
        <i/>
        <sz val="11"/>
        <color rgb="FF0070C0"/>
        <rFont val="Calibri"/>
        <family val="2"/>
      </rPr>
      <t>)</t>
    </r>
    <r>
      <rPr>
        <sz val="11"/>
        <rFont val="Calibri"/>
        <family val="2"/>
      </rPr>
      <t xml:space="preserve">
</t>
    </r>
  </si>
  <si>
    <r>
      <t xml:space="preserve">Mitigation Completed.
</t>
    </r>
    <r>
      <rPr>
        <sz val="11"/>
        <rFont val="Calibri"/>
        <family val="2"/>
      </rPr>
      <t>1. With MIROS</t>
    </r>
    <r>
      <rPr>
        <b/>
        <sz val="11"/>
        <rFont val="Calibri"/>
        <family val="2"/>
      </rPr>
      <t xml:space="preserve"> </t>
    </r>
    <r>
      <rPr>
        <b/>
        <i/>
        <sz val="11"/>
        <rFont val="Calibri"/>
        <family val="2"/>
      </rPr>
      <t xml:space="preserve">(Completed)
</t>
    </r>
    <r>
      <rPr>
        <sz val="11"/>
        <rFont val="Calibri"/>
        <family val="2"/>
      </rPr>
      <t>2. With JKR</t>
    </r>
    <r>
      <rPr>
        <b/>
        <i/>
        <sz val="11"/>
        <rFont val="Calibri"/>
        <family val="2"/>
      </rPr>
      <t xml:space="preserve"> (Pending)</t>
    </r>
  </si>
  <si>
    <t>PSC #3/2020 - Updates :
Final LAD figure due to delayed Transformation completeness is still pending decision KDN.</t>
  </si>
  <si>
    <r>
      <rPr>
        <u/>
        <sz val="10"/>
        <rFont val="Arial"/>
        <family val="2"/>
      </rPr>
      <t>No PSC due to MCO&gt;</t>
    </r>
    <r>
      <rPr>
        <sz val="10"/>
        <rFont val="Arial"/>
        <family val="2"/>
      </rPr>
      <t xml:space="preserve">
Tender Board approved the EOT for a duration of 18 months from 21/03/2020 to 20/09/2021 (with LAD).</t>
    </r>
  </si>
  <si>
    <r>
      <rPr>
        <u/>
        <sz val="10"/>
        <color rgb="FF0070C0"/>
        <rFont val="Arial"/>
        <family val="2"/>
      </rPr>
      <t xml:space="preserve">PSC #3/2020 - Updates : 
</t>
    </r>
    <r>
      <rPr>
        <sz val="10"/>
        <color rgb="FF0070C0"/>
        <rFont val="Arial"/>
        <family val="2"/>
      </rPr>
      <t xml:space="preserve">Tender Board approved the EOT for a duration of 18 months from 21/03/2020 to 20/09/2021 (with LAD).
</t>
    </r>
    <r>
      <rPr>
        <b/>
        <u/>
        <sz val="10"/>
        <color rgb="FF0070C0"/>
        <rFont val="Arial"/>
        <family val="2"/>
      </rPr>
      <t>CLOSED.</t>
    </r>
  </si>
  <si>
    <r>
      <rPr>
        <b/>
        <sz val="11"/>
        <rFont val="Calibri"/>
        <family val="2"/>
      </rPr>
      <t>Mitigation in progress</t>
    </r>
    <r>
      <rPr>
        <sz val="11"/>
        <rFont val="Calibri"/>
        <family val="2"/>
      </rPr>
      <t>.
1. Mitigation action item in-progress. To speed up and Target for PAT sign-off on 2/7/2020.</t>
    </r>
  </si>
  <si>
    <t>PSC #3/2020 - tender board already approved of EOT until Sept 2021.
(but, with LAD Calculation)</t>
  </si>
  <si>
    <r>
      <rPr>
        <u/>
        <sz val="10"/>
        <rFont val="Arial"/>
        <family val="2"/>
      </rPr>
      <t>No PSC due to MCO&gt;</t>
    </r>
    <r>
      <rPr>
        <sz val="10"/>
        <rFont val="Arial"/>
        <family val="2"/>
      </rPr>
      <t xml:space="preserve">
1. The timeline is monitored closely and being reported monthly either internally and externally in meetings and project reports.
2. HTP have requested and approved by  KKM  during CD J/KPemandu @ 12/11/2018 mtg on to extent the UAT &amp; go-live timeline for additional 3 more months. 
3. HTP have requested and approved by KKM  during CD J/KPemandu @25/03/2019 mtg on to extent the UAT &amp; go-live timeline for additional 3 more months (without LAD).
4. HTP  requested and approved by KKM  during CD J/KPemandu @ 20/02/2020 mtg on contract extension (EOT) since contract is expiring on 20/03/2020. Tender Board approved the EOT for a duration of 18 months from 21/03/2020 to 20/09/2021 (with LAD).
. </t>
    </r>
  </si>
  <si>
    <t>PSC #3/2020 - UPDATES :
 - Work-in progress for next PAT for Module 4 to be on 13/6/2020.
 - HTP  requested and approved by KKM  during CD J/KPemandu @ 20/02/2020 mtg on contract extension (EOT) since contract is expiring on 20/03/2020. 
Tender Board approved EOT for additional 18 months until 20/9/2021. (But, with LAD Calculation)</t>
  </si>
  <si>
    <r>
      <rPr>
        <b/>
        <sz val="10"/>
        <rFont val="Arial"/>
        <family val="2"/>
      </rPr>
      <t>Mitigation in Progress.</t>
    </r>
    <r>
      <rPr>
        <sz val="10"/>
        <rFont val="Arial"/>
        <family val="2"/>
      </rPr>
      <t xml:space="preserve">
1. HTP to ensure the new project team member will have to undergo proper handover and will join 4 weeks prior to last day of resigned staff.
</t>
    </r>
  </si>
  <si>
    <r>
      <rPr>
        <u/>
        <sz val="11"/>
        <rFont val="Calibri"/>
        <family val="2"/>
        <scheme val="minor"/>
      </rPr>
      <t>No PSC - MCO (18/3-14/4)</t>
    </r>
    <r>
      <rPr>
        <sz val="11"/>
        <rFont val="Calibri"/>
        <family val="2"/>
        <scheme val="minor"/>
      </rPr>
      <t xml:space="preserve">
Mitigated with HR and SDC to ensure timely replacemnent of resigned staff.
</t>
    </r>
  </si>
  <si>
    <r>
      <t xml:space="preserve">PSC #3/ 2020 - Updates :
 - All contract requirement to tackle unpreceedented event eg COVID-19 Force Majeure already handled accordingly. 
</t>
    </r>
    <r>
      <rPr>
        <b/>
        <u/>
        <sz val="11"/>
        <color rgb="FF0070C0"/>
        <rFont val="Calibri"/>
        <family val="2"/>
        <scheme val="minor"/>
      </rPr>
      <t>CLOSED.</t>
    </r>
  </si>
  <si>
    <t>Status (as at 30/06/2020)</t>
  </si>
  <si>
    <t xml:space="preserve">Overall completion: 64%
Phase 1:100% completed
1. Application development (User) completed 100%
2. System Go-Live completed 100% on 19/8/2019
3.Development to System MPSP completed 100% on 15/11/2019
Phase 2: 64% completed  
1. Requirement Anaysis Study; completed 90%, started on  
      2/9/2019 – 30/6/2020
2. Development &amp; Design (Public Apps, Enforcement &amp; Back 
      Office); completed 73%, started on 1/11/2019 – 19/07/2020
3. Testing, Training &amp; Commissioning; completed 68%, started on
      01/2/2019 – 31/07/2020
4. Infrastructure Implementation (Sensor &amp; Getway – Planning, 
     Delivery, Installation); completed 28%, started 01/09/2020 - 
     28/2/2021
5. Change Management &amp; Promotion; completed 60%, started on
      19/08/2019 – 31/07/2020
Phase 2 Application Target Deployment 
1. Fiz-Manual; completed 100% by 31/01/2020
2. Hasil – Penambahbaikan Laporan (1); completed 100% by 
     31/01/2020
3. Sewa Petak Khas;(MBSP) completed 100% by 22/03/2020 &amp; 
     MBPP, completed 100% 29/02/2020.
4. Topup di Web; completed 100% by 10/02/2020 
5. Integrasi MBSP; completed 100% by 15/02/2020(PSP)
6. Hasil-Penambahbaikan Laporan 2; completed 100% by 
     26/03/2020
7. Pendakwaan TLK (1); completed 100% by 26/03/2020
8. FIZ-File Upload; completed 100% by 31/03/2020
9. Pendakwaan TLK(2); completed 100% by 23/04/2020
10. Pas Khas; completed 100% by 30/04/2020
11. Integrasi MBPP eBayar; completed 100% by 30/04/2020
12.Dashboard Prngurusan &amp; Penguatkuasa; completed 100% by 
       30/04/2020
13. Integrasi MBSP; completed 90%, Dev by 17/04/2020(No PSP)
14.UI/UX Enhancement; completed 90%, target testing/pilot by 
       30/06/2020
15. Warden Trafik; completed 100% by 30/06/2020
16. Clamping/Towing; completed 100% by 30/06/2020
17. Hasil – Laporan Tambahan; completed 100%, by 30/06/2020
18. JPP; completed 90%, target testing/pilot by 9/07/2020
19. Perlesenan; completed 60%, target testing/pilot by 
        23/07/2020
20. Kesihatan (Veterina); completed 45%, target testing/pilot by 
        23/07/2020
21. Veterinar (Vektor); completed 45%, target testing/pilot by 
       23/07/2020
22. Jabatan Bangunan; completed 10%, target testing/pilot by 
        31/07/2020
23. Jabatan Perancangan; completed 10%, target testing/pilot by 
        31/07/2020 
24. Dashboard Infrastruktur; completed 10%, target testing/pilot
        by 31/07/2020
25. ANPR; completed 60%, target testing/pilot by 31/07/2020
26. Integerasi JPJ; completed 10%, target testing/pilot by 
        31/07/2020
- PSP Incident Log Total (June 2020) = Resolved = 98%, 
   In Progress = 2%
- Total Incident Logs Recevied by Channel (19 August – 22 June 
   2020 = Phone 2640, Email = 1184,  
  Social Media = 190, Other = 2
- Total Incident Logs by Month = August 2019 = 50, September 2019
    =78, October 2019 = 146,  
   November 2019 = 240, December 2019 = 519, January 2020 = 
   819, February 2020 = 948, March 
   2020 = 604, April 2020 = 71, May = 164, June = 373
</t>
  </si>
  <si>
    <t xml:space="preserve">1. Overall completion: Plan = 69%, Actual = 49%
20% Delay due to:
a. 3% delay due to MOH Postponement of Kick Off CCIS Project, 
     planned 4/2/2019 actual 12/3/2019
b. 7% delay on Approval Printer Model, impact the Go Live data
c. 10% MCO ruling due to Covid19
2. Activity Status:
      i. Project Management: Plan= 71%, Completed = 68%
      ii. Site Evaluation: Completed = 100%
      iii. Infrastructure Implementation: Plan = 100%,
             Completed =  90%
      iv. CCIS Software Implementation: Plan = 60%, Completed = 25%
      v. Integration with SPP: Plan = 50%, Completed = 26%
      vi. Training &amp; ToT: Plan = 55%, Completed = 20%
     vii. Change Management &amp; Business Continuity Plan (BCP):
             Plan   = 80%, completed = 85%
      viii.Business Continuity Plan (BCP): = Plan = 10%,
              Completed =   10%
       ix. Benefit Realization Plan (BRP): = Plan = 10%,
             Completed =  10%
       x. PAT Go Live: Plan = 11%, Completed = 11% 
3. Contract Management: 
     i. Contract with Governement – Completed, signed, stamped  
         and received on 6 Mac 2020. 
      ii.Netlee – Finalized the contract however Netlee request to  
          include RM250k stated in the contract for medical device
          additional cost.
      iii.KCSB sub contract completed signed, stamped and received  
            contract on 20/2/2020.
4. Infrastructure &amp; Hardware Delivery
      i. Infra Delivery and Pending Sign Off:
         • HPP – Issue on 100ma vs 300ma, propose similar to HRPB   
            electrical layout for UPS installation.
         • HRPZ – New Jurutera and briefing will be done on 5 and 6 July
         • PDSA –  Confirming on KKM Infra team to perform checking
      ii. Hardware Delivered and pending DO Sign Off:
           • HPP to continue delivery of hardware
      iii. Rework and reinstall required:
            • Completed for HMLK, HSA, HTAA, HRPZII 
            • Confirmation from HUS and HQEI on entrance / travel policy
5. Hardware &amp; Software Activities
      i. UPS Servers Status:
         • Pending at HPP, HRPB and HUS
     ii. Hardware Delivery Status:
          • HPP – delay to continue work on 20 July 
          • HTF – to continue work in 13 July
          • HQE1 and HUS – to reconfirm on entrance / travel policy
     iii. NetVault Reconfiguration
           •  HTAR – fail and testing is on going
           •  TOT to implementation team to escalate and catch up work
      iv. License Report:
            • Delay documentation submission targeted between due to
               MCO &amp; COVID19
6. Change Management
      i. HRPB –  Delay – waiting feedback on Pengarah availability,  
          target CMA on 15 July 2020
      ii. HPP status on CMA:
          • Pending to obtain sign off due to MCO and COVID19
          • Getting assistance from CE to collect the sign off
</t>
  </si>
  <si>
    <r>
      <t xml:space="preserve"> Overall status completion: Plan = 100%.  Actual = 97%
1. Warranty &amp; Support: Plan 59 % Actual 59 %
     Change Management: Plan 100 % Actual 100 %
     Benefit Realization (Post Go Live Study):Plan 100 % Actual 0 
     %  Reinforcement Training &amp; TOT:Plan 100 % Actual 100 % 
2. Application Development status: overall status 100%
- SDD 100%
- Database design completed 100%
- Coding &amp; Unit test completed 100%
- UAT completed 100%
- Change Management completed 100%
- Training completed 100% 
- PAT completed 100%
- FAT completed 100%
</t>
    </r>
    <r>
      <rPr>
        <b/>
        <u/>
        <sz val="9"/>
        <color theme="1"/>
        <rFont val="Calibri"/>
        <family val="2"/>
        <scheme val="minor"/>
      </rPr>
      <t>Warrantty Nov 2019-Nov 2020</t>
    </r>
    <r>
      <rPr>
        <sz val="9"/>
        <color theme="1"/>
        <rFont val="Calibri"/>
        <family val="2"/>
        <scheme val="minor"/>
      </rPr>
      <t xml:space="preserve">
Overall completion: Plan = 100%; Actual = 100%   
RFR Plan 100%, Actual =100%
FORENSIC Plan 60%, Actual =46%
STAND ALONE Plan 0%, Actual =0%
Status Activities in the warranty
   - Training (Reinforcement Session) = 100%
   - Training (TOT Session) = 100%
   - Auto Login = 100%
   - SMRP= 100%
  -  RFR= 100%
 - Forensic= Actual 46%
 - Stand Alone= 0% (developed outside of the project). As per 
   discussion with KKM on 2/6/2020
Summary Logs Issue for May: Total = 18, Open 0, Resolution 0, Closed 18.
Total logs by category: Hardware = 5, Application = 12 
Log Issue by Month: November 2019 = 48, December 2019 = 59, January 2020 = 24, February 2020 = 33, March 2020 = 15, April 2020 = 4, May = 18.
</t>
    </r>
  </si>
  <si>
    <r>
      <t xml:space="preserve">Overall status completion: Plan = 100%.  Actual = 98%
1. Warranty &amp; Support: Plan 67 % Actual 67 %
     Change Management: Plan 100 % Actual 100 %
     Benefit Realization (Post Go Live Study): Plan 0 % Actual 0 %
     Reinforcement Training &amp; TOT: Plan 100 % Actual 100 % 
2. Application Development status: overall status 100%
- SDD 100%
- Database design completed 100%
- Coding &amp; Unit test completed 100%
- UAT completed 100%
- Change Management completed 80%
- Training completed 100% 
- PAT completed 100%
- FAT completed 100%
</t>
    </r>
    <r>
      <rPr>
        <b/>
        <u/>
        <sz val="9"/>
        <color theme="1"/>
        <rFont val="Calibri"/>
        <family val="2"/>
        <scheme val="minor"/>
      </rPr>
      <t>Warrantty Nov 2019-Nov 2020</t>
    </r>
    <r>
      <rPr>
        <sz val="9"/>
        <color theme="1"/>
        <rFont val="Calibri"/>
        <family val="2"/>
        <scheme val="minor"/>
      </rPr>
      <t xml:space="preserve">
Overall completion: Plan = 100%; Actual = 100%   
Status Activities in the warranty
   - Training (Reinforcement Session) = 100%
   - Training (TOT Session) = 100%
   - Auto Login = 100%
   - SMRP= 100%
  -  RFR= 100%
 - Forensic= Actual 87%
 - Stand Alone= 0% (developed outside of the project). As per 
   discussion with KKM on 2/6/2020.
   (Stand Alone will be developed during warranty period of CD 
    project)
Summary Logs Issue for May: Total = 18, Open 0, Resolution 0, Closed 18.
Total logs by category: Hardware = 5, Application = 12, Other = 1
Log Issue by Month: November 2019 = 48, December 2019 = 59, January 2020 = 24, February 2020 = 33, March 2020 = 15, April 2020 = 4, May = 18.
</t>
    </r>
  </si>
  <si>
    <t xml:space="preserve">Overall completion: 73%
1. EMR HIS@KKM EMR Basic Walkthru (Awareness program); 100%
2. Infra deployment @ HPD; 100%
3. HIS@KKM EMR Basic deployment @ AwanH; 100%
4. Rollout activities; 100%
     - First cut Db migration; 100%
     - Data verification; 100%
     - Users Training; 100%
     - Pre Go Live Simulation; 100%
     - Go Live; 100%
5. 1 Month Babysit – After Go Live; 38%
</t>
  </si>
  <si>
    <t>Due to MCO, there is no any transaction in April 2020 and affect the transaction in May 2020 as well.
*RM0.50 per transaction stipulated in consession agrement between HTP &amp; myEG</t>
  </si>
  <si>
    <t>I World Technology Sdn Bhd</t>
  </si>
  <si>
    <t>Latihan Teknikal – Microsoft Project 2016 (Beginner)</t>
  </si>
  <si>
    <t>INV20191118</t>
  </si>
  <si>
    <t xml:space="preserve">1. Hardware(backup server tape drive) damage before contract
a.HKL - Backup failed
b.HTAR - Tape drive damage
(PSC 6/2020) - a.Shedule backup done at Netvault
b.replicate database backup to apps server and external hard drive (open)
2. HKL all mycard device not function
(PSC 6/2020) - Done deploy patches (open)
3. Onsite resource are central CE's
(PSC 6/2020) - Discussion to absorb part-time staff and also to maintain some CE's(open)
4. mmediate replacement in case of server damage.
(PSC 6/2020) - Propose for loaner unit as 1 to 1 replacement (open
) 5. HTAR request to dispose all Lexmark e360 printer and replace to Lexmark ms312 - agreed by En Nawawi KKM
(PSC 6/2020) - HTP to prepare BER letter. ( open)
</t>
  </si>
  <si>
    <t xml:space="preserve">1. Life span of hardware already &gt; than 6 years. PSC #9 reported SLA for hardware have achieved 100% (Sept-2018).Continuous monitoring. 
Project has already ended. Should be next tender project risk. (Closed)
2. Knowledge and skills of support team on SPP have been improved. Internal training and coaching conducted. Project has already ended. (Closed)
</t>
  </si>
  <si>
    <t xml:space="preserve">1. Sharing resources ( System Analyst) with other project (open)
</t>
  </si>
  <si>
    <t>1. Contract renewal still not ready. (open)</t>
  </si>
  <si>
    <t xml:space="preserve">1. (PSC 8/2019) Cabling at HRPZ was not properly arrange and the cable rack door couldn't be closed. HRPZ requested for the cable to be arranged properly. Project Team need to get new contractor to execute the exercise since the previous contractor is no longer available.
(PSC 3/2020)- Re arrangement work will be carried out once obtaining endorsement from HMS infrastructure team  (open)
(PSC 5/2020)- (open)
 (PSC 6/2020)- (closed)
2. PSC 1/2020) KKM requested HTP to complete all development work during warranty period to be completed before Ju. Fyafiq HTP wil evaluate and realign all development work
(PSC 3/20-20)- HTP have presented the reproposed schedule to KKM however it will slightly delay to early July to complete all deliverables  
(open)
</t>
  </si>
  <si>
    <t xml:space="preserve">Overall completion:  Plan = 98%; Actual = 98%
1. Corrective Maintenance in progress.
2. CM Report for March, April &amp; May 2020, completed by  
     31/05/2020
3. Total Four (4) Hardware  Problems reported and closed.
4. PM#1 is on going
</t>
  </si>
  <si>
    <t xml:space="preserve"> Overall completion, Plan =40%, Actual = 40%
1.Corrective Maintenance in progress.
2.CM Report for June 2020 completed by 30/06/2020
3. No problems reported 
Billing
1. To bill RM72,275.00 in June 2020 
</t>
  </si>
  <si>
    <t>20/3/2020
extension
(21/3/2020 to  20/9/2021)</t>
  </si>
  <si>
    <t xml:space="preserve">21/3/2016
</t>
  </si>
  <si>
    <t xml:space="preserve">Overall completion: Plan = 100%; Actual = 7%   
1. Status Activities 
     - Kick Off Meeting = 100%
     - Equipment Tagging &amp; Inventory Update Activity = 100%
     - Monthly Correction Maintenance Report (submission to KKM
      on  10th each month – 36 times) = 8%
     - Monthly Correction Maintenance Report #1= 100% 
     - Monthly Correction Maintenance Report #2= 30%
     - Business Continuity Services &amp; Disaster Recovery Plan  
       Documentation = 100%
2. Total Five (5) Application,   Six (6) Hardware Failure, One(1) Infra 
      problems reported and closed for HKL.
3. Total One (1) Application and Five (5) Hardware Failure problem
      reported and closed for HTAR.
4. Total Six (6) Hardware Failure and Two (2) Customer Equipment 
      problems reported and closed for HKJ.
</t>
  </si>
  <si>
    <t>Reported as at 30/6/2020.</t>
  </si>
  <si>
    <t>As at 30/5/2020</t>
  </si>
  <si>
    <t>As at 30/6/2020</t>
  </si>
  <si>
    <r>
      <t xml:space="preserve">PSC #3/2020 - Project team started to work again on CRs from 1/5/2020 in order to complete all works before 30/6/2020.
</t>
    </r>
    <r>
      <rPr>
        <b/>
        <u/>
        <sz val="11"/>
        <rFont val="Calibri"/>
        <family val="2"/>
        <scheme val="minor"/>
      </rPr>
      <t>In Progress</t>
    </r>
    <r>
      <rPr>
        <sz val="11"/>
        <rFont val="Calibri"/>
        <family val="2"/>
        <scheme val="minor"/>
      </rPr>
      <t>.</t>
    </r>
  </si>
  <si>
    <r>
      <t xml:space="preserve">PSC #3/2020 - As per above status, starting 1 May 2020, project team return to JPJ Cyberjaya.
</t>
    </r>
    <r>
      <rPr>
        <b/>
        <u/>
        <sz val="11"/>
        <rFont val="Calibri"/>
        <family val="2"/>
        <scheme val="minor"/>
      </rPr>
      <t>In Progress</t>
    </r>
    <r>
      <rPr>
        <u/>
        <sz val="11"/>
        <rFont val="Calibri"/>
        <family val="2"/>
        <scheme val="minor"/>
      </rPr>
      <t>.</t>
    </r>
  </si>
  <si>
    <r>
      <t xml:space="preserve">PSC #3/2020 - Mitigation executed accordingly.
All payments to Vendors still </t>
    </r>
    <r>
      <rPr>
        <b/>
        <u/>
        <sz val="11"/>
        <rFont val="Calibri"/>
        <family val="2"/>
        <scheme val="minor"/>
      </rPr>
      <t>in progress</t>
    </r>
    <r>
      <rPr>
        <sz val="11"/>
        <rFont val="Calibri"/>
        <family val="2"/>
        <scheme val="minor"/>
      </rPr>
      <t>.</t>
    </r>
  </si>
  <si>
    <t>PSC #4/2020 - Mitigation on ensuring payments to all vendors are in progress.</t>
  </si>
  <si>
    <r>
      <t xml:space="preserve">PSC #3/2020 - Due to MCO, UAT Testing was delayed.
AD Team targets to perform Testing/ UAT with ENFORCEMENT Unit on 4/6/2020.
</t>
    </r>
    <r>
      <rPr>
        <b/>
        <u/>
        <sz val="11"/>
        <rFont val="Calibri"/>
        <family val="2"/>
        <scheme val="minor"/>
      </rPr>
      <t>In Progress.</t>
    </r>
  </si>
  <si>
    <r>
      <rPr>
        <b/>
        <sz val="11"/>
        <rFont val="Calibri"/>
        <family val="2"/>
      </rPr>
      <t>Mitigation in Progress</t>
    </r>
    <r>
      <rPr>
        <sz val="11"/>
        <rFont val="Calibri"/>
        <family val="2"/>
      </rPr>
      <t>.
1. Transfering Knowledge and Documentation as well TOT from GBSB (En. Maliki) to our PSP Team.
2. Improvement of features based on enhanced UI and UX by internal HTP staff. (Target by 31/7/2020)</t>
    </r>
  </si>
  <si>
    <r>
      <t xml:space="preserve">PSC #3/2020 - The new type of Sensors are underway from Malta.
Once installed new Phase-2 sensors should work well with PSP Apps. Fine-tune for Public Apps, Dashboard &amp; ENF application shall be done from now until 31/7/2020.
</t>
    </r>
    <r>
      <rPr>
        <b/>
        <u/>
        <sz val="11"/>
        <rFont val="Calibri"/>
        <family val="2"/>
        <scheme val="minor"/>
      </rPr>
      <t>In Progress.</t>
    </r>
  </si>
  <si>
    <r>
      <t xml:space="preserve">Mitigation In progress.
</t>
    </r>
    <r>
      <rPr>
        <sz val="11"/>
        <rFont val="Calibri"/>
        <family val="2"/>
      </rPr>
      <t>3. Development of Huawei Apps Gallery still in progress (Completed - Rollout on 30/6/2020)</t>
    </r>
  </si>
  <si>
    <r>
      <t xml:space="preserve">PSC #3/2020 - As reported  Soft launch of e-Coupon Agent -Happy Mart completed on17/3/2020. Deployment to rest of Happy Mart outlets are </t>
    </r>
    <r>
      <rPr>
        <b/>
        <u/>
        <sz val="11"/>
        <rFont val="Calibri"/>
        <family val="2"/>
        <scheme val="minor"/>
      </rPr>
      <t>in progress.</t>
    </r>
  </si>
  <si>
    <r>
      <t xml:space="preserve">PSC #3/2020 - Based on Internal MBPP/ MBSP meeting held on 14/5/2020 to finalize the Sensor-type, HTP was informed that Majlis had concluded on selection of Surface-typr sensors. Flush-type was abandoned.
</t>
    </r>
    <r>
      <rPr>
        <b/>
        <u/>
        <sz val="11"/>
        <rFont val="Calibri"/>
        <family val="2"/>
        <scheme val="minor"/>
      </rPr>
      <t>CLOSED.</t>
    </r>
  </si>
  <si>
    <r>
      <t xml:space="preserve">PSC #3/ 2020 - Updates :
Agreement with MyEG is in final stage to be signed.
</t>
    </r>
    <r>
      <rPr>
        <b/>
        <u/>
        <sz val="11"/>
        <rFont val="Calibri"/>
        <family val="2"/>
        <scheme val="minor"/>
      </rPr>
      <t>In progress.</t>
    </r>
    <r>
      <rPr>
        <sz val="11"/>
        <rFont val="Calibri"/>
        <family val="2"/>
        <scheme val="minor"/>
      </rPr>
      <t xml:space="preserve">
</t>
    </r>
  </si>
  <si>
    <r>
      <t xml:space="preserve">PSC #3/2020 - Updates:
Reported that 9 pax -3rd party Contract staff expiry by 30/6/2020.
HR Requires that identified renewals to be expedited.
</t>
    </r>
    <r>
      <rPr>
        <b/>
        <u/>
        <sz val="11"/>
        <rFont val="Calibri"/>
        <family val="2"/>
        <scheme val="minor"/>
      </rPr>
      <t>In Progress.</t>
    </r>
  </si>
  <si>
    <t>Strategy – to deliver a Stand Alone CCIS solution as COE delay</t>
  </si>
  <si>
    <t>Status (as  31/07/2020)</t>
  </si>
  <si>
    <t xml:space="preserve">Overall completion: Plan = 83%, Actual = 70%, 
Phase 1:100% completed
1. Requirement Anaysis, Development &amp; Testing ; completed  
     100%
2. Installation of 1031 Sensor; completed 100%
Phase 2: 66% completed  
1. Requirement Anaysis; completed 90%, started on 2/9/2019- 
     30/6/2020
2. Development &amp; Design; completed 89%, started on 1/11/2019-
     19/07/2020
3. Testing, Training &amp; Commissioning; completed 80%, started on
      01/2/2019 – 15/08/2020
4. Infrastructure Implementation (Sensor Mgmt, Bay Marketing &amp; 
      Time Control Board Installation); completed 30%, started 
      01/09/2020 - 28/2/2021
5. Change Management; completed 65%, started on 19/08/2019-
       31/11/2020
6. Promotion Activites; completed 13%, started on 19/08/2019-
      31/12/2026
7. Maintenance &amp; Support; completed 13%, started on 
     19/08/2019 – 31/12/2026
Phase 2 Application Target Deployment 
1. Fiz-Manual; completed 100% by 31/01/2020
2. Hasil – Penambahbaikan Laporan (1); completed 100% by 
     31/01/2020
3. Sewa Petak Khas;(MBSP) completed 100% by 22/03/2020 &amp; 
      MBPP, completed 100% 29/02/2020.
4. Topup di Web; completed 100% by 10/02/2020 
5. Integrasi MBSP; completed 100% by 15/02/2020(PSP)
6. Hasil-Penambahbaikan Laporan 2; completed 100% by 
     26/03/2020
7. Pendakwaan TLK (1); completed 100% by 26/03/2020
8. FIZ-File Upload; completed 100% by 31/03/2020
9. Pendakwaan TLK(2); completed 100% by 23/04/2020
10. Pas Khas; completed 100% by 30/04/2020
11. Integrasi MBPP eBayar; completed 100% by 30/04/2020
12. Dashboard Prngurusan &amp; Penguatkuasa; completed 100% by
        30/04/2020
13. Integrasi MBSP; completed 100%, Dev by 17/04/2020(No PSP)
14. Warden Trafik; completed 100% by 30/06/2020
15. Clamping/Towing; completed 100% by 30/06/2020
16. Hasil – Laporan Tambahan; completed 100%, by 30/06/2020
17. JPP; completed 100%, target testing/pilot by 13/07/2020
18. Perlesenan; completed 100%, target testing/pilot by 
        20/07/2020
19. Kesihatan (Veterina); completed 100%, target testing/pilot by
        27/07/2020
20. Veterinar (Vektor); completed 100%, target testing/pilot by 
        27/07/2020
21.UI/UX Enhancement Huawei; completed 100%, target 
        testing/pilot by 13/07/2020
22.UI/UX Enhancement IOS &amp; Android; completed 90%, target 
        testing/pilot by 13/07/2020
23.Jabatan Bangunan; completed 90%, target testing/pilot by 
       14/08/2020
24.Jabatan Perancangan; completed 90%, target testing/pilot by 
       14/08/2020 
25.Dashboard Infrastruktur; completed 90%, target testing/pilot 
       by 14/08/2020
26. ANPR; completed 70%, target testing/pilot by 12/08/2020
27. Integerasi JPJ; completed 10%, target testing/pilot TBC
28. Integerasi MBSP (Non PSP); completed 90%, - Payment Non PSP
         target testing/pilot TBC
Phase 2 – Infrastructure
Sensor installation status
i. MBPP: 2,629/ 7,500 unit (35%) 
ii. MBSP: 2,466/ 7,500 unit (35%)
Change Management Activity
1. Change Awareness Session
i. Key Stakeholder (Ahli Majlis Dato’ Bandar &amp; Exco); target 
     completed by August 2020
ii. Warga Kakitangan MBPP; completed by 16/1/2020
iii. Warga MPKK; completed by 3/3/2020
iv. Warga Kakitangan MBSP;completed by 11/3/2020
2. Public Awareness Campaign via Promotional Program
i. Agent e-Coupon &amp; Public (Served and under Served); completed 
    by 31/7/2020
3. Change Impact Analysis
      i. Public Readiness &amp; Acceptance Survey; completed by 
         13/4/2020
4. Change Agent Training
      i. Change Agent Training MBPP &amp; MBSP; completed by August 
           2020
5. Post Implementation Review
      i. Public Acceptance Post Online Survey; target completed by 
          September 2020
</t>
  </si>
  <si>
    <t xml:space="preserve">1. Overall completion = 99% 
2.Pilot Production: Total Online Panels = 3,415
     Stage 3 (761 panels) = 100%, completed 
     Stage 4 (566 panels) = completed on 28/12/2019
     Stage 5 (655 panels) = completed on 10/01/2020
3. Lost Device Panels = 136
     Fail Upgrade Panels = 132
    Completed = 50%, start date 12/3/2020 
4. Fomema agreed on BTMR request to enhanced log files on   
     gateway server with a statistical report, completed = 10%, start
     date 20/1/2020.
5. a) New Installation on 528 panel Clinics 
     - Total request + installed To Date = 125
     - No response yet = 403
     - Installation in June 2020 =2, start date 1/6/2020
    b) Problem Log June 2020: 
         - Total Received = 295
         -  Open = 2
         -  Closed = 293
        -  Cancelled /Duplicate = 14
6. Monthly report preparation for March &amp; April 2020 pending on
     printing and submission due to MCO.
</t>
  </si>
  <si>
    <t xml:space="preserve">1. Overall completion = 99% 
2. Pilot Production: Total Online Panels = 3,415
     Stage 3 (761 panels) = 100%, completed 
     Stage 4 (566 panels) = completed on 28/12/2019
     Stage 5 (655 panels) = completed on 10/01/2020
2. Fomema agreed on BTMR request to enhanced log files on 
     gateway server with a statistical report, completed = 10%, start
      date 20/1/2020.
3. a) New Installation on 528 panel Clinics 
           - Total request + installed To Date = 130
           - No response Panels = 398
           - Installation in June 2020 =5, start date 1/7/2020
    b) Problem Log July 2020: 
         - Total Received = 515
          -  Open = 33
          -  Closed = 482
          -  Cancelled /Duplicate = 28
4. Monthly report for June 2020, completed by 27/7/2020
</t>
  </si>
  <si>
    <t xml:space="preserve"> Overall completion: Plan = 92%; Actual = 92%
  (Revised timeline # 3)
1. Application Development progress;
    - Coding – 99%
    - Internal Quality Assurance – 99%
    - Independent Verification &amp; Validation – 98%
    - User Acceptance Test – 96%
    - Training – 89%
    - Provisional Acceptance Test – 85%
2. Received SST on 13 March 2020 for the extension; 21/3/2020 –   
     20/9/2021 for the duration of 18 month including 12 months 
     warranty.
3. The project team is in the process of implementing the 
      following+W20 activities:
      i. Support &amp; Monitoring Post PAT Go-Live for HIS@KKM EMR  
          Basic &amp; EMR Plus in HRPB
         • Helpdesk Support
         • On Call Technical Support
         • Problem Resolution
         • Close Issue Log PAT Go-Live HIS@KKM EMR Basic &amp; EMR Plus
      ii. UAT for HIS @ KKM EMR Plus is being implemented online
     iii. Preparation of HIS @ KKM EMR Plus for implementation
     iv. Preparation of HIS @ KKM EMR Plus for training user setup
4. Provisional Acceptance Test (PAT)
     PAT Go Live HIS@KKM EMR Basic; 23/11/2019
     PAT Go Live HIS@KKM EMR Plus have been implemented
     • Group 1; 15/2/2020
     • Group 2; 29/2/2020
     • Group 3; 9/3/2020
     • Group 4; 13/6/2020
     • Group 5; 27/6/2020
      PAT Go Live HIS@KKM EMR Plus to be scheduled
    • Group 6; 11/7/2020
5. PAT Go Live HIS@KKM EMR Plus to be scheduled due to MCO.
  FAT: 21/5/2020 – 20/9/2020
  Warranty Period: 21/9/2020 – 20/9/2021
6. Basic Issues Log
    PAT Go-Live Issues Log = Helpdesk 1,826, Close = 1750, 
    Duplicate = 21, Verified HTP = 66, Closed (Users) = 1657, 
    Progress = 27, Total New Request = 55 
7. Issues Log (Group #1,#2, #3,#4,#5)
    PAT Go-Live Issues Log = Helpdesk 193, Close = 165, 
    Duplicate = 0, Verified HTP = 47, Closed (Users) = 165, 
    Progress = 15, Total New Request = 28
8. Supplementary Agreement #4-EOT – As at 30 June 2020, the 
     agreement is still with PUU, KKM. 
9.  The project team has requested budget during EOT (March 2020 until Sept 2021) estimated at RM5,830,180.00. Detail of the request has been shared with Finance (Jasina) since 19 March 2020.  As of to date there is no feedback from Finance.
</t>
  </si>
  <si>
    <r>
      <t xml:space="preserve">Overall status completion: Plan = 100%.  Actual = 99%
1. Warranty &amp; Support: Plan 67 % Actual 67 %
 2.Benefit Realization (Post Go Live Study): Plan 100 % Actual 33 %
2. Application Development status: overall status 100%
    - SRS completed 100% 
    - SDD completed 100%
    - Database design completed 100%
    - Development completed 100%
    - PASC Installation completed 100%
    - UAT completed 100%
    - PAT completed 100%
    - FAT completed 100%
    - Change Management completed 80%
</t>
    </r>
    <r>
      <rPr>
        <b/>
        <u/>
        <sz val="9"/>
        <color theme="1"/>
        <rFont val="Calibri"/>
        <family val="2"/>
        <scheme val="minor"/>
      </rPr>
      <t>Warrantty Nov 2019-Nov 2020</t>
    </r>
    <r>
      <rPr>
        <sz val="9"/>
        <color theme="1"/>
        <rFont val="Calibri"/>
        <family val="2"/>
        <scheme val="minor"/>
      </rPr>
      <t xml:space="preserve">
Overall completion: Plan = 67%; Actual = 67%   
Status Activities in the warranty
i. Training (Reinforcement Session) = 100%
ii. Training (TOT Session) = 100%
iii. Auto Login = 100%
iv. SMRP= 100%
v. RFR= 100%
vi. Forensic= 100%
vii. Stand Alone= 0% (Testing will be done during CD project warranty period using Lab approach)
</t>
    </r>
  </si>
  <si>
    <t>No status updated &amp; slide</t>
  </si>
  <si>
    <t>'No status updated &amp; slide</t>
  </si>
  <si>
    <t xml:space="preserve"> Overall completion, Plan =48%, Actual = 48%
1.Corrective Maintenance in progress.
2.CM Report for June 2020 completed by 30/06/2020
3. No problems reported 
</t>
  </si>
  <si>
    <t xml:space="preserve"> Overall completion:  Plan = 87%; Actual = 87%
1. Corrective Maintenance in progress.
2.CM Report for December 2019, January 2020 and February 2020 completed by 28/2/2020
3. No problems reported for the month.
</t>
  </si>
  <si>
    <t xml:space="preserve"> Overall completion:  Plan = 87%; Actual = 87%
1. Corrective Maintenance in progress.
2.CM Report for December 2019, January 2020 and February 2020 completed by 28/2/2020
3. Total six (6) Application problems reported and closed.
</t>
  </si>
  <si>
    <t xml:space="preserve">Overall completion: 83.9%
1. EMR HIS@KKM EMR Basic Walkthru (Awareness program); 100%
2. Infra deployment @ HPD; 100%
3. HIS@KKM EMR Basic deployment @ AwanH; 100%
4. Rollout activities; 100%
     - First cut Db migration; 100%
     - Data verification; 100%
     - Users Training; 100%
     - Pre Go Live Simulation; 100%
     - Go Live; 100%
5. 1 Month Post Go Live Support; 100%
</t>
  </si>
  <si>
    <t xml:space="preserve">14,776,087.39 (Inclusive GST)
</t>
  </si>
  <si>
    <t>Implementation of HIS@KKM and BBIS inclusive Off Shelf Application      
( PACS, CCIS, PhIS &amp; BI )</t>
  </si>
  <si>
    <t>Nur Syuhadah, Rozaimi</t>
  </si>
  <si>
    <t xml:space="preserve">Overall completion: Plan = 3%, Actual = 3%, 
1. Project Initiation; completed 47%
2. Contract Preparation; completed 47%
3. Procurement Process; completed 45%
4. Project Mobilisation &amp; Project Planning; completed 47%
</t>
  </si>
  <si>
    <t xml:space="preserve">Proposed Development of Cyberjaya Hospital (288 Beds) on Lot 47686 And H.S.(D) 28779 PT41461 At Persiaran Multimedia Cyber 11, Cyberjaya, Mukim Dengkil, Daerah Sepang, Selangor Darul Ehsan(“Design &amp; Build”) 
</t>
  </si>
  <si>
    <t xml:space="preserve">Penyelenggaran Reproductive Health Information System (RHIS) 2.0 di LPPKN Bagi Tempoh Setahun
</t>
  </si>
  <si>
    <t>Hardware and Software Maintenance</t>
  </si>
  <si>
    <t xml:space="preserve">Overall completion: Plan = 100%; Actual =16%   
1. Status Activities 
     - Kick Meeting = 100%
     - Equipment Tagging &amp; Inventory Update Activity = 10%
     - Monthly Correction Maintenance Report (submission to 
       KKM  
       on 10th each month – 36 times) = 8%
     - Monthly Correction Maintenance Report #1-3= 100% 
     - Business Continuity Services &amp; Disaster Recovery Plan  
       Documentation = 80%
2. Total one (1) Application, eight (8) Hardware Failure and 
    three  (3) User Request problems reported and closed for 
    HKL.
3. Total one (1) Application, seventeen (17) Hardware and
     three (3) Software Failure problem reported and closed for
     HTAR.
4. Total Ten (10) Application, six (6) Hardware Failure and 
    three (3) User Request problems reported and closed for HKJ.
</t>
  </si>
  <si>
    <t xml:space="preserve"> Overall completion: Plan = 93%; Actual = 92%
  (Revised timeline # 3)
1. Application Development progress;
    - Coding – 99%
    - Internal Quality Assurance – 99%
    - Independent Verification &amp; Validation – 98%
    - User Acceptance Test – 99%
    - Training – 91%
    - Provisional Acceptance Test Go-Live – 98%
    - Provisional Acceptance Sign-0ff – 45%
2. Received SST on 13 March 2020 for the extension; 21/3/2020 –   
     20/9/2021 for the duration of 18 month including 12 months 
     warranty.
3. The project team is in the process of implementing the 
     following activities:
     i. Support &amp; Monitoring Post PAT Go-Live for HIS@KKM EMR
      Basic  &amp;  EMR Plus in HRPB
    • Helpdesk Support
    • On Call Technical Support
    • Problem Resolution
    • Close Issue Log PAT Go-Live HIS@KKM EMR Basic &amp; EMR Plus
     ii. Preparation for training transfer of Technology and
         Train the Trainer HIS@KKM EMR
     iii. PAT &amp; FAT Sign-off for HIS@KKM EMR
4.  PAT Go Live HIS@KKM EMR Plus have been implemented
    • Group 1; 15/2/2020
    • Group 2; 29/2/2020
    • Group 3; 9/3/2020
    • Group 4; 13/6/2020
    • Group 5; 27/6/2020
     • Group 6; 11/07/2020
5. Component / Module / Discipline that is still pending:
      • PAT Go-Live PMS API
      • PAT Go-Live Oral Health Dental Charting
      • PAT Go-Live System Integration MyHIX
      • PAT Go-Live System Integration eNotifikasi
6. PAT Go-Live Issues Log for Basic = Helpdesk 1,945, 
    Close =  1860, Duplicate = 29, Verified HTP = 72, 
    Closed (Users) = 1774, Progress = 14, Total New Request = 56 
7. PAT Go-Live Issues Log  for Plus = Helpdesk 263, Close = 222, 
   Duplicate = 2, Verified HTP = 73, Closed (Users) = 113, 
   Progress = 36, Total New Request = 39
</t>
  </si>
  <si>
    <t xml:space="preserve">1. Overall completion: Plan = 69%, Actual = 49% .:
Delay due to
a.3% delay due to MOH Postponement of Kick Off CCIS Project, 
     planned 4/2/2019 actual 12/3/2019
b. 7% delay on Approval Printer Model, impact the Go Live data
c. 10% MCO ruling due to Covid19
2. Activity Status:
     i. Project Management: Plan= 71%, Completed = 68%
     ii. Site Evaluation: Completed = 100%
     iii. Infrastructure Implementation: Plan = 100%,
            Completed = 60%
     iv. CCIS Software Implementation: Plan = 60%, 
          Completed = 25%
       v. Interfacing Medical Equipment: Plan = 45%,
           Completed = 22%
       vi. UAT: Plan = 45%, Completed = 22%
       vii. Integration with SPP: Plan = 60%, Completed = 26%
       viii. Training &amp; ToT: Plan = 55%, Completed = 20%
3. Infrastructure &amp; Hardware Delivery
     i. Infra Delivery and Pending Sign Off:
         • HPP – Issue on 100ma vs 300ma, propose similar to HRPB   
            electrical layout for UPS installation.
          • HRPZ – New Jurutera and briefing will be done on 5 
            and 6 July
          • PDSA –  Confirming on KKM Infra team to perform 
           checking
     ii. Hardware Delivered and pending DO Sign Off:
          • HPP to continue delivery of hardware
     iii. Rework and reinstall required:
          • Completed for HMLK, HSA, HTAA, HRPZII 
          • Confirmation from HUS and HQEI on entrance /
             travel policy
4. Hardware &amp; Software Activities
      i. UPS Servers Status:
         • Pending at HPP, HRPB and HUS
      ii. Hardware Delivery Status:
           • HPP – delay to continue work on 20 July 
           • HTF – to continue work in 13 July
           • HQE1 and HUS – to reconfirm on entrance / travel policy
      iii. NetVault Reconfiguration
           •  HTAR – fail and testing is on going
           •  TOT to implementation team to escalate and
               catch up work
      iv. License Report:
          • Delay documentation submission targeted between 
             due to MCO &amp; COVID19
  5. Change Management
       i. HRPB –  Delay – waiting feedback on Pengarah 
          availability, target CMA on 15 July 2020
       ii. HPP status on CMA:
          • Pending to obtain sign off due to MCO and COVID19
          • Getting assistance from CE to collect the sign off
6. CCIS Implementation
     i. Delay in CCIS Final Configuration due to MCO and 
         COVID19 for All Hospital Site
     ii. Review technical configuration for CCIS Data 
         synchronization from PDSA and respective hospitals
      iii. Delay in testing data synchronization activity
      iv. Delay in fine tuning CCIS and data configuration
      v. Delay in training due to non availability of uses
7. CCIS Integration Development
      i. Catching up on the development work
      ii. Resources from RIS/PAC and CD team are assigned
      iii. Weekly meeting updates and issues are discussed
      iv. Waiting for revised quotation from PhIS CMG team
           based on discussion on 16 June meeting
      v. To deploy stand alone CCIS to all 3 integration sites for 
          escalation strategy
</t>
  </si>
  <si>
    <t xml:space="preserve">Overall completion:  Plan =91%; Actual = 91%
1. Corrective Maintenance in progress.
2.CM Report for June, July &amp; August 2020, target completed by 
   31/08/2020
3.Total one (1) Hardware Failure problems reported and closed.
</t>
  </si>
  <si>
    <t xml:space="preserve"> Overall completion:  Plan = 91%; Actual = 91%
1. Corrective Maintenance in progress.
2.CM Report for June, July &amp; August 2020, target completed by 
   31/08/2020
3. Total three (3) Application problems reported and closed.
</t>
  </si>
  <si>
    <t xml:space="preserve">1. Overall completion: Plan = 96%; Actual = 96%   
2. Technical Support Services: 
    i) Problem Log: Total log for July 2020 = 36,444, 
       Closed = 36,232, In progress =131
    ii) Corrective Maintenance: Total log = 306. Closed = 297, In 
          progress = 9, New =0, Cancel = 6
3. Preventive maintenance:
     i) PM activities for Year 2 completed 259/259 branches, 100%  
          completed. 
     ii) PM activities for Year 3 completed 238/238 branches, 
          100 % completed.
4. CR and Integration: Total CR = 285, New=1, In progress= 
    12, Done, UAT = 33, Completed =  211, KIV = 8, Drop = 20
5. Peluasan &amp; Perpindahan: Year 2
     • Completed Cameron Highland (9/10/2018) and Besut   
        (7/12/2018)
6. Peluasan &amp; Perpindahan: Year 3 
     • Completed Perpindahan MDEC Cyberjaya (29/2/2020).
     • Completed  Perpindahan Bahagian Pasport  George Town 
        dan Pembukaan UTC Pulau Pinang (3/7/2020).
     • Completed Perpindahan Bahagian Visa Pas Permit 
         Jabatan Imigresen Negeri Perak (20/7/2020).
      • Completed PTS Beranang (28/7/2020).
7. Training Year 2: Completed User Training = 28/28, Technical   
     training = 4/4, CPR workshop= 4/4,  Professional 
     certification =  9/8
8. Training Year 3: Completed User Training = 24/24, Technical 
     training 4/4, CPR workshop=3/3,  Professional
    certification = 7/7
9. Status Keseluruhan Training = Total = 126, Completed = 126
</t>
  </si>
  <si>
    <t>As at 31/7/2020</t>
  </si>
  <si>
    <r>
      <t xml:space="preserve">PSC #4/2020 - HTP obtained MBPP's decision on the selection of Surface-mount Sensor on 20/5/2020 (TSC). Once arrived from Malta, HTP target to start install the first batch of sensors beginning 8/7/2020. 
</t>
    </r>
    <r>
      <rPr>
        <b/>
        <u/>
        <sz val="11"/>
        <color theme="1"/>
        <rFont val="Calibri"/>
        <family val="2"/>
        <scheme val="minor"/>
      </rPr>
      <t>In Progress</t>
    </r>
  </si>
  <si>
    <t>Was separately conducted by HTP-CORE03 management.</t>
  </si>
  <si>
    <r>
      <t xml:space="preserve">PSC #4/2020 - tender board already approved of EOT until Sept 2021.
(but, with LAD Calculation)
Target for PAT Signoff is on 2/7/2020.
</t>
    </r>
    <r>
      <rPr>
        <b/>
        <sz val="11"/>
        <color theme="1"/>
        <rFont val="Calibri"/>
        <family val="2"/>
        <scheme val="minor"/>
      </rPr>
      <t>In Progress.</t>
    </r>
  </si>
  <si>
    <r>
      <t xml:space="preserve">PSC #4/2020 - UPDATES :
Status is still as per last month.
 - Work-in progress for next PAT for Module 4 to be on 02/07/2020.
 - HTP  requested and approved by KKM  during CD J/KPemandu @ 20/02/2020 mtg on contract extension (EOT) since contract is expiring on 20/03/2020. 
Tender Board approved EOT for additional 18 months until 20/9/2021. (But, with LAD Calculation)
</t>
    </r>
    <r>
      <rPr>
        <b/>
        <u/>
        <sz val="11"/>
        <color theme="1"/>
        <rFont val="Calibri"/>
        <family val="2"/>
        <scheme val="minor"/>
      </rPr>
      <t>In Progress</t>
    </r>
  </si>
  <si>
    <r>
      <t>There is a risk that project deliverables are behind schedules because vendors payment might be delayed due to finance processing SOP (</t>
    </r>
    <r>
      <rPr>
        <i/>
        <sz val="11"/>
        <rFont val="Calibri"/>
        <family val="2"/>
        <scheme val="minor"/>
      </rPr>
      <t>which require more time</t>
    </r>
    <r>
      <rPr>
        <sz val="11"/>
        <rFont val="Calibri"/>
        <family val="2"/>
        <scheme val="minor"/>
      </rPr>
      <t xml:space="preserve">)  which could result in SLA penalty
</t>
    </r>
    <r>
      <rPr>
        <sz val="11"/>
        <color rgb="FFFF0000"/>
        <rFont val="Calibri"/>
        <family val="2"/>
        <scheme val="minor"/>
      </rPr>
      <t>done july</t>
    </r>
  </si>
  <si>
    <r>
      <t xml:space="preserve">mySIKAP Maintenance Extension (Jan - June 2019)
</t>
    </r>
    <r>
      <rPr>
        <b/>
        <sz val="9"/>
        <color rgb="FFFF0000"/>
        <rFont val="Arial"/>
        <family val="2"/>
      </rPr>
      <t>core3</t>
    </r>
  </si>
  <si>
    <r>
      <t xml:space="preserve">Next Generation FireWall - NGFW (2018 - 2020)
</t>
    </r>
    <r>
      <rPr>
        <b/>
        <sz val="9"/>
        <color rgb="FFFF0000"/>
        <rFont val="Arial"/>
        <family val="2"/>
      </rPr>
      <t>core3</t>
    </r>
  </si>
  <si>
    <r>
      <rPr>
        <b/>
        <sz val="9"/>
        <color theme="1"/>
        <rFont val="Arial"/>
        <family val="2"/>
      </rPr>
      <t xml:space="preserve">EDUCATION MALAYSIA GLOBAL SERVICES (EMGS): </t>
    </r>
    <r>
      <rPr>
        <sz val="9"/>
        <color theme="1"/>
        <rFont val="Arial"/>
        <family val="2"/>
      </rPr>
      <t xml:space="preserve">Annual lMaintenance Support IntegrationBetween EMGS and MYIMMS
</t>
    </r>
    <r>
      <rPr>
        <b/>
        <sz val="9"/>
        <color rgb="FFFF0000"/>
        <rFont val="Arial"/>
        <family val="2"/>
      </rPr>
      <t>closed</t>
    </r>
  </si>
  <si>
    <r>
      <t xml:space="preserve">MALAYSIA DIGITAL ECONOMY CORPORATION (MDEC): </t>
    </r>
    <r>
      <rPr>
        <sz val="9"/>
        <color theme="1"/>
        <rFont val="Arial"/>
        <family val="2"/>
      </rPr>
      <t xml:space="preserve">Development of webservices for integration between  MTEP system and myIMMs
</t>
    </r>
    <r>
      <rPr>
        <b/>
        <sz val="9"/>
        <color rgb="FFFF0000"/>
        <rFont val="Arial"/>
        <family val="2"/>
      </rPr>
      <t>closed</t>
    </r>
  </si>
  <si>
    <t>Closed
core3</t>
  </si>
  <si>
    <r>
      <t xml:space="preserve">1. (PSC 1/2019) - </t>
    </r>
    <r>
      <rPr>
        <b/>
        <sz val="9"/>
        <color theme="1"/>
        <rFont val="Calibri"/>
        <family val="2"/>
        <scheme val="minor"/>
      </rPr>
      <t>Pending payment for GST for May 2015 &amp; June 2015</t>
    </r>
    <r>
      <rPr>
        <sz val="9"/>
        <color theme="1"/>
        <rFont val="Calibri"/>
        <family val="2"/>
        <scheme val="minor"/>
      </rPr>
      <t xml:space="preserve">. Bestinet claimed payment has been paid. To get proof of payment. 
(PSC 4/2019) - Bestinet claimed they had paid with cheque. Finance to follow up with Bestinet on the outstanding GST payment.
(PSC 9/2019) - Finance to discuss with Bestinet on payment plan for outstanding payment. 
(PSC 12/2019) - Bestinet did not make payment to  HTP as agreed. Finance to follow-up (open)
2.  </t>
    </r>
    <r>
      <rPr>
        <b/>
        <sz val="9"/>
        <color theme="1"/>
        <rFont val="Calibri"/>
        <family val="2"/>
        <scheme val="minor"/>
      </rPr>
      <t>(PSC 4/2020) –Claim for Bestinet Jan 2020  RM508,800 is yet to be paid (open)</t>
    </r>
  </si>
  <si>
    <r>
      <t xml:space="preserve">Ongoing
</t>
    </r>
    <r>
      <rPr>
        <b/>
        <sz val="9"/>
        <color rgb="FFFF0000"/>
        <rFont val="Arial"/>
        <family val="2"/>
      </rPr>
      <t>blm bua</t>
    </r>
    <r>
      <rPr>
        <sz val="9"/>
        <color theme="1"/>
        <rFont val="Arial"/>
        <family val="2"/>
      </rPr>
      <t>t</t>
    </r>
  </si>
  <si>
    <t>Ongoing
blm buat</t>
  </si>
  <si>
    <t xml:space="preserve">Clinical Documentation
</t>
  </si>
  <si>
    <r>
      <t xml:space="preserve">1. Conflict of priority between myIMMs Maintenance Team and Transformation Team. Team leaders not willing to let the team members to assist the other team due to tight schedule. Project Director is in planning of organising a teambuilding session. Team building done on 27-29/4/2018 (Closed). 
2. (PSC 5/2018 - 23/5/2018) Revised timeline in delivering the Transformation project even after EOT to  August 2018 has resulted in JIM imposing LAD to HTP with the amount of RM300K++. Project Team to identify factors that contribute to the delay and strategise for appeal for reduction of LAD. PM to properly monitor project activities to ensure new timeline is met.
(PSC 6/2018 - 26/6/2018) Meeting to discuss the LAD has been made. Initial action agreed was to write to JIM and inform on correction  calculation of LAD and negotiate for discount. (closed)
3. (PSC 6/2018 - 26/6/2018) Slow in development and resolving technical issues due to:
- Inadequate no of .Net expert in team
– Too much reworks
- Slow device integration development
- Inadequate no of developer 
Project Team requires sufficient and skilled developers to ensure revised timeline can be met. 
(PSC 10/2018) SDC and HR are assisting in fulfilling the required resources. (Closed)
4. (PSC 9/2018 - 25/10/2018) Roll-out for myIMMS Transformation Phase 1 and 2 is delayed due to insufficient supply of SAGEM FP devices (MS300/M1300). There will be impact on cost and timeline since Project Team need to revisit the branches which PM activities were already done. 
PSC 10/2018 - 27/11/2018) Schedule rearranged to accomodate work for roll-out of Passport, Permit and PM activities. Roll-out target to complete in March 2018 (Closed) 
5. (PSC 12/2018) - Slow progress development for phase 3 in Transformation is due to rework and bug fixing of production issues of Phase 1 &amp; 2. Project Team is advised to convince BTMR to stop any new deployment of completed transaction and focus the team to complete all development. (Closed) 
(PSC 1/2019) - Project Team has implemented for Phase 3. (Closed)
6. (PSC 12/2018) - Device integration with NERS, Project Team is facing difficulty in resolving issues with S5 since the technical person was not around to resolve issues. Project Team to request from BTMR for S5 technical team to be with the team until problem is resolved. 
(PSC 4/2019) UAT done. (Closed)
7. (PSC 1/2019) - Project Team is not allowed to access production which slow down problem resolution process and impact SLA. Project Team to work with BTMR on testing at production as part of TOT process. Project Team to get agreement from BTMR for SLA to start/&amp; stop at certain point to avoid being penalised for delay on BTMR part. Once HTP team provides Script/coding for BTMR to execute. SLA clock HTP will stop. (Closed)
 (PSC 2/2019) - BTMR will take up the task involving testing in production. (Closed)
8. (PSC 5/2019) - Users still using old transaction after implementation of new transactions especially for Sistem Passport and Permit. Project Team to plan for closing of old trasactions after system stabilisation target to be by 30/6/2019. 
(PSC 6/2019) Closing for Sistem Passport and Permit are still in progress.
(PSC 7/2019) Rollout for Passport, Permit and Hasil are completed.(Closed)
9. (PSC 7/2018- 25/7/2018) System slow response which may be due to high bandwidth utilisation. Project team need to measure myIMMs bandwidth requirement and submit to JIM BTMR.
(PSC10/2018) BTMR has still not given the required bandwidth to be tested.
(PSC 12/2018) Project team has installed a few tools to collect the information that might caused the slow response and come out with the following :
- bandwidth optimum size required by myIMMs web
- Any process/ SQL that can be enhanced /optimized
(PSC 1/2019 ) - Project team need a license monitoring tool to investigate application slow response/ hang issues.
SDC proposed to use the trial version temporarily.
(Update 31/12/2019) - Bandwidth has been shared with JIM and most main JIM branches have been upgraded except for small branches. Upgrading of bandwidth is under JIM action. </t>
    </r>
    <r>
      <rPr>
        <b/>
        <sz val="9"/>
        <color theme="1"/>
        <rFont val="Arial"/>
        <family val="2"/>
      </rPr>
      <t xml:space="preserve">(Closed)
</t>
    </r>
    <r>
      <rPr>
        <sz val="9"/>
        <color theme="1"/>
        <rFont val="Arial"/>
        <family val="2"/>
      </rPr>
      <t>10. (PSC 12/2019) - XML Injection must be completed by 30/3/2020 but the project team is facing technical errors during internal testing and need help from HTP technical experts. (In progress)
(PSC 1/2020) -  SDC technical team managed to identify and resolved the problem.(closed)
11 (PSC 4/2020) – PM3 for China, Hong Kong, Taiwan , USA, Taiwan, Cambodia and India to be reschedule due to MCO. Letter to KDN was submitted on 7/4/2020 and awaiting further instruction. (open)
(PSC 5/2020) - HTP had received the letter regarding the activity delay in those countries. (closed) 
12. ( PSC2/2020)- HeiTech Padu is requested to provide 24 hours support for KLIA, KLIA2, BSI and KSAB via letters,  IM.101/B/KLIA-P/1122/73(31) and IM. 101/HQ-D/978/30(24) dated 13 February 2020 and 20 January 2020 respectively.
Currently, HeiTech Padu provides supports during office hours for the above four sites.
We have replied the above letters on 17 February with the assistance from HeiTech lawyer but was rejected today by JIM lawyer.
à Additional eleven (11) implementation analysts are required in 3 shifts for each site as to provide 24 hours support (open)
(PSC 5/2020) - HTP had agreed to deploy people to these sites but PBD 
instructed through whatsapp HTP to hold.  HTP had been waiting an official email. The email might be backfired to BTMR, thus En Hatta, En. Khairi and En Azlan will discuss with PBD this issue
(PWC 2/2020)- This requirement will be budgeted for in the new contract (closed)
13. (PSC 11/2018) - KPI raised concern that Transformation not completing as target in August 2018. HTP had send justification letter for the delays on 13/11/2018. But, pending reply from KDN.
(PSC 1/2019) - Project Team has revised the timeline and target to complete the project by 31/5/2019. PM was given the budget to pay for extra effort done by Project team as motivation to expedite activities and successfully done for preparation of program specification. It will be extended to application development. PM to monitor the quality of work done. 
(PSC 6/2019) Roll-out of all systems except Sistem Kawalan have been done successfully. Kawalan is target to complete in August 2019.
(PSC 10/2019) Roll-out for Sistem Kawalan A (17 transactions) has already completed and pilot at KLIA2 since 8/8/2019. Roll-out will be done when 27 transactions in Kawalan B complete. Kawalan B was delayed since user won’t accept. Project team in process of fulfilling the requirement. Target completion pilot 2 on15/11/2019. 
(PSC 12/2019)- Target pilot 2 at KLIA2 is rescheduled to 10/1/2020 and rollout will be from 13/1/2020 until 31/1/2020.
(PWC2/2020) - Transformation modules have completed and acceepted by JIM on 13/8/2020.  (closed)
14. (PSC 1/2020) - Concerns on the amount of the penalties imposed due to breached SLAs. For 2019 (Jan to September) penalties imposed to HTP is RM167,185..83
(PWC 2/2020) - Penalties due to breach SLAs hve been brought down around RM 3000 to RM4000 amonth regular monitoring, daily discusion between  IAs and SAs (closed)</t>
    </r>
  </si>
  <si>
    <r>
      <t xml:space="preserve">PSC #3/2020 - MItigation Action Items - Status Quo. 
</t>
    </r>
    <r>
      <rPr>
        <b/>
        <u/>
        <sz val="11"/>
        <color theme="1"/>
        <rFont val="Calibri"/>
        <family val="2"/>
        <scheme val="minor"/>
      </rPr>
      <t>In Progress.</t>
    </r>
  </si>
  <si>
    <r>
      <t xml:space="preserve">PSC #3/2020 - UPDATES:
Status is as per the last updated.
All new purchases under the Variation Order (VO) valued at RM 499,000 are yet to be completed.  Due to some critical items yet to order and ready for Forensic Go-Live, some loaners equip eg Scanners to be deployed.
</t>
    </r>
    <r>
      <rPr>
        <b/>
        <u/>
        <sz val="11"/>
        <color theme="1"/>
        <rFont val="Calibri"/>
        <family val="2"/>
        <scheme val="minor"/>
      </rPr>
      <t>In Progress.</t>
    </r>
  </si>
  <si>
    <r>
      <rPr>
        <b/>
        <u/>
        <sz val="11"/>
        <color theme="1"/>
        <rFont val="Calibri"/>
        <family val="2"/>
        <scheme val="minor"/>
      </rPr>
      <t>Mitigation</t>
    </r>
    <r>
      <rPr>
        <sz val="11"/>
        <color theme="1"/>
        <rFont val="Calibri"/>
        <family val="2"/>
        <scheme val="minor"/>
      </rPr>
      <t xml:space="preserve">
•PM &amp; Technical team to source out parts and repair services from multiple vendors for a reasonable price. 
</t>
    </r>
    <r>
      <rPr>
        <sz val="11"/>
        <color theme="1"/>
        <rFont val="Calibri"/>
        <family val="2"/>
      </rPr>
      <t>●</t>
    </r>
    <r>
      <rPr>
        <sz val="8.8000000000000007"/>
        <color theme="1"/>
        <rFont val="Calibri"/>
        <family val="2"/>
      </rPr>
      <t xml:space="preserve"> </t>
    </r>
    <r>
      <rPr>
        <sz val="11"/>
        <color theme="1"/>
        <rFont val="Calibri"/>
        <family val="2"/>
      </rPr>
      <t>CE need to regularly check and keep proper history of maintenance records to ensure timely replacement of parts</t>
    </r>
    <r>
      <rPr>
        <sz val="8.8000000000000007"/>
        <color theme="1"/>
        <rFont val="Calibri"/>
        <family val="2"/>
      </rPr>
      <t>.</t>
    </r>
  </si>
  <si>
    <r>
      <rPr>
        <b/>
        <u/>
        <sz val="11"/>
        <color theme="1"/>
        <rFont val="Calibri"/>
        <family val="2"/>
      </rPr>
      <t>Mitigation in progress</t>
    </r>
    <r>
      <rPr>
        <sz val="11"/>
        <color theme="1"/>
        <rFont val="Calibri"/>
        <family val="2"/>
      </rPr>
      <t>.
1. Keep good record of history maintenance repair for all hardware components.</t>
    </r>
  </si>
  <si>
    <r>
      <t xml:space="preserve">No PSC - MCO (18/3-14/4)
 </t>
    </r>
    <r>
      <rPr>
        <sz val="11"/>
        <color theme="1"/>
        <rFont val="Calibri"/>
        <family val="2"/>
        <scheme val="minor"/>
      </rPr>
      <t>- Scheduled PPM on-going</t>
    </r>
    <r>
      <rPr>
        <u/>
        <sz val="11"/>
        <color theme="1"/>
        <rFont val="Calibri"/>
        <family val="2"/>
        <scheme val="minor"/>
      </rPr>
      <t xml:space="preserve">. </t>
    </r>
  </si>
  <si>
    <r>
      <rPr>
        <b/>
        <sz val="11"/>
        <color theme="1"/>
        <rFont val="Calibri"/>
        <family val="2"/>
      </rPr>
      <t>Contract management</t>
    </r>
    <r>
      <rPr>
        <sz val="11"/>
        <color theme="1"/>
        <rFont val="Calibri"/>
        <family val="2"/>
      </rPr>
      <t xml:space="preserve">
 - Internal</t>
    </r>
  </si>
  <si>
    <r>
      <rPr>
        <b/>
        <u/>
        <sz val="11"/>
        <color theme="1"/>
        <rFont val="Calibri"/>
        <family val="2"/>
      </rPr>
      <t>Mitigation :</t>
    </r>
    <r>
      <rPr>
        <sz val="11"/>
        <color theme="1"/>
        <rFont val="Calibri"/>
        <family val="2"/>
      </rPr>
      <t xml:space="preserve">
'1. Quick but comprehensive drafting of the contract document using the standard Service Agreements template available at Legal dept.
2. Any dispute raised by vendor/ service providers to be discussed &amp; reviewed with Legal.
</t>
    </r>
  </si>
  <si>
    <r>
      <t xml:space="preserve">Mitigation in progress.
(1) </t>
    </r>
    <r>
      <rPr>
        <sz val="11"/>
        <color theme="1"/>
        <rFont val="Calibri"/>
        <family val="2"/>
      </rPr>
      <t xml:space="preserve">S5 already signed the Contract on 30/8/2018.  HeiTech still KIV on signing
(2) CCIS project being reviewed too long by KKM.
(3) PSP Concession Agreement between HTP, MBPP, MPSP yet to be finalised/signed.
.
</t>
    </r>
  </si>
  <si>
    <r>
      <rPr>
        <b/>
        <sz val="11"/>
        <color theme="1"/>
        <rFont val="Calibri"/>
        <family val="2"/>
      </rPr>
      <t>PSC #02/2020</t>
    </r>
    <r>
      <rPr>
        <sz val="11"/>
        <color theme="1"/>
        <rFont val="Calibri"/>
        <family val="2"/>
      </rPr>
      <t xml:space="preserve"> 
S5  (Fomema) AGREEMENT - Reprinting &amp; Re-signing of  the Contract. </t>
    </r>
    <r>
      <rPr>
        <u/>
        <sz val="11"/>
        <color theme="1"/>
        <rFont val="Calibri"/>
        <family val="2"/>
      </rPr>
      <t>(In progress)</t>
    </r>
    <r>
      <rPr>
        <sz val="11"/>
        <color theme="1"/>
        <rFont val="Calibri"/>
        <family val="2"/>
      </rPr>
      <t xml:space="preserve">
KSCB ( CD) AGREEMENT - Completed
myEG (myIMMs) AGREEMENT - MyEG Revision and Signing 
 </t>
    </r>
    <r>
      <rPr>
        <u/>
        <sz val="11"/>
        <color theme="1"/>
        <rFont val="Calibri"/>
        <family val="2"/>
      </rPr>
      <t>(In Progress at MyEG)</t>
    </r>
    <r>
      <rPr>
        <sz val="11"/>
        <color theme="1"/>
        <rFont val="Calibri"/>
        <family val="2"/>
      </rPr>
      <t xml:space="preserve">
CCIS/ NETLEE - Target to complete by End-MARCH 2020.
CCIS/ KCSB - Completed
</t>
    </r>
    <r>
      <rPr>
        <b/>
        <u/>
        <sz val="11"/>
        <color theme="1"/>
        <rFont val="Calibri"/>
        <family val="2"/>
      </rPr>
      <t>In progress</t>
    </r>
    <r>
      <rPr>
        <u/>
        <sz val="11"/>
        <color theme="1"/>
        <rFont val="Calibri"/>
        <family val="2"/>
      </rPr>
      <t>.</t>
    </r>
  </si>
  <si>
    <r>
      <rPr>
        <u/>
        <sz val="11"/>
        <color theme="1"/>
        <rFont val="Calibri"/>
        <family val="2"/>
        <scheme val="minor"/>
      </rPr>
      <t>No PSC - MCO (18/3-14/4</t>
    </r>
    <r>
      <rPr>
        <sz val="11"/>
        <color theme="1"/>
        <rFont val="Calibri"/>
        <family val="2"/>
        <scheme val="minor"/>
      </rPr>
      <t xml:space="preserve">)
 - S5 Agreement (for Fomema Project)
- Not signed yet
- MyEG Agreement For (myIMMs) 
- Not signed yet
- CCIS/ NETLEE Agreement
- Finalizing the contract, target by 6/3/2020
 - Pending Netlee's feedback on HTP comments.
- 
</t>
    </r>
    <r>
      <rPr>
        <b/>
        <u/>
        <sz val="11"/>
        <color theme="1"/>
        <rFont val="Calibri"/>
        <family val="2"/>
        <scheme val="minor"/>
      </rPr>
      <t>In Progress.</t>
    </r>
  </si>
  <si>
    <r>
      <rPr>
        <u/>
        <sz val="11"/>
        <color theme="1"/>
        <rFont val="Calibri"/>
        <family val="2"/>
        <scheme val="minor"/>
      </rPr>
      <t>No PSC - Extended MCO (15/4 - 29/4</t>
    </r>
    <r>
      <rPr>
        <sz val="11"/>
        <color theme="1"/>
        <rFont val="Calibri"/>
        <family val="2"/>
        <scheme val="minor"/>
      </rPr>
      <t xml:space="preserve">)
 - S5 Agreement (for Fomema Project)
- Not signed yet
- MyEG Agreement For (myIMMs) 
- Not signed yet
- CCIS/ NETLEE Agreement
-  Pending Netlee's feedback on HTP comments.
- 
</t>
    </r>
    <r>
      <rPr>
        <b/>
        <u/>
        <sz val="11"/>
        <color theme="1"/>
        <rFont val="Calibri"/>
        <family val="2"/>
        <scheme val="minor"/>
      </rPr>
      <t>In Progress.</t>
    </r>
  </si>
  <si>
    <r>
      <t xml:space="preserve">PSC #3/2020 - Updates :
 - S5 contract ready to be signed after Revised payment schedule finalised.
 - CCIS - contract with KKM already signed. Contract with Netllee to be signed before 30/6/2020.
 - Contract PSP with MBPP - ready to be signed.
 - Contract PSP with MBSP - still finalizing few clauses in contract.
 - Contract with MyEG - still pending.
</t>
    </r>
    <r>
      <rPr>
        <b/>
        <u/>
        <sz val="11"/>
        <color theme="1"/>
        <rFont val="Calibri"/>
        <family val="2"/>
        <scheme val="minor"/>
      </rPr>
      <t>In Progress.</t>
    </r>
  </si>
  <si>
    <r>
      <t xml:space="preserve">PSC # 4/2020 - Updates :
 - S5 contract ready to be signed after Revised payment schedule finalised.
 - CCIS - contract with KKM already signed. Contract with Netllee already passed the deadline of 30/6/2020. Yet to signed due to changed clauses.
 - Contract PSP with MBPP - ready to be signed.
 - Contract PSP with MBSP - still finalizing few clauses in contract.
 - Contract with MyEG - still pending.
</t>
    </r>
    <r>
      <rPr>
        <b/>
        <u/>
        <sz val="11"/>
        <color theme="1"/>
        <rFont val="Calibri"/>
        <family val="2"/>
        <scheme val="minor"/>
      </rPr>
      <t>In Progress.</t>
    </r>
  </si>
  <si>
    <t xml:space="preserve">KKM - HIS@KKM EMR BASICS HPD </t>
  </si>
  <si>
    <t>HIS@KKM EMR BASIC HPD</t>
  </si>
  <si>
    <t xml:space="preserve">PM,
ADM,
</t>
  </si>
  <si>
    <t xml:space="preserve">There is a risk that required resources are tight up on different projects which could result in delay to execute activities
</t>
  </si>
  <si>
    <r>
      <rPr>
        <b/>
        <u/>
        <sz val="11"/>
        <color theme="1"/>
        <rFont val="Calibri"/>
        <family val="2"/>
      </rPr>
      <t>Mitigation :</t>
    </r>
    <r>
      <rPr>
        <sz val="11"/>
        <color theme="1"/>
        <rFont val="Calibri"/>
        <family val="2"/>
      </rPr>
      <t xml:space="preserve">
'Plan resources time in advance and get confirmation
Explore alternative resources ie: other resource from other projects
</t>
    </r>
  </si>
  <si>
    <t>Unable to complete the development on time</t>
  </si>
  <si>
    <r>
      <t>Mitigation in progress.
(1) team work on more than one project at one time</t>
    </r>
    <r>
      <rPr>
        <sz val="11"/>
        <color theme="1"/>
        <rFont val="Calibri"/>
        <family val="2"/>
      </rPr>
      <t xml:space="preserve">
.
</t>
    </r>
  </si>
  <si>
    <t xml:space="preserve">There is a risk that AwanH security could be compromised and as a result HTP could be liable to the “Letter of assurance” that HTP submitted 
</t>
  </si>
  <si>
    <r>
      <rPr>
        <b/>
        <u/>
        <sz val="11"/>
        <color theme="1"/>
        <rFont val="Calibri"/>
        <family val="2"/>
      </rPr>
      <t>Mitigation :</t>
    </r>
    <r>
      <rPr>
        <sz val="11"/>
        <color theme="1"/>
        <rFont val="Calibri"/>
        <family val="2"/>
      </rPr>
      <t xml:space="preserve">
Make sure all resources AwanH and PSG project team need to signoff
Evetting
Administrator password need to be controlled
</t>
    </r>
  </si>
  <si>
    <r>
      <t>Mitigation in progress.
(1)</t>
    </r>
    <r>
      <rPr>
        <sz val="11"/>
        <color theme="1"/>
        <rFont val="Calibri"/>
        <family val="2"/>
      </rPr>
      <t xml:space="preserve"> Risk not occurred but potential to be a threat
.
</t>
    </r>
  </si>
  <si>
    <r>
      <t xml:space="preserve">PSC # 4/2020 - Updates :
 - Risk not occurred but potential to be a threat
</t>
    </r>
    <r>
      <rPr>
        <b/>
        <u/>
        <sz val="11"/>
        <color theme="1"/>
        <rFont val="Calibri"/>
        <family val="2"/>
        <scheme val="minor"/>
      </rPr>
      <t>In Progress.</t>
    </r>
  </si>
  <si>
    <r>
      <t xml:space="preserve">PWC # 1/2020 - Updates :
 - Risk not occurred but potential to be a threat
</t>
    </r>
    <r>
      <rPr>
        <b/>
        <u/>
        <sz val="11"/>
        <color theme="1"/>
        <rFont val="Calibri"/>
        <family val="2"/>
        <scheme val="minor"/>
      </rPr>
      <t>In Progress.</t>
    </r>
  </si>
  <si>
    <r>
      <t xml:space="preserve">No PSC - Extended MCO (15/4 - 29/4) - Updates :
 - Risk not occurred but potential to be a threat
</t>
    </r>
    <r>
      <rPr>
        <b/>
        <u/>
        <sz val="11"/>
        <color theme="1"/>
        <rFont val="Calibri"/>
        <family val="2"/>
        <scheme val="minor"/>
      </rPr>
      <t>In Progress.</t>
    </r>
  </si>
  <si>
    <r>
      <t xml:space="preserve"> PSC #3/2020
 - Updates :
 - Risk not occurred but potential to be a threat
</t>
    </r>
    <r>
      <rPr>
        <b/>
        <u/>
        <sz val="11"/>
        <color theme="1"/>
        <rFont val="Calibri"/>
        <family val="2"/>
        <scheme val="minor"/>
      </rPr>
      <t>In Progress.</t>
    </r>
  </si>
  <si>
    <t xml:space="preserve">KKM - HIS@KKM EMR HOSPITAL CYBERJAYA </t>
  </si>
  <si>
    <r>
      <rPr>
        <b/>
        <sz val="11"/>
        <color theme="1"/>
        <rFont val="Calibri"/>
        <family val="2"/>
      </rPr>
      <t xml:space="preserve">Project Management   </t>
    </r>
    <r>
      <rPr>
        <sz val="11"/>
        <color theme="1"/>
        <rFont val="Calibri"/>
        <family val="2"/>
      </rPr>
      <t xml:space="preserve">
 - Internal</t>
    </r>
  </si>
  <si>
    <t xml:space="preserve">KKM - EKL </t>
  </si>
  <si>
    <t>EKL</t>
  </si>
  <si>
    <t>open</t>
  </si>
  <si>
    <t>PM</t>
  </si>
  <si>
    <t>IA</t>
  </si>
  <si>
    <t>Staff could be more focussed and concentrate on their job functions.</t>
  </si>
  <si>
    <t>1. Liase with HR constantly to get IA (either from internal or from outside)</t>
  </si>
  <si>
    <t>PM, HR</t>
  </si>
  <si>
    <t>1. Outsource to Green Apps for server maintenance. This will be only 1 year.
2. After 1 year, HTP to decide to do the maintenance itself or continue Green Apps services.</t>
  </si>
  <si>
    <t>Unable to meet the SLA and could be penalised.</t>
  </si>
  <si>
    <t>Open</t>
  </si>
  <si>
    <t>Outsourcing server maintenance and  support to Green Apps for 1 year. After 1 year HTP to decide to do the maintenance on its own or continue Green Apps contract.</t>
  </si>
  <si>
    <t>contract management - external</t>
  </si>
  <si>
    <t>Resource- internal</t>
  </si>
  <si>
    <t xml:space="preserve">Onsite resource still using central CE until HR get the proper IA.
</t>
  </si>
  <si>
    <t>PM, Tech</t>
  </si>
  <si>
    <r>
      <t xml:space="preserve">PWC1/2020
to replace tape drive
</t>
    </r>
    <r>
      <rPr>
        <b/>
        <u/>
        <sz val="11"/>
        <color theme="1"/>
        <rFont val="Calibri"/>
        <family val="2"/>
        <scheme val="minor"/>
      </rPr>
      <t>open</t>
    </r>
  </si>
  <si>
    <r>
      <t xml:space="preserve">PWC1/2020
deploy patches
</t>
    </r>
    <r>
      <rPr>
        <b/>
        <u/>
        <sz val="11"/>
        <color theme="1"/>
        <rFont val="Calibri"/>
        <family val="2"/>
        <scheme val="minor"/>
      </rPr>
      <t>closed</t>
    </r>
  </si>
  <si>
    <r>
      <t>PWC1/2020
Still using central CE</t>
    </r>
    <r>
      <rPr>
        <b/>
        <u/>
        <sz val="11"/>
        <color theme="1"/>
        <rFont val="Calibri"/>
        <family val="2"/>
        <scheme val="minor"/>
      </rPr>
      <t xml:space="preserve">
open</t>
    </r>
  </si>
  <si>
    <r>
      <t xml:space="preserve">PWC 1/2020
Engaged Green Apps for a 1 year server maintenance and support
</t>
    </r>
    <r>
      <rPr>
        <b/>
        <u/>
        <sz val="11"/>
        <color theme="1"/>
        <rFont val="Calibri"/>
        <family val="2"/>
        <scheme val="minor"/>
      </rPr>
      <t>open</t>
    </r>
  </si>
  <si>
    <r>
      <t xml:space="preserve">PSC # 4/ 2020
deploy patches
</t>
    </r>
    <r>
      <rPr>
        <b/>
        <u/>
        <sz val="11"/>
        <color theme="1"/>
        <rFont val="Calibri"/>
        <family val="2"/>
        <scheme val="minor"/>
      </rPr>
      <t>closed</t>
    </r>
  </si>
  <si>
    <r>
      <t xml:space="preserve">PSC # 4/ 2020
Still using central CE
</t>
    </r>
    <r>
      <rPr>
        <b/>
        <u/>
        <sz val="11"/>
        <color theme="1"/>
        <rFont val="Calibri"/>
        <family val="2"/>
        <scheme val="minor"/>
      </rPr>
      <t>open</t>
    </r>
  </si>
  <si>
    <r>
      <t xml:space="preserve">PSC # 4/ 2020
Engaged Green Apps for a 1 year server maintenance and support
</t>
    </r>
    <r>
      <rPr>
        <b/>
        <u/>
        <sz val="11"/>
        <color theme="1"/>
        <rFont val="Calibri"/>
        <family val="2"/>
        <scheme val="minor"/>
      </rPr>
      <t>open</t>
    </r>
  </si>
  <si>
    <r>
      <t xml:space="preserve">PSC # 3/ 2020
Engaged Green Apps for a 1 year server maintenance and support
</t>
    </r>
    <r>
      <rPr>
        <b/>
        <u/>
        <sz val="11"/>
        <color theme="1"/>
        <rFont val="Calibri"/>
        <family val="2"/>
        <scheme val="minor"/>
      </rPr>
      <t>open</t>
    </r>
  </si>
  <si>
    <r>
      <t xml:space="preserve">PSC # 3/ 2020
Still using central CE
</t>
    </r>
    <r>
      <rPr>
        <b/>
        <u/>
        <sz val="11"/>
        <color theme="1"/>
        <rFont val="Calibri"/>
        <family val="2"/>
        <scheme val="minor"/>
      </rPr>
      <t>open</t>
    </r>
  </si>
  <si>
    <r>
      <t xml:space="preserve">PSC # 3+M38/ 2020
deploy patches
</t>
    </r>
    <r>
      <rPr>
        <b/>
        <u/>
        <sz val="11"/>
        <color theme="1"/>
        <rFont val="Calibri"/>
        <family val="2"/>
        <scheme val="minor"/>
      </rPr>
      <t>closed</t>
    </r>
  </si>
  <si>
    <r>
      <rPr>
        <u/>
        <sz val="11"/>
        <color theme="1"/>
        <rFont val="Calibri"/>
        <family val="2"/>
        <scheme val="minor"/>
      </rPr>
      <t>No PSC - Extended MCO (15/4 - 29/4/2020)</t>
    </r>
    <r>
      <rPr>
        <sz val="11"/>
        <color theme="1"/>
        <rFont val="Calibri"/>
        <family val="2"/>
        <scheme val="minor"/>
      </rPr>
      <t xml:space="preserve">
deploy patches
</t>
    </r>
    <r>
      <rPr>
        <b/>
        <u/>
        <sz val="11"/>
        <color theme="1"/>
        <rFont val="Calibri"/>
        <family val="2"/>
        <scheme val="minor"/>
      </rPr>
      <t>closed</t>
    </r>
  </si>
  <si>
    <r>
      <rPr>
        <u/>
        <sz val="11"/>
        <color theme="1"/>
        <rFont val="Calibri"/>
        <family val="2"/>
        <scheme val="minor"/>
      </rPr>
      <t>No PSC - Extended MCO (15/4 - 29/4/2020)</t>
    </r>
    <r>
      <rPr>
        <sz val="11"/>
        <color theme="1"/>
        <rFont val="Calibri"/>
        <family val="2"/>
        <scheme val="minor"/>
      </rPr>
      <t xml:space="preserve">
Still using central CE
</t>
    </r>
    <r>
      <rPr>
        <b/>
        <u/>
        <sz val="11"/>
        <color theme="1"/>
        <rFont val="Calibri"/>
        <family val="2"/>
        <scheme val="minor"/>
      </rPr>
      <t>open</t>
    </r>
  </si>
  <si>
    <r>
      <rPr>
        <u/>
        <sz val="11"/>
        <color theme="1"/>
        <rFont val="Calibri"/>
        <family val="2"/>
        <scheme val="minor"/>
      </rPr>
      <t>No PSC - Extended MCO (15/4 - 29/4/2020)</t>
    </r>
    <r>
      <rPr>
        <sz val="11"/>
        <color theme="1"/>
        <rFont val="Calibri"/>
        <family val="2"/>
        <scheme val="minor"/>
      </rPr>
      <t xml:space="preserve">
Engaged Green Apps for a 1 year server maintenance and support
</t>
    </r>
    <r>
      <rPr>
        <b/>
        <u/>
        <sz val="11"/>
        <color theme="1"/>
        <rFont val="Calibri"/>
        <family val="2"/>
        <scheme val="minor"/>
      </rPr>
      <t>open</t>
    </r>
  </si>
  <si>
    <t xml:space="preserve">MyIMMs Application Maintenance (2017-2020)
</t>
  </si>
  <si>
    <t>Status (as  31/08/2020)</t>
  </si>
  <si>
    <t xml:space="preserve">mySIKAP Maintenance  Extension (July-Oct 2019)
</t>
  </si>
  <si>
    <t xml:space="preserve">Next Generation FireWall - NGFW (2018 - 2020)
</t>
  </si>
  <si>
    <t xml:space="preserve">mySIKAP Maintenance  Extension (Nov-Dis 2019)
</t>
  </si>
  <si>
    <t xml:space="preserve">mySIKAP Maintenance  Extension (Jan-Jun 2020)
</t>
  </si>
  <si>
    <t>NA- PWC2 yet to commence</t>
  </si>
  <si>
    <t xml:space="preserve">1. Overall completion: Plan = 100%; Actual = 1000%   
2. Technical Support Services: 
    i) Problem Log: Total log for Aug 2020 (18/8/2020 to 9/9/2020) = 963 
       Closed = 695, In progress =175
    ii) Corrective Maintenance: Total log = 1. Closed = 1  In 
          progress = 0, New =0, Cancel =0
3. Preventive maintenance:
     i) PM activities for Year 2 completed 259/259 branches, 100%  
          completed. 
     ii) PM activities for Year 3 completed 238/238 branches, 
          100 % completed.
4. CR and Integration (18/8/2020 - 9/9/2020): Total CR = 5, New=0, In progress= 
    5, Done, UAT = 0, Completed =  0, KIV = 0, Drop = 0
5. Peluasan &amp; Perpindahan: Year 2
     • Completed Cameron Highland (9/10/2018) and Besut   
        (7/12/2018)
6. Peluasan &amp; Perpindahan: Year 3 
     • Completed Perpindahan MDEC Cyberjaya (29/2/2020).
     • Completed  Perpindahan Bahagian Pasport  George Town 
        dan Pembukaan UTC Pulau Pinang (3/7/2020).
     • Completed Perpindahan Bahagian Visa Pas Permit 
         Jabatan Imigresen Negeri Perak (20/7/2020).
      • Completed PTS Beranang (28/7/2020).
7. Training Year 2: Completed User Training = 28/28, Technical   
     training = 4/4, CPR workshop= 4/4,  Professional 
     certification =  9/8
8. Training Year 3: Completed User Training = 24/24, Technical 
     training 4/4, CPR workshop=3/3,  Professional
    certification = 7/7
9. Status Keseluruhan Training = Total = 135, Completed = 125
% completed = 93%
</t>
  </si>
  <si>
    <t xml:space="preserve">BESTINET:
Integration Service Between Foreign Worker Centralized Mgmt System (FWCMS) and myIMMs System (2018 - 2021)
</t>
  </si>
  <si>
    <t xml:space="preserve">MALAYSIA AIRPORT HOLDINGS BERHAD (MAHB):  Integration services for AQMS
</t>
  </si>
  <si>
    <t xml:space="preserve">FOMEMA MYIMM Biometric Integration
</t>
  </si>
  <si>
    <t xml:space="preserve">Critical Care Information System (CCIS)
</t>
  </si>
  <si>
    <r>
      <t xml:space="preserve">NA
</t>
    </r>
    <r>
      <rPr>
        <b/>
        <sz val="9"/>
        <color theme="1"/>
        <rFont val="Calibri"/>
        <family val="2"/>
        <scheme val="minor"/>
      </rPr>
      <t>closed</t>
    </r>
  </si>
  <si>
    <t xml:space="preserve">Overall completion: 94%
KKM requested HTP to extend another 3 months from 20/10/2020 until 19/1/2021
1. EMR HIS@KKM EMR Basic Walkthru (Awareness program); 100%
2. Infra deployment @ HPD; 100%
3. HIS@KKM EMR Basic deployment @ AwanH; 100%
4. Rollout activities; 100%
     - First cut Db migration; 100%
     - Data verification; 100%
     - Users Training; 100%
     - Pre Go Live Simulation; 100%
     - Go Live; 100%
5. 1 Month Post Go Live Support; 100%
6.  3 months warranty 66%
</t>
  </si>
  <si>
    <t xml:space="preserve"> Overall completion, Plan =63%, Actual = 63%
1.Corrective Maintenance in progress.
2.CM Report for August  2020 completed by 31/8/2020
3. For August 2020, 15 application relation problems were reported and all were closed</t>
  </si>
  <si>
    <t xml:space="preserve">Overall completion: Plan = 100%; Actual = 45%   
1. Status Activities 
     - Kick Off Meeting = 100%
     - Equipment Tagging &amp; Inventory Update Activity = 10%
     - Monthly Correction Maintenance Report (submission to 
       KKM  
       on 10th each month – 36 times) = 16%
     - Monthly Correction Maintenance Report #1-#5 100% 
     - Business Continuity Services &amp; Disaster Recovery Plan  
       Documentation = 100%
2. Total four (4) Application, eleven (11)Hardware Failure and 
    two  (2) User Request problems reported and closed for 
    HKL.
3. Total five (5) Application, eighteen (18) Hardware and
     two (2) User Request problem reported and closed for
     HTAR.
4. Total Four (4) Application, eleven (11) Hardware Failure,  two(2) Software, two (2) Customer Equipment, three( 3) Others and two(2) User Request problems reported and closed 
    </t>
  </si>
  <si>
    <t xml:space="preserve">Overall completion: Plan = 7%, 
1. Project Initiation; completed 100%
2. Contract Preparation; completed100%
3. Procurement Process; completed 47%
4. Project Mobilisation &amp; Project Planning; completed 100%
</t>
  </si>
  <si>
    <t xml:space="preserve"> Overall completion:  Plan = 100%; Actual = 100%
1. Corrective Maintenance in progress.
2.CM Report for September 2020 has completed
3. Total five (5) Application problems reported and closed.
</t>
  </si>
  <si>
    <t xml:space="preserve">myIMMS Maintenance Status as at 23/04/2020:
1. Overall completion: Plan = 88%; Actual = 88%   
2. Technical Support Services: 
i) Problem Log: Total log for April 2020 = 57. Resolved = 53; In 
   progress =0, Monitoring = 4
ii) Corrective Maintenance: Total log =293. Closed = 267, In progress = 17, New = 4, Cancel = 5 
3. Preventive maintenance:
i) PM activities for Year 2 completed 259/259 branches, 100% 
   completed 
ii) PM activities for Year 3 completed 238/248 branches, 96 % 
   completed
4. CR and Integration: Total CR = 255, New= 3, In progress= 18,
   Done UAT = 35, Completed = 177, KIV = 5, Drop = 17
5. Peluasan &amp; Perpindahan: Year 2 Completed Cameron Highland (9/10/2018) and Besut (7/12/2018); 
6. Training Year 2: Completed User Training = 28/28, Technical training = 4/4, CPR workshop= 4/5, Professional certification = 9/7, Technical workshop conference/seminar = 0/2
7. Training Year 3: Completed User Training = 16/24, Technical training 1/4, CPR workshop=4/5, Professional certification = 3/7, Technical workshop conference/seminar = 0/2
8. Status Keseluruhan Training = Total = 135, Completed = 110
Transformation:
1. Overall completion:NA 
2. Progress: 
i. Passport &amp; Selenggara – completed 
ii. Permit– completed 
iii.  Kutipan Hasil – completed 
iv. Kawalan Stok: completed
vi. Kawalan A: Pilot = 08/08/2019, Roll- out = Postpone
viii. Kawalan B: Transactions Pilot = 1, UAT Ready = 88,
      UAT Done &amp; Ready for Pilot = 37, BTMR In Test for UAT = 0, In
       Progress (HeiTech) = 1
Target Pilot UAT = = Postpone
Target UAT 15 Location
- UAT1 (Model Darat/Udara): Postpone
- Target Pilot UAT1: Postpone (Pilot@KLIA2 &amp; LTA Kuching)
- Target RollOut:0 1/04/2020 – 15/05/2020 (13 Location Entrance Udara/Darat)
- UAT2 (Kawalan Kapal/Laut : 89 Transaction 
- Target UAT: 28/4/2020 – 14/5/2020
-  Target Pilot UAT2: 15/05/2020 – 14/05/2020 (Preparation @  
   Staging Server); 01/06/2020 - 14/06/2020 (Pilot @ Pel Klang &amp; 
   BKH)
</t>
  </si>
  <si>
    <t xml:space="preserve">my EG Sevices Bhd:
Integration services between myEG &amp; myIMMs System on Working Permit Renewal of Foreign Workers
</t>
  </si>
  <si>
    <t>1. Overall completion = 99% 
2. Pilot Production: Total Online Panels = 3,415
     Stage 3 (761 panels) = 100%, completed 
     Stage 4 (566 panels) = completed on 28/12/2019
     Stage 5 (655 panels) = completed on 10/01/2020
2. Fomema agreed on BTMR request to enhanced log files on 
     gateway server with a statistical report, completed = 10%, start
      date 20/1/2020.
3. a) New Installation on 528 panel Clinics 
           - Total request + installed To Date = 131
           - No response Panels = 397
           - Installation in August 2020 =1, start date 1/8/2020
    b) Problem Log August 2020: 
         - Total Received = 1,032
          -  Open = 16
          -  Closed = 1,016
          -  Cancelled /Duplicate = 0
4. Monthly report for July 2020 and August 2020 yet to complete.</t>
  </si>
  <si>
    <t xml:space="preserve">1. Overall completion: Plan = 76%, Actual = 60% .:
Delay (16%) due to
a.3% delay due to MOH Postponement of Kick Off CCIS Project, 
     planned 4/2/2019 actual 12/3/2019
b. 7% delay on Approval Printer Model, impact the Go Live data
c. 10% MCO ruling due to Covid19
2. Activity Status:
     i. Project Management: Plan= 76%, Completed = 73%
     ii. Site Evaluation: Completed = 100%
     iii. Infrastructure Implementation: Plan = 100%,
            Completed = 94%
     iv. CCIS Software Implementation: Plan = 89%, 
          Completed = 51%
       v. Interfacing Medical Equipment: Plan = 85%,
           Completed = 45%
       vi. UAT: Plan = 80%, Completed = 49%
       vii. Integration with SPP: Plan =870%, Completed = 40%
       viii. Training &amp; ToT: Plan = 90%, Completed = 70%
3. Infrastructure &amp; Hardware Delivery
     i. Infra Delivery and Pending Sign Off:
         • HPP – Issue on 100ma vs 300ma, propose similar to HRPB   
            electrical layout for UPS installation.
          ii. Hardware Delivered and pending DO Sign Off:
          • HPP to continue delivery of hardware
     iii. Rework and reinstall required:
          • Completed for HMLK, HSA, HTAA, HRPZII 
          • Confirmation from HUS and HQEI on entrance /
             travel policy
4. Hardware &amp; Software Activities
      i. UPS Servers Status:
         • Pending at HPP, HRPB,HMLK and HUS due to COVID 19 and SST policy
      ii. Hardware Delivery Status:
           • HPP – delay to continue work on 20 July 
           • HTF – to continue work in 13 July
           • HQE1 and HUS – to reconfirm on entrance / travel policy
      iii. NetVault Reconfiguration
           •  HTAR – completed on testing environment and on going to other sites
       iv. License Report:
          • Delay documentation submission targeted between 
             due to MCO &amp; COVID19
  5. Change Management
       i. HRPB –  Delay – waiting feedback on Pengarah 
          availability, target CMA in August 2020
       ii. HPP status on CMA:
          • Pending to obtain sign off due to MCO and COVID19
          • Getting assistance from CE to collect the sign off
6. CCIS Implementation
     i. Delay in CCIS Final Configuration due to MCO and 
         COVID19 for All Hospital Site
     ii. Review technical configuration for CCIS Data 
         synchronization from PDSA and respective hospitals
      iii. Delay in testing data synchronization activity
      iv. Delay in fine tuning CCIS and data configuration
      v. Delay in training due to non availability of uses
7. CCIS Integration Development
      i. Catching up on the development work
      ii. Resources from RIS/PAC and CD team are assigned
      iii. Weekly meeting updates and issues are discussed
      iv. To visit HTJS on 8/7/2020 to discuss on integration with current
           SPP
       v   To propose deploy stand alone CCIS to all 3 integration sites 
            for escalation strategy
      vi. To deploy stand alone CCIS to all 3 integration sites for 
          escalation strategy
</t>
  </si>
  <si>
    <t xml:space="preserve"> Overall completion: Plan = 94%; Actual = 93%
  (Revised timeline # 3)
1. Application Development progress;
    - Coding – 99%
    - Internal Quality Assurance – 99%
    - Independent Verification &amp; Validation – 98%
    - User Acceptance Test – 98%
    - Training – 98%
    - Provisional Acceptance Test Go-Live – 98%
    - Provisional Acceptance Sign-0ff – 93%
2. Received SST on 13 March 2020 for the extension; 21/3/2020 –   
     20/9/2021 for the duration of 18 month including 12 months 
     warranty.
3. The project team is in the process of implementing the 
     following activities:
     i. Support &amp; Monitoring Post PAT Go-Live for HIS@KKM EMR
      Basic  &amp;  EMR Plus in HRPB
    • Helpdesk Support
    • On Call Technical Support
    • Problem Resolution
    • Close Issue Log PAT Go-Live HIS@KKM EMR Basic &amp; EMR Plus
     ii. Preparation for training transfer of Technology and
         Train the Trainer HIS@KKM EMR
     iii. PAT &amp; FAT Sign-off for HIS@KKM EMR
4.  PAT Go Live HIS@KKM EMR Plus have been implemented
    • Group 1; 15/2/2020
    • Group 2; 29/2/2020
    • Group 3; 9/3/2020
    • Group 4; 13/6/2020
    • Group 5; 27/6/2020 -pending System Integration E-SMRP
     • Group 6; 11/07/2020 pending System Integration myHIX and API Online
5. Component / Module / Discipline that is still pending:
      • PAT Go-Live PMS API
      • PAT Go-Live System Integration MyHIX
      • PAT Go-Live System IntegrationE-SMRP
6. PAT Go-Live Issues Log for Basic = Helpdesk 2,112 
    Close =  1,996, Duplicate = 33, Verified HTP = 85, 
    Closed (Users) = 1900, Progress = 11, Total New Request = 83 
7. PAT Go-Live Issues Log  for Plus = Helpdesk 397, Close = 345, 
   Duplicate = 0, Verified HTP = 166, Closed (Users) = 163, 
   Progress = 16, Total New Request = 52
</t>
  </si>
  <si>
    <t>1. Enhance&amp; Implement RIS Module
2. Delivery &amp; Installation of Picture Archiving Communication System (PACS)
3. Integration of Modalities, PACS and SPP RIS
4. Migration of Data &amp; Mini PACS
5. Delivery &amp; Installation of Hardware &amp; Software
6. Installation of LAN/Fiber Optice cabling and upgrade Network Infrastructure
7. Installation of Electrical switch socket outlet and distribution board
8.Testing, UAT, PAT and FAT
9. Change Management and Benefit Realisation
10. Training &amp; Transfer of Technology
11. Helpdesk ( i-DESK)
12. Implementation and Warranty Support at HRPZII will commence after 19/8/2019 (FAT date).</t>
  </si>
  <si>
    <t xml:space="preserve">Overall completion:  Plan = 8%; Actual = 7%
'1. Project kick off with customer was done on 16/12/2019
2. Monthly Corrective Maintenance report completed for 
    January 2020, February 2020 and March 2020.   
3. Planned Preventive Maintenance (PPM) Activity, start 
    8/3/2020
4. Network Utilization/ Antivirus/ Statistics of Usage &amp; Disk  
    Space Report completed for January 2020, February 2020 and
    March 2020.
5. PM activity has started on 9/3/2020 however due to MCO, the
    activity has stopped on 18/3/2020. It will continue after MCO.
6. Internal kick-off will be arranged after MCO
Hardware Install Status
i. Personal Computer; 47%
ii. Laser Printer; 45% 
iii. Barcode Printer; 43%
iv. Barcode Scanner; 25%
v. MyKad Reader; 0% 
</t>
  </si>
  <si>
    <t xml:space="preserve">Overall completion:  Plan = 8%; Actual = 7%
1. Project kick off with customer - 16/12/2019
2. Monthly Corrective Maintenance report completed for January 
     2020, February 2020 and March 2020. 
3. Planned Preventive Maintenance (PPM) Activity, start 8/3/2020
4. PM activity has started on 9/3/2020 however due to MCO, the
     activity has stopped on 18/3/2020. It will continue after MCO.
5. Internal kick-off -  22/6/2020
Hardware Install Status
i. Personal Computer; 47%
ii. Laser Printer; 45% 
iii. Barcode Printer; 43%
iv. Barcode Scanner; 25%
v. MyKad Reader; 0% 
</t>
  </si>
  <si>
    <t xml:space="preserve">Overall completion:  Plan = 25%; Actual = 25%
1. Project kick off with customer - 16/1/2020
2. Monthly Corrective Maintenance report completed for January 
     2020, February 2020 and March 2020. 
3. Planned Preventive Maintenance (PPM) Activity dor January, February 2020 has completed
4. PM activity has started on 9/3/2020 however due to MCO, the
     activity has stopped on 18/3/2020. It will continue after MCO.
</t>
  </si>
  <si>
    <t xml:space="preserve">Overall completion:  Plan =100%; Actual = 100%
1. Corrective Maintenance in progress.
2.CM Report for September 2020 has completed
3.No  problems reported 
</t>
  </si>
  <si>
    <r>
      <t xml:space="preserve">Overall status completion: Plan = 100%.  Actual = 100%
1. Warranty &amp; Support: Plan 92 % Actual 92 %
 2.Benefit Realization (Post Go Live Study): Plan 100 % Actual 33 %
2. Application Development status: overall status 100%
    - SRS completed 100% 
    - SDD completed 100%
    - Database design completed 100%
    - Development completed 100%
    - PASC Installation completed 100%
    - UAT completed 100%
    - PAT completed 100%
    - FAT completed 100%
    - Change Management completed 100%
</t>
    </r>
    <r>
      <rPr>
        <b/>
        <u/>
        <sz val="9"/>
        <color theme="1"/>
        <rFont val="Calibri"/>
        <family val="2"/>
        <scheme val="minor"/>
      </rPr>
      <t>Warrantty Nov 2019-Nov 2020</t>
    </r>
    <r>
      <rPr>
        <sz val="9"/>
        <color theme="1"/>
        <rFont val="Calibri"/>
        <family val="2"/>
        <scheme val="minor"/>
      </rPr>
      <t xml:space="preserve">
Overall completion: Plan = 92%; Actual = 92%   
Status Activities in the warranty
i. Training (Reinforcement Session) = 100%
ii. Training (TOT Session) = 100%
iii. Auto Login = 100%
iv. SMRP= 100%
v. RFR= 100%
vi. Forensic= 100%
vii. Stand Alone= 0% (Testing will be done during CD project warranty period using Lab approach)
</t>
    </r>
  </si>
  <si>
    <r>
      <t xml:space="preserve">i. Server and firewall hardware were delivered and installed at 
    HRPZ ON 15/1/2020 and 13/2/2020 respectively. 
ii. UPS 10 KVA - awaiting  delivery instruction to HRPZII
iii. Computer w/o Monitor - awaiting  delivery instruction to HRPZII
iv. Wireless Access Point - awaiting  delivery instruction to HRPZI
v. 2MP Colour Medical Grade - sent to HRPZII on 23/6/2020
vi  Scanner - awaiting  delivery instruction to HRPZII
vii. Fiber Patch Cord ( 5m &amp; 10m) - has been installed at HRPZII on 20/12/2019
viii. Transceiver Multimode  and Fiber Cable Multimode outdoor (250m) - 
awaiting  delivery instruction to HRPZI
ix. Fiber patch panel 6 core - awaiting  delivery instruction to HRPZII 
</t>
    </r>
    <r>
      <rPr>
        <b/>
        <sz val="9"/>
        <color theme="1"/>
        <rFont val="Calibri"/>
        <family val="2"/>
        <scheme val="minor"/>
      </rPr>
      <t>STATUS INTEGRASI MODALITI</t>
    </r>
    <r>
      <rPr>
        <sz val="9"/>
        <color theme="1"/>
        <rFont val="Calibri"/>
        <family val="2"/>
        <scheme val="minor"/>
      </rPr>
      <t xml:space="preserve">
I. Perkhidmatan Integrasi 3 Modaliti Tambahan
- Toshiba C-Arm (II) Toshiba SXT-2000A - work completed 18/5/2020
- Philips C-Arm Philips BV Endura- work completed 21/6/2020
- Siemens C-Arm Arcadis Varic - work completed 28/5/2020
2. Deployment SS RA101 bagi Integrasi SPP &amp; RIS dengan eSMRP
- will present to KKM on 16/7/2020
</t>
    </r>
  </si>
  <si>
    <r>
      <t xml:space="preserve">1. Server – Lenovo Think System SR650 (4 unit) - Kerja-kerja aktiviti TnC sehingga 20 - 30 September 2020
2. UPS 10 KVA (1 unit) - Pendawaian tambahan pada 24 September dan jangkaan pemasangan pada 25 September 2020 . 
3. omputer Tanpa Monitor (5 unit)
4. 2MP Colour Medical Grade (5 unit)
5. Scanner (1) - Kerja-kerja aktiviti TnC sehingga 20 - 30 September 2020
6. Firewall (1)
7.Wireless Access Point (1)
8. Fiber Patch Cord LC-LC (5m) 
9. Fiber Patch Cord SC-LC (10m)
10. Transceiver Multimode (MM) 1G
11. Transceiver Multimode (MM) 10G - Kerja-kerja aktiviti TnC sehingga 20 - 30 September 2020.
12. Fiber Cable Multimode outdoor (250 meter)
13. Fiber patch panel 6 core
14. Supply and lay cable optic
15. Splicing and termination 12 core
16. Perkhidmatan Integrasi 3 Modaliti Tambah
       </t>
    </r>
    <r>
      <rPr>
        <b/>
        <sz val="9"/>
        <color theme="1"/>
        <rFont val="Calibri"/>
        <family val="2"/>
        <scheme val="minor"/>
      </rPr>
      <t>Toshiba C-Arm (II) Toshiba SXT-2000A</t>
    </r>
    <r>
      <rPr>
        <sz val="9"/>
        <color theme="1"/>
        <rFont val="Calibri"/>
        <family val="2"/>
        <scheme val="minor"/>
      </rPr>
      <t xml:space="preserve">- Kerja sudah dilakukan  
        dan selesai pada 18hb Mei 2020
       </t>
    </r>
    <r>
      <rPr>
        <b/>
        <sz val="9"/>
        <color theme="1"/>
        <rFont val="Calibri"/>
        <family val="2"/>
        <scheme val="minor"/>
      </rPr>
      <t>Philips C-Arm Philips BV Endura</t>
    </r>
    <r>
      <rPr>
        <sz val="9"/>
        <color theme="1"/>
        <rFont val="Calibri"/>
        <family val="2"/>
        <scheme val="minor"/>
      </rPr>
      <t xml:space="preserve"> - Kerja sudah dilakukan dan 
       selesai pada 21hb Jun 2020
       </t>
    </r>
    <r>
      <rPr>
        <b/>
        <sz val="9"/>
        <color theme="1"/>
        <rFont val="Calibri"/>
        <family val="2"/>
        <scheme val="minor"/>
      </rPr>
      <t>Siemens C-Arm Arcadis Varic</t>
    </r>
    <r>
      <rPr>
        <sz val="9"/>
        <color theme="1"/>
        <rFont val="Calibri"/>
        <family val="2"/>
        <scheme val="minor"/>
      </rPr>
      <t xml:space="preserve"> -  Kerja sudah dilakukan dan 
       selesai pada 28hb Mei 2020
17. Deployment Laporan SS RA RA101 - enunggu pengesahan pihak PIK KKM sebelum di buat deployment
 - 
- 
12. 
</t>
    </r>
  </si>
  <si>
    <r>
      <rPr>
        <b/>
        <u/>
        <sz val="9"/>
        <color theme="1"/>
        <rFont val="Calibri"/>
        <family val="2"/>
        <scheme val="minor"/>
      </rPr>
      <t>SPP Maintenance-Hospital Raja Permaisuri Bainun Ipoh, Perak (VO June 2020 – July 2020)</t>
    </r>
    <r>
      <rPr>
        <sz val="9"/>
        <color theme="1"/>
        <rFont val="Calibri"/>
        <family val="2"/>
        <scheme val="minor"/>
      </rPr>
      <t xml:space="preserve">
Overall completion:  Plan = 80%; Actual = 80%
1. V.O for Corrective Maintenance in progress.
2. V.O for CM Report for June &amp; July 2020, target completed by 31/07/2020
3. Total Fourteent (14) Hardware Failure Problems reported and closed.
</t>
    </r>
  </si>
  <si>
    <r>
      <rPr>
        <b/>
        <u/>
        <sz val="9"/>
        <color theme="1"/>
        <rFont val="Calibri"/>
        <family val="2"/>
        <scheme val="minor"/>
      </rPr>
      <t>SPP Maintenance-Hospital Raja Permaisuri Bainun Ipoh, Perak (VO June 2020 – July 2020)</t>
    </r>
    <r>
      <rPr>
        <sz val="9"/>
        <color theme="1"/>
        <rFont val="Calibri"/>
        <family val="2"/>
        <scheme val="minor"/>
      </rPr>
      <t xml:space="preserve">
Overall completion:  Plan = 100%; Actual = 100%
1. PM31 and PM#2 has completed.
2. V.O for CM Report for June &amp; July 2020, has  completed 
3. Total twelve (12) Hardware Failure Problems reported and closed.
</t>
    </r>
  </si>
  <si>
    <t>BILLING STATUS AS AT 31 AUGUST 2020</t>
  </si>
  <si>
    <t xml:space="preserve">Total Billed as at 31/08/2020 </t>
  </si>
  <si>
    <r>
      <rPr>
        <b/>
        <sz val="12"/>
        <rFont val="Calibri"/>
        <family val="2"/>
      </rPr>
      <t>2020</t>
    </r>
    <r>
      <rPr>
        <b/>
        <sz val="11"/>
        <rFont val="Calibri"/>
        <family val="2"/>
      </rPr>
      <t xml:space="preserve"> Billing Up-To-Date Summary 
(As at 31/08/2020)</t>
    </r>
  </si>
  <si>
    <t>Cost (RM) 
(as at 31/08/2020)</t>
  </si>
  <si>
    <t>Cyberjaya Hospital</t>
  </si>
  <si>
    <t>SPP - HRPB</t>
  </si>
  <si>
    <t>Perkhidmatan Penyelenggaraan Dan Sokongan Operasi Bagi Perisian, Perkakasan Dan Peralatan Rangkaian  Sistem Pengurusan Pesakit (SPP) (Luar Skop HIS@KKM) di Hospital Raja Permaisuri Bainun (HRPB), Ipoh (17 July 2020 - 16 October 2021)</t>
  </si>
  <si>
    <t>SPP - HKL, HTAR, Hosp Kajang</t>
  </si>
  <si>
    <t>Outstanding Payment to Vendor as of 31/08/2020</t>
  </si>
  <si>
    <t>JPJ project is no longer under Core 1</t>
  </si>
  <si>
    <t>1. Perluasan activity at Atase Kathmandu Nepal not able to execute/delay due to Covid 19/MCO.
2. Preventive Maintenance will not be implemented at 9 location in China, Hong Kong, Taiwan, USA, Cambodia and India due to Covid 19, worth RM129,500.00.
3. Local &amp; Overseas training/CPR will not be executed since BTMR has canceled all the training due to Covid 19, worth RM810,000.00.</t>
  </si>
  <si>
    <t xml:space="preserve">Due to MCO, there is no transaction from April onwards.
*RM0.50 per successful mbike registration </t>
  </si>
  <si>
    <t xml:space="preserve">KKM has accepted the submitted documents (final reviewed) and project team will propose the new amount to bill due to few relocated equipments among 11 sites. Target to obtain approval from Project Technical meeting on 06 October 2020. </t>
  </si>
  <si>
    <t xml:space="preserve">Due to MCO, most of activities have been delayed and resheduled to Oct 2020, hence this effects the deliverables submission and payment as well. </t>
  </si>
  <si>
    <t>Still in progress whereby currently KKM is reviewing the submitted documents. Once getting approval from KKM, we will proceed with the issuance of the Invoice. Target to submit the Invoice by October 2020.</t>
  </si>
  <si>
    <t xml:space="preserve">Due to Movement Control Order (MCO)/ Covid 19, delivery of hardware and services have been delayed. Target to deliver by Sept 2020 and to bill by Oct 2020. </t>
  </si>
  <si>
    <t>1. Negative variance due to CN issued : 
a. No software maintenance &amp; support services and SPP Application after using the CD system.
b. Reduction of 1 unit notebook due to BER (beyond Economic Repair) problem.
c. No renewal license and support for Antivirus Software.
2. Some of hardware were not found during PM activities; UPS (1), PC (1), Barcode Reader (4) and printer laserjet (6).</t>
  </si>
  <si>
    <t>The contract issue has yet to resolve, currently still pending at Perolehan KKM. Target to bill in Oct 2020.</t>
  </si>
  <si>
    <t>Latihan Teknikal – Android Application Development</t>
  </si>
  <si>
    <t>INV20200714</t>
  </si>
  <si>
    <t>Indah Putrajaya Sdn Bhd</t>
  </si>
  <si>
    <t>Penginapan untuk peserta Latihan Modul Kawalan Sesi 1 2020</t>
  </si>
  <si>
    <t>Penginapan untuk peserta latihan Passport and Dokumen Perjalanan (Passport Online) - Day 1</t>
  </si>
  <si>
    <t>Penginapan untuk peserta latihan Passport and Dokumen Perjalanan (Passport Online) - Day 2</t>
  </si>
  <si>
    <t>BQT0720/042</t>
  </si>
  <si>
    <t>BQT0720/052</t>
  </si>
  <si>
    <t>BQT0820/012</t>
  </si>
  <si>
    <t>As at 31/8/2020</t>
  </si>
  <si>
    <r>
      <t xml:space="preserve">No PSC - MCO (18/3-14/4)
 - </t>
    </r>
    <r>
      <rPr>
        <sz val="11"/>
        <rFont val="Calibri"/>
        <family val="2"/>
        <scheme val="minor"/>
      </rPr>
      <t xml:space="preserve">Mitigation action items are still 
</t>
    </r>
    <r>
      <rPr>
        <b/>
        <u/>
        <sz val="11"/>
        <rFont val="Calibri"/>
        <family val="2"/>
        <scheme val="minor"/>
      </rPr>
      <t xml:space="preserve">in-progresss. </t>
    </r>
  </si>
  <si>
    <r>
      <t xml:space="preserve">No PSC - Extended MCO (15/4 - 29/4/2020)
</t>
    </r>
    <r>
      <rPr>
        <sz val="11"/>
        <rFont val="Calibri"/>
        <family val="2"/>
        <scheme val="minor"/>
      </rPr>
      <t xml:space="preserve"> - Mitigation action items - Status Quo. </t>
    </r>
  </si>
  <si>
    <r>
      <t xml:space="preserve">PSC #4/ 2020 - Was separately conducted by HTP-CORE03 management.
</t>
    </r>
    <r>
      <rPr>
        <b/>
        <u/>
        <sz val="11"/>
        <color theme="1"/>
        <rFont val="Calibri"/>
        <family val="2"/>
        <scheme val="minor"/>
      </rPr>
      <t>In Progress.</t>
    </r>
  </si>
  <si>
    <r>
      <t xml:space="preserve">Risk occurred. Minor bugs and manageable
</t>
    </r>
    <r>
      <rPr>
        <b/>
        <u/>
        <sz val="11"/>
        <color theme="1"/>
        <rFont val="Calibri"/>
        <family val="2"/>
        <scheme val="minor"/>
      </rPr>
      <t>In Progress.</t>
    </r>
  </si>
  <si>
    <r>
      <t xml:space="preserve">Was separately conducted by HTP-CORE03 management. 
Risk occurred. Minor bugs and manageable
</t>
    </r>
    <r>
      <rPr>
        <b/>
        <u/>
        <sz val="11"/>
        <color theme="1"/>
        <rFont val="Calibri"/>
        <family val="2"/>
        <scheme val="minor"/>
      </rPr>
      <t>In Progress.</t>
    </r>
  </si>
  <si>
    <t xml:space="preserve">Due to MCO, mySIKAP developers travel to BTD IT building at Cyberjaya are limited. Access to mySIKAP system can only be done inside BTD IT building. Current CR development is put on hold since mySIKAP developers can’t access mySIKAP system outside BTD IT building.
</t>
  </si>
  <si>
    <t>There is a risk that application resources cannot be released from their current assigned-project to execute application CR which could result in late CR delivery</t>
  </si>
  <si>
    <r>
      <t xml:space="preserve">PSC #4/2020 - Due to MCO Govt/JPJ is late in making decision on re-hiring/ contract renewal on MySIKAP maintenance which should commence from 1/7/2020.
Project Team will report duty to JPJ CyberJaya potentially from 1/8/2020.
</t>
    </r>
    <r>
      <rPr>
        <b/>
        <u/>
        <sz val="11"/>
        <color theme="1"/>
        <rFont val="Calibri"/>
        <family val="2"/>
        <scheme val="minor"/>
      </rPr>
      <t>In Progress.</t>
    </r>
  </si>
  <si>
    <t xml:space="preserve">Revenue streams for the business depends on effective Council's Enforcement drive to ensure public pays for parking space. (for both MBPP and MBSP)
</t>
  </si>
  <si>
    <r>
      <t xml:space="preserve">PWC #1/2020 - All mitigation actions still in progress. Expected to complete by  end of 2020.
</t>
    </r>
    <r>
      <rPr>
        <b/>
        <u/>
        <sz val="11"/>
        <color theme="1"/>
        <rFont val="Calibri"/>
        <family val="2"/>
        <scheme val="minor"/>
      </rPr>
      <t>In progress</t>
    </r>
  </si>
  <si>
    <t>OLD  STATUS</t>
  </si>
  <si>
    <r>
      <t xml:space="preserve">PSC #4 - All mitigation actions in progress Target for final Signoff on 31/7/2020
</t>
    </r>
    <r>
      <rPr>
        <b/>
        <u/>
        <sz val="11"/>
        <color theme="1"/>
        <rFont val="Calibri"/>
        <family val="2"/>
        <scheme val="minor"/>
      </rPr>
      <t>In Progress</t>
    </r>
  </si>
  <si>
    <t>PWC#2 for PSP not done. Unable to get latest update.</t>
  </si>
  <si>
    <r>
      <t xml:space="preserve">PWC 1/2020- sensor installed on 8/7/2020.  As of to date MBPP has installed 2,629 /7,500 unit (35%) while MBSP has installed 2,466/ 7,500 unit (35%). Expected to complete by 28/2/2021.
</t>
    </r>
    <r>
      <rPr>
        <b/>
        <u/>
        <sz val="11"/>
        <color theme="1"/>
        <rFont val="Calibri"/>
        <family val="2"/>
        <scheme val="minor"/>
      </rPr>
      <t>In Progress</t>
    </r>
    <r>
      <rPr>
        <sz val="11"/>
        <color theme="1"/>
        <rFont val="Calibri"/>
        <family val="2"/>
        <scheme val="minor"/>
      </rPr>
      <t xml:space="preserve">
</t>
    </r>
  </si>
  <si>
    <r>
      <t xml:space="preserve">PSC #4/2020 - MBPP plans to call Main &amp; Sub-Agents for a meeting session with Objective to get Demographic Data &amp; whereabouts of Agents for the whole of Penang.
</t>
    </r>
    <r>
      <rPr>
        <b/>
        <u/>
        <sz val="11"/>
        <color theme="1"/>
        <rFont val="Calibri"/>
        <family val="2"/>
        <scheme val="minor"/>
      </rPr>
      <t>In Progress.</t>
    </r>
  </si>
  <si>
    <r>
      <t xml:space="preserve">PWC1/2020 - MBPP has identified 207 agents and 39 agents in MBSP. By August there will be 24 live branches in MBPP and 3 live branches in MBSP.
</t>
    </r>
    <r>
      <rPr>
        <b/>
        <u/>
        <sz val="11"/>
        <color theme="1"/>
        <rFont val="Calibri"/>
        <family val="2"/>
        <scheme val="minor"/>
      </rPr>
      <t>In progress</t>
    </r>
  </si>
  <si>
    <r>
      <rPr>
        <b/>
        <sz val="11"/>
        <color theme="1"/>
        <rFont val="Calibri"/>
        <family val="2"/>
      </rPr>
      <t>Mitigation in Progress.</t>
    </r>
    <r>
      <rPr>
        <sz val="11"/>
        <color theme="1"/>
        <rFont val="Calibri"/>
        <family val="2"/>
      </rPr>
      <t xml:space="preserve">
1. Phase-1 Enforcement was deployed on 24/9/2019 but require improvement.
2. Phase-2 Enforcement application Upgrades completed on 30/6/2020. New version ENF live on 30/6/2020. Already being used with enhanced photo clarity.
3.  Dashboard pengurusan (Enforcement) already completed since 30/4/2020. Already being used with Data-data penggunaan NTK.</t>
    </r>
  </si>
  <si>
    <t xml:space="preserve">Choosing compatible, robust, and minimal-maintenance for the Smart Parking Apps would ensure our reduced in manpower requirement in operating the TLK systems and to  lower down our overall project costs.
</t>
  </si>
  <si>
    <t xml:space="preserve">Unreadiiness of third party system to be integrated (For example - 7-Elevan and Happy-mart) .
</t>
  </si>
  <si>
    <r>
      <t xml:space="preserve">No proper contract for service rendered to myEG.
Delayed in Signing service contract.
</t>
    </r>
    <r>
      <rPr>
        <sz val="11"/>
        <rFont val="Calibri"/>
        <family val="2"/>
      </rPr>
      <t xml:space="preserve">
</t>
    </r>
  </si>
  <si>
    <r>
      <t xml:space="preserve">PWC 1/2020 - MyEG has returned  the draft to HTP.  AM will arrange an appointment to meet HTP legal together with Integration Project manager (En Wan Suhaimi)
</t>
    </r>
    <r>
      <rPr>
        <b/>
        <u/>
        <sz val="11"/>
        <color theme="1"/>
        <rFont val="Calibri"/>
        <family val="2"/>
        <scheme val="minor"/>
      </rPr>
      <t>In progress</t>
    </r>
    <r>
      <rPr>
        <sz val="11"/>
        <color theme="1"/>
        <rFont val="Calibri"/>
        <family val="2"/>
        <scheme val="minor"/>
      </rPr>
      <t xml:space="preserve"> </t>
    </r>
  </si>
  <si>
    <r>
      <t xml:space="preserve">PSC #4/2020 - Final draft copy already sent to MyEG for execution
AM also email reminder to MyEG.
</t>
    </r>
    <r>
      <rPr>
        <b/>
        <u/>
        <sz val="11"/>
        <color theme="1"/>
        <rFont val="Calibri"/>
        <family val="2"/>
        <scheme val="minor"/>
      </rPr>
      <t>In Progress.</t>
    </r>
  </si>
  <si>
    <r>
      <t xml:space="preserve">PSC #4/2020 - KDN might not make any decision as yet on the LAD finalization until HTP complete the Transformation.
</t>
    </r>
    <r>
      <rPr>
        <b/>
        <sz val="11"/>
        <color theme="1"/>
        <rFont val="Calibri"/>
        <family val="2"/>
        <scheme val="minor"/>
      </rPr>
      <t>Mitigation Completed</t>
    </r>
    <r>
      <rPr>
        <sz val="11"/>
        <color theme="1"/>
        <rFont val="Calibri"/>
        <family val="2"/>
        <scheme val="minor"/>
      </rPr>
      <t xml:space="preserve">. JIM/BTMR accepted and approved the revised timeline (Second revision). HTP negotiated to pay a total of RM30,000 only for the LAD.
</t>
    </r>
    <r>
      <rPr>
        <b/>
        <u/>
        <sz val="11"/>
        <color theme="1"/>
        <rFont val="Calibri"/>
        <family val="2"/>
        <scheme val="minor"/>
      </rPr>
      <t>In Progress.</t>
    </r>
  </si>
  <si>
    <r>
      <t xml:space="preserve">PSC 1/2020 - no update from KDN so far
</t>
    </r>
    <r>
      <rPr>
        <b/>
        <u/>
        <sz val="11"/>
        <color theme="1"/>
        <rFont val="Calibri"/>
        <family val="2"/>
        <scheme val="minor"/>
      </rPr>
      <t>in progress</t>
    </r>
  </si>
  <si>
    <r>
      <t xml:space="preserve">PWC 2/2020 - Need to discuss with HTP Legal, AM and Integration Leader Wan Suhaimi. AM will arrange for the meeting. 
</t>
    </r>
    <r>
      <rPr>
        <b/>
        <u/>
        <sz val="11"/>
        <color theme="1"/>
        <rFont val="Calibri"/>
        <family val="2"/>
        <scheme val="minor"/>
      </rPr>
      <t>In progress</t>
    </r>
    <r>
      <rPr>
        <sz val="11"/>
        <color theme="1"/>
        <rFont val="Calibri"/>
        <family val="2"/>
        <scheme val="minor"/>
      </rPr>
      <t xml:space="preserve"> </t>
    </r>
  </si>
  <si>
    <t xml:space="preserve">Potential LAD being imposed  by JIM due to the delays in Transformation project. The earlier agreed project Timeline has surpassed.
</t>
  </si>
  <si>
    <r>
      <t xml:space="preserve">PWC 2/2020 - HTP has submitted a letter for reduce amount of penalty to be imposed. As of to date BTMR has not responded to the letter. 
</t>
    </r>
    <r>
      <rPr>
        <b/>
        <u/>
        <sz val="11"/>
        <color theme="1"/>
        <rFont val="Calibri"/>
        <family val="2"/>
        <scheme val="minor"/>
      </rPr>
      <t>In progress</t>
    </r>
  </si>
  <si>
    <r>
      <t xml:space="preserve">PWC 1/2020 - PAT signoff new target date is 14/8/2020
</t>
    </r>
    <r>
      <rPr>
        <b/>
        <u/>
        <sz val="11"/>
        <color theme="1"/>
        <rFont val="Calibri"/>
        <family val="2"/>
        <scheme val="minor"/>
      </rPr>
      <t>in progress</t>
    </r>
  </si>
  <si>
    <t xml:space="preserve">Movement Control Order from the Govt of Malaysia with regards to the Covid-19 pandemic from 18/03/2020 to 14/04/2020.
</t>
  </si>
  <si>
    <r>
      <t xml:space="preserve">Short duration to complete the project, compared to the huge scope - development of CD, SPP-CD, Integration &amp; API, revamp of other functions in SPP
</t>
    </r>
    <r>
      <rPr>
        <sz val="10"/>
        <rFont val="Arial"/>
        <family val="2"/>
      </rPr>
      <t xml:space="preserve">
</t>
    </r>
  </si>
  <si>
    <r>
      <t xml:space="preserve">PSC #1/2020 - UPDATES :
Status is still as per last month.
 - Work-in progress for next PAT is expected to be sign off on 14/8/2020. 
 - HTP  requested and approved by KKM  during CD J/KPemandu @ 20/02/2020 mtg on contract extension (EOT) since contract is expiring on 20/03/2020. 
Tender Board approved EOT for additional 18 months until 20/9/2021. (But, with LAD Calculation)
</t>
    </r>
    <r>
      <rPr>
        <b/>
        <u/>
        <sz val="11"/>
        <color theme="1"/>
        <rFont val="Calibri"/>
        <family val="2"/>
        <scheme val="minor"/>
      </rPr>
      <t>In Progress</t>
    </r>
  </si>
  <si>
    <r>
      <t xml:space="preserve">PWC #2/2020- PAT go live HIS@KKM EMR Plus 
Group#5 (27/06/2020) pending e-SMRP go live
Group#6 (11/07/2020) pending myHIX &amp; API Online go live
</t>
    </r>
    <r>
      <rPr>
        <b/>
        <u/>
        <sz val="11"/>
        <color theme="1"/>
        <rFont val="Calibri"/>
        <family val="2"/>
        <scheme val="minor"/>
      </rPr>
      <t>in progress</t>
    </r>
  </si>
  <si>
    <t xml:space="preserve">Change of project team members due to resignation, re-assignment or end of contract.
</t>
  </si>
  <si>
    <r>
      <t xml:space="preserve">PSC #4/2020 - Project Team agreed to renew few staff due to EOT and revised schedule on Go Live / FAT.
</t>
    </r>
    <r>
      <rPr>
        <b/>
        <u/>
        <sz val="11"/>
        <color theme="1"/>
        <rFont val="Calibri"/>
        <family val="2"/>
        <scheme val="minor"/>
      </rPr>
      <t>In Progress.</t>
    </r>
  </si>
  <si>
    <r>
      <t xml:space="preserve">PSC 1/2020 - Reported that 9 pax -3rd party Contract staff expired by 30/6/2020.
Project Team agreed to renew the contract due to EOT and revised schedule on Go Live / FAT. 
</t>
    </r>
    <r>
      <rPr>
        <b/>
        <u/>
        <sz val="11"/>
        <color theme="1"/>
        <rFont val="Calibri"/>
        <family val="2"/>
        <scheme val="minor"/>
      </rPr>
      <t>In Progress</t>
    </r>
    <r>
      <rPr>
        <sz val="11"/>
        <color theme="1"/>
        <rFont val="Calibri"/>
        <family val="2"/>
        <scheme val="minor"/>
      </rPr>
      <t xml:space="preserve">.
</t>
    </r>
  </si>
  <si>
    <r>
      <t xml:space="preserve">PWC 2/2020 - Status as per previous month.
</t>
    </r>
    <r>
      <rPr>
        <b/>
        <u/>
        <sz val="11"/>
        <color theme="1"/>
        <rFont val="Calibri"/>
        <family val="2"/>
        <scheme val="minor"/>
      </rPr>
      <t>In Progress</t>
    </r>
    <r>
      <rPr>
        <sz val="11"/>
        <color theme="1"/>
        <rFont val="Calibri"/>
        <family val="2"/>
        <scheme val="minor"/>
      </rPr>
      <t xml:space="preserve">.
</t>
    </r>
  </si>
  <si>
    <t xml:space="preserve">Ageing hardware will increase the probability of damage to the component – PC,  Laser Printers, Barcode Printers, UPS etc
</t>
  </si>
  <si>
    <r>
      <t xml:space="preserve">PWC #1/2020 
- PM and technical  team to  source  out parts and repair services from various vendors for a reasonable price.
- IA to regularly check the condition of the hardware to anticipate the replacement parts. 
</t>
    </r>
    <r>
      <rPr>
        <b/>
        <u/>
        <sz val="11"/>
        <color theme="1"/>
        <rFont val="Calibri"/>
        <family val="2"/>
        <scheme val="minor"/>
      </rPr>
      <t>In Progress.</t>
    </r>
  </si>
  <si>
    <r>
      <t xml:space="preserve">PWC #2/2020 
- IA and technical  team will try to look for local contractor who can do the hardwrae maintenance and support. 
- IA will keep regularly do the  condition checking of the hardware to anticipate the replacement parts. 
</t>
    </r>
    <r>
      <rPr>
        <b/>
        <u/>
        <sz val="11"/>
        <color theme="1"/>
        <rFont val="Calibri"/>
        <family val="2"/>
        <scheme val="minor"/>
      </rPr>
      <t>In Progress.</t>
    </r>
  </si>
  <si>
    <r>
      <t xml:space="preserve">PWC2/2020
Engaged Green Apps Sdn Bhd as a maintenance and support contractor for EKL project.
</t>
    </r>
    <r>
      <rPr>
        <b/>
        <u/>
        <sz val="11"/>
        <color theme="1"/>
        <rFont val="Calibri"/>
        <family val="2"/>
        <scheme val="minor"/>
      </rPr>
      <t>In progress</t>
    </r>
  </si>
  <si>
    <r>
      <t xml:space="preserve">PWC2/2020 - Received 1 IA from myIMMs project and was posted at HKL. Will fulfill the requirement once CD is delivered.
</t>
    </r>
    <r>
      <rPr>
        <b/>
        <u/>
        <sz val="11"/>
        <color theme="1"/>
        <rFont val="Calibri"/>
        <family val="2"/>
        <scheme val="minor"/>
      </rPr>
      <t>In progress</t>
    </r>
  </si>
  <si>
    <r>
      <t xml:space="preserve">PWC 2/2020
As per previous month status.
</t>
    </r>
    <r>
      <rPr>
        <b/>
        <u/>
        <sz val="11"/>
        <color theme="1"/>
        <rFont val="Calibri"/>
        <family val="2"/>
        <scheme val="minor"/>
      </rPr>
      <t>In progress</t>
    </r>
  </si>
  <si>
    <t>No risk presented during PWC</t>
  </si>
  <si>
    <r>
      <t xml:space="preserve">PWC 2/2020 - Risk occurred but manageable
Team work on more than 1 project at 1 time
</t>
    </r>
    <r>
      <rPr>
        <b/>
        <u/>
        <sz val="11"/>
        <color theme="1"/>
        <rFont val="Calibri"/>
        <family val="2"/>
        <scheme val="minor"/>
      </rPr>
      <t>In progress</t>
    </r>
    <r>
      <rPr>
        <sz val="11"/>
        <color theme="1"/>
        <rFont val="Calibri"/>
        <family val="2"/>
        <scheme val="minor"/>
      </rPr>
      <t xml:space="preserve">
</t>
    </r>
  </si>
  <si>
    <r>
      <t xml:space="preserve">PWC 2/2020 - 
Risk not occurred but potential to be a threat
</t>
    </r>
    <r>
      <rPr>
        <b/>
        <u/>
        <sz val="11"/>
        <color theme="1"/>
        <rFont val="Calibri"/>
        <family val="2"/>
        <scheme val="minor"/>
      </rPr>
      <t>In Progress</t>
    </r>
    <r>
      <rPr>
        <sz val="11"/>
        <color theme="1"/>
        <rFont val="Calibri"/>
        <family val="2"/>
        <scheme val="minor"/>
      </rPr>
      <t>.</t>
    </r>
  </si>
  <si>
    <t xml:space="preserve">Late Signing of Main Contract / Agreements with Clients. (eg CCIS and PSP Projects ).
Agreement with Subcontractors not comprehensively written. To be reviewed by Legal Advisors.
</t>
  </si>
  <si>
    <r>
      <t xml:space="preserve">PSC # 4/2020 - Updates :
 - S5 contract ready to be signed after Revised payment schedule finalised.
 - CCIS - contract with KKM completed, signed, stamped and received on 6/3/2020.  Contract with Netllee has been finalized. Awaiting for signatures from both parties. Already passed the deadline of 30/6/2020. 
 - Contract PSP with MBPP - agreed on 3 July 2020. Contract given to MBPP Legal for signing. 
 - Contract PSP with MBSP - MBSP raised some comments  to HTP on 13 July 2020. HTP replied  on 23 July 2020. Signing is expected in August 2020. 
 - Contract with MyEG - AM to seek HTP legal advised on issues raised by MyEG  together with Integration PM. 
</t>
    </r>
    <r>
      <rPr>
        <b/>
        <u/>
        <sz val="11"/>
        <color theme="1"/>
        <rFont val="Calibri"/>
        <family val="2"/>
        <scheme val="minor"/>
      </rPr>
      <t>In Progress.</t>
    </r>
  </si>
  <si>
    <r>
      <t xml:space="preserve">PWC # 2/2020 - Updates :
 - S5 contract ready to be signed after Revised payment schedule is finalised.
 - CCIS - contract with KKM completed, signed, stamped and received on 6/3/2020.  Contract with Netllee has been finalized. Awaiting for signatures from both parties. Already passed the deadline of 30/6/2020. 
 - Contract PSP with MBPP - agreed on 3 July 2020. Contract given to MBPP Legal for signing. 
 - Contract PSP with MBSP - MBSP raised some comments  to HTP on 13 July 2020. HTP replied  on 23 July 2020. Signing is expected in August 2020. 
 - Contract with MyEG - AM tand Integration PM to seek HTP legal advised on issues raised by MyEG  . 
</t>
    </r>
    <r>
      <rPr>
        <b/>
        <u/>
        <sz val="11"/>
        <color theme="1"/>
        <rFont val="Calibri"/>
        <family val="2"/>
        <scheme val="minor"/>
      </rPr>
      <t>In Progress.</t>
    </r>
  </si>
  <si>
    <t>1. PSC 4/2020) –Claim for myEG for Dec 2019  RM108,788  is yet to be paid (closed)</t>
  </si>
  <si>
    <t>As at 15/10/2020</t>
  </si>
  <si>
    <r>
      <t xml:space="preserve">Was separately conducted by HTP-CORE03 management. 
Risk occurred. Minor bugs and manageable
</t>
    </r>
    <r>
      <rPr>
        <u/>
        <sz val="11"/>
        <color theme="1"/>
        <rFont val="Calibri"/>
        <family val="2"/>
        <scheme val="minor"/>
      </rPr>
      <t>Closed.</t>
    </r>
  </si>
  <si>
    <r>
      <t xml:space="preserve">Was separately conducted by HTP-CORE03 management.
</t>
    </r>
    <r>
      <rPr>
        <b/>
        <u/>
        <sz val="11"/>
        <color theme="1"/>
        <rFont val="Calibri"/>
        <family val="2"/>
        <scheme val="minor"/>
      </rPr>
      <t>Closed</t>
    </r>
  </si>
  <si>
    <t xml:space="preserve">Legal injunction or restrictions towards HeiTech will caused interruption of project operations. This situation will caused project delay and LAD/penalty can be imposed.
</t>
  </si>
  <si>
    <t>PM, PD, BD, Legal</t>
  </si>
  <si>
    <t xml:space="preserve">Affected reputation, profit margin and contract with Majlis </t>
  </si>
  <si>
    <r>
      <rPr>
        <b/>
        <sz val="11"/>
        <rFont val="Calibri"/>
        <family val="2"/>
        <scheme val="minor"/>
      </rPr>
      <t>Mitigation</t>
    </r>
    <r>
      <rPr>
        <sz val="11"/>
        <rFont val="Calibri"/>
        <family val="2"/>
        <scheme val="minor"/>
      </rPr>
      <t xml:space="preserve">
Legal to execute settlement negotiation with SCC (for scope of work completed in Phase 1)
Project team to execute project based on legal advise</t>
    </r>
  </si>
  <si>
    <t xml:space="preserve">Sensor storage facility or warehouse is vulnerable to   vandalism, thieve threat and fire.
</t>
  </si>
  <si>
    <t xml:space="preserve">Mitigation in progress:
The following action has been initiated:
Installation of security alarm system
Established proper procedure for accessing the warehouse
Recruitment of Security Guard
Installation of Fire Distinguisher
Obtain proposal for insurance protection/coverage
</t>
  </si>
  <si>
    <t>PM, PMO</t>
  </si>
  <si>
    <r>
      <rPr>
        <b/>
        <sz val="11"/>
        <rFont val="Calibri"/>
        <family val="2"/>
      </rPr>
      <t>Mitigation In progress</t>
    </r>
    <r>
      <rPr>
        <sz val="11"/>
        <rFont val="Calibri"/>
        <family val="2"/>
      </rPr>
      <t xml:space="preserve">
</t>
    </r>
  </si>
  <si>
    <t>Risk of theft, extra cost to project to re purchase, time taken for device to arrive</t>
  </si>
  <si>
    <t>PROJECT STATUS AS OF 30 SEPT 2020</t>
  </si>
  <si>
    <t>Contract commitment : e.g Year 1 minimum revenue for MBPP is RM3,515,400 and MPSP is RM3,698,100 . If collection is lesser than this committed amount, HTP to top-up the different.</t>
  </si>
  <si>
    <t>Prolong additional cost if the collection does not meet the minimum commitment</t>
  </si>
  <si>
    <t xml:space="preserve">Mitigation in progress:
To ensure/monitor Councils commitment in ensuring and enforce full usage of PSP facilities.
Effective promotional programme in efforts to promote positive awareness and usage of the Public Apps.
</t>
  </si>
  <si>
    <t>PM, PD</t>
  </si>
  <si>
    <t>More active promotional activity conducted</t>
  </si>
  <si>
    <r>
      <t xml:space="preserve">The collection showed some increment especially after MCO lifted in Penang
</t>
    </r>
    <r>
      <rPr>
        <b/>
        <u/>
        <sz val="11"/>
        <color theme="1"/>
        <rFont val="Calibri"/>
        <family val="2"/>
        <scheme val="minor"/>
      </rPr>
      <t>(in progress)</t>
    </r>
  </si>
  <si>
    <t>1. PSC 5/2019 - Difficulties in forming the project team fast (experienced SA/BA &amp; Developer) since the short timeline for Phase 1 delivery. SDC and HR to expedite process of getting the complete team on board. (closed)
2.  PSC 5/2019 - Late conduct of Procurement Committee Meeting give impact to negotiation with vendors resulting in late issuance of PO and hence delivery of services/product by vendors.
PSC 6/2019 - Procurement done and PO issued to relevant service provider. (Closed)
3. (PSC 6/2019) - Late sensor delivery due to late SIRIM certification. Sensor installation could not be started.  Resolution Project team to start with baymarking, coring and numbering . Then sensor installation can be started.
(PSC 8/2019)  Sensor for Phase 1 has been delivered. (Closed)
4. (PSC 8/2019) - Lack of resources. Pending vacancy: AD Manager (1), SA (1), SE (1), Infra Lead (1), Developer (3). 
(PSC 11/2019) Vacancy filled from new recruitment  (closed)
5. (PSC 8/2019) - Dependency on Gerbang Bestari for bugs fixing and resolution. Recruitment of three developers is in progress. Minimal support from mySIKAP due to project commitment. 
(PSC 8/2019) - Interview is in progress. Target to get the developer in early November 2019. 
(PSC 4/2020)- Source code has been obtained from GB on 10/2/2020. Currently supported by 5 developers from mySIKAP (open)
(PSC 6/2020) – Currently supported by 5 developers from mySIKAP. Source code has been obtained from GB on 10/2/2020. (closed)
6.  (PSC 8/2019) - Poor quality of application developed by vendor/project team. To get advise from internal expertise  and review overall architecture and design including the source code. Ongoing process
(PSP 6/2020) – to obtain from internal expertise (En Ahmad Soupian ) ( closed) 
7. (PSC 1/2020) Team concurrently provide support/resolution action for incident log (phase1) and development (phase 2) . Action to prioritize task and getting help from internl staff. 
(PSC 4/2020)- Obtain assistance from mySIKAP team and interns until 30/6/2020 PSC 6/2020 – Obtain assistance from mySIKAP team and interns till 31/7/2020 (closed)
8. ( PSC 3/2020) - Delivery of Batch 1 sensor (15,000 unit) due to COVID19 outbreaks which affects the supply chain for sensor's communication module and PCB. 
To revise timeline and obtain approval from Councils. ( in progress)
(PSC 4/2020)- Batch 1 target delivery in June 2020.Revised timeline for Batch 2 and 3 (extension of 12 months) was presented in the TSC meeting on 21/4/2020. Awaiting council response (open)
(PSC 6/2020) – Batch 1 has arrived on 27/6/2020. Revised timeline for batch 2 and 3 (7 months extension) has been presented in TSC meeting on 20/5/2020 and approved in MMK on 10/6/2020 (closed)
9. ( PSC 3/2020) -  No decision/acceptance on type of sensor (surface mounted) from Majliswill affect overall implementation strategy and timeline. Procurement for Batch 2 &amp; 3 need to be made soonest to avoid delay.
To obtain support from MIROS in order to speed up buy in from Majlis. 
(PSC 4/2020)- Meeting with MIROS was held on 11/3/2020. MIROS responded on 30/3/2020 indicating that they have no issue on surface mounted sensor implementation  To discuss with JKR after MCO lifted. 
(PSC 6/2020) – Meeting with MIROS was held on  11/3/2020. MIROS responded on 30/3/2020 they have on the issue of on the surface mounted sensor implementation. Discussion with JKR cannot pursue due to MCO. TSC meeting on 25/2/2020 has approved this sensor(closed) 
10. (PSC 4/2020) – Installation of time control board, bay marking, promotional related activities and change management training has to put on hold due to MCO and this has affected the overall timeline. 
(PSC 6/2020) – Revised plan and status has been presented in the TSC meeting  on 20/5/2020. Time Control Board bay marking promotional and change management activities will continue after MCO (closed) 
11. (PWC1/2020) Sigfox Network signal is not strong enough to enable the smooth transmission of signal between the sensor and the base station. This will give impact to PSP dashboard and publics mobile application for not showing the right information of parking activities. 
This activity target to start on 12 August 2020 at FIZ and Bandar Sunway sites. 13 sites at MBPP and 10 sites at MBSP has been identified. Target to complete all sites by end of October 2020 (open)
PSC 1/2020 16/10/2020
The signal and coverage is getting better and strong (closed)</t>
  </si>
  <si>
    <r>
      <t xml:space="preserve">Penang Smart Parking (PSP)
 </t>
    </r>
    <r>
      <rPr>
        <sz val="10"/>
        <color rgb="FFFF0000"/>
        <rFont val="Arial"/>
        <family val="2"/>
      </rPr>
      <t>updated for sept</t>
    </r>
    <r>
      <rPr>
        <sz val="10"/>
        <color theme="1"/>
        <rFont val="Arial"/>
        <family val="2"/>
      </rPr>
      <t xml:space="preserve">
</t>
    </r>
  </si>
  <si>
    <r>
      <t xml:space="preserve">1. (PSC 8/2019) - Lack of versioning control/poor configuration management aused uncontrol deployment of source code to production. Team is strengthening the process, including executing final test before release, and preparing release note. Formulation of Configuration Management process is in progress. (open)
</t>
    </r>
    <r>
      <rPr>
        <sz val="9"/>
        <color rgb="FFFF0000"/>
        <rFont val="Calibri"/>
        <family val="2"/>
        <scheme val="minor"/>
      </rPr>
      <t xml:space="preserve">2. (PSC 1/2020) PSP Call Centre, public raised their unsatisfactorily due to Helpdesk contact number which is not reside in penang area. Enforcement nad Counter Officer suggest HTP to have support Centre in Penang. 
PSC 4/2020)- Highlighted to CC and they will further discuss with management on the possibility to use toll free number or mobile number (open)
(PSP 6/2020)- CCC had tested the new line (mobile number) . Setup and configuration work by Celcom is in progress and target to complete by 3/7/2020
(PWC1/2020)  CCC had tested the new line (mobile number). Setup and configuration work by Celcom cannot be done due to payment issue (HTP to Celcom).
 PSC 2/2020 16/10/2020
2 alternatives available ( toll free RM100K/ year and mobile (RM8K/year). But for mobile need to increase booster and overcome gsm infra issue </t>
    </r>
    <r>
      <rPr>
        <b/>
        <u/>
        <sz val="9"/>
        <color rgb="FFFF0000"/>
        <rFont val="Calibri"/>
        <family val="2"/>
        <scheme val="minor"/>
      </rPr>
      <t>(open)</t>
    </r>
    <r>
      <rPr>
        <sz val="9"/>
        <color rgb="FFFF0000"/>
        <rFont val="Calibri"/>
        <family val="2"/>
        <scheme val="minor"/>
      </rPr>
      <t xml:space="preserve"> </t>
    </r>
    <r>
      <rPr>
        <sz val="9"/>
        <color theme="1"/>
        <rFont val="Calibri"/>
        <family val="2"/>
        <scheme val="minor"/>
      </rPr>
      <t xml:space="preserve">
3. ( PSC 6/2020) - Pending order or Batch 2 &amp; 3 (15,000 and 8,000) sensors. The delay may effect overall sensor delivery and installation time line.Order must be made before 6/7/2020 to avoid delay. Issues has been highlighted to management in a meeting on 26/6/2020. Issues will be circulated and presented to CEO by 3/7/2020 for decision. 
(PWC 1/2020) Issue has been highlighted to
 management in a meeting conducted on 26/6/2020. 
Issue has been presented to CEO on 23/7/2020 
P</t>
    </r>
    <r>
      <rPr>
        <sz val="9"/>
        <color rgb="FFFF0000"/>
        <rFont val="Calibri"/>
        <family val="2"/>
        <scheme val="minor"/>
      </rPr>
      <t xml:space="preserve">SC 1/2020 16/10/2020
Issue has been highlighted to management and councils accordingly. For MBSP, approval on sensor type must be obtained before end of October as the earliest delivery period is by May 2021 </t>
    </r>
    <r>
      <rPr>
        <b/>
        <u/>
        <sz val="9"/>
        <color rgb="FFFF0000"/>
        <rFont val="Calibri"/>
        <family val="2"/>
        <scheme val="minor"/>
      </rPr>
      <t>(open)</t>
    </r>
    <r>
      <rPr>
        <sz val="9"/>
        <color theme="1"/>
        <rFont val="Calibri"/>
        <family val="2"/>
        <scheme val="minor"/>
      </rPr>
      <t xml:space="preserve">
</t>
    </r>
    <r>
      <rPr>
        <sz val="9"/>
        <color rgb="FFFF0000"/>
        <rFont val="Calibri"/>
        <family val="2"/>
        <scheme val="minor"/>
      </rPr>
      <t>4. (PWC1/2020) - Installation of sensor at MBSP is put on hold due public safety issues. MBSP Council members requested HeiTech to follow the tender spec and original proposal to use a flush mounted sensor
1. Preparation for Alternative Solution in progress
2. Already request for additional time 
PSC 1/2020 16/10/2020
HeiTech decision is to proceed with surface mounted sensor only. There will be no installation at any road/street that is identified as not suitable . 
MBSP to come out with no of parking lot affected. Awaiting feedback from MBSP.</t>
    </r>
    <r>
      <rPr>
        <sz val="9"/>
        <color theme="1"/>
        <rFont val="Calibri"/>
        <family val="2"/>
        <scheme val="minor"/>
      </rPr>
      <t xml:space="preserve">
</t>
    </r>
    <r>
      <rPr>
        <b/>
        <sz val="9"/>
        <color theme="1"/>
        <rFont val="Calibri"/>
        <family val="2"/>
        <scheme val="minor"/>
      </rPr>
      <t>(open)</t>
    </r>
    <r>
      <rPr>
        <sz val="9"/>
        <color theme="1"/>
        <rFont val="Calibri"/>
        <family val="2"/>
        <scheme val="minor"/>
      </rPr>
      <t xml:space="preserve">
</t>
    </r>
    <r>
      <rPr>
        <sz val="9"/>
        <color rgb="FFFF0000"/>
        <rFont val="Calibri"/>
        <family val="2"/>
        <scheme val="minor"/>
      </rPr>
      <t xml:space="preserve">5. PSC 1/2020 16/10/2020
Public complaint on PSP Apps crash (version 2.0.1) mainly on Samsung Android 5,6 and 7 users. Potential root cause are:
Low RAM
Huawei Library
Action 1: CE is currently providing onsite support at both MBPP and MBSP.
Action 2: Team to propose the alternative solution to Council for approval on 16/10/2020.
Manually re installed those problematic device with V1.7.8 or to be named as Lite Version(for parking payment only)
(open)
6. PSC 1/2020 16/10/2020
PSP Public Apps (V2.0.1) is not accessible on 1-3 September 2020 due to apps and DB server issue.
All action items has been performed to recover the system problem. Continuous monitoring of system and servers capacity and performance is currently done in daily basis
</t>
    </r>
    <r>
      <rPr>
        <b/>
        <sz val="9"/>
        <color rgb="FFFF0000"/>
        <rFont val="Calibri"/>
        <family val="2"/>
        <scheme val="minor"/>
      </rPr>
      <t xml:space="preserve">(open)
</t>
    </r>
    <r>
      <rPr>
        <sz val="9"/>
        <color rgb="FFFF0000"/>
        <rFont val="Calibri"/>
        <family val="2"/>
        <scheme val="minor"/>
      </rPr>
      <t xml:space="preserve">
7. PSC 1/2020 16/10/2020
CE team lack of man-power due to concurrent activities to support :-
Sensor deployment activities,
TLK  maintenance activities,
PSP Public queries (on-site),
PSP Enforcement apps and hardware support.
To highlight and obtain decision from management for additional two CE
have submitted requisition for 2 IA but was told CD would release 2 IA. </t>
    </r>
    <r>
      <rPr>
        <b/>
        <sz val="9"/>
        <color rgb="FFFF0000"/>
        <rFont val="Calibri"/>
        <family val="2"/>
        <scheme val="minor"/>
      </rPr>
      <t xml:space="preserve"> (in progress)
8. PSC 1/2020 16/10/2020
</t>
    </r>
    <r>
      <rPr>
        <sz val="9"/>
        <color rgb="FFFF0000"/>
        <rFont val="Calibri"/>
        <family val="2"/>
        <scheme val="minor"/>
      </rPr>
      <t xml:space="preserve">Poor quality of deliverables from Change Management vendor may affect customer satisfaction.
This is a risk that has become an issue </t>
    </r>
    <r>
      <rPr>
        <b/>
        <sz val="9"/>
        <color rgb="FFFF0000"/>
        <rFont val="Calibri"/>
        <family val="2"/>
        <scheme val="minor"/>
      </rPr>
      <t xml:space="preserve">(open)
9. PSC 1/2020 16/10/2020
</t>
    </r>
    <r>
      <rPr>
        <sz val="9"/>
        <color rgb="FFFF0000"/>
        <rFont val="Calibri"/>
        <family val="2"/>
        <scheme val="minor"/>
      </rPr>
      <t xml:space="preserve">Late delivery of sensor from manufacturer due to COVID19 Pandemic may affect overall timeline which was targeted by End-July2020 contractually
This is orinally a eisl that has become an issue.
</t>
    </r>
    <r>
      <rPr>
        <b/>
        <sz val="9"/>
        <color rgb="FFFF0000"/>
        <rFont val="Calibri"/>
        <family val="2"/>
        <scheme val="minor"/>
      </rPr>
      <t>(open)</t>
    </r>
  </si>
  <si>
    <r>
      <t xml:space="preserve">1. Fomema failed to have a session with Dato Sri KPI  to address concerns from Pengarah Pekerja Asing and Pengarah BTMR related to new biometric policy at Fomema panel clinics. FOMEMA to write formally to Dato Sri KPI. (Closed)
2. Fomema vendor insist to develop all functions related to biometric even though the contract awarded to HTP. The matter was personally highlighted to the top management of Fomema where the vendor was instructed to work with HTP for biometric development. (Closed)
3. Arguments on biometric interface between S5 and Beans. Solution for the interface has agreed in project meeting chaired by Fomema on 24/2/2017. The solution will affect deliverable of SDK by S5 (Closed)
4. Vendor competency issue. PM to look into overall schedule impact as the vendor is claimed to be incompetent. Schedule has been revised and monitoring in progress.Contract preparation also in progress. PM to follow-up with Legal on contract requirment. </t>
    </r>
    <r>
      <rPr>
        <b/>
        <sz val="9"/>
        <color theme="1"/>
        <rFont val="Arial"/>
        <family val="2"/>
      </rPr>
      <t>(Closed)</t>
    </r>
    <r>
      <rPr>
        <sz val="9"/>
        <color theme="1"/>
        <rFont val="Arial"/>
        <family val="2"/>
      </rPr>
      <t xml:space="preserve">
5. FOMEMA failed to provide the actual number of panel clinics as well as its address for the purpose of deployment. As of 25/8/2017 FOMEMA agreed to deploy to 4050 panel clinics. (Closed)
6. Vendor request for for 50% up-front payment. Finance will look into the payment issue.(Closed)
7. Device not working with current driver version (compatibility issue). Team to require new driver version (dermalog) from S5 before rollout. (Closed)
8. Intermittent network access between JIAS and Fomema-S5 Gateway at NERS. S5 to rectify the root cause and resolve by end Sept 2017. New server provided. (Closed) 
9. Insufficient AFIS ID records in myIMMS database. Team to resolve issue with myIMMS team and obtain verification from BTMR. S5 to complete data recovery by 8/10/2017. JIM to resolve the issues (Closed)
10. Windows Version incompatibility issues at Panel Clinic PC. BEANS technical team to resolve issue. (Closed)
11. (PSC 5/2018 - 23/5/2018) PM requested for backup developer for Jualiza since project team has only one developer. SDC Head to identify a person for Jualiza to conduct TOT. (Closed)
12. FOMEMA is still in the discussion with Government to request an Extension of Time (EOT) to allow for deployment to the rest of the Clinics. (Closed)
13. (PSC 11/2018) SDK 1.12.4 will be put on Cloud (Exabyte) for the rest of Clinics to download the latest patches. 
(PSC 12/2018) Domain registration done and webhosting at Exabyte (M) is ready for use. (Closed)
14. (Transferred from Risk Log):To date, only S5 has performance issue on the device. PSC #9, informed that new SDK 1.12.4 was installed to resolve low quality fingerprints issue and threshold value. The SDK was placed in Cloud-Exayte for immediate download to any Clinics ( Closed)
15. (PSC 1/2019) - DBix vendor of FOMEMA claimed that they have done integration work for HTP and want to claim payment for effort done. Project Team has advised DBix to follow the proper process through FOMEMA. Project Team will only pay upon FOMEMA instruction with proper CR process.
(PSC 3/2019) Quotation received from DBix on 20/2/2019. Project Team requires assistance from SDC  to assess the quotation and work done. 
(PSC 4/2019) PM to further discuss with DBix the issues since HTP has no obligation to pay. 
(PSC 5/2019) Management Committee HTP has agreed to pay for the DBix's CR - Change Request for 70-man-days work (equivalent RM105,000).
(PSC 6/2019) Finance HTP agreed to pay DBIX (CR), amounting RM105,000.00  by 30/9/2019. (Closed)
16.  (PSC 1/2020) - Time out in getting biodata from JIM. Dynatrace managed to trace the problem is at S5 side.  Presnted findings and resolution to Fomema (closed)
17.  System Internal Init Error on Windows 7 PC while accessing Dermalog. The issue prior to Microsoft announcement Windows 7 End of Life in June 2020.  
Steps of procedure has to be triggered to ENABLE TLS 1.0 on each Windows 7 PC at clinic. Prepare Solution Guide and uploaded to Project Exabytes Repository Server.
Fomema has broadcasted information and guidance onto its MERTS Portal
Task Force with CCC formed starting  5/7/2020 to minimize backlogs (closed)
18. (PSC 7 2018 - 23/7/2018) Subcontract between HTP and S5 is still pending for signing due to payment term which is not agreeable and uncertainty of project. Finance advised to hold the signing. New CEO to sign the Agreement 1st week of Oct with partial payment to S5. 
(PSC 12/2018) Contract signing still pending. Payment term still not confirmed and awaiting for top management decision. Letter of Demand received from S5 for payment. PM awaiting for management decision. 
(PSC 3/2019) Contract is still not signed due to indecisive amount of payment term from HTP Management. PM to send email to Group Finance VP to get confirmation status.
(PSC 6/2019) PM plan to discuss with CFO on 27/7/2019. 
(PSC 7/2019) Management has agreed with payment terms and Finance will pay to S5 as agreed by both party. Subcontract document in progress for signing. (closed)
19 (PSC2/2020)  Currently HTP has no dedicated Account Manager to talk on business perspective with Fomema as well as top management
from HTP  to build rapport with Fomema top management
PSC2/2020 16/10/2020. Starting July 2020, Fomema Project was tranferred to Internal Security under En aNasrul Hatta supervision as Business Director (closed)
 (open) </t>
    </r>
  </si>
  <si>
    <r>
      <t xml:space="preserve">PWC 2/2020 - AM to arrange a meeting with  HTP Legal to discuss matters raised by myEG. 
</t>
    </r>
    <r>
      <rPr>
        <b/>
        <u/>
        <sz val="11"/>
        <color theme="1"/>
        <rFont val="Calibri"/>
        <family val="2"/>
        <scheme val="minor"/>
      </rPr>
      <t>In progress</t>
    </r>
    <r>
      <rPr>
        <sz val="11"/>
        <color theme="1"/>
        <rFont val="Calibri"/>
        <family val="2"/>
        <scheme val="minor"/>
      </rPr>
      <t xml:space="preserve"> </t>
    </r>
  </si>
  <si>
    <r>
      <t xml:space="preserve">1. (PSC 3/2019) Project Team requires expert on SPP to give briefing on SPP. Due to project commitment and busy schedule, briefing still could not be done. PM to discuss with respective team to find suitable date to do the briefing session. 
PSC 5/2019 All required briefing and discussion on SPP have been conducted. (Closed)
2. (PSC 3/2019) SA or AD Leader with knowledge on SPP is still vacant. User Requirement 
process need the involvement from SA or ADL. 
SDC to find the suitable candidate urgently.(closed) 
3. (PSC 5/2019) PM to revise timeline for integration to be done in October 2019 since CD and RISPACS have been implemented and experts from the projects can be released and join CCIS project team. (In progress)
(PSC 6/2019) PM has revised timeline for integration to be done in October 2019.(Closed).
4. (PSC 5/2019) Based on site assessment finding, Project Team has identified devices which integration requires 3rd party integration hardware/software. KKM inform that HTP must bear the incurred cost as stated in Jadual 3 of tender document. 
(PSC 6/2019) Based on meeting with KKM on 18 July 2019, the working committee agreed that the obsolete hardware/software will be replaced by hospital. HTP and Netlee  would only bear the cost of integration card.(Closed)
5. (PSC 7/2019) KCSB is not performing their work as required/planned. PM to send letter to CEO of KCSB to highlight about the issues and request to assign new PM for the infrastructure work. Chairman has also instructed for Zulkifli Kassim to be assigned to CCIS Project for two months, to monitor KCSB work.
(PSC 8/2019) PM has already sent a letter of complaint and there is some improvement seen. As for assigning Zulkifli Kassim to monitor KCSB work, he will be involved as and when required. (Closed)
. 
6. (PSC 6/2019)  Hospital Melaka has not enough electrical capacity to run CCIS Project. Project team to obtain approval from MOH on reduction of scope cost.
(PSC 7/2018) Hospital Melaka will implement CCIS at one of two wards to match with electrical capacity. Cost was approved in MOH PSC on 14/10/2019. (Closed)
7.(PSC 6/2019) Project Team need to identify listed equipment that are able to be integrated but these devices are not able to service all allocated bed as per tender specification.i.e HTAR has 32 ICU beds but medical devices that are able to integrate only 5 monitor. 
(PSC 9/2019) Equipment has already been identified and will be confirmed during implementation. (Closed)
8. (PSC 7/2019) KCSB has installed a 63AMP electrical DB at the sites without the official agreement with HeiTech and KKM, whereas in the contract with KKM it has already agreed in the tender/contract for 250AMP. Since work was already done, HeiTech need to get the agreement from KKM. PM to propose to KKM on how to counter the reduction in the contract.
(PSC 8/2019) KCSB has already explained the reason which indicated that Project has provided more than the tender requirement. PM will present the explanation to KKM accordingly. 
(PSC 9/2019) PM has presented the explanation to KKM. (Closed)
9. Change of UPS Servers (10Kval)
(PSC DEC 2019 - to obtain latest design. Approved by  MOH PSC on 14/10/2019 (closed)
10. Change for UPS for Switch and for servers have been approved in MOH PSC on 14/10/2019. (Closed)
11..(PSC 6/2019) Project Team need to identify listed equipment that are able to be integrated but these devices are not able to service all allocated bed as per tender specification.i.e HTAR has 32 ICU beds but medical devices that are able to integrate only 5 monitor. 
(PSC 9/2019) Equipment has already been identified and will be confirmed during implementation. (Closed)
12. (PSC 7/2019) KCSB has installed a 63AMP electrical DB at the sites without the official agreement with HeiTech and KKM, whereas in the contract with KKM it has already agreed in the tender/contract for 250AMP. Since work was already done, HeiTech need to get the agreement from KKM. PM to propose to KKM on how to counter the reduction in the contract.
(PSC 8/2019) KCSB has already explained the reason which indicated that Project has provided more than the tender requirement. PM will present the explanation to KKM accordingly. 
(PSC 9/2019) PM has presented the explanation to KKM. (Closed)
13. Change of UPS for Switch brand from Liebert to Vertiv due to discountinue sales
Updated Mach 2020 ( closed)
14. 2.(PSC 6/2019) Project Team need to identify non related CCIS medical devices/equipment in the tender list that will cause non 100% integration medical device status. MOH has reviewed but decision still pending at MOH.
Updated Mach 2020  (closed)
15. 1. (PSC 6/2019) Delay in approval of hardware brand change have caused delay to hardware delivery and sign-off. The following hardware:-
i . Change  of Printer brand from HP to Canon (open)
(PSC 5/2020)- HTP letter agreed on MoH suggested printer model HP m507dn.
Requested MoH confirmation for HTP to raise order due to:
Delivery orders will be extended due to COVID-19 virus outbreak that cause stop HP production in China 
(PSC 6/2020) - HTP agreed with MoH suggested printer model which is HP m507dn.
MoH requested HTP to confirm order :
• Delivery orders will be extended due to COVID-19 virus outbreak that cause stop HP production in China.
• Delay in delivery of printer will cause the delay in Parallel Testing. (HTAA &amp; HQEI)
• Delay for hospital to raise budget for toner.
HTP is no longer providing toner to HTAR and HTAA for the Parallel Testing.
(closed)
16. 3. (PSC 1/2020) - Discharge summary printing for CCIS stand alone hospital  (open)
(PSC 5/2020)- (open)
- MOH to advice on the policies to standardize the process.
- HTAR will print only Discharge Summary for the usage of other primary care doctors
(PSC 6/ 2020) - MOH policies to standardize the process based on best practice where Discharge Summary will be main documentation for next treatment process( closed)
17. 4. (PSC 1/2020) - Additional ICU  infection control protocol requirements identified upon delivery of hardware.  (open)
(PSC 5/2020)- HTP proposed MOH to advice all hospital that these new requirements is not within the project scope
Requested hospitals are HTAR, HUS, HAS, HMelaka, HQEI, HPP
(PSC 6/2020) - HTP propose MOH to advice all hospital that these new requirements is not within the project scope (closed)
18.  ( PSC 2/2020) - Requirement of IP Address and Network segmentation is needed from all hospitals 
(PSC 5/2020)- HTP needs to review the existing network in HUS before configure CCIS network for not to interrupt with future Hospital Network configuration.
Currently there is no Core Switches available in HUS.
(PSC 6/2020) - Obtain IP Address from GITN for CCIS configuration
KKM request to review the existing network and Core Switch requirement ( closed)
19. ( PSC 2/2020) -Additional electrical work for UPS installation in HQE and HUS ( open)
PSC 5/2020)-(open)  Delay in decision due to ICU converted to COVID 19 center
HQEI – 27/2/20 completed reconfigure and reinstall HTP additional ELCB in the current DB 
HUS – Target in end Mac 2020 after complete hardware work in HPP an HRPB
(PSC 6/2020) - HQEI – 27/2/20 completed reconfigure and reinstall HTP additional ELCB in the current DB (closed)
HUS - Target Sept 2020 after complete hardware work in HPP an HRPB (open)
20. ( PSC 2/2020) -Readiness in Hospital antivirus and intrusion policy 
(PSC 5/2020)- HTP recommended that all hospital has to comply to MOH standard antivirus protection policy to safeguards the IT network
(PSC 6/2020) - KKM Project Working Committee (PWC) agreed that all hospital to comply to MOH standard antivirus protection policy to safeguards the IT network ( closed)
21.  ( PSC 2/2020) -Mobility and ease of trolley movement due to limited working area in ICU ( open)
(PSC 5/2020)- HTP propose to use project cost saving of RM896K
KKM agreed to present it in the next Technical Meeting
(PSC 6/2020) - KKM Project Working Committee decide that this is nice to have requirement (closed)
22.  (PSC 4/2020)- Resource
- Infra &amp; Tech Support – Team Leader (Shahril) resigned resigned in Aug 2019
 18 Mac 2020 - Resource available and getting Cloud Hosting to start off development work
  19 Mac 2020 – WFH and concentration on project documentation (open)
  (PSC 5 /2020) – ( open)
1) Shahbuddin has to oversee Infra (KCSB) work
2) Waiting for Integration team and resources will be released after CD go live in Aug 2019, proceed with workshop for Stand Alone hospital in May 2019 and integration workshop in Dec 2019
3) Shahbuddin has to oversee the Tech Support team and called for discussion with HMS and Healthcare team, agreed that HMS Rizaki team will lead
4) Jipri team need to review Netvault SOP, installation guide and test script as this will also be used during IT Central Training
(PSC 6/2020)-– monthly ccordination discussion on Healthcare project matter (Closed)
Jipri team to review Netvault SOP, installation guide and test script as this will also be used during IT Central Training while Rizaki will lead HMS team (closed)
23.  PSC 4/2020)- Solution Architect and SME feedback
Delay in getting internal Health Solution Architect / SME feedback on SRS and SDD, this will delay in providing the final documentation to KKM for review and feedback. Getting assistance with ADL from RIS/PACs and CD to review the documentation (open)
(PSC 5/2020) - Getting assistance with ADL from RIS/PACs and CD to review the documentation. 
This will also provide an overview to other project that CCIS project will be integrated to the respective system (open)
(PSC 6/ 2020) - Getting assistance from RIS/PACs and CD ADLs to review the documentation. This will also provide an overview to other project that CCIS project will be integrated to the respective system
Monthly discussion on Healthcare project matter- (closed)
24.  PSC 4/2020)- Development Integration module
 Resources only available- SA Oct 2019 and Jan 2020
SD - Dec 2019 (junior developer) and Feb 2020 (senior developer)
Strategy – to deliver a Stand Alone CCIS solution (open)
(PSC 5/2020) - Take advantage on MCO period has caused in overall project delay
Escalate the development work – 2 available resources available + 2 assistance from current CD resources
• Saufi
• Zaidi
Note:
Strategy – to deliver a Stand Alone CCIS solution if COE delay
(PSC 6/2020) - – Monthly coordination discussion on Healthcare project matter 
En Aizam will coordinate the progress through weekly discussion( closed)
25.  (PSC 1/2020) - Medical record roles and access of CCIS data. HTAR not able to go live without confirmation of process and policies. (open) 
(PSC 5/2020)- (open)
             -  Delay in decision due to ICU converted to COVID 19 center
                MOH to advise on the policies
- HTAR requested for MR Dept to do the printing
- MR Dept needs to access to CCIS, however issues are:
                 - No allocation of PC to MR Dept
                 - Additional network wiring and network configuration is need to provide  access to MR Dept
                 - Who responsible for CCIS ID creation 
(PSC 6/2020) - Agreed in KKM Project Working Committee PWC and  Technical Meeting Committee endorsed for relocate PC to Medical Record unit at respective hospital 
To bring to Steering Meeting Committee for endorsement 
PWC 2/2020 -  Agreed in KKM Project Working Committee PWC that additional PC will be used for hospital that requested for additional CCIS License except for Hospital that requires PC.
Will raised in Project Technical Committee (PTC) and Project Steering Committee (PSC) for endorsed and approval.
(closed)
26.  ( PSC 2/2020) -Hospital people readiness and coordination in accepting CCIS  systemClosed - on HMLK Code Orange Issue
WIP - HTP will discussed and present with KKM Project team on the new revised timeline due to delay of MCO and site readiness
(closed)
27. ( PSC 2/2020) - equipment for HPP. HPP is lacking of additional 10 trolley thus will affect the delivery and installation of PC at bedside
( PSC 6/2020)- KKM Project Working Committee (PWC) meeting has agreed. Project Technical Committee (PTC) meeting endorsed and to bring to Project Steering Committee (PSC) Meeting for approval and to obtain Tender Board to use the Project Cost Saving for additional Trolley
PWC 2/2020 WIP - KKM Project Working Committee (PWC) meeting agreed. Project Technical Committee (PTC) meeting endorsed and to bring to Project Steering Committee (PSC) Meeting for approval and to obtain Tender Board to use the Project Cost Saving for additional Trolley
 PSC 2/202015/10/2020
Approval obtained on 30/9/2020 </t>
    </r>
    <r>
      <rPr>
        <b/>
        <sz val="9"/>
        <color theme="1"/>
        <rFont val="Arial"/>
        <family val="2"/>
      </rPr>
      <t>(closed)
28. .</t>
    </r>
    <r>
      <rPr>
        <sz val="9"/>
        <color theme="1"/>
        <rFont val="Arial"/>
        <family val="2"/>
      </rPr>
      <t xml:space="preserve">( PSC 2/2020) - HRPZ Electrical Infrastructure ( open)
(PSC 5/2020) - Delay in decision due to ICU converted to COVID 19 center
HTP propose to use the unallocated DB (available 2 units from HMelaka and HTJS)
Discussion with HRPZ on 11 Feb 2020
Submit proposal on 25 Feb 2020 
(PSC 6/2020) - KKM Project Working Committee (PWC) meeting agreed. Project Technical Committee (PTC) meeting endorsed and to bring to Project Steering Committee (PSC) Meeting Committee for approval to use the unallocated DB (available 2 units from HMLK and HTJS)
pwc 2/2020 WIP - KKM Project Working Committee (PWC) meeting agreed. Project Technical Committee (PTC) meeting endorsed and to bring to Project Steering Committee (PSC) Meeting Committee for approval to use the unallocated DB (available 2 units from HMLK and HTJS)
Discussion with HRPZ on 11 Feb 2020 and agreed with proposal on 25 May 2020 
 (closed)
29. ( PSC 2/2020) -Readiness of Hospital infrastructure site (open)
(PSC 5/2020) - HTP will deliver all required hardware but instalationl of respective hardware will be delayed until the completion of Ward ICU3.
HTP is proposing payment based on delivering of hardware
(PSC 6/2020) - HTP will discussed and present with KKM Project Working Committee (PWC) team on the new revised timeline due to delay of MCO and site readiness 
PWC 2/2020 - HTP will discussed and present with KKM Project Working Committee (PWC) team on the new revised timeline due to delay of MCO and site readiness
PSC 2/2020 15/10/2020 
Presented and approved by PWC on 21/9/2020 </t>
    </r>
    <r>
      <rPr>
        <b/>
        <sz val="9"/>
        <color theme="1"/>
        <rFont val="Arial"/>
        <family val="2"/>
      </rPr>
      <t xml:space="preserve">(closed)
30 PSC 2/2020 15/10/2020
</t>
    </r>
    <r>
      <rPr>
        <sz val="9"/>
        <color theme="1"/>
        <rFont val="Arial"/>
        <family val="2"/>
      </rPr>
      <t>( PSC 3/2020) -COVID19 and Movement Control Order MCO till 14 Apr 2020
most likely will impacted payment and Implementation (open)
( PSC 5/2020) – MCO is further extended until 12 May 2020. Payment requested for 2.5M may be delayed as KKM has yet to provide LO to proceed with payment
Implementation to put on hold:
• All 11 site hospital are converted into COVID19 center
• All hardware are to put aside to cater for COVID10 operation (open)
(PSC 6/2020 ) -  Raised in KKM Project Technical Committee (PTC) Meeting –  acknowledge
Suggest &amp; advice from KKM:
• To request for EOT by 3 months before end of contract
• To present the revised timeline in KKM Project Working Committee PWC Meeting for detail discussion
• To include stand alone to all 11 site
• To include integration timeline after stand alone 3 hospital
PSC 2/2020 15/10/2020
Payment received 30/5/2020 (closed)
31 PSC 4/2020)- Partner Netlee
 Limited resources
Incomplete and delay in project documentation
Delay in the plan and strategy on BI &amp; Medical Device status (open)
(PSC 5/2020) – HTP (BD ,PD and PMC) will meet with Netlee to discuss the issue on 3/6/2020 
(PSC 6/2020)- Netlee has deployed 3 team to do expedite the  deployment process
PWC 2/2020 - - Netlee has deploy 3 team to do escalate deployment process
Initiation Phase –  Installation of Picis server &amp; Medical Device
nstallation of Picis
 15/10/2020PSC 2/202–PSC 2/2020 15/10/2020 Local configuration
Activation Phase – verification and train Supper User / Change Agent
 (open)</t>
    </r>
  </si>
  <si>
    <r>
      <t xml:space="preserve">30. PSC 2/2020 15/10/2020
Net Lee has hired new staffs to look into the project management matters while the existing stffs will focus on the technical matters.
</t>
    </r>
    <r>
      <rPr>
        <b/>
        <sz val="9"/>
        <color theme="1"/>
        <rFont val="Arial"/>
        <family val="2"/>
      </rPr>
      <t>(closed)</t>
    </r>
  </si>
  <si>
    <t xml:space="preserve">1. ( PSC 2/2020) - Hardware as per tender BQ due to reduction of requirements in respective site ( open)
(PSC 5/2020)- HTP propose to use the unallocated hardware for sites that requires the equipment ie HTJS (UPS Server and Rack) HPP (DB)
(PSC 6/2020) -KKM agreed that only request related to CCIS Project are only will be approved
KKM Project Working Committee (PWC) meeting agreed. Project Technical Committee (PTC) meeting endorsed and to bring to Project Steering Committee (PSC) Meeting Committee for approval
PWC 2/2020  - KKM Project Working Committee (PWC) meeting agreed. Project Technical Committee (PTC) meeting endorsed and to bring to Project Steering Committee (PSC) Meeting Committee for approval
PSC 2/2020 15/10/2020
To bring up to PSC meeting .(open)
</t>
  </si>
  <si>
    <t>All risk registered have closed</t>
  </si>
  <si>
    <r>
      <t xml:space="preserve">PSC #2/2020 15/10/2020
SJAM will sit with NMM to discuss on the right wording so that the status reflect the risk itself and not the mitigation action.  The project has had the 71 days EOT
</t>
    </r>
    <r>
      <rPr>
        <b/>
        <u/>
        <sz val="11"/>
        <color theme="1"/>
        <rFont val="Calibri"/>
        <family val="2"/>
        <scheme val="minor"/>
      </rPr>
      <t>in progress</t>
    </r>
  </si>
  <si>
    <r>
      <t xml:space="preserve">PSC #2/2020 15/10/2020
SJAM will sit with NMM to discuss on the right wording so that the status reflect the risk itself and not the mitigation action. 
The project has had the 71 days EOT
</t>
    </r>
    <r>
      <rPr>
        <b/>
        <u/>
        <sz val="11"/>
        <color theme="1"/>
        <rFont val="Calibri"/>
        <family val="2"/>
        <scheme val="minor"/>
      </rPr>
      <t>in progress</t>
    </r>
  </si>
  <si>
    <r>
      <t xml:space="preserve">PSC 2/2020 15/10/2020- There will be a discussion on resource planning between  COO, SJAM, NMM on the 71 days EOT. Status as per previous month.
</t>
    </r>
    <r>
      <rPr>
        <b/>
        <u/>
        <sz val="11"/>
        <color theme="1"/>
        <rFont val="Calibri"/>
        <family val="2"/>
        <scheme val="minor"/>
      </rPr>
      <t>In Progress</t>
    </r>
    <r>
      <rPr>
        <sz val="11"/>
        <color theme="1"/>
        <rFont val="Calibri"/>
        <family val="2"/>
        <scheme val="minor"/>
      </rPr>
      <t xml:space="preserve">.
</t>
    </r>
  </si>
  <si>
    <t>1. (PSC 2/2020)- Re-authorization for the entire migration of data (billing, medical record, discharge summary) HISKKM considering that only one system will be used and no dependency on the SPP upon completion of the POC. 
(PSC3/2020) -Data that have been identified to be migrated are Patient Demografi,encounters,discharge summary and appoinment TCA April 4, 2020 onwards. while data of lab, radiology, diet, medicine, and medical record cannot be migrated due to large data structure changes and SPPv2.6 table is no longer used in HISKKM system (closed)
2. PSC 2/2020)- Based on site assessment, the number of computers on wheel (CoW) cannot meet HPD ward1.  requirement. IT HPD requested to increase the number of CoW to a ratio (12 beds: 1 CoW) to facilitate the work process 
(PSC 3/2020) - Increased the CoW number from 4 units to 8 units (open)
(PSC4/2020) - CoW delivery in progress(open)
(PSC5/2020) - (open)
(PSC6/2020) - (closed)
3.  (PSC 2/2020)-4G Secondary line is required to assure continuous connectivity
( PSC 3/2020) - WAN Router and 4G LTE Modem has been installed. Pending discussion with core switch and firewall vendor  (in progress)
(PSC 4/2020)- WAN Router and 4G LTE Modem has been installed. Pending discussion with core switch and firewall vendor  (open)
(PSC 5/2020- (open)
(PSC6/2020) - (closed)</t>
  </si>
  <si>
    <t xml:space="preserve">1. (PSC 2/2020)-EMR @ HPD go live timeline is postponed (currently mid August 2019) to a later date pending the acceptance of EMR @ HPRB.
(PSC 3/2020)- New timeline has not been discuss with HPD yet (open)
2. (PSC 2/2020)-Letter from BPP states that the asset can be registered as a gift and becomes an asset upon submission of the HTP and approval application from HPD.  (psc 3/2020)- HTP will submit an MOU that clarifies that hardware provided by HTP will remain in HPD during POC period. HPD will in turn carried out the leasing process for these hardware For servers, data relocate from Awan HeiTech  to PDSA after warranty. open)
(PSC 4/2020)- ( open)
(PSC5/2020) - (open)
(PSC6/2020) - (open)
4 (PSC 2/2020)-Downgrading existing network bandwidth from 100mbps to 20mbps could impact the performance of HISKKM EMR at AwanH 
(PSC 3/2020) - As per stress test HTP proposed minimum bandwidth  requirement is 40Mbps. Also we informed (as a disclaimer) that it also depend on actual HISKKM usage and required to be monitored reqgularly (in progress)
(PSC 4/2020)- Do network test on 200 load user using MyGovnet existing line 20mbps and 100mbps. Suggest best bandwidth to connect to AwanH for EMR Basic @ HPD. As per stress test HTP proposed minimum bandwidth  requirement is 40Mbps. Also we informed (as a disclaimer) that it also depend on actual HISKKM usage and required to be monitored regularly (open)
(PSC 5/2020- (open)
(PSC6/2020) - (open)
4. There is a risk that existing bugs in EMR Basic (if any) will impact rollout at HPD which could result in unacceptable users experience. Bugs are mainly from data migration. There are support team onsite and at central. As of 13 /10/2020 there are 7 problem logs.
PSC2/2020 15/10/2020
The risk has become an issue. Bugs happen but manageable. Some need further investigation 
(open)
</t>
  </si>
  <si>
    <r>
      <t xml:space="preserve">PWC # 2/2020 - Updates :
 - S5 contract ready to be signed after Revised payment schedule is finalised.
 - CCIS -  Contract with Netllee has been finalized. Awaiting for signatures from both parties. Already passed the deadline of 30/6/2020. 
 - Contract PSP with MBPP - agreed on 3 July 2020. Contract given to MBPP Legal for signing. 
 - Contract PSP with MBSP - MBSP raised some comments  to HTP on 13 July 2020. HTP replied  on 23 July 2020. Signing is expected in August 2020. 
 - Contract with MyEG - AM tand Integration PM to seek HTP legal advised on issues raised by MyEG  . 
</t>
    </r>
    <r>
      <rPr>
        <b/>
        <u/>
        <sz val="11"/>
        <color theme="1"/>
        <rFont val="Calibri"/>
        <family val="2"/>
        <scheme val="minor"/>
      </rPr>
      <t>In Progress.</t>
    </r>
  </si>
  <si>
    <t xml:space="preserve">Penang Smart Parking (PSP)
</t>
  </si>
  <si>
    <t>No new or open issues</t>
  </si>
  <si>
    <r>
      <t xml:space="preserve">1.  (PSC 3/2020)- Due to the delay in PAT Go-Live, additional resources are needed to expedite and complete all the deliverables as per contract..  Some of the extra resources requested have joined the team. To follow up status with HR of other resources required.  
 As of 11/12/2019, the resource strength for CD Project is 113 (excluding part time &amp; interns)
-. EOT for the duration of 18 months approved during Mesyuarat JK Pemandu Bil 1/2020 dated 20/02/2020. However, resources still needed to complete the pending activities &amp; deliverables 
</t>
    </r>
    <r>
      <rPr>
        <b/>
        <sz val="9"/>
        <color theme="1"/>
        <rFont val="Calibri"/>
        <family val="2"/>
        <scheme val="minor"/>
      </rPr>
      <t>SJAM will discuss with  COO on the resource planning during the EOT</t>
    </r>
    <r>
      <rPr>
        <sz val="9"/>
        <color theme="1"/>
        <rFont val="Calibri"/>
        <family val="2"/>
        <scheme val="minor"/>
      </rPr>
      <t xml:space="preserve">(in progress)
2. (PSC 6/2020) - Extra resources to expedite and complete the delayed deliverables. Due to the delay in PAT Go-Live, additional resources are needed to expedite and complete all the deliverables as per contract.
a. Some of the extra resources requested have joined the team. To follow up status with HR of other resources required.
b. As of 11/12/2019, the resource strength for CD Project is 113 (excluding part time &amp; interns)
c. EOT for the duration of 18 months approved during Mesyuarat JK Pemandu Bil 1/2020 dated 20/02/2020. However, resources still needed to complete the pending activities &amp; deliverables.
</t>
    </r>
    <r>
      <rPr>
        <b/>
        <sz val="9"/>
        <color theme="1"/>
        <rFont val="Calibri"/>
        <family val="2"/>
        <scheme val="minor"/>
      </rPr>
      <t xml:space="preserve">SJAM will discuss with  COO on the resource planning during the </t>
    </r>
    <r>
      <rPr>
        <sz val="9"/>
        <color theme="1"/>
        <rFont val="Calibri"/>
        <family val="2"/>
        <scheme val="minor"/>
      </rPr>
      <t xml:space="preserve">( open)
3. (PSC 6/ 2020) - Extra cost required to complete the project. Due to the delay in PAT Go-Live, additional cost is needed to cover the expenses for the time and resources acquired
a. EOT for the duration of 18 months approved during Mesyuarat JK Pemandu Bil 1/2020 dated 20/02/2020. However, resources still needed to complete the pending activities &amp; deliverables, which will incur extra cost during the extension. 
PSC 2/2020 15/10/2020
</t>
    </r>
    <r>
      <rPr>
        <b/>
        <sz val="9"/>
        <color theme="1"/>
        <rFont val="Calibri"/>
        <family val="2"/>
        <scheme val="minor"/>
      </rPr>
      <t>SJAM will discuss with  COO on the resource planning during the EOT</t>
    </r>
    <r>
      <rPr>
        <sz val="9"/>
        <color theme="1"/>
        <rFont val="Calibri"/>
        <family val="2"/>
        <scheme val="minor"/>
      </rPr>
      <t xml:space="preserve"> (open)
4. (PSC 6/ 2020) Due to the delay of HIS@KKM EMR Basic, and not meeting the 25/10/2019 date, LAD is already imposed at RM3000+ per day. Extra cost is needed to cover LAD. 
a. EOT for the duration of 18 months approved during Mesyuarat JK Pemandu Bil 1/2020 dated 20/02/2020. However, resources still needed to complete the pending activities &amp; deliverables, which will incur extra cost during the extension.
b. EOT approved with LAD. (open)
5. (PSC 6/2020) - Isu functional yang direkodkan dalam log isu. 
a. Pihak HTP perlu menganalisa setiap isu functional yang direkodkan dan mencari root cause dan permanent solution perlu dikenalpasti dan dilaksanakan untuk mengelakkan isu daripada berulang. 
b. Isu yang berulang akan mengganggu kelancaran fungsi aplikasi dan kelancaran operasi hospital. (open)
6. (PSC 6/2020)- To request for extension of FAT date due to MCO Because of the MCO, PAT Go-Live planned to complete by 30 April 2020, has to be rescheduled as follows:
Group #4 – 13/06/2020
Group #5 – 27/06/2020
Group #6 – 11/07/2020
For that reason, PAT Sign-off is expected to complete by 12 Aug 2020, hence leaving FAT ONLY approx. 1 month to complete from the earlier 4 months.
PSC 2/2020 15/10/2020
The team had requested an EOT for 71 days until 30/11/2020(open) :
</t>
    </r>
  </si>
  <si>
    <t>HRPB MAINT</t>
  </si>
  <si>
    <t>Contract renewal still not ready. (CLOSED)</t>
  </si>
  <si>
    <t>Process Compliance
September 2020</t>
  </si>
  <si>
    <t>80%
(August 2020 =)
(July 2020 =80%)
(June 2020 = 80%)
(May 2020 =67%)
(April 2020=67%)
(March 2020 =67%)
(February 2020=67%)
(January 2020=67%)
(December 2019 - 67%)
(November 2019 =67%)</t>
  </si>
  <si>
    <r>
      <t>100%
(August 2020=100%)
(July 2020=100%)
(June 2020 =100%)
(May 2020 =100%)
(April 2020=100%)
(March=100%)
(February 2020=100%)
(January 2020=100%)
(December 2019=100%</t>
    </r>
    <r>
      <rPr>
        <b/>
        <sz val="9"/>
        <color theme="1"/>
        <rFont val="Calibri"/>
        <family val="2"/>
        <scheme val="minor"/>
      </rPr>
      <t>)</t>
    </r>
    <r>
      <rPr>
        <sz val="9"/>
        <color theme="1"/>
        <rFont val="Calibri"/>
        <family val="2"/>
        <scheme val="minor"/>
      </rPr>
      <t xml:space="preserve">
(November 2019=100%)
(October 2019 = 100%)
(September 2019 = 100%)</t>
    </r>
  </si>
  <si>
    <t>100%
(August 2020 = 100%)
(July 2020 = 100%)
(June 2020 = 100%)
(May 2020 = 100%)
(April 2020 =100%)
(March = 100%) 
(February 2020=100%)
(January 2020=100%)
(December 2019=100%)
(November 2019=100% )
(October 2019 = 100%)
(September 2019 = 100%)</t>
  </si>
  <si>
    <t>93%
(August 2020=93%)
(July 2020 =93%)
(June 2020 =93%)
(May 2020= 93%)
(April 2020=93%)
(March = 100%)
(February 2020=93%)
(January 2020 =93%)
(December 2019=93%)
(November 2019=93%)
(October 2019 = 93%)
(September 2019 = 93%)</t>
  </si>
  <si>
    <t>87%
(August 2020=87%)
(July 2020 = 85%)
(June 2020=92%)
(May 2020=92%)
(April 2020=92%)
(March 2020 = 92%)
(February 2020=92%)
(January 2020 =91%)
(December 2019 = 82%)
(November 2019 = 91%)
(October 2019 = 91%)
(September 2019 = 91%)</t>
  </si>
  <si>
    <t>87%
(August 2020=87%)
(July 2020 =86%)
(June 2029= 93%)
(May  2020= 93%)
(April 2020 =93%
(March 2020 = 93%)
(February 2020=93%)
(January 2020 =93%)
(December 2019 =93%)
(November 2019 =  93%)
(October 2019 = 93%)
(September 2019 = 85%)
(August 2019 = 92%)</t>
  </si>
  <si>
    <t>73%
(August 2020=67%)
(July 2020 =62%)
(June 2020 = 62%)
(May 2020 =62%)
(April 2020=62%)
(March 2020 = 62%)
(February 2020=62%)
(January 2020=55%)
(December 2019 =55%)
(November 2019 = 55%)
(October 2019 = 60%)
(September 2019 = 50%)
(August 2019 = 64%)</t>
  </si>
  <si>
    <t>Status (as  30/09/2020)</t>
  </si>
  <si>
    <t xml:space="preserve">Overall completion: Plan = 86%, Actual = 70%, 
Phase 1:100% completed
1. Requirement Anaysis, Development &amp; Testing ; completed  on 19/8/2019
     100%
2. Installation of 1031 Sensor; completed on 24/9/2019 100%
Phase 2: 66% completed  
1. Requirement Anaysis; completed 100%, started on 2/9/2019- 
     30/6/2020
2. Development &amp; Design; completed 70%, started on 1/11/2019-
     31/12/2020
3. Testing, Training &amp; Commissioning; completed 70%, started on
      01/2/2019 – 31/12/2020
4. Infrastructure Implementation (Sensor Mgmt, Bay Marketing &amp; 
      Time Control Board Installation); completed 42%, started 
      01/09/2019 - 28/2/2021
5. Change Management; completed 65%, started on 19/08/2019-
       31/12/2020
6. Promotion Activites; completed 16%, started on 19/08/2019-
      31/12/2026
7. Maintenance &amp; Support; completed 16%, started on 
     19/08/2019 – 31/12/2026
Phase 2 Application Target Deployment 
1. Fiz-Manual; completed 100% by 31/01/2020
2. Hasil – Penambahbaikan Laporan (1); completed 100% by 
     31/01/2020
3. Sewa Petak Khas;(MBSP) completed 100% by 22/02/2020 &amp; 
      MBPP, completed 100% 29/02/2020.
4. Topup di Web; completed 100% by 10/2/2020 
5. Integrasi MBSP; completed 100% by 15/02/2020(PSP)
6. Hasil-Penambahbaikan Laporan 2; completed 100% by 26/3/2020
 7. Pendakwaan TLK (1); completed 100% by 26/03/2020
8. FIZ-File Upload; completed 100% by 31/03/2020
9. Pendakwaan TLK(2); completed 100% by 23/04/2020
10. Pas Khas; completed 100% by 30/04/2020
11. Integrasi MBPP eBayar; completed 100% by 30/04/2020
12. Dashboard Prngurusan &amp; Penguatkuasa; completed 100% by 30/4/2020
13. Integrasi MBSP; completed 100%, Dev by 17/05/2020(No PSP)
14. Warden Trafik; completed 100% by 30/06/2020
15. Clamping/Towing; completed 100% by 30/06/2020
16. Hasil – Laporan Tambahan; completed 100%, by 23/06/2020
17. JPP; completed 100%, target testing/pilot by 13/07/2020
18. Perlesenan; completed 100%, target testing/pilot by 20/07/2020
19. Kesihatan (Veterina); completed 100%, target testing/pilot by 27/07/2020
20. Veterinar (Vektor); completed 100%, target testing/pilot by 27/07/2020
21.UI/UX Enhancement Huawei; completed 100%, target testing/pilot by 13/07/2020
22.UI/UX Enhancement IOS &amp; Android; completed 100%, target testing/pilot by 13/07/2020
23.Jabatan Bangunan; completed 90%, target testing/pilot by 14/08/2020
24.Jabatan Perancangan; completed 90%, target testing/pilot by 14/08/2020 
25.Dashboard Infrastruktur; completed 90%, target testing/pilot  by 14/08/2020
26. ANPR; completed 70%, target testing/pilot by 26/08/2020
27. Integerasi JPJ; completed 10%, target testing/pilot TBC
28. Integerasi MBSP (Non PSP); completed 90%, - Payment Non PSP  target testing/pilot TBC
Phase 2 – Infrastructure
Sensor installation status
i. MBPP 1A: 6,270/ 7,500 unit (83.6%) 
ii. MBPP 1B: 1,756/4,500 unit (39%)
ii. MBSP: 3,330/3,330 unit (100%)
Change Management Activity
1. Change Awareness Session
i. Key Stakeholder (Ahli Majlis Dato’ Bandar &amp; Exco); target  completed by October 2020
ii. Warga Kakitangan MBPP; completed by 16/1/2020
iii. Warga MPKK; completed by 3/3/2020
iv. Warga Kakitangan MBSP;completed by 11/3/2020
2. Public Awareness Campaign via Promotional Program
i. Agent e-Coupon &amp; Public (Served and under Served); will  complete until 2026
3. Change Impact Analysis
      i. Public Readiness &amp; Acceptance Survey; completed by 13/4/2020
4. Change Agent Training
      i. Change Agent Training MBPP &amp; MBSP; completed by October 2020
5. Post Implementation Review
      i. Public Acceptance Post Online Survey; target completed by Disember 2020
</t>
  </si>
  <si>
    <t xml:space="preserve">1. Applications Corrective Maintenance
2. Change Request and Integration
</t>
  </si>
  <si>
    <t>Rohani Mat Shariff</t>
  </si>
  <si>
    <t>Azmin Adnan
Faheussyakirin</t>
  </si>
  <si>
    <t xml:space="preserve">1. Overall completion: Plan = 96%; Actual = 96%   
2. Technical Support Services: 
    i) Problem Log: Total log (18/8/2020 - 30/10/2020 ) = 2,422, 
       Closed = 2,343, Monitoring = 51, In progress =26
    ii) Corrective Maintenance: Total log = 5 Closed = 4,  In progress = 1,  Cancel = 0
3. CR and Integration: Total CR = 25, New=14, In progress= 5, Done, UAT = 0, Completed =  6, KIV = 0, Drop = 0
</t>
  </si>
  <si>
    <t>slide x dpt</t>
  </si>
  <si>
    <t xml:space="preserve"> Overall completion: Plan = 94%; Actual = 93%
  (Revised timeline # 3)
1. Application Development progress;
    - Coding – 99%
    - Internal Quality Assurance – 99%
    - Independent Verification &amp; Validation – 99%
    - User Acceptance Test – 98%
    - Training – 98%
    - Provisional Acceptance Test Go-Live – 99%
    - Provisional Acceptance Sign-0ff – 90%
2. Received SST on 13 March 2020 for the extension; 21/3/2020 –   20/9/2021 for the duration of 18 month including 12 months 
warranty.
3. The project team is in the process of implementing the 
     following activities:
     i. Support &amp; Monitoring Post PAT Go-Live for HIS@KKM EMR
      Basic  &amp;  EMR Plus in HRPB
    • Helpdesk Support
    • On Call Technical Support
    • Problem Resolution
    • Close Issue Log PAT Go-Live HIS@KKM EMR Basic &amp; EMR Plus
     ii. Preparation for training transfer of Technology and
         Train the Trainer HIS@KKM EMR
     iii. PAT &amp; FAT Sign-off for HIS@KKM EMR
4.  PAT Go Live HIS@KKM EMR Plus have been implemented
    • Group 1; 15/2/2020
    • Group 2; 29/2/2020
    • Group 3; 9/3/2020
    • Group 4; 13/6/2020
    • Group 5; 27/6/2020 -pending System Integration E-SMRP
     • Group 6; 11/07/2020 pending System Integration myHIX and API Online
5. Component / Module / Discipline that is still pending:
      • PAT Go-Live PMS API
      • PAT Go-Live System Integration MyHIX
      • PAT Go-Live System IntegrationE-SMRP
6. PAT Go-Live Issues Log for Basic = Helpdesk 2,112 
    Close =  1,996, Duplicate = 33, Verified HTP = 85, 
    Closed (Users) = 1900, Progress = 11, Total New Request = 83 
7. PAT Go-Live Issues Log  for Plus = Helpdesk 397, Close = 345, 
   Duplicate = 0, Verified HTP = 166, Closed (Users) = 163, 
   Progress = 16, Total New Request = 52
</t>
  </si>
  <si>
    <r>
      <t xml:space="preserve">Overall status completion: Plan = 100%.  Actual = 99%
 1.Benefit Realization (Post Go Live Study): Plan 100 % Actual 33 %
2. Application Development status: overall status 100%
    - SRS completed 100% 
    - SDD completed 100%
    - Database design completed 100%
    - Development completed 100%
    - PACS Installation completed 100%
    - UAT completed 100%
    - PAT completed 100%
    - FAT completed 100%
    - Change Management completed 100%
</t>
    </r>
    <r>
      <rPr>
        <b/>
        <u/>
        <sz val="9"/>
        <color theme="1"/>
        <rFont val="Calibri"/>
        <family val="2"/>
        <scheme val="minor"/>
      </rPr>
      <t>Warrantty Nov 2019-Nov 2020</t>
    </r>
    <r>
      <rPr>
        <sz val="9"/>
        <color theme="1"/>
        <rFont val="Calibri"/>
        <family val="2"/>
        <scheme val="minor"/>
      </rPr>
      <t xml:space="preserve">
Overall completion: Plan = 92%; Actual = 92%   
Status Activities in the warranty
i. Training (Reinforcement Session) = 100%
ii. Training (TOT Session) = 100%
iii. Auto Login = 100%
iv. SMRP= 100%
v. RFR= 100%
vi. Forensic= 100%
vii. Stand Alone= 0% (Testing will be done during CD project warranty period using Lab approach)
</t>
    </r>
  </si>
  <si>
    <r>
      <t xml:space="preserve">1. Server – Lenovo Think System SR650 (4 unit) - Kerja-kerja aktiviti TnC sehingga 20 - 30 September 2020
2. UPS 10 KVA (1 unit) - Pendawaian tambahan pada 24 September dan jangkaan pemasangan pada 25 September 2020 . 
3. Komputer Tanpa Monitor (5 unit)
4. 2MP Colour Medical Grade (5 unit)
5. Scanner (1) - Kerja-kerja aktiviti TnC sehingga 20 - 30 September 2020
6. Firewall (1)
7.Wireless Access Point (1)
8. Fiber Patch Cord LC-LC (5m) 
9. Fiber Patch Cord SC-LC (10m)
10. Transceiver Multimode (MM) 1G
11. Transceiver Multimode (MM) 10G - Kerja-kerja aktiviti TnC sehingga 20 - 30 September 2020.
12. Fiber Cable Multimode outdoor (250 meter)
13. Fiber patch panel 6 core
14. Supply and lay cable optic
15. Splicing and termination 12 core
16. Perkhidmatan Integrasi 3 Modaliti Tambah
       </t>
    </r>
    <r>
      <rPr>
        <b/>
        <sz val="9"/>
        <color theme="1"/>
        <rFont val="Calibri"/>
        <family val="2"/>
        <scheme val="minor"/>
      </rPr>
      <t>Toshiba C-Arm (II) Toshiba SXT-2000A</t>
    </r>
    <r>
      <rPr>
        <sz val="9"/>
        <color theme="1"/>
        <rFont val="Calibri"/>
        <family val="2"/>
        <scheme val="minor"/>
      </rPr>
      <t xml:space="preserve">- Kerja sudah dilakukan  
        dan selesai pada 18hb Mei 2020
       </t>
    </r>
    <r>
      <rPr>
        <b/>
        <sz val="9"/>
        <color theme="1"/>
        <rFont val="Calibri"/>
        <family val="2"/>
        <scheme val="minor"/>
      </rPr>
      <t>Philips C-Arm Philips BV Endura</t>
    </r>
    <r>
      <rPr>
        <sz val="9"/>
        <color theme="1"/>
        <rFont val="Calibri"/>
        <family val="2"/>
        <scheme val="minor"/>
      </rPr>
      <t xml:space="preserve"> - Kerja sudah dilakukan dan 
       selesai pada 21hb Jun 2020
       </t>
    </r>
    <r>
      <rPr>
        <b/>
        <sz val="9"/>
        <color theme="1"/>
        <rFont val="Calibri"/>
        <family val="2"/>
        <scheme val="minor"/>
      </rPr>
      <t>Siemens C-Arm Arcadis Varic</t>
    </r>
    <r>
      <rPr>
        <sz val="9"/>
        <color theme="1"/>
        <rFont val="Calibri"/>
        <family val="2"/>
        <scheme val="minor"/>
      </rPr>
      <t xml:space="preserve"> -  Kerja sudah dilakukan dan 
       selesai pada 28hb Mei 2020
17. Deployment Laporan SS RA RA101 - enunggu pengesahan pihak PIK KKM sebelum di buat deployment
 - 
- 
12. 
</t>
    </r>
  </si>
  <si>
    <t xml:space="preserve">Overall completion:  Plan = 25%; Actual = 25%
1. Project kick off with customer - 16/1/2020
2. Monthly Corrective Maintenance report completed for January 
     2020, February 2020 and March 2020. 
3. Planned Preventive Maintenance (PPM) Activity for January, February 2020 have completed
4. PM activity has started on 9/3/2020 however due to MCO, the activity has stopped on 18/3/2020. It will continue after MCO.
</t>
  </si>
  <si>
    <t>Overall completion status 
Plan = 63%, Actual =63%
CM report (Feb 2020 - August 2020 )= done
CM Report (sept 2020) = ongoing
Problems Log for September, received and closed 5 (application)
Issue
Contract pending at LPPKN for sign off</t>
  </si>
  <si>
    <r>
      <rPr>
        <b/>
        <u/>
        <sz val="9"/>
        <color theme="1"/>
        <rFont val="Calibri"/>
        <family val="2"/>
        <scheme val="minor"/>
      </rPr>
      <t xml:space="preserve">SPP Maintenance-Hospital Raja Permaisuri Bainun Ipoh, Perak </t>
    </r>
    <r>
      <rPr>
        <sz val="9"/>
        <color theme="1"/>
        <rFont val="Calibri"/>
        <family val="2"/>
        <scheme val="minor"/>
      </rPr>
      <t xml:space="preserve">
Overall completion:  Plan = 100%; Actual = 100%
1. PM#1 and PM#2 has completed on 30/4/2020 and 30/05/2020 respectively.
2. CM Report for Jan until May 2020 has  completed 
3. V.O for CM Report for June and July 2020 on 31/07/2020
3. Total twelve (12) Hardware Failure Problems reported and closed.
</t>
    </r>
  </si>
  <si>
    <t>18/9/2018
18 Sept 2020</t>
  </si>
  <si>
    <t xml:space="preserve">Overall completion:  Plan =100%; Actual = 100%
1. Corrective Maintenance (Jan 2020 to August 2020) were completed.
2.CM Report for September 2020 is in progress 
3.No  problems reported  in Sept 2020
4. Contract renewal not ready.
</t>
  </si>
  <si>
    <t xml:space="preserve">Overall completion:  Plan =100%; Actual = 100%
1. Corrective Maintenance (Jan 2020 to Sept 2020) were completed.
2. Corrective Maintenance Oct 2020 to Nov 2020) is in progress
3.2 application  problems were reported  and closed in Sept 2020
</t>
  </si>
  <si>
    <t xml:space="preserve"> Overall completion, Plan =63%, Actual = 63%
1.CM Report for Feb 2020 to August  2020 completed 
2. For September 2020, 5 application relation problems were reported and all were closed
3. The contract is pending LPPKN sign off</t>
  </si>
  <si>
    <t xml:space="preserve">Overall completion: Plan = 100%; Actual = 45%   
1. Status Activities 
     - Kick Off Meeting = 100% (30/4/2020)
     - Equipment Tagging &amp; Inventory Update Activity = 100% (30/6/2020)
     - Monthly Correction Maintenance Report (submission to KKM  (on 10th each month – 36 times) = 16%
     - Monthly Correction Maintenance Report #1-#5 100% 
     - Business Continuity Services &amp; Disaster Recovery Plan  Documentation = 100%
2. Total four (4) Application, eleven (11)Hardware Failure and two  (2) User Request, two (2) software and two (2) customer equipment  and three (3) others problems reported and closed for  HKL.
3. Total five (5) Application, eighteen (18) Hardware, two (2) software  and two (2) User Request problem reported and closed for HTAR.
4. Total one (1) Application, seventeen (17) Hardware,   three (3) Software and one( 1) Others problems were reported and closed for HKJ.
    </t>
  </si>
  <si>
    <r>
      <t xml:space="preserve">Overall completion: Plan = 7%, 
1. Project Initiation; completed 77%
2. Procurement Process;  47%
3. Business Realignment/ BPR  17%
4. Integration and technical Discussion 89%
</t>
    </r>
    <r>
      <rPr>
        <b/>
        <sz val="9"/>
        <color theme="1"/>
        <rFont val="Calibri"/>
        <family val="2"/>
        <scheme val="minor"/>
      </rPr>
      <t>Issues</t>
    </r>
    <r>
      <rPr>
        <sz val="9"/>
        <color theme="1"/>
        <rFont val="Calibri"/>
        <family val="2"/>
        <scheme val="minor"/>
      </rPr>
      <t xml:space="preserve">
1. Commitment Core team to participate in deliverables activities - notify 2 weeks in advance
</t>
    </r>
  </si>
  <si>
    <t>Overall completion status 
Plan = 2%, Actual =2%
CM report ( August 2020 )= done
CM Report (Sept 2020) = ongoing
Problems Log for September, received and closed 12 (hardware)
New Contract started 16/8/2020f</t>
  </si>
  <si>
    <t>Perkhidmatan Sewaan Perkakasan ICT Untuk Sistem Pengurusan Pesakit (SPP) Versi
2.6 Selama 3 Tahun Di Hospital Taiping Perak Darul Ridzuan</t>
  </si>
  <si>
    <t>Mas Maliny</t>
  </si>
  <si>
    <t xml:space="preserve">Sukiman </t>
  </si>
  <si>
    <t>Halimah DIn</t>
  </si>
  <si>
    <t>As at 30/10/2020</t>
  </si>
  <si>
    <r>
      <t xml:space="preserve">PWC #3/2020 2/11/2020
This risk has become an issue. It will be closed and transferred to issue list
</t>
    </r>
    <r>
      <rPr>
        <b/>
        <u/>
        <sz val="11"/>
        <color theme="1"/>
        <rFont val="Calibri"/>
        <family val="2"/>
        <scheme val="minor"/>
      </rPr>
      <t>closed</t>
    </r>
  </si>
  <si>
    <r>
      <t xml:space="preserve">PWC #3/2020  30/10/2020
same as previous month. 
</t>
    </r>
    <r>
      <rPr>
        <b/>
        <u/>
        <sz val="11"/>
        <color theme="1"/>
        <rFont val="Calibri"/>
        <family val="2"/>
        <scheme val="minor"/>
      </rPr>
      <t>In Progress.</t>
    </r>
  </si>
  <si>
    <t xml:space="preserve">1. Servers Hardware - Specific skills on server maintaining, managing, problem solving and repairing not available in the project team. Do not have a stock of spare parts if required
</t>
  </si>
  <si>
    <t>Risk for not able replace problematic hardware within SLA period.
Fully dependent on the contractor</t>
  </si>
  <si>
    <t xml:space="preserve">1. To find reliable and capable contractor
</t>
  </si>
  <si>
    <r>
      <rPr>
        <u/>
        <sz val="11"/>
        <color theme="1"/>
        <rFont val="Calibri"/>
        <family val="2"/>
        <scheme val="minor"/>
      </rPr>
      <t>No PSC - Extended MCO (15/4 - 29/4/2020)</t>
    </r>
    <r>
      <rPr>
        <sz val="11"/>
        <color theme="1"/>
        <rFont val="Calibri"/>
        <family val="2"/>
        <scheme val="minor"/>
      </rPr>
      <t xml:space="preserve">
to look for the right contractor
</t>
    </r>
    <r>
      <rPr>
        <b/>
        <u/>
        <sz val="11"/>
        <color theme="1"/>
        <rFont val="Calibri"/>
        <family val="2"/>
        <scheme val="minor"/>
      </rPr>
      <t>open</t>
    </r>
  </si>
  <si>
    <r>
      <t xml:space="preserve">PSC # 3/ 2020
to look for the right contractor
</t>
    </r>
    <r>
      <rPr>
        <b/>
        <u/>
        <sz val="11"/>
        <color theme="1"/>
        <rFont val="Calibri"/>
        <family val="2"/>
        <scheme val="minor"/>
      </rPr>
      <t>open</t>
    </r>
  </si>
  <si>
    <r>
      <t xml:space="preserve">PSC # 4/ 2020
to look for the right contractor
</t>
    </r>
    <r>
      <rPr>
        <b/>
        <u/>
        <sz val="11"/>
        <color theme="1"/>
        <rFont val="Calibri"/>
        <family val="2"/>
        <scheme val="minor"/>
      </rPr>
      <t>open</t>
    </r>
  </si>
  <si>
    <r>
      <t xml:space="preserve">PWC2/2020
Engaged Green Apps Sdn Bhd as a maintenance and support contractor for EKL project (server) for a 1year agreement.
</t>
    </r>
    <r>
      <rPr>
        <b/>
        <u/>
        <sz val="11"/>
        <color theme="1"/>
        <rFont val="Calibri"/>
        <family val="2"/>
        <scheme val="minor"/>
      </rPr>
      <t>In progress</t>
    </r>
  </si>
  <si>
    <t xml:space="preserve">Preventive maintenance Hardware - server’s/network switches/workstations
</t>
  </si>
  <si>
    <t xml:space="preserve"> CE need to check and take action based on hardware history of maintenance/usage records to reduce the probability of damage</t>
  </si>
  <si>
    <t>The potential for frequent damage of hardware is very high. - Can lead to high maintenance costs and potential of revenue reduction</t>
  </si>
  <si>
    <r>
      <t xml:space="preserve">PWC 3/2020 27/10/2020
Monitoring the Green Apps Sdn Bhd performance
</t>
    </r>
    <r>
      <rPr>
        <b/>
        <u/>
        <sz val="11"/>
        <color theme="1"/>
        <rFont val="Calibri"/>
        <family val="2"/>
        <scheme val="minor"/>
      </rPr>
      <t>in progress</t>
    </r>
  </si>
  <si>
    <r>
      <t xml:space="preserve">PWC 3/2020 27/10/2020
As of to date the risk is manageable and within control
</t>
    </r>
    <r>
      <rPr>
        <b/>
        <u/>
        <sz val="11"/>
        <color theme="1"/>
        <rFont val="Calibri"/>
        <family val="2"/>
        <scheme val="minor"/>
      </rPr>
      <t>In progress</t>
    </r>
  </si>
  <si>
    <r>
      <t xml:space="preserve">PWC 3/2020  27/10/2020
The contractor able to solve problem within SLA period
</t>
    </r>
    <r>
      <rPr>
        <b/>
        <u/>
        <sz val="11"/>
        <color theme="1"/>
        <rFont val="Calibri"/>
        <family val="2"/>
        <scheme val="minor"/>
      </rPr>
      <t>closed</t>
    </r>
  </si>
  <si>
    <r>
      <t xml:space="preserve">PWC 3/2020 27/10/2020
Health Sector team is planning to use pool IA for future project.
</t>
    </r>
    <r>
      <rPr>
        <b/>
        <u/>
        <sz val="11"/>
        <color theme="1"/>
        <rFont val="Calibri"/>
        <family val="2"/>
        <scheme val="minor"/>
      </rPr>
      <t>closed</t>
    </r>
  </si>
  <si>
    <r>
      <t xml:space="preserve">PSC 2/2020 - KDN has not responded to HTP appeal letter. 
</t>
    </r>
    <r>
      <rPr>
        <b/>
        <u/>
        <sz val="11"/>
        <color theme="1"/>
        <rFont val="Calibri"/>
        <family val="2"/>
        <scheme val="minor"/>
      </rPr>
      <t>In progress</t>
    </r>
  </si>
  <si>
    <r>
      <t xml:space="preserve">PSC 3/2020 - 2/11/2020
KDN has not responded to HTP appeal letter. HTP was awarded with a 6 months contract extension
</t>
    </r>
    <r>
      <rPr>
        <b/>
        <u/>
        <sz val="11"/>
        <color theme="1"/>
        <rFont val="Calibri"/>
        <family val="2"/>
        <scheme val="minor"/>
      </rPr>
      <t>closed</t>
    </r>
  </si>
  <si>
    <r>
      <t xml:space="preserve">PWC 3/2020 2/11/2020
HTP return the document to myEG after some comments. 
</t>
    </r>
    <r>
      <rPr>
        <b/>
        <u/>
        <sz val="11"/>
        <color theme="1"/>
        <rFont val="Calibri"/>
        <family val="2"/>
        <scheme val="minor"/>
      </rPr>
      <t>In progress</t>
    </r>
    <r>
      <rPr>
        <sz val="11"/>
        <color theme="1"/>
        <rFont val="Calibri"/>
        <family val="2"/>
        <scheme val="minor"/>
      </rPr>
      <t xml:space="preserve"> </t>
    </r>
  </si>
  <si>
    <r>
      <t xml:space="preserve">None
</t>
    </r>
    <r>
      <rPr>
        <sz val="11"/>
        <color theme="1"/>
        <rFont val="Calibri"/>
        <family val="2"/>
        <scheme val="minor"/>
      </rPr>
      <t xml:space="preserve">
</t>
    </r>
  </si>
  <si>
    <r>
      <t xml:space="preserve">PSC2/2020 16/10/2020
The collection showed some increment especially after MCO lifted in Penang
</t>
    </r>
    <r>
      <rPr>
        <b/>
        <u/>
        <sz val="11"/>
        <color theme="1"/>
        <rFont val="Calibri"/>
        <family val="2"/>
        <scheme val="minor"/>
      </rPr>
      <t>(in progress)</t>
    </r>
  </si>
  <si>
    <t xml:space="preserve">PWC#2 for PSP not done. Unable to get latest update.
</t>
  </si>
  <si>
    <r>
      <t xml:space="preserve">PSC 2/2020  16/10/2020
All 3 mitigations expected to complete by 2021
</t>
    </r>
    <r>
      <rPr>
        <b/>
        <u/>
        <sz val="11"/>
        <color theme="1"/>
        <rFont val="Calibri"/>
        <family val="2"/>
        <scheme val="minor"/>
      </rPr>
      <t>in progress</t>
    </r>
  </si>
  <si>
    <r>
      <t xml:space="preserve">PSC 2/2020 16/10/2020
</t>
    </r>
    <r>
      <rPr>
        <sz val="10"/>
        <color theme="1"/>
        <rFont val="Calibri"/>
        <family val="2"/>
        <scheme val="minor"/>
      </rPr>
      <t>HTP is updating the insurance company with the required information before deciding on the right insurance company</t>
    </r>
  </si>
  <si>
    <r>
      <rPr>
        <sz val="10"/>
        <color theme="1"/>
        <rFont val="Calibri"/>
        <family val="2"/>
        <scheme val="minor"/>
      </rPr>
      <t xml:space="preserve">PSC 1/2020 
High level legal to legal discussion is in progress
</t>
    </r>
    <r>
      <rPr>
        <b/>
        <u/>
        <sz val="10"/>
        <color theme="1"/>
        <rFont val="Calibri"/>
        <family val="2"/>
        <scheme val="minor"/>
      </rPr>
      <t>in progress</t>
    </r>
  </si>
  <si>
    <t xml:space="preserve">PWC#2 for PSP not done. Unable to get latest update.
</t>
  </si>
  <si>
    <r>
      <t xml:space="preserve">PSC#2/2020 16/10/2020
MBPP Batch !A 6,270/7,500 unit (83.6%) , Batch 1B 1,756/ 4,500 (39%).
MBSP 3,330 unit.
</t>
    </r>
    <r>
      <rPr>
        <b/>
        <u/>
        <sz val="11"/>
        <color theme="1"/>
        <rFont val="Calibri"/>
        <family val="2"/>
        <scheme val="minor"/>
      </rPr>
      <t>In progress</t>
    </r>
    <r>
      <rPr>
        <sz val="11"/>
        <color theme="1"/>
        <rFont val="Calibri"/>
        <family val="2"/>
        <scheme val="minor"/>
      </rPr>
      <t xml:space="preserve">
</t>
    </r>
  </si>
  <si>
    <r>
      <t xml:space="preserve">PSC 2/2020 - 16/10/2020
Meeting on MBSP integration on 23 Sept 2020, decided the duration for integration development and payment for non PSP MBSP at Public Apps for  6 weeks  target date for Live is 8 Nov 2020). This will be brought to  JKT PSP Bil 7/2020 meeting for approval
</t>
    </r>
    <r>
      <rPr>
        <b/>
        <u/>
        <sz val="11"/>
        <color theme="1"/>
        <rFont val="Calibri"/>
        <family val="2"/>
        <scheme val="minor"/>
      </rPr>
      <t>in progress</t>
    </r>
  </si>
  <si>
    <r>
      <rPr>
        <sz val="11"/>
        <color theme="1"/>
        <rFont val="Calibri"/>
        <family val="2"/>
        <scheme val="minor"/>
      </rPr>
      <t xml:space="preserve">PSC 2/2020 16/10/2020
High level legal to legal discussion is in progress
</t>
    </r>
    <r>
      <rPr>
        <b/>
        <u/>
        <sz val="11"/>
        <color theme="1"/>
        <rFont val="Calibri"/>
        <family val="2"/>
        <scheme val="minor"/>
      </rPr>
      <t>in progress</t>
    </r>
  </si>
  <si>
    <r>
      <t xml:space="preserve">PWC 3/2020  27/10/2020- Project is delivered eventhough with resource sharing with other project.
</t>
    </r>
    <r>
      <rPr>
        <b/>
        <u/>
        <sz val="11"/>
        <color theme="1"/>
        <rFont val="Calibri"/>
        <family val="2"/>
        <scheme val="minor"/>
      </rPr>
      <t>closed</t>
    </r>
    <r>
      <rPr>
        <sz val="11"/>
        <color theme="1"/>
        <rFont val="Calibri"/>
        <family val="2"/>
        <scheme val="minor"/>
      </rPr>
      <t xml:space="preserve">
</t>
    </r>
  </si>
  <si>
    <r>
      <t xml:space="preserve">PWC 2/2020 - 27/10/2020
Risk not occurred but potential to be a threat
</t>
    </r>
    <r>
      <rPr>
        <b/>
        <u/>
        <sz val="11"/>
        <color theme="1"/>
        <rFont val="Calibri"/>
        <family val="2"/>
        <scheme val="minor"/>
      </rPr>
      <t>In Progress</t>
    </r>
    <r>
      <rPr>
        <sz val="11"/>
        <color theme="1"/>
        <rFont val="Calibri"/>
        <family val="2"/>
        <scheme val="minor"/>
      </rPr>
      <t>.</t>
    </r>
  </si>
  <si>
    <r>
      <t xml:space="preserve">PWC # 3/2020 - Updates :
 - Contract PSP with MBPP given to Legal for signing. 
  - Contract with MyEG - HTP return the document to Myeg after putting some amendment. Awaiting feedback from myEG  . 
</t>
    </r>
    <r>
      <rPr>
        <b/>
        <u/>
        <sz val="11"/>
        <color theme="1"/>
        <rFont val="Calibri"/>
        <family val="2"/>
        <scheme val="minor"/>
      </rPr>
      <t>In Progress.</t>
    </r>
  </si>
  <si>
    <r>
      <rPr>
        <b/>
        <sz val="11"/>
        <color theme="1"/>
        <rFont val="Calibri"/>
        <family val="2"/>
      </rPr>
      <t xml:space="preserve">Project Development   </t>
    </r>
    <r>
      <rPr>
        <sz val="11"/>
        <color theme="1"/>
        <rFont val="Calibri"/>
        <family val="2"/>
      </rPr>
      <t xml:space="preserve">
 - Internal</t>
    </r>
  </si>
  <si>
    <t xml:space="preserve">There is a risk that existing bugs in EMR Basic (if any) will impact rollout at HPD which could result in unacceptable users experience
</t>
  </si>
  <si>
    <t>Need resource and time to do bugs fixing</t>
  </si>
  <si>
    <r>
      <rPr>
        <b/>
        <u/>
        <sz val="11"/>
        <color theme="1"/>
        <rFont val="Calibri"/>
        <family val="2"/>
      </rPr>
      <t>Mitigation :</t>
    </r>
    <r>
      <rPr>
        <sz val="11"/>
        <color theme="1"/>
        <rFont val="Calibri"/>
        <family val="2"/>
      </rPr>
      <t xml:space="preserve">
'1 Functional test need to be thorough and point out any bugs early
2. Work with application team to solve any bugs
</t>
    </r>
  </si>
  <si>
    <r>
      <t xml:space="preserve">Mitigation in progress.
(1) </t>
    </r>
    <r>
      <rPr>
        <sz val="11"/>
        <color theme="1"/>
        <rFont val="Calibri"/>
        <family val="2"/>
      </rPr>
      <t xml:space="preserve">Continous testing
.
</t>
    </r>
  </si>
  <si>
    <r>
      <t xml:space="preserve">PWC # 1/2020 - Updates :
 - Risk occurred .
 - minor bugs and manageable
 - continue testing
. 
</t>
    </r>
    <r>
      <rPr>
        <b/>
        <u/>
        <sz val="11"/>
        <color theme="1"/>
        <rFont val="Calibri"/>
        <family val="2"/>
        <scheme val="minor"/>
      </rPr>
      <t>In Progress.</t>
    </r>
  </si>
  <si>
    <r>
      <t xml:space="preserve">PWC # 2/2020 -27/10/2020
 - The risk occurred and has been transferred to issue list. 
</t>
    </r>
    <r>
      <rPr>
        <b/>
        <u/>
        <sz val="11"/>
        <color theme="1"/>
        <rFont val="Calibri"/>
        <family val="2"/>
        <scheme val="minor"/>
      </rPr>
      <t>Closed.</t>
    </r>
  </si>
  <si>
    <t>Project management</t>
  </si>
  <si>
    <t xml:space="preserve"> Unable to complete infrastructure and HW/SW activity before end of September 2019 will affect project billing to government for this year
</t>
  </si>
  <si>
    <t>Serious impact to Cash Flow and Collection on Billings for Project since spending exceeded the collection for revenues targeted for this year 2019.</t>
  </si>
  <si>
    <r>
      <rPr>
        <b/>
        <sz val="11"/>
        <color theme="1"/>
        <rFont val="Calibri"/>
        <family val="2"/>
      </rPr>
      <t>Mitigation</t>
    </r>
    <r>
      <rPr>
        <sz val="11"/>
        <color theme="1"/>
        <rFont val="Calibri"/>
        <family val="2"/>
      </rPr>
      <t xml:space="preserve">
Project team to look for other payment item with less risk and focus on hospitals with no changes on Bill of Material (BOM). PM to identify and monitor the risk</t>
    </r>
  </si>
  <si>
    <t>PM,AM,PMO</t>
  </si>
  <si>
    <t>Target by 31/10/2019.</t>
  </si>
  <si>
    <r>
      <rPr>
        <u/>
        <sz val="11"/>
        <color theme="1"/>
        <rFont val="Calibri"/>
        <family val="2"/>
      </rPr>
      <t>Mitigation in progress</t>
    </r>
    <r>
      <rPr>
        <sz val="11"/>
        <color theme="1"/>
        <rFont val="Calibri"/>
        <family val="2"/>
      </rPr>
      <t>.
1. List of highly potential deliveries and collection without issues have been discussed with PMO KKM. PMO working hard to expedite the documentation/ acceptance/ billing processes.
2. Project Team to maximize billing before end FY2020.</t>
    </r>
  </si>
  <si>
    <r>
      <rPr>
        <b/>
        <sz val="11"/>
        <color theme="1"/>
        <rFont val="Calibri"/>
        <family val="2"/>
      </rPr>
      <t>PSC 2/2020</t>
    </r>
    <r>
      <rPr>
        <sz val="11"/>
        <color theme="1"/>
        <rFont val="Calibri"/>
        <family val="2"/>
      </rPr>
      <t xml:space="preserve"> -(a) Billing for 1st Payment Approved By Pemandu 14/10/2019 - Invoice RM 2,567,775.00 Submitted to KKM on 15/01/2020. </t>
    </r>
    <r>
      <rPr>
        <b/>
        <i/>
        <sz val="11"/>
        <color theme="1"/>
        <rFont val="Calibri"/>
        <family val="2"/>
      </rPr>
      <t>(Done)</t>
    </r>
    <r>
      <rPr>
        <sz val="11"/>
        <color theme="1"/>
        <rFont val="Calibri"/>
        <family val="2"/>
      </rPr>
      <t xml:space="preserve">
b) Billing for 2nd Payment amounting RM 5,493,761.11 to be tabled at TSC to be scheduled in March 2020. </t>
    </r>
    <r>
      <rPr>
        <b/>
        <i/>
        <sz val="11"/>
        <color theme="1"/>
        <rFont val="Calibri"/>
        <family val="2"/>
      </rPr>
      <t>(Not Done due to MCO)</t>
    </r>
    <r>
      <rPr>
        <sz val="11"/>
        <color theme="1"/>
        <rFont val="Calibri"/>
        <family val="2"/>
      </rPr>
      <t xml:space="preserve">
</t>
    </r>
    <r>
      <rPr>
        <b/>
        <u/>
        <sz val="11"/>
        <color theme="1"/>
        <rFont val="Calibri"/>
        <family val="2"/>
      </rPr>
      <t>In Progress</t>
    </r>
    <r>
      <rPr>
        <u/>
        <sz val="11"/>
        <color theme="1"/>
        <rFont val="Calibri"/>
        <family val="2"/>
      </rPr>
      <t>.</t>
    </r>
  </si>
  <si>
    <r>
      <t xml:space="preserve">No PSC - Extended MCO (15/4 - 29/4/2020)
 - Mitigation action items - Status Quo. 
</t>
    </r>
    <r>
      <rPr>
        <b/>
        <i/>
        <sz val="11"/>
        <color theme="1"/>
        <rFont val="Calibri"/>
        <family val="2"/>
        <scheme val="minor"/>
      </rPr>
      <t>KKM in progress of payment to HTP</t>
    </r>
    <r>
      <rPr>
        <b/>
        <i/>
        <u/>
        <sz val="11"/>
        <color theme="1"/>
        <rFont val="Calibri"/>
        <family val="2"/>
        <scheme val="minor"/>
      </rPr>
      <t>.</t>
    </r>
  </si>
  <si>
    <r>
      <t xml:space="preserve">PSC #3/2020 - Updates :
1st payment - RM 2.556 million received from KKM in April 2020.
Project Team is targeting to initiate billing for 2nd Payment of about RM 5.5 Million by July/ August 2020.
</t>
    </r>
    <r>
      <rPr>
        <b/>
        <u/>
        <sz val="11"/>
        <color theme="1"/>
        <rFont val="Calibri"/>
        <family val="2"/>
        <scheme val="minor"/>
      </rPr>
      <t>In Progress.</t>
    </r>
  </si>
  <si>
    <r>
      <t xml:space="preserve">PSC #4/2020 - Updates :
2nd payment for 2020 -
Project team is working hard to finalize the handing over of all documentations for Second Payment.
Target date for documents submission is in July, while TSC meeting to endorse the deliverables and payment will be in August-2020 session
</t>
    </r>
    <r>
      <rPr>
        <b/>
        <u/>
        <sz val="12"/>
        <color theme="1"/>
        <rFont val="Calibri"/>
        <family val="2"/>
        <scheme val="minor"/>
      </rPr>
      <t>In Progress</t>
    </r>
  </si>
  <si>
    <r>
      <t xml:space="preserve">PWC1/2020 - KKM requested HTP to amend  some of the documents. Thus billing for documentations  planned in July will be most likely  to be delayed to September 2020. 
</t>
    </r>
    <r>
      <rPr>
        <b/>
        <u/>
        <sz val="11"/>
        <color rgb="FF002060"/>
        <rFont val="Calibri"/>
        <family val="2"/>
        <scheme val="minor"/>
      </rPr>
      <t>In progress</t>
    </r>
  </si>
  <si>
    <t>Project Management</t>
  </si>
  <si>
    <r>
      <t xml:space="preserve">Project will incur additional cost on integration for CCIS and Medical Equipment as there is </t>
    </r>
    <r>
      <rPr>
        <b/>
        <sz val="11"/>
        <color theme="1"/>
        <rFont val="Calibri"/>
        <family val="2"/>
      </rPr>
      <t>no cost allocation for integration (Medical devices)  work during tender submission</t>
    </r>
    <r>
      <rPr>
        <sz val="11"/>
        <color theme="1"/>
        <rFont val="Calibri"/>
        <family val="2"/>
      </rPr>
      <t xml:space="preserve">. Project Team to further study the requirement and identify the cost
</t>
    </r>
  </si>
  <si>
    <t>Some critical Integration points between PICIS product with Medical Equipments may not be possible if SOW on integration is NOT clear, and  cost not allocated.</t>
  </si>
  <si>
    <r>
      <rPr>
        <b/>
        <sz val="11"/>
        <color theme="1"/>
        <rFont val="Calibri"/>
        <family val="2"/>
      </rPr>
      <t>Mitigation</t>
    </r>
    <r>
      <rPr>
        <sz val="11"/>
        <color theme="1"/>
        <rFont val="Calibri"/>
        <family val="2"/>
      </rPr>
      <t xml:space="preserve">
Project Team to further study the requirement and identify the cost that may incurred</t>
    </r>
  </si>
  <si>
    <t>PM, AD, Principal</t>
  </si>
  <si>
    <r>
      <rPr>
        <u/>
        <sz val="11"/>
        <color theme="1"/>
        <rFont val="Calibri"/>
        <family val="2"/>
      </rPr>
      <t>Mitigation in Progress</t>
    </r>
    <r>
      <rPr>
        <sz val="11"/>
        <color theme="1"/>
        <rFont val="Calibri"/>
        <family val="2"/>
      </rPr>
      <t xml:space="preserve">.
1. Integrated Medical devices - list confirmed by KKM.
Medical Equipments may fall under any of these categoty.
Cat 1,2,3,4,5,6.
2. Non-integrated (Type 4 &amp; 5) Medical devices - list also confirmed by KKM. Cost be borne by KKM.
</t>
    </r>
  </si>
  <si>
    <r>
      <rPr>
        <b/>
        <sz val="11"/>
        <color theme="1"/>
        <rFont val="Calibri"/>
        <family val="2"/>
      </rPr>
      <t>PSC 2/2020</t>
    </r>
    <r>
      <rPr>
        <sz val="11"/>
        <color theme="1"/>
        <rFont val="Calibri"/>
        <family val="2"/>
      </rPr>
      <t xml:space="preserve"> -
Finalization of Medical devices under Cat. 1,2,3,6, already approved @ Mesy. Pasukan Projek on 30/1/2019.
Revised List for Cat. 4 and 5 to be tabled at TSC tentative Mid-March 2020 for Approval because will be allocated under Government Budget.
</t>
    </r>
    <r>
      <rPr>
        <u/>
        <sz val="11"/>
        <color theme="1"/>
        <rFont val="Calibri"/>
        <family val="2"/>
      </rPr>
      <t>In progress</t>
    </r>
    <r>
      <rPr>
        <sz val="11"/>
        <color theme="1"/>
        <rFont val="Calibri"/>
        <family val="2"/>
      </rPr>
      <t>.</t>
    </r>
  </si>
  <si>
    <r>
      <t xml:space="preserve">PSC #3/2020 - Updates:
In principal, for identified Medical devices (Type 1,2,3) that are interfacing PICIS, it was agreed contractually that the additional costs to enable the Integration shall be borne on shared basis between HTP and NETLEE on a 50% - 50% basis. This agreement on cost sharing is deemed elaborated in the supplementary contract between both. 
</t>
    </r>
    <r>
      <rPr>
        <b/>
        <u/>
        <sz val="11"/>
        <color theme="1"/>
        <rFont val="Calibri"/>
        <family val="2"/>
        <scheme val="minor"/>
      </rPr>
      <t>In progress</t>
    </r>
  </si>
  <si>
    <r>
      <t xml:space="preserve">PSC # 4/2020 - Updates:
Status is as per last updates.
In principal, for identified Medical devices (Type 1,2,3) that are interfacing PICIS, it was agreed contractually that the additional costs to enable the Integration shall be borne on shared basis between HTP and NETLEE on a 50% - 50% basis. However, Netlee insisted that a capping value of RM250,000 is stated in the Contract. 
This agreement on cost sharing is deemed elaborated in the supplementary contract between both. 
</t>
    </r>
    <r>
      <rPr>
        <b/>
        <u/>
        <sz val="11"/>
        <color theme="1"/>
        <rFont val="Calibri"/>
        <family val="2"/>
        <scheme val="minor"/>
      </rPr>
      <t>In progress</t>
    </r>
  </si>
  <si>
    <r>
      <t xml:space="preserve">PWC # 1/2020 - Updates:
Both HTP and Net Lee has agreed on terms and conditions in the contract including integration cost capped at RM250K.  Contract agreement to be signed soon
</t>
    </r>
    <r>
      <rPr>
        <b/>
        <u/>
        <sz val="11"/>
        <color rgb="FF002060"/>
        <rFont val="Calibri"/>
        <family val="2"/>
        <scheme val="minor"/>
      </rPr>
      <t>Closed</t>
    </r>
  </si>
  <si>
    <t>Contract management</t>
  </si>
  <si>
    <t xml:space="preserve">Product Provider - NETLEE
 - Have limited resources
 - Incomplete and delays in project deliverable
 - delay in plan and strategy on BI and Med. Devices Integration
</t>
  </si>
  <si>
    <t>High impact due to late / delayed deliverables of critical components of AD
- Incomplete deliverables that do not comply cotract compliance
- Quality issues as deliverables did not go through proper review &amp; QA processes</t>
  </si>
  <si>
    <r>
      <rPr>
        <b/>
        <sz val="11"/>
        <color theme="1"/>
        <rFont val="Calibri"/>
        <family val="2"/>
      </rPr>
      <t>Mitigation</t>
    </r>
    <r>
      <rPr>
        <sz val="11"/>
        <color theme="1"/>
        <rFont val="Calibri"/>
        <family val="2"/>
      </rPr>
      <t xml:space="preserve"> :
1. 16/01/2020 - Discussed on project Delay
2. 14/02/2020 - Sent Complaint Letter to NETLEE
3. ADL Azzad to monitor and Identify -all related medical devices findings
4. Detail out trailing tasks to execute once after COVID19</t>
    </r>
  </si>
  <si>
    <t>PM, ADM, PMO</t>
  </si>
  <si>
    <t>May 2019 - may2020</t>
  </si>
  <si>
    <r>
      <t xml:space="preserve">Mitigation in Progress
 - </t>
    </r>
    <r>
      <rPr>
        <sz val="11"/>
        <color theme="1"/>
        <rFont val="Calibri"/>
        <family val="2"/>
      </rPr>
      <t>Action items 1 &amp; 2 completed</t>
    </r>
    <r>
      <rPr>
        <u/>
        <sz val="11"/>
        <color theme="1"/>
        <rFont val="Calibri"/>
        <family val="2"/>
      </rPr>
      <t xml:space="preserve">
 </t>
    </r>
    <r>
      <rPr>
        <sz val="11"/>
        <color theme="1"/>
        <rFont val="Calibri"/>
        <family val="2"/>
      </rPr>
      <t>Action item  3 and 4 - still on-going.</t>
    </r>
  </si>
  <si>
    <r>
      <rPr>
        <u/>
        <sz val="11"/>
        <color theme="1"/>
        <rFont val="Calibri"/>
        <family val="2"/>
        <scheme val="minor"/>
      </rPr>
      <t>No PSC - MCO (18/3-14/4</t>
    </r>
    <r>
      <rPr>
        <sz val="11"/>
        <color theme="1"/>
        <rFont val="Calibri"/>
        <family val="2"/>
        <scheme val="minor"/>
      </rPr>
      <t xml:space="preserve">)
</t>
    </r>
  </si>
  <si>
    <r>
      <t xml:space="preserve">PSC #3/2020 - Updates :
 - action items in itigating 1 &amp; 2 completed.
 -  Need to find suitable Solution Architect to take up as AD LEAD. 
 - Netlee to expedite delivery readiness of critical documents such as SRS, SDD Tech documentations etc.
</t>
    </r>
    <r>
      <rPr>
        <b/>
        <u/>
        <sz val="11"/>
        <color theme="1"/>
        <rFont val="Calibri"/>
        <family val="2"/>
        <scheme val="minor"/>
      </rPr>
      <t>In progress.</t>
    </r>
  </si>
  <si>
    <r>
      <t xml:space="preserve">PSC #4 /2020 - Updates:
 - delay in plan and strategy on BI :
 - Azzad and Nooraizah will work on the BI design and development.
 - Med. Devices Integration :
 - Interim, Noraizam will supervise the following resources on Integration :-
Lokman (from RIS)
Mahadir and Yana (from CD )
Net Lee to expedite the delivery of SRS and SDD documents
</t>
    </r>
    <r>
      <rPr>
        <b/>
        <u/>
        <sz val="11"/>
        <color theme="1"/>
        <rFont val="Calibri"/>
        <family val="2"/>
      </rPr>
      <t>In Progress.</t>
    </r>
  </si>
  <si>
    <r>
      <t xml:space="preserve">PWC1/2020- Update 
Catching up on the development work
8 July 2020 -  visit HTJS to discuss on integration wit current SPP
To propose deploy stand alone CCIS to all 3 integration sites for escalation strategy
27-28 July - SRS Integration Workshop for 3 integrated hospital
Net Lee has yet to submit SRS /SDD documents.
 </t>
    </r>
    <r>
      <rPr>
        <b/>
        <u/>
        <sz val="11"/>
        <color rgb="FF002060"/>
        <rFont val="Calibri"/>
        <family val="2"/>
        <scheme val="minor"/>
      </rPr>
      <t>In Progress</t>
    </r>
  </si>
  <si>
    <t>Technical Development</t>
  </si>
  <si>
    <t xml:space="preserve">Development for PICIS Integration Modules were brought forward to 2020 (delayed).
Target - 2019 - Deliver HW and Infra + PICIS Configuration (All 11 hospitals)
Target - 2020 - PICIS dev'pmt, deploy and Integration modules. (at least for all 8 non-SPP integrated hospitals)
</t>
  </si>
  <si>
    <t xml:space="preserve">Resources Not fully available &amp; knowledgable  for development works.
</t>
  </si>
  <si>
    <r>
      <rPr>
        <b/>
        <sz val="11"/>
        <color theme="1"/>
        <rFont val="Calibri"/>
        <family val="2"/>
        <scheme val="minor"/>
      </rPr>
      <t xml:space="preserve">Mitigation </t>
    </r>
    <r>
      <rPr>
        <sz val="11"/>
        <color theme="1"/>
        <rFont val="Calibri"/>
        <family val="2"/>
        <scheme val="minor"/>
      </rPr>
      <t>:
1. Resource only available:
a) SA on Oct 2019 and JAN2020
b) SW Dev on Dec 2019 (Junior), Feb2020 (Senior)
2) To deliver a Stand-Alone (PICIS) Solution</t>
    </r>
  </si>
  <si>
    <t>By Oct2019</t>
  </si>
  <si>
    <r>
      <t xml:space="preserve">Mitigation in Progress
</t>
    </r>
    <r>
      <rPr>
        <sz val="11"/>
        <color theme="1"/>
        <rFont val="Calibri"/>
        <family val="2"/>
      </rPr>
      <t>Action item # 1 &amp; #2  are closed</t>
    </r>
    <r>
      <rPr>
        <u/>
        <sz val="11"/>
        <color theme="1"/>
        <rFont val="Calibri"/>
        <family val="2"/>
      </rPr>
      <t>.</t>
    </r>
  </si>
  <si>
    <r>
      <t xml:space="preserve">PSC #3/ 2020 - Updates :
 -  All critical resources on development already - On-board.
 - Except a full-time in-project Solution Architect need to be hired.
</t>
    </r>
    <r>
      <rPr>
        <b/>
        <u/>
        <sz val="11"/>
        <color theme="1"/>
        <rFont val="Calibri"/>
        <family val="2"/>
        <scheme val="minor"/>
      </rPr>
      <t>In progress.</t>
    </r>
  </si>
  <si>
    <r>
      <t xml:space="preserve">PSC # 4/ 2020 - Updates :
Status as per last updates.
 -  All critical resources on development already - On-board.
 -Agreed in the meeting En Aizam will overlook the CCIS integration while En Azzad will be responsible for internal CCIS matters.
</t>
    </r>
    <r>
      <rPr>
        <b/>
        <u/>
        <sz val="11"/>
        <color theme="1"/>
        <rFont val="Calibri"/>
        <family val="2"/>
        <scheme val="minor"/>
      </rPr>
      <t>In progress.</t>
    </r>
  </si>
  <si>
    <r>
      <t xml:space="preserve">PSC # 1/ 2020 - Updates :
Status as per last updates.
 -  All critical resources are on board. 
 -Agreed in the meeting En Aizam will overlook the CCIS integration while En Azzad will be responsible for internal CCIS
matters.
Mitigation action items 1 and 2 are closed
</t>
    </r>
    <r>
      <rPr>
        <b/>
        <u/>
        <sz val="11"/>
        <color rgb="FF002060"/>
        <rFont val="Calibri"/>
        <family val="2"/>
        <scheme val="minor"/>
      </rPr>
      <t>closed.</t>
    </r>
  </si>
  <si>
    <r>
      <t xml:space="preserve">PWC3/2020 21/9/2020
NetLee has hired people who will focus on the management while technical matters will be handled bo another team.
HTP to monitor the performance of this new structure
</t>
    </r>
    <r>
      <rPr>
        <b/>
        <u/>
        <sz val="11"/>
        <color theme="1"/>
        <rFont val="Calibri"/>
        <family val="2"/>
        <scheme val="minor"/>
      </rPr>
      <t>in progress</t>
    </r>
  </si>
  <si>
    <r>
      <t xml:space="preserve">PWC2/2020 24/8/2020
NetLee has hired people who will focus on the management while technical matters will be handled bo another team.
HTP to monitor the performance of this new structure
</t>
    </r>
    <r>
      <rPr>
        <b/>
        <u/>
        <sz val="11"/>
        <color theme="1"/>
        <rFont val="Calibri"/>
        <family val="2"/>
        <scheme val="minor"/>
      </rPr>
      <t>in progress</t>
    </r>
  </si>
  <si>
    <t>HRPB MAINTENANCE</t>
  </si>
  <si>
    <r>
      <rPr>
        <b/>
        <sz val="11"/>
        <color theme="1"/>
        <rFont val="Calibri"/>
        <family val="2"/>
      </rPr>
      <t xml:space="preserve">Project Management   </t>
    </r>
    <r>
      <rPr>
        <sz val="11"/>
        <color theme="1"/>
        <rFont val="Calibri"/>
        <family val="2"/>
      </rPr>
      <t xml:space="preserve">
 - External</t>
    </r>
  </si>
  <si>
    <t xml:space="preserve">Item not found during asset tagging activities
</t>
  </si>
  <si>
    <t>HTP could be penalised later</t>
  </si>
  <si>
    <t>PM,PD</t>
  </si>
  <si>
    <t xml:space="preserve">Follow up with IT HRPB
</t>
  </si>
  <si>
    <t>In Progress</t>
  </si>
  <si>
    <t>PWC 4/2020 2/12/2020
Mitigation in progress</t>
  </si>
  <si>
    <t>HRPZII MAINTENANCE</t>
  </si>
  <si>
    <t>HRPPZII MAINTENANCE</t>
  </si>
  <si>
    <t xml:space="preserve">Unplanned of annual leave (emergency leave) and medical leave of dedicated onsite support staff
</t>
  </si>
  <si>
    <t>HTP could be penalised for having less support personnel than agreed.
Problem log cannot be solved on time</t>
  </si>
  <si>
    <t>PM,IA</t>
  </si>
  <si>
    <t>In critical event e.g.: Preventive Maintenance, CR deployment, engaged part time staff with daily wages.
In normal situation e.g: staff absent, daily salary will be deducted from project costing. Deduction from salary is more cost saving compared to get replacement from HQ</t>
  </si>
  <si>
    <t>PWC 3/2020 30/10/2020
Mitigation in progress</t>
  </si>
  <si>
    <t xml:space="preserve">Lifespan of hardware will increase the probability of damage to the component – PC,  Laser Printers, Barcode Printers, UPS etc. 
</t>
  </si>
  <si>
    <t>Higher cost to HTP</t>
  </si>
  <si>
    <t>PM &amp; Technical team to source out parts and repair services from multiple vendors for a reasonable price. 
IA need to regularly check the condition of the hardware to anticipate the replacement parts</t>
  </si>
  <si>
    <t>pm, pmo, Site Leader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</si>
</sst>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8" formatCode="&quot;RM&quot;#,##0.00_);[Red]\(&quot;RM&quot;#,##0.00\)"/>
    <numFmt numFmtId="41" formatCode="_(* #,##0_);_(* \(#,##0\);_(* &quot;-&quot;_);_(@_)"/>
    <numFmt numFmtId="43" formatCode="_(* #,##0.00_);_(* \(#,##0.00\);_(* &quot;-&quot;??_);_(@_)"/>
    <numFmt numFmtId="164" formatCode="[$-409]d\-mmm\-yyyy;@"/>
    <numFmt numFmtId="165" formatCode="dd/mmm/yyyy"/>
    <numFmt numFmtId="166" formatCode="_(* #,##0.00_);_(* \(#,##0.00\);_(* &quot;-&quot;_);_(@_)"/>
    <numFmt numFmtId="167" formatCode="[$-409]d/mmm/yyyy;@"/>
  </numFmts>
  <fonts count="135" x14ac:knownFonts="1">
    <font>
      <sz val="11"/>
      <color theme="1"/>
      <name val="Calibri"/>
      <family val="2"/>
      <scheme val="minor"/>
    </font>
    <font>
      <b/>
      <sz val="11"/>
      <color rgb="FFFFFFFF"/>
      <name val="Calibri"/>
      <family val="2"/>
    </font>
    <font>
      <b/>
      <sz val="11"/>
      <color theme="1"/>
      <name val="Calibri"/>
      <family val="2"/>
      <scheme val="minor"/>
    </font>
    <font>
      <b/>
      <sz val="11"/>
      <color theme="0"/>
      <name val="Calibri"/>
      <family val="2"/>
    </font>
    <font>
      <sz val="14"/>
      <color theme="1"/>
      <name val="Arial Rounded MT Bold"/>
      <family val="2"/>
    </font>
    <font>
      <sz val="11"/>
      <color theme="1"/>
      <name val="Calibri"/>
      <family val="2"/>
      <scheme val="minor"/>
    </font>
    <font>
      <sz val="10"/>
      <name val="Arial"/>
      <family val="2"/>
    </font>
    <font>
      <sz val="11"/>
      <name val="Calibri"/>
      <family val="2"/>
      <scheme val="minor"/>
    </font>
    <font>
      <sz val="11"/>
      <color theme="2" tint="-0.499984740745262"/>
      <name val="Calibri"/>
      <family val="2"/>
    </font>
    <font>
      <sz val="11"/>
      <color rgb="FFFF0000"/>
      <name val="Calibri"/>
      <family val="2"/>
      <scheme val="minor"/>
    </font>
    <font>
      <sz val="9"/>
      <color indexed="81"/>
      <name val="Tahoma"/>
      <family val="2"/>
    </font>
    <font>
      <sz val="11"/>
      <name val="Calibri"/>
      <family val="2"/>
    </font>
    <font>
      <b/>
      <sz val="12"/>
      <color rgb="FFFFFFFF"/>
      <name val="Calibri"/>
      <family val="2"/>
    </font>
    <font>
      <sz val="11"/>
      <color theme="3"/>
      <name val="Calibri"/>
      <family val="2"/>
    </font>
    <font>
      <b/>
      <sz val="11"/>
      <color theme="3"/>
      <name val="Calibri"/>
      <family val="2"/>
    </font>
    <font>
      <sz val="11"/>
      <color theme="3"/>
      <name val="Calibri"/>
      <family val="2"/>
      <scheme val="minor"/>
    </font>
    <font>
      <b/>
      <sz val="9"/>
      <color indexed="81"/>
      <name val="Tahoma"/>
      <family val="2"/>
    </font>
    <font>
      <sz val="11"/>
      <color rgb="FFFF0000"/>
      <name val="Calibri"/>
      <family val="2"/>
    </font>
    <font>
      <sz val="11"/>
      <color theme="0" tint="-0.499984740745262"/>
      <name val="Calibri"/>
      <family val="2"/>
    </font>
    <font>
      <b/>
      <sz val="11"/>
      <color theme="0" tint="-0.499984740745262"/>
      <name val="Calibri"/>
      <family val="2"/>
    </font>
    <font>
      <sz val="11"/>
      <color theme="0" tint="-0.499984740745262"/>
      <name val="Calibri"/>
      <family val="2"/>
      <scheme val="minor"/>
    </font>
    <font>
      <b/>
      <sz val="10"/>
      <color theme="1"/>
      <name val="Arial"/>
      <family val="2"/>
    </font>
    <font>
      <sz val="10"/>
      <color theme="1"/>
      <name val="Arial"/>
      <family val="2"/>
    </font>
    <font>
      <sz val="9"/>
      <color theme="1"/>
      <name val="Arial"/>
      <family val="2"/>
    </font>
    <font>
      <b/>
      <sz val="9"/>
      <color theme="1"/>
      <name val="Arial"/>
      <family val="2"/>
    </font>
    <font>
      <b/>
      <sz val="10"/>
      <name val="Arial"/>
      <family val="2"/>
    </font>
    <font>
      <b/>
      <sz val="9"/>
      <name val="Arial"/>
      <family val="2"/>
    </font>
    <font>
      <sz val="9"/>
      <name val="Arial"/>
      <family val="2"/>
    </font>
    <font>
      <sz val="9"/>
      <name val="Calibri"/>
      <family val="2"/>
      <scheme val="minor"/>
    </font>
    <font>
      <sz val="9"/>
      <color theme="3"/>
      <name val="Arial"/>
      <family val="2"/>
    </font>
    <font>
      <sz val="9"/>
      <color theme="1"/>
      <name val="Calibri"/>
      <family val="2"/>
      <scheme val="minor"/>
    </font>
    <font>
      <b/>
      <sz val="10"/>
      <color theme="3"/>
      <name val="Arial"/>
      <family val="2"/>
    </font>
    <font>
      <b/>
      <sz val="9"/>
      <color theme="3"/>
      <name val="Arial"/>
      <family val="2"/>
    </font>
    <font>
      <sz val="9"/>
      <color theme="3"/>
      <name val="Calibri"/>
      <family val="2"/>
      <scheme val="minor"/>
    </font>
    <font>
      <sz val="10"/>
      <color theme="3"/>
      <name val="Arial"/>
      <family val="2"/>
    </font>
    <font>
      <sz val="10"/>
      <color theme="1"/>
      <name val="Calibri"/>
      <family val="2"/>
      <scheme val="minor"/>
    </font>
    <font>
      <i/>
      <sz val="9"/>
      <color theme="1"/>
      <name val="Arial"/>
      <family val="2"/>
    </font>
    <font>
      <sz val="14"/>
      <color rgb="FF000000"/>
      <name val="Arial"/>
      <family val="2"/>
    </font>
    <font>
      <sz val="11"/>
      <color theme="0" tint="-0.249977111117893"/>
      <name val="Calibri"/>
      <family val="2"/>
    </font>
    <font>
      <sz val="9"/>
      <color rgb="FF0070C0"/>
      <name val="Arial"/>
      <family val="2"/>
    </font>
    <font>
      <sz val="14"/>
      <color rgb="FF000000"/>
      <name val="Calibri"/>
      <family val="2"/>
      <scheme val="minor"/>
    </font>
    <font>
      <b/>
      <sz val="11"/>
      <color theme="8" tint="-0.499984740745262"/>
      <name val="Calibri"/>
      <family val="2"/>
    </font>
    <font>
      <sz val="11"/>
      <color theme="8" tint="-0.499984740745262"/>
      <name val="Calibri"/>
      <family val="2"/>
    </font>
    <font>
      <sz val="13"/>
      <name val="Arial"/>
      <family val="2"/>
    </font>
    <font>
      <sz val="11"/>
      <color theme="0" tint="-0.34998626667073579"/>
      <name val="Calibri"/>
      <family val="2"/>
    </font>
    <font>
      <b/>
      <sz val="11"/>
      <color rgb="FF000000"/>
      <name val="Calibri"/>
      <family val="2"/>
      <scheme val="minor"/>
    </font>
    <font>
      <b/>
      <sz val="11"/>
      <name val="Calibri"/>
      <family val="2"/>
    </font>
    <font>
      <sz val="9"/>
      <color rgb="FF000000"/>
      <name val="Arial"/>
      <family val="2"/>
    </font>
    <font>
      <i/>
      <sz val="9"/>
      <color rgb="FF000000"/>
      <name val="Arial"/>
      <family val="2"/>
    </font>
    <font>
      <sz val="11"/>
      <color theme="3" tint="-0.249977111117893"/>
      <name val="Calibri"/>
      <family val="2"/>
    </font>
    <font>
      <b/>
      <sz val="11"/>
      <color theme="3" tint="-0.249977111117893"/>
      <name val="Calibri"/>
      <family val="2"/>
    </font>
    <font>
      <sz val="11"/>
      <color theme="3" tint="-0.249977111117893"/>
      <name val="Calibri"/>
      <family val="2"/>
      <scheme val="minor"/>
    </font>
    <font>
      <b/>
      <u/>
      <sz val="9"/>
      <name val="Arial"/>
      <family val="2"/>
    </font>
    <font>
      <u/>
      <sz val="9"/>
      <name val="Arial"/>
      <family val="2"/>
    </font>
    <font>
      <b/>
      <sz val="11"/>
      <color theme="0" tint="-0.34998626667073579"/>
      <name val="Calibri"/>
      <family val="2"/>
    </font>
    <font>
      <sz val="11"/>
      <color theme="0" tint="-0.34998626667073579"/>
      <name val="Calibri"/>
      <family val="2"/>
      <scheme val="minor"/>
    </font>
    <font>
      <i/>
      <sz val="9"/>
      <name val="Arial"/>
      <family val="2"/>
    </font>
    <font>
      <i/>
      <sz val="9"/>
      <color rgb="FF00B050"/>
      <name val="Arial"/>
      <family val="2"/>
    </font>
    <font>
      <sz val="9"/>
      <color theme="4"/>
      <name val="Arial"/>
      <family val="2"/>
    </font>
    <font>
      <b/>
      <sz val="9"/>
      <color rgb="FF000000"/>
      <name val="Arial"/>
      <family val="2"/>
    </font>
    <font>
      <b/>
      <sz val="9"/>
      <color theme="4"/>
      <name val="Arial"/>
      <family val="2"/>
    </font>
    <font>
      <b/>
      <sz val="11"/>
      <color theme="3" tint="0.59999389629810485"/>
      <name val="Calibri"/>
      <family val="2"/>
    </font>
    <font>
      <sz val="11"/>
      <color theme="3" tint="0.59999389629810485"/>
      <name val="Calibri"/>
      <family val="2"/>
    </font>
    <font>
      <sz val="11"/>
      <color theme="3" tint="0.59999389629810485"/>
      <name val="Calibri"/>
      <family val="2"/>
      <scheme val="minor"/>
    </font>
    <font>
      <sz val="11"/>
      <color theme="4" tint="0.39997558519241921"/>
      <name val="Calibri"/>
      <family val="2"/>
    </font>
    <font>
      <b/>
      <sz val="11"/>
      <color theme="4" tint="0.39997558519241921"/>
      <name val="Calibri"/>
      <family val="2"/>
    </font>
    <font>
      <sz val="11"/>
      <color theme="4" tint="0.39997558519241921"/>
      <name val="Calibri"/>
      <family val="2"/>
      <scheme val="minor"/>
    </font>
    <font>
      <sz val="9"/>
      <color rgb="FFFF0000"/>
      <name val="Arial"/>
      <family val="2"/>
    </font>
    <font>
      <sz val="11"/>
      <color theme="9" tint="-0.249977111117893"/>
      <name val="Calibri"/>
      <family val="2"/>
    </font>
    <font>
      <i/>
      <sz val="11"/>
      <color theme="3"/>
      <name val="Calibri"/>
      <family val="2"/>
    </font>
    <font>
      <b/>
      <sz val="9"/>
      <color rgb="FF00B0F0"/>
      <name val="Arial"/>
      <family val="2"/>
    </font>
    <font>
      <b/>
      <sz val="11"/>
      <color rgb="FF0070C0"/>
      <name val="Calibri"/>
      <family val="2"/>
    </font>
    <font>
      <b/>
      <u/>
      <sz val="11"/>
      <color theme="1"/>
      <name val="Calibri"/>
      <family val="2"/>
      <scheme val="minor"/>
    </font>
    <font>
      <sz val="11"/>
      <color rgb="FF0070C0"/>
      <name val="Calibri"/>
      <family val="2"/>
      <scheme val="minor"/>
    </font>
    <font>
      <b/>
      <sz val="12"/>
      <name val="Calibri"/>
      <family val="2"/>
    </font>
    <font>
      <b/>
      <sz val="11"/>
      <color rgb="FF0070C0"/>
      <name val="Calibri"/>
      <family val="2"/>
      <scheme val="minor"/>
    </font>
    <font>
      <b/>
      <sz val="11"/>
      <name val="Calibri"/>
      <family val="2"/>
      <scheme val="minor"/>
    </font>
    <font>
      <sz val="12"/>
      <name val="Calibri"/>
      <family val="2"/>
      <scheme val="minor"/>
    </font>
    <font>
      <b/>
      <sz val="14"/>
      <color theme="0"/>
      <name val="Calibri"/>
      <family val="2"/>
      <scheme val="minor"/>
    </font>
    <font>
      <sz val="11"/>
      <color theme="1"/>
      <name val="Calibri"/>
      <family val="2"/>
    </font>
    <font>
      <b/>
      <sz val="11"/>
      <color theme="1"/>
      <name val="Calibri"/>
      <family val="2"/>
    </font>
    <font>
      <b/>
      <u/>
      <sz val="11"/>
      <color theme="1"/>
      <name val="Calibri"/>
      <family val="2"/>
    </font>
    <font>
      <u/>
      <sz val="11"/>
      <color theme="1"/>
      <name val="Calibri"/>
      <family val="2"/>
    </font>
    <font>
      <b/>
      <u/>
      <sz val="11"/>
      <name val="Calibri"/>
      <family val="2"/>
      <scheme val="minor"/>
    </font>
    <font>
      <b/>
      <u/>
      <sz val="14"/>
      <color theme="1"/>
      <name val="Calibri"/>
      <family val="2"/>
      <scheme val="minor"/>
    </font>
    <font>
      <b/>
      <sz val="9"/>
      <color theme="1"/>
      <name val="Calibri"/>
      <family val="2"/>
      <scheme val="minor"/>
    </font>
    <font>
      <b/>
      <sz val="9"/>
      <name val="Calibri"/>
      <family val="2"/>
      <scheme val="minor"/>
    </font>
    <font>
      <i/>
      <sz val="9"/>
      <color theme="1"/>
      <name val="Calibri"/>
      <family val="2"/>
      <scheme val="minor"/>
    </font>
    <font>
      <b/>
      <sz val="9"/>
      <color theme="0"/>
      <name val="Calibri"/>
      <family val="2"/>
      <scheme val="minor"/>
    </font>
    <font>
      <u/>
      <sz val="11"/>
      <color theme="1"/>
      <name val="Calibri"/>
      <family val="2"/>
      <scheme val="minor"/>
    </font>
    <font>
      <b/>
      <sz val="16"/>
      <name val="Calibri"/>
      <family val="2"/>
    </font>
    <font>
      <b/>
      <i/>
      <sz val="10"/>
      <color rgb="FF0070C0"/>
      <name val="Arial"/>
      <family val="2"/>
    </font>
    <font>
      <b/>
      <u/>
      <sz val="11"/>
      <name val="Calibri"/>
      <family val="2"/>
    </font>
    <font>
      <sz val="9"/>
      <name val="Calibri"/>
      <family val="2"/>
    </font>
    <font>
      <b/>
      <i/>
      <sz val="11"/>
      <name val="Calibri"/>
      <family val="2"/>
    </font>
    <font>
      <u/>
      <sz val="11"/>
      <name val="Calibri"/>
      <family val="2"/>
      <scheme val="minor"/>
    </font>
    <font>
      <b/>
      <i/>
      <sz val="11"/>
      <name val="Calibri"/>
      <family val="2"/>
      <scheme val="minor"/>
    </font>
    <font>
      <i/>
      <sz val="11"/>
      <name val="Calibri"/>
      <family val="2"/>
      <scheme val="minor"/>
    </font>
    <font>
      <i/>
      <sz val="11"/>
      <name val="Calibri"/>
      <family val="2"/>
    </font>
    <font>
      <b/>
      <i/>
      <sz val="11"/>
      <color rgb="FF0070C0"/>
      <name val="Calibri"/>
      <family val="2"/>
    </font>
    <font>
      <b/>
      <sz val="11"/>
      <color rgb="FFFF0000"/>
      <name val="Calibri"/>
      <family val="2"/>
    </font>
    <font>
      <b/>
      <u/>
      <sz val="10"/>
      <name val="Arial"/>
      <family val="2"/>
    </font>
    <font>
      <sz val="10"/>
      <color rgb="FF0070C0"/>
      <name val="Arial"/>
      <family val="2"/>
    </font>
    <font>
      <u/>
      <sz val="10"/>
      <color rgb="FF0070C0"/>
      <name val="Arial"/>
      <family val="2"/>
    </font>
    <font>
      <b/>
      <sz val="11"/>
      <name val="Times New Roman"/>
      <family val="1"/>
    </font>
    <font>
      <b/>
      <sz val="14"/>
      <color rgb="FF0070C0"/>
      <name val="Calibri"/>
      <family val="2"/>
    </font>
    <font>
      <b/>
      <sz val="14"/>
      <name val="Calibri"/>
      <family val="2"/>
    </font>
    <font>
      <b/>
      <u/>
      <sz val="11"/>
      <color rgb="FF0070C0"/>
      <name val="Calibri"/>
      <family val="2"/>
      <scheme val="minor"/>
    </font>
    <font>
      <b/>
      <i/>
      <u/>
      <sz val="11"/>
      <name val="Calibri"/>
      <family val="2"/>
    </font>
    <font>
      <u/>
      <sz val="10"/>
      <name val="Arial"/>
      <family val="2"/>
    </font>
    <font>
      <b/>
      <u/>
      <sz val="10"/>
      <color rgb="FF0070C0"/>
      <name val="Arial"/>
      <family val="2"/>
    </font>
    <font>
      <b/>
      <sz val="14"/>
      <color rgb="FF0070C0"/>
      <name val="Calibri"/>
      <family val="2"/>
      <scheme val="minor"/>
    </font>
    <font>
      <b/>
      <u/>
      <sz val="9"/>
      <color theme="1"/>
      <name val="Calibri"/>
      <family val="2"/>
      <scheme val="minor"/>
    </font>
    <font>
      <sz val="12"/>
      <color rgb="FF000000"/>
      <name val="Calibri"/>
      <family val="2"/>
      <scheme val="minor"/>
    </font>
    <font>
      <b/>
      <sz val="12"/>
      <color theme="1"/>
      <name val="Calibri"/>
      <family val="2"/>
      <scheme val="minor"/>
    </font>
    <font>
      <b/>
      <sz val="10"/>
      <color rgb="FFFF0000"/>
      <name val="Arial"/>
      <family val="2"/>
    </font>
    <font>
      <b/>
      <sz val="9"/>
      <color rgb="FFFF0000"/>
      <name val="Arial"/>
      <family val="2"/>
    </font>
    <font>
      <sz val="8.8000000000000007"/>
      <color theme="1"/>
      <name val="Calibri"/>
      <family val="2"/>
    </font>
    <font>
      <u/>
      <sz val="11"/>
      <color theme="10"/>
      <name val="Calibri"/>
      <family val="2"/>
      <scheme val="minor"/>
    </font>
    <font>
      <sz val="9"/>
      <color rgb="FFFF0000"/>
      <name val="Calibri"/>
      <family val="2"/>
      <scheme val="minor"/>
    </font>
    <font>
      <b/>
      <sz val="9"/>
      <color rgb="FFFF0000"/>
      <name val="Calibri"/>
      <family val="2"/>
      <scheme val="minor"/>
    </font>
    <font>
      <b/>
      <u/>
      <sz val="9"/>
      <color rgb="FFFF0000"/>
      <name val="Calibri"/>
      <family val="2"/>
      <scheme val="minor"/>
    </font>
    <font>
      <u/>
      <sz val="10"/>
      <color theme="1"/>
      <name val="Calibri"/>
      <family val="2"/>
      <scheme val="minor"/>
    </font>
    <font>
      <b/>
      <u/>
      <sz val="10"/>
      <color theme="1"/>
      <name val="Calibri"/>
      <family val="2"/>
      <scheme val="minor"/>
    </font>
    <font>
      <sz val="10"/>
      <color rgb="FFFF0000"/>
      <name val="Arial"/>
      <family val="2"/>
    </font>
    <font>
      <b/>
      <strike/>
      <sz val="9"/>
      <color theme="1"/>
      <name val="Calibri"/>
      <family val="2"/>
      <scheme val="minor"/>
    </font>
    <font>
      <strike/>
      <sz val="9"/>
      <color theme="1"/>
      <name val="Calibri"/>
      <family val="2"/>
      <scheme val="minor"/>
    </font>
    <font>
      <i/>
      <strike/>
      <sz val="9"/>
      <color theme="1"/>
      <name val="Calibri"/>
      <family val="2"/>
      <scheme val="minor"/>
    </font>
    <font>
      <b/>
      <u/>
      <sz val="12"/>
      <color theme="1"/>
      <name val="Calibri"/>
      <family val="2"/>
      <scheme val="minor"/>
    </font>
    <font>
      <sz val="12"/>
      <color theme="1"/>
      <name val="Calibri"/>
      <family val="2"/>
      <scheme val="minor"/>
    </font>
    <font>
      <b/>
      <i/>
      <sz val="11"/>
      <color theme="1"/>
      <name val="Calibri"/>
      <family val="2"/>
    </font>
    <font>
      <b/>
      <i/>
      <sz val="11"/>
      <color theme="1"/>
      <name val="Calibri"/>
      <family val="2"/>
      <scheme val="minor"/>
    </font>
    <font>
      <b/>
      <i/>
      <u/>
      <sz val="11"/>
      <color theme="1"/>
      <name val="Calibri"/>
      <family val="2"/>
      <scheme val="minor"/>
    </font>
    <font>
      <sz val="11"/>
      <color rgb="FF002060"/>
      <name val="Calibri"/>
      <family val="2"/>
      <scheme val="minor"/>
    </font>
    <font>
      <b/>
      <u/>
      <sz val="11"/>
      <color rgb="FF002060"/>
      <name val="Calibri"/>
      <family val="2"/>
      <scheme val="minor"/>
    </font>
  </fonts>
  <fills count="26">
    <fill>
      <patternFill patternType="none"/>
    </fill>
    <fill>
      <patternFill patternType="gray125"/>
    </fill>
    <fill>
      <patternFill patternType="solid">
        <fgColor rgb="FF1F497D"/>
        <bgColor indexed="64"/>
      </patternFill>
    </fill>
    <fill>
      <patternFill patternType="solid">
        <fgColor theme="0" tint="-4.9989318521683403E-2"/>
        <bgColor indexed="64"/>
      </patternFill>
    </fill>
    <fill>
      <patternFill patternType="solid">
        <fgColor rgb="FFF6FE94"/>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indexed="47"/>
        <bgColor indexed="64"/>
      </patternFill>
    </fill>
    <fill>
      <patternFill patternType="solid">
        <fgColor theme="8" tint="0.39997558519241921"/>
        <bgColor indexed="64"/>
      </patternFill>
    </fill>
    <fill>
      <patternFill patternType="solid">
        <fgColor theme="0"/>
        <bgColor indexed="64"/>
      </patternFill>
    </fill>
    <fill>
      <patternFill patternType="solid">
        <fgColor rgb="FFDCE6F1"/>
        <bgColor rgb="FF000000"/>
      </patternFill>
    </fill>
    <fill>
      <patternFill patternType="solid">
        <fgColor rgb="FFDDD9C4"/>
        <bgColor rgb="FF000000"/>
      </patternFill>
    </fill>
    <fill>
      <patternFill patternType="solid">
        <fgColor rgb="FFFFFFFF"/>
        <bgColor indexed="64"/>
      </patternFill>
    </fill>
    <fill>
      <patternFill patternType="solid">
        <fgColor theme="4" tint="0.59999389629810485"/>
        <bgColor indexed="64"/>
      </patternFill>
    </fill>
    <fill>
      <patternFill patternType="solid">
        <fgColor theme="0" tint="-4.9989318521683403E-2"/>
        <bgColor rgb="FF000000"/>
      </patternFill>
    </fill>
    <fill>
      <patternFill patternType="solid">
        <fgColor theme="2" tint="-9.9978637043366805E-2"/>
        <bgColor indexed="64"/>
      </patternFill>
    </fill>
    <fill>
      <patternFill patternType="solid">
        <fgColor rgb="FF002060"/>
        <bgColor indexed="64"/>
      </patternFill>
    </fill>
    <fill>
      <patternFill patternType="solid">
        <fgColor theme="0" tint="-0.249977111117893"/>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70C0"/>
        <bgColor indexed="64"/>
      </patternFill>
    </fill>
    <fill>
      <patternFill patternType="solid">
        <fgColor theme="8"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bgColor rgb="FF000000"/>
      </patternFill>
    </fill>
    <fill>
      <patternFill patternType="solid">
        <fgColor theme="2" tint="-9.9978637043366805E-2"/>
        <bgColor rgb="FF000000"/>
      </patternFill>
    </fill>
  </fills>
  <borders count="61">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right/>
      <top style="medium">
        <color auto="1"/>
      </top>
      <bottom/>
      <diagonal/>
    </border>
    <border>
      <left style="medium">
        <color auto="1"/>
      </left>
      <right/>
      <top style="medium">
        <color auto="1"/>
      </top>
      <bottom/>
      <diagonal/>
    </border>
    <border>
      <left/>
      <right/>
      <top/>
      <bottom style="thin">
        <color auto="1"/>
      </bottom>
      <diagonal/>
    </border>
    <border>
      <left/>
      <right style="medium">
        <color auto="1"/>
      </right>
      <top/>
      <bottom/>
      <diagonal/>
    </border>
    <border>
      <left style="medium">
        <color auto="1"/>
      </left>
      <right/>
      <top/>
      <bottom/>
      <diagonal/>
    </border>
    <border>
      <left style="medium">
        <color theme="0"/>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top style="thin">
        <color indexed="64"/>
      </top>
      <bottom style="double">
        <color indexed="64"/>
      </bottom>
      <diagonal/>
    </border>
    <border>
      <left style="medium">
        <color theme="0"/>
      </left>
      <right style="medium">
        <color theme="0"/>
      </right>
      <top style="medium">
        <color theme="0"/>
      </top>
      <bottom style="thin">
        <color theme="0"/>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theme="0"/>
      </left>
      <right/>
      <top style="medium">
        <color theme="0"/>
      </top>
      <bottom style="medium">
        <color theme="0"/>
      </bottom>
      <diagonal/>
    </border>
    <border>
      <left style="thin">
        <color theme="0"/>
      </left>
      <right style="medium">
        <color theme="0"/>
      </right>
      <top style="medium">
        <color theme="0"/>
      </top>
      <bottom style="medium">
        <color theme="0"/>
      </bottom>
      <diagonal/>
    </border>
    <border>
      <left style="medium">
        <color theme="0"/>
      </left>
      <right style="medium">
        <color theme="0"/>
      </right>
      <top style="thin">
        <color theme="0"/>
      </top>
      <bottom style="thin">
        <color theme="0"/>
      </bottom>
      <diagonal/>
    </border>
    <border>
      <left style="medium">
        <color theme="0"/>
      </left>
      <right style="medium">
        <color theme="0"/>
      </right>
      <top/>
      <bottom style="thin">
        <color theme="0"/>
      </bottom>
      <diagonal/>
    </border>
    <border>
      <left style="thin">
        <color auto="1"/>
      </left>
      <right/>
      <top style="thin">
        <color auto="1"/>
      </top>
      <bottom/>
      <diagonal/>
    </border>
    <border>
      <left style="thin">
        <color indexed="64"/>
      </left>
      <right style="medium">
        <color indexed="64"/>
      </right>
      <top style="thin">
        <color indexed="64"/>
      </top>
      <bottom style="thin">
        <color indexed="64"/>
      </bottom>
      <diagonal/>
    </border>
    <border>
      <left/>
      <right/>
      <top style="thin">
        <color auto="1"/>
      </top>
      <bottom style="thin">
        <color auto="1"/>
      </bottom>
      <diagonal/>
    </border>
    <border>
      <left/>
      <right/>
      <top/>
      <bottom style="medium">
        <color theme="0"/>
      </bottom>
      <diagonal/>
    </border>
    <border>
      <left/>
      <right style="medium">
        <color theme="0"/>
      </right>
      <top style="medium">
        <color theme="0"/>
      </top>
      <bottom/>
      <diagonal/>
    </border>
    <border>
      <left style="medium">
        <color theme="0"/>
      </left>
      <right/>
      <top style="medium">
        <color theme="0"/>
      </top>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indexed="64"/>
      </left>
      <right style="medium">
        <color indexed="64"/>
      </right>
      <top style="medium">
        <color indexed="64"/>
      </top>
      <bottom style="medium">
        <color indexed="64"/>
      </bottom>
      <diagonal/>
    </border>
    <border>
      <left/>
      <right style="medium">
        <color theme="0"/>
      </right>
      <top/>
      <bottom/>
      <diagonal/>
    </border>
    <border>
      <left style="medium">
        <color theme="0"/>
      </left>
      <right/>
      <top/>
      <bottom/>
      <diagonal/>
    </border>
    <border>
      <left style="medium">
        <color theme="0"/>
      </left>
      <right/>
      <top style="medium">
        <color theme="0"/>
      </top>
      <bottom style="thick">
        <color theme="0"/>
      </bottom>
      <diagonal/>
    </border>
    <border>
      <left/>
      <right style="medium">
        <color theme="0"/>
      </right>
      <top style="medium">
        <color theme="0"/>
      </top>
      <bottom style="thick">
        <color theme="0"/>
      </bottom>
      <diagonal/>
    </border>
    <border>
      <left style="medium">
        <color theme="0"/>
      </left>
      <right/>
      <top/>
      <bottom style="medium">
        <color theme="0"/>
      </bottom>
      <diagonal/>
    </border>
    <border>
      <left style="thick">
        <color theme="0"/>
      </left>
      <right style="thick">
        <color theme="0"/>
      </right>
      <top style="thick">
        <color theme="0"/>
      </top>
      <bottom style="thick">
        <color theme="0"/>
      </bottom>
      <diagonal/>
    </border>
    <border>
      <left style="thin">
        <color auto="1"/>
      </left>
      <right style="thin">
        <color auto="1"/>
      </right>
      <top style="medium">
        <color theme="0"/>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right/>
      <top style="medium">
        <color indexed="64"/>
      </top>
      <bottom style="thin">
        <color auto="1"/>
      </bottom>
      <diagonal/>
    </border>
    <border>
      <left style="thin">
        <color auto="1"/>
      </left>
      <right/>
      <top style="medium">
        <color indexed="64"/>
      </top>
      <bottom style="thin">
        <color auto="1"/>
      </bottom>
      <diagonal/>
    </border>
    <border>
      <left style="thin">
        <color indexed="64"/>
      </left>
      <right style="medium">
        <color indexed="64"/>
      </right>
      <top/>
      <bottom style="thin">
        <color indexed="64"/>
      </bottom>
      <diagonal/>
    </border>
    <border>
      <left/>
      <right style="thin">
        <color auto="1"/>
      </right>
      <top style="medium">
        <color indexed="64"/>
      </top>
      <bottom style="thin">
        <color auto="1"/>
      </bottom>
      <diagonal/>
    </border>
    <border>
      <left style="thin">
        <color auto="1"/>
      </left>
      <right style="medium">
        <color indexed="64"/>
      </right>
      <top style="medium">
        <color indexed="64"/>
      </top>
      <bottom/>
      <diagonal/>
    </border>
    <border>
      <left style="thin">
        <color indexed="64"/>
      </left>
      <right/>
      <top/>
      <bottom/>
      <diagonal/>
    </border>
    <border>
      <left style="medium">
        <color indexed="64"/>
      </left>
      <right style="thin">
        <color auto="1"/>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s>
  <cellStyleXfs count="7">
    <xf numFmtId="0" fontId="0" fillId="0" borderId="0"/>
    <xf numFmtId="43" fontId="5" fillId="0" borderId="0" applyFont="0" applyFill="0" applyBorder="0" applyAlignment="0" applyProtection="0"/>
    <xf numFmtId="41" fontId="5" fillId="0" borderId="0" applyFont="0" applyFill="0" applyBorder="0" applyAlignment="0" applyProtection="0"/>
    <xf numFmtId="0" fontId="6" fillId="0" borderId="0"/>
    <xf numFmtId="41" fontId="5" fillId="0" borderId="0" applyFont="0" applyFill="0" applyBorder="0" applyAlignment="0" applyProtection="0"/>
    <xf numFmtId="0" fontId="6" fillId="0" borderId="0"/>
    <xf numFmtId="0" fontId="118" fillId="0" borderId="0" applyNumberFormat="0" applyFill="0" applyBorder="0" applyAlignment="0" applyProtection="0"/>
  </cellStyleXfs>
  <cellXfs count="829">
    <xf numFmtId="0" fontId="0" fillId="0" borderId="0" xfId="0"/>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center" vertical="center" wrapText="1"/>
    </xf>
    <xf numFmtId="0" fontId="7" fillId="3" borderId="0" xfId="0" applyFont="1" applyFill="1" applyAlignment="1">
      <alignment vertical="center" wrapText="1"/>
    </xf>
    <xf numFmtId="0" fontId="15" fillId="3" borderId="0" xfId="0" applyFont="1" applyFill="1" applyAlignment="1">
      <alignment vertical="center" wrapText="1"/>
    </xf>
    <xf numFmtId="0" fontId="20" fillId="3" borderId="0" xfId="0" applyFont="1" applyFill="1" applyAlignment="1">
      <alignment vertical="center" wrapText="1"/>
    </xf>
    <xf numFmtId="0" fontId="21" fillId="0" borderId="0" xfId="0" applyFont="1" applyBorder="1" applyAlignment="1">
      <alignment vertical="center" wrapText="1"/>
    </xf>
    <xf numFmtId="0" fontId="22" fillId="0" borderId="0" xfId="0" applyFont="1" applyBorder="1" applyAlignment="1">
      <alignment horizontal="center" vertical="top" wrapText="1"/>
    </xf>
    <xf numFmtId="0" fontId="22" fillId="0" borderId="0" xfId="0" applyFont="1" applyAlignment="1">
      <alignment vertical="top" wrapText="1"/>
    </xf>
    <xf numFmtId="0" fontId="23" fillId="0" borderId="0" xfId="0" applyFont="1" applyAlignment="1">
      <alignment vertical="top" wrapText="1"/>
    </xf>
    <xf numFmtId="0" fontId="22" fillId="0" borderId="0" xfId="0" applyFont="1" applyBorder="1" applyAlignment="1">
      <alignment vertical="top" wrapText="1"/>
    </xf>
    <xf numFmtId="0" fontId="24" fillId="0" borderId="0" xfId="0" applyFont="1" applyFill="1" applyBorder="1" applyAlignment="1">
      <alignment horizontal="center" vertical="center" wrapText="1"/>
    </xf>
    <xf numFmtId="0" fontId="24" fillId="7" borderId="6" xfId="0" applyFont="1" applyFill="1" applyBorder="1" applyAlignment="1">
      <alignment horizontal="center" vertical="top" wrapText="1"/>
    </xf>
    <xf numFmtId="0" fontId="26" fillId="7" borderId="6" xfId="0" applyFont="1" applyFill="1" applyBorder="1" applyAlignment="1">
      <alignment horizontal="center" vertical="top" wrapText="1"/>
    </xf>
    <xf numFmtId="0" fontId="24" fillId="0" borderId="0" xfId="0" applyFont="1" applyFill="1" applyBorder="1" applyAlignment="1">
      <alignment horizontal="center" vertical="top" wrapText="1"/>
    </xf>
    <xf numFmtId="0" fontId="26" fillId="0" borderId="0" xfId="0" applyFont="1" applyFill="1" applyBorder="1" applyAlignment="1">
      <alignment vertical="center" wrapText="1"/>
    </xf>
    <xf numFmtId="0" fontId="27" fillId="0" borderId="6" xfId="0" applyFont="1" applyFill="1" applyBorder="1" applyAlignment="1">
      <alignment horizontal="center" vertical="top" wrapText="1"/>
    </xf>
    <xf numFmtId="0" fontId="27" fillId="0" borderId="6" xfId="0" applyFont="1" applyFill="1" applyBorder="1" applyAlignment="1">
      <alignment vertical="top" wrapText="1"/>
    </xf>
    <xf numFmtId="4" fontId="27" fillId="0" borderId="6" xfId="0" applyNumberFormat="1" applyFont="1" applyFill="1" applyBorder="1" applyAlignment="1">
      <alignment vertical="top" wrapText="1"/>
    </xf>
    <xf numFmtId="164" fontId="27" fillId="0" borderId="6" xfId="0" applyNumberFormat="1" applyFont="1" applyFill="1" applyBorder="1" applyAlignment="1">
      <alignment horizontal="center" vertical="top" wrapText="1"/>
    </xf>
    <xf numFmtId="0" fontId="27" fillId="0" borderId="6" xfId="0" applyFont="1" applyFill="1" applyBorder="1" applyAlignment="1">
      <alignment horizontal="left" vertical="top" wrapText="1"/>
    </xf>
    <xf numFmtId="164" fontId="27" fillId="0" borderId="6" xfId="0" applyNumberFormat="1" applyFont="1" applyFill="1" applyBorder="1" applyAlignment="1">
      <alignment horizontal="left" vertical="top" wrapText="1"/>
    </xf>
    <xf numFmtId="165" fontId="28" fillId="0" borderId="6" xfId="0" applyNumberFormat="1" applyFont="1" applyFill="1" applyBorder="1" applyAlignment="1">
      <alignment horizontal="left" vertical="top" wrapText="1"/>
    </xf>
    <xf numFmtId="165" fontId="27" fillId="0" borderId="6" xfId="0" applyNumberFormat="1" applyFont="1" applyFill="1" applyBorder="1" applyAlignment="1">
      <alignment horizontal="left" vertical="top" wrapText="1"/>
    </xf>
    <xf numFmtId="4" fontId="27" fillId="0" borderId="6" xfId="0" applyNumberFormat="1" applyFont="1" applyFill="1" applyBorder="1" applyAlignment="1">
      <alignment horizontal="right" vertical="top" wrapText="1"/>
    </xf>
    <xf numFmtId="165" fontId="29" fillId="0" borderId="6" xfId="0" applyNumberFormat="1" applyFont="1" applyFill="1" applyBorder="1" applyAlignment="1">
      <alignment horizontal="left" vertical="top" wrapText="1"/>
    </xf>
    <xf numFmtId="0" fontId="27" fillId="0" borderId="0" xfId="0" applyFont="1" applyFill="1" applyBorder="1" applyAlignment="1">
      <alignment vertical="top" wrapText="1"/>
    </xf>
    <xf numFmtId="0" fontId="24" fillId="0" borderId="0" xfId="0" applyFont="1" applyFill="1" applyBorder="1" applyAlignment="1">
      <alignment vertical="center" wrapText="1"/>
    </xf>
    <xf numFmtId="0" fontId="23" fillId="0" borderId="6" xfId="0" applyFont="1" applyFill="1" applyBorder="1" applyAlignment="1">
      <alignment horizontal="center" vertical="top" wrapText="1"/>
    </xf>
    <xf numFmtId="0" fontId="23" fillId="0" borderId="6" xfId="0" applyFont="1" applyFill="1" applyBorder="1" applyAlignment="1">
      <alignment vertical="top" wrapText="1"/>
    </xf>
    <xf numFmtId="4" fontId="23" fillId="0" borderId="6" xfId="0" applyNumberFormat="1" applyFont="1" applyFill="1" applyBorder="1" applyAlignment="1">
      <alignment vertical="top" wrapText="1"/>
    </xf>
    <xf numFmtId="164" fontId="23" fillId="0" borderId="6" xfId="0" applyNumberFormat="1" applyFont="1" applyFill="1" applyBorder="1" applyAlignment="1">
      <alignment horizontal="center" vertical="top" wrapText="1"/>
    </xf>
    <xf numFmtId="0" fontId="23" fillId="0" borderId="6" xfId="0" applyFont="1" applyFill="1" applyBorder="1" applyAlignment="1">
      <alignment horizontal="left" vertical="top" wrapText="1"/>
    </xf>
    <xf numFmtId="164" fontId="23" fillId="0" borderId="6" xfId="0" applyNumberFormat="1" applyFont="1" applyFill="1" applyBorder="1" applyAlignment="1">
      <alignment horizontal="left" vertical="top" wrapText="1"/>
    </xf>
    <xf numFmtId="165" fontId="30" fillId="0" borderId="6" xfId="0" applyNumberFormat="1" applyFont="1" applyFill="1" applyBorder="1" applyAlignment="1">
      <alignment horizontal="left" vertical="top" wrapText="1"/>
    </xf>
    <xf numFmtId="4" fontId="23" fillId="0" borderId="6" xfId="0" applyNumberFormat="1" applyFont="1" applyFill="1" applyBorder="1" applyAlignment="1">
      <alignment horizontal="right" vertical="top" wrapText="1"/>
    </xf>
    <xf numFmtId="0" fontId="23" fillId="0" borderId="0" xfId="0" applyFont="1" applyFill="1" applyBorder="1" applyAlignment="1">
      <alignment vertical="top" wrapText="1"/>
    </xf>
    <xf numFmtId="0" fontId="26" fillId="0" borderId="6" xfId="0" applyFont="1" applyFill="1" applyBorder="1" applyAlignment="1">
      <alignment vertical="top" wrapText="1"/>
    </xf>
    <xf numFmtId="0" fontId="25" fillId="0" borderId="0" xfId="0" applyFont="1" applyFill="1" applyBorder="1" applyAlignment="1">
      <alignment vertical="center" wrapText="1"/>
    </xf>
    <xf numFmtId="0" fontId="6" fillId="0" borderId="0" xfId="0" applyFont="1" applyFill="1" applyBorder="1" applyAlignment="1">
      <alignment vertical="top" wrapText="1"/>
    </xf>
    <xf numFmtId="0" fontId="21" fillId="0" borderId="0" xfId="0" applyFont="1" applyFill="1" applyBorder="1" applyAlignment="1">
      <alignment vertical="center" wrapText="1"/>
    </xf>
    <xf numFmtId="0" fontId="24" fillId="0" borderId="6" xfId="0" applyFont="1" applyFill="1" applyBorder="1" applyAlignment="1">
      <alignment vertical="top" wrapText="1"/>
    </xf>
    <xf numFmtId="0" fontId="22" fillId="0" borderId="0" xfId="0" applyFont="1" applyFill="1" applyBorder="1" applyAlignment="1">
      <alignment vertical="top" wrapText="1"/>
    </xf>
    <xf numFmtId="0" fontId="24" fillId="8" borderId="6" xfId="0" applyFont="1" applyFill="1" applyBorder="1" applyAlignment="1">
      <alignment vertical="top" wrapText="1"/>
    </xf>
    <xf numFmtId="165" fontId="23" fillId="0" borderId="6" xfId="0" applyNumberFormat="1" applyFont="1" applyFill="1" applyBorder="1" applyAlignment="1">
      <alignment horizontal="left" vertical="top" wrapText="1"/>
    </xf>
    <xf numFmtId="0" fontId="27" fillId="0" borderId="6" xfId="0" applyNumberFormat="1" applyFont="1" applyFill="1" applyBorder="1" applyAlignment="1">
      <alignment horizontal="center" vertical="top"/>
    </xf>
    <xf numFmtId="4" fontId="27" fillId="0" borderId="6" xfId="0" applyNumberFormat="1" applyFont="1" applyFill="1" applyBorder="1" applyAlignment="1">
      <alignment horizontal="right" vertical="top"/>
    </xf>
    <xf numFmtId="15" fontId="27" fillId="0" borderId="6" xfId="1" applyNumberFormat="1" applyFont="1" applyFill="1" applyBorder="1" applyAlignment="1">
      <alignment horizontal="center" vertical="top"/>
    </xf>
    <xf numFmtId="14" fontId="27" fillId="0" borderId="6" xfId="0" applyNumberFormat="1" applyFont="1" applyFill="1" applyBorder="1" applyAlignment="1">
      <alignment horizontal="left" vertical="top" wrapText="1"/>
    </xf>
    <xf numFmtId="43" fontId="28" fillId="0" borderId="6" xfId="1" applyFont="1" applyFill="1" applyBorder="1" applyAlignment="1">
      <alignment vertical="top" wrapText="1"/>
    </xf>
    <xf numFmtId="43" fontId="27" fillId="0" borderId="6" xfId="1" applyFont="1" applyFill="1" applyBorder="1" applyAlignment="1">
      <alignment vertical="top" wrapText="1"/>
    </xf>
    <xf numFmtId="0" fontId="27" fillId="0" borderId="0" xfId="0" applyFont="1" applyFill="1" applyAlignment="1">
      <alignment vertical="top"/>
    </xf>
    <xf numFmtId="0" fontId="27" fillId="0" borderId="0" xfId="0" applyNumberFormat="1" applyFont="1" applyFill="1" applyBorder="1" applyAlignment="1">
      <alignment horizontal="center" vertical="top"/>
    </xf>
    <xf numFmtId="4" fontId="27" fillId="0" borderId="3" xfId="0" applyNumberFormat="1" applyFont="1" applyFill="1" applyBorder="1" applyAlignment="1">
      <alignment horizontal="right" vertical="top" wrapText="1"/>
    </xf>
    <xf numFmtId="4" fontId="27" fillId="0" borderId="5" xfId="0" applyNumberFormat="1" applyFont="1" applyFill="1" applyBorder="1" applyAlignment="1">
      <alignment horizontal="right" vertical="top" wrapText="1"/>
    </xf>
    <xf numFmtId="4" fontId="27" fillId="0" borderId="4" xfId="0" applyNumberFormat="1" applyFont="1" applyFill="1" applyBorder="1" applyAlignment="1">
      <alignment horizontal="right" vertical="top" wrapText="1"/>
    </xf>
    <xf numFmtId="0" fontId="31" fillId="0" borderId="0" xfId="0" applyFont="1" applyFill="1" applyBorder="1" applyAlignment="1">
      <alignment vertical="center" wrapText="1"/>
    </xf>
    <xf numFmtId="0" fontId="29" fillId="0" borderId="6" xfId="0" applyFont="1" applyFill="1" applyBorder="1" applyAlignment="1">
      <alignment horizontal="center" vertical="top" wrapText="1"/>
    </xf>
    <xf numFmtId="0" fontId="32" fillId="0" borderId="6" xfId="0" applyFont="1" applyFill="1" applyBorder="1" applyAlignment="1">
      <alignment vertical="top" wrapText="1"/>
    </xf>
    <xf numFmtId="4" fontId="29" fillId="0" borderId="6" xfId="0" applyNumberFormat="1" applyFont="1" applyFill="1" applyBorder="1" applyAlignment="1">
      <alignment vertical="top" wrapText="1"/>
    </xf>
    <xf numFmtId="164" fontId="29" fillId="0" borderId="6" xfId="0" applyNumberFormat="1" applyFont="1" applyFill="1" applyBorder="1" applyAlignment="1">
      <alignment horizontal="center" vertical="top" wrapText="1"/>
    </xf>
    <xf numFmtId="0" fontId="29" fillId="0" borderId="6" xfId="0" applyFont="1" applyFill="1" applyBorder="1" applyAlignment="1">
      <alignment vertical="top" wrapText="1"/>
    </xf>
    <xf numFmtId="164" fontId="29" fillId="0" borderId="6" xfId="0" applyNumberFormat="1" applyFont="1" applyFill="1" applyBorder="1" applyAlignment="1">
      <alignment horizontal="left" vertical="top" wrapText="1"/>
    </xf>
    <xf numFmtId="165" fontId="33" fillId="0" borderId="6" xfId="0" applyNumberFormat="1" applyFont="1" applyFill="1" applyBorder="1" applyAlignment="1">
      <alignment horizontal="left" vertical="top" wrapText="1"/>
    </xf>
    <xf numFmtId="0" fontId="34" fillId="0" borderId="0" xfId="0" applyFont="1" applyFill="1" applyBorder="1" applyAlignment="1">
      <alignment vertical="top" wrapText="1"/>
    </xf>
    <xf numFmtId="4" fontId="23" fillId="0" borderId="4" xfId="0" applyNumberFormat="1" applyFont="1" applyFill="1" applyBorder="1" applyAlignment="1">
      <alignment horizontal="right" vertical="top" wrapText="1"/>
    </xf>
    <xf numFmtId="0" fontId="23" fillId="0" borderId="6" xfId="0" applyNumberFormat="1" applyFont="1" applyFill="1" applyBorder="1" applyAlignment="1">
      <alignment horizontal="left" vertical="top" wrapText="1"/>
    </xf>
    <xf numFmtId="165" fontId="35" fillId="0" borderId="6" xfId="0" applyNumberFormat="1" applyFont="1" applyFill="1" applyBorder="1" applyAlignment="1">
      <alignment horizontal="left" vertical="top" wrapText="1"/>
    </xf>
    <xf numFmtId="0" fontId="22" fillId="9" borderId="0" xfId="0" applyFont="1" applyFill="1" applyBorder="1" applyAlignment="1">
      <alignment vertical="top" wrapText="1"/>
    </xf>
    <xf numFmtId="0" fontId="21" fillId="9" borderId="0" xfId="0" applyFont="1" applyFill="1" applyBorder="1" applyAlignment="1">
      <alignment vertical="center" wrapText="1"/>
    </xf>
    <xf numFmtId="0" fontId="22" fillId="9" borderId="6" xfId="0" applyFont="1" applyFill="1" applyBorder="1" applyAlignment="1">
      <alignment horizontal="center" vertical="top" wrapText="1"/>
    </xf>
    <xf numFmtId="0" fontId="35" fillId="9" borderId="6" xfId="0" applyFont="1" applyFill="1" applyBorder="1" applyAlignment="1">
      <alignment vertical="top" wrapText="1"/>
    </xf>
    <xf numFmtId="0" fontId="22" fillId="9" borderId="6" xfId="0" applyFont="1" applyFill="1" applyBorder="1" applyAlignment="1">
      <alignment vertical="top" wrapText="1"/>
    </xf>
    <xf numFmtId="0" fontId="23" fillId="9" borderId="6" xfId="0" applyFont="1" applyFill="1" applyBorder="1" applyAlignment="1">
      <alignment vertical="top" wrapText="1"/>
    </xf>
    <xf numFmtId="0" fontId="6" fillId="9" borderId="6" xfId="0" applyFont="1" applyFill="1" applyBorder="1" applyAlignment="1">
      <alignment horizontal="center" vertical="top" wrapText="1"/>
    </xf>
    <xf numFmtId="0" fontId="6" fillId="0" borderId="6" xfId="0" applyFont="1" applyFill="1" applyBorder="1" applyAlignment="1">
      <alignment vertical="top" wrapText="1"/>
    </xf>
    <xf numFmtId="0" fontId="22" fillId="0" borderId="6" xfId="0" applyFont="1" applyFill="1" applyBorder="1" applyAlignment="1">
      <alignment horizontal="center" vertical="top" wrapText="1"/>
    </xf>
    <xf numFmtId="0" fontId="22" fillId="0" borderId="6" xfId="0" applyFont="1" applyFill="1" applyBorder="1" applyAlignment="1">
      <alignment vertical="top" wrapText="1"/>
    </xf>
    <xf numFmtId="0" fontId="27" fillId="0" borderId="6" xfId="0" applyFont="1" applyFill="1" applyBorder="1" applyAlignment="1">
      <alignment vertical="top"/>
    </xf>
    <xf numFmtId="0" fontId="22" fillId="0" borderId="6" xfId="0" applyFont="1" applyBorder="1" applyAlignment="1">
      <alignment vertical="top" wrapText="1"/>
    </xf>
    <xf numFmtId="0" fontId="36" fillId="0" borderId="6" xfId="0" applyFont="1" applyFill="1" applyBorder="1" applyAlignment="1">
      <alignment vertical="top" wrapText="1"/>
    </xf>
    <xf numFmtId="0" fontId="34" fillId="0" borderId="6" xfId="0" applyFont="1" applyFill="1" applyBorder="1" applyAlignment="1">
      <alignment vertical="top" wrapText="1"/>
    </xf>
    <xf numFmtId="0" fontId="23" fillId="0" borderId="6" xfId="0" quotePrefix="1" applyFont="1" applyFill="1" applyBorder="1" applyAlignment="1">
      <alignment vertical="top" wrapText="1"/>
    </xf>
    <xf numFmtId="0" fontId="27" fillId="0" borderId="6" xfId="0" quotePrefix="1" applyFont="1" applyFill="1" applyBorder="1" applyAlignment="1">
      <alignment horizontal="left" vertical="top" wrapText="1"/>
    </xf>
    <xf numFmtId="0" fontId="23" fillId="9" borderId="6" xfId="0" applyFont="1" applyFill="1" applyBorder="1" applyAlignment="1">
      <alignment horizontal="center" vertical="top" wrapText="1"/>
    </xf>
    <xf numFmtId="4" fontId="23" fillId="0" borderId="6" xfId="0" applyNumberFormat="1" applyFont="1" applyFill="1" applyBorder="1" applyAlignment="1">
      <alignment horizontal="center" vertical="top" wrapText="1"/>
    </xf>
    <xf numFmtId="0" fontId="27" fillId="0" borderId="6" xfId="1" applyNumberFormat="1" applyFont="1" applyFill="1" applyBorder="1" applyAlignment="1">
      <alignment vertical="top" wrapText="1"/>
    </xf>
    <xf numFmtId="0" fontId="27" fillId="0" borderId="6" xfId="0" applyFont="1" applyFill="1" applyBorder="1" applyAlignment="1">
      <alignment horizontal="center" vertical="top"/>
    </xf>
    <xf numFmtId="0" fontId="24" fillId="0" borderId="0" xfId="0" applyFont="1" applyBorder="1" applyAlignment="1">
      <alignment vertical="center" wrapText="1"/>
    </xf>
    <xf numFmtId="0" fontId="23" fillId="0" borderId="0" xfId="0" applyFont="1" applyBorder="1" applyAlignment="1">
      <alignment horizontal="center" vertical="top" wrapText="1"/>
    </xf>
    <xf numFmtId="0" fontId="23" fillId="0" borderId="6" xfId="0" applyFont="1" applyBorder="1" applyAlignment="1">
      <alignment horizontal="center" vertical="top" wrapText="1"/>
    </xf>
    <xf numFmtId="0" fontId="23" fillId="0" borderId="0" xfId="0" applyFont="1" applyBorder="1" applyAlignment="1">
      <alignment vertical="top" wrapText="1"/>
    </xf>
    <xf numFmtId="1" fontId="23" fillId="0" borderId="6" xfId="0" applyNumberFormat="1" applyFont="1" applyBorder="1" applyAlignment="1">
      <alignment vertical="top" wrapText="1"/>
    </xf>
    <xf numFmtId="1" fontId="23" fillId="9" borderId="6" xfId="0" applyNumberFormat="1" applyFont="1" applyFill="1" applyBorder="1" applyAlignment="1">
      <alignment vertical="top" wrapText="1"/>
    </xf>
    <xf numFmtId="1" fontId="23" fillId="0" borderId="6" xfId="0" applyNumberFormat="1" applyFont="1" applyBorder="1" applyAlignment="1">
      <alignment horizontal="center" vertical="top" wrapText="1"/>
    </xf>
    <xf numFmtId="4" fontId="27" fillId="0" borderId="4" xfId="0" applyNumberFormat="1" applyFont="1" applyFill="1" applyBorder="1" applyAlignment="1">
      <alignment horizontal="right" vertical="top" wrapText="1"/>
    </xf>
    <xf numFmtId="4" fontId="43" fillId="0" borderId="0" xfId="0" applyNumberFormat="1" applyFont="1" applyAlignment="1">
      <alignment horizontal="center" vertical="center" readingOrder="1"/>
    </xf>
    <xf numFmtId="0" fontId="7" fillId="0" borderId="0" xfId="0" applyFont="1"/>
    <xf numFmtId="0" fontId="27" fillId="0" borderId="6" xfId="0" applyFont="1" applyBorder="1" applyAlignment="1">
      <alignment vertical="top" wrapText="1"/>
    </xf>
    <xf numFmtId="0" fontId="27" fillId="0" borderId="6" xfId="0" applyNumberFormat="1" applyFont="1" applyFill="1" applyBorder="1" applyAlignment="1">
      <alignment horizontal="left" vertical="top" wrapText="1"/>
    </xf>
    <xf numFmtId="0" fontId="27" fillId="0" borderId="6" xfId="0" quotePrefix="1" applyFont="1" applyBorder="1" applyAlignment="1">
      <alignment horizontal="left" vertical="top" wrapText="1" readingOrder="1"/>
    </xf>
    <xf numFmtId="1" fontId="27" fillId="0" borderId="6" xfId="0" applyNumberFormat="1" applyFont="1" applyBorder="1" applyAlignment="1">
      <alignment vertical="top" wrapText="1"/>
    </xf>
    <xf numFmtId="4" fontId="27" fillId="0" borderId="6" xfId="0" applyNumberFormat="1" applyFont="1" applyBorder="1" applyAlignment="1">
      <alignment horizontal="right" vertical="top" readingOrder="1"/>
    </xf>
    <xf numFmtId="40" fontId="24" fillId="7" borderId="6" xfId="0" applyNumberFormat="1" applyFont="1" applyFill="1" applyBorder="1" applyAlignment="1">
      <alignment horizontal="center" vertical="top" wrapText="1"/>
    </xf>
    <xf numFmtId="40" fontId="23" fillId="0" borderId="6" xfId="0" applyNumberFormat="1" applyFont="1" applyFill="1" applyBorder="1" applyAlignment="1">
      <alignment horizontal="right" vertical="top" wrapText="1"/>
    </xf>
    <xf numFmtId="40" fontId="27" fillId="0" borderId="6" xfId="0" applyNumberFormat="1" applyFont="1" applyFill="1" applyBorder="1" applyAlignment="1">
      <alignment horizontal="right" vertical="top" wrapText="1"/>
    </xf>
    <xf numFmtId="40" fontId="23" fillId="0" borderId="6" xfId="0" applyNumberFormat="1" applyFont="1" applyFill="1" applyBorder="1" applyAlignment="1">
      <alignment vertical="top" wrapText="1"/>
    </xf>
    <xf numFmtId="40" fontId="23" fillId="0" borderId="6" xfId="2" applyNumberFormat="1" applyFont="1" applyFill="1" applyBorder="1" applyAlignment="1">
      <alignment vertical="top" wrapText="1"/>
    </xf>
    <xf numFmtId="40" fontId="23" fillId="0" borderId="4" xfId="0" applyNumberFormat="1" applyFont="1" applyFill="1" applyBorder="1" applyAlignment="1">
      <alignment horizontal="right" vertical="top" wrapText="1"/>
    </xf>
    <xf numFmtId="40" fontId="27" fillId="0" borderId="6" xfId="0" applyNumberFormat="1" applyFont="1" applyFill="1" applyBorder="1" applyAlignment="1">
      <alignment horizontal="right" vertical="top"/>
    </xf>
    <xf numFmtId="40" fontId="23" fillId="9" borderId="6" xfId="2" applyNumberFormat="1" applyFont="1" applyFill="1" applyBorder="1" applyAlignment="1">
      <alignment vertical="top" wrapText="1"/>
    </xf>
    <xf numFmtId="40" fontId="0" fillId="0" borderId="0" xfId="0" applyNumberFormat="1" applyAlignment="1">
      <alignment vertical="center" wrapText="1"/>
    </xf>
    <xf numFmtId="40" fontId="37" fillId="0" borderId="0" xfId="0" applyNumberFormat="1" applyFont="1" applyAlignment="1">
      <alignment horizontal="left" readingOrder="1"/>
    </xf>
    <xf numFmtId="40" fontId="9" fillId="0" borderId="0" xfId="0" applyNumberFormat="1" applyFont="1" applyAlignment="1">
      <alignment vertical="center" wrapText="1"/>
    </xf>
    <xf numFmtId="40" fontId="0" fillId="0" borderId="0" xfId="0" applyNumberFormat="1" applyBorder="1" applyAlignment="1">
      <alignment vertical="center" wrapText="1"/>
    </xf>
    <xf numFmtId="40" fontId="9" fillId="0" borderId="0" xfId="0" applyNumberFormat="1" applyFont="1" applyBorder="1" applyAlignment="1">
      <alignment vertical="center" wrapText="1"/>
    </xf>
    <xf numFmtId="40" fontId="0" fillId="0" borderId="0" xfId="2" applyNumberFormat="1" applyFont="1" applyBorder="1" applyAlignment="1">
      <alignment vertical="center" wrapText="1"/>
    </xf>
    <xf numFmtId="40" fontId="0" fillId="0" borderId="0" xfId="2" applyNumberFormat="1" applyFont="1" applyAlignment="1">
      <alignment vertical="center" wrapText="1"/>
    </xf>
    <xf numFmtId="40" fontId="40" fillId="0" borderId="0" xfId="0" applyNumberFormat="1" applyFont="1"/>
    <xf numFmtId="4" fontId="23" fillId="0" borderId="0" xfId="0" applyNumberFormat="1" applyFont="1" applyAlignment="1">
      <alignment horizontal="center" vertical="center" readingOrder="1"/>
    </xf>
    <xf numFmtId="8" fontId="45" fillId="0" borderId="0" xfId="0" applyNumberFormat="1" applyFont="1" applyAlignment="1">
      <alignment horizontal="right" vertical="center" readingOrder="1"/>
    </xf>
    <xf numFmtId="0" fontId="48" fillId="0" borderId="6" xfId="0" applyFont="1" applyBorder="1" applyAlignment="1">
      <alignment vertical="top" wrapText="1"/>
    </xf>
    <xf numFmtId="4" fontId="37" fillId="0" borderId="1" xfId="0" applyNumberFormat="1" applyFont="1" applyFill="1" applyBorder="1" applyAlignment="1">
      <alignment horizontal="right" wrapText="1" readingOrder="1"/>
    </xf>
    <xf numFmtId="40" fontId="2" fillId="0" borderId="0" xfId="0" applyNumberFormat="1" applyFont="1" applyFill="1" applyBorder="1" applyAlignment="1">
      <alignment vertical="center" wrapText="1"/>
    </xf>
    <xf numFmtId="40" fontId="2" fillId="0" borderId="0" xfId="0" applyNumberFormat="1" applyFont="1" applyBorder="1" applyAlignment="1">
      <alignment vertical="center" wrapText="1"/>
    </xf>
    <xf numFmtId="40" fontId="13" fillId="0" borderId="8" xfId="0" applyNumberFormat="1" applyFont="1" applyFill="1" applyBorder="1" applyAlignment="1">
      <alignment horizontal="right" vertical="center" wrapText="1"/>
    </xf>
    <xf numFmtId="40" fontId="13" fillId="0" borderId="7" xfId="0" applyNumberFormat="1" applyFont="1" applyFill="1" applyBorder="1" applyAlignment="1">
      <alignment horizontal="center" vertical="center" wrapText="1" readingOrder="1"/>
    </xf>
    <xf numFmtId="4" fontId="37" fillId="0" borderId="2" xfId="0" applyNumberFormat="1" applyFont="1" applyFill="1" applyBorder="1" applyAlignment="1">
      <alignment horizontal="right" wrapText="1" readingOrder="1"/>
    </xf>
    <xf numFmtId="40" fontId="14" fillId="0" borderId="7" xfId="0" applyNumberFormat="1" applyFont="1" applyFill="1" applyBorder="1" applyAlignment="1">
      <alignment horizontal="left" vertical="center" wrapText="1"/>
    </xf>
    <xf numFmtId="40" fontId="17" fillId="0" borderId="7" xfId="0" applyNumberFormat="1" applyFont="1" applyFill="1" applyBorder="1" applyAlignment="1">
      <alignment horizontal="right" vertical="center" wrapText="1"/>
    </xf>
    <xf numFmtId="40" fontId="1" fillId="2" borderId="14" xfId="0" applyNumberFormat="1" applyFont="1" applyFill="1" applyBorder="1" applyAlignment="1">
      <alignment horizontal="center" vertical="center" wrapText="1"/>
    </xf>
    <xf numFmtId="40" fontId="1" fillId="6" borderId="14" xfId="2" applyNumberFormat="1" applyFont="1" applyFill="1" applyBorder="1" applyAlignment="1">
      <alignment horizontal="center" vertical="center" wrapText="1"/>
    </xf>
    <xf numFmtId="0" fontId="8" fillId="3" borderId="14" xfId="0" applyFont="1" applyFill="1" applyBorder="1" applyAlignment="1">
      <alignment horizontal="center" vertical="center" wrapText="1"/>
    </xf>
    <xf numFmtId="0" fontId="18" fillId="3" borderId="14" xfId="0" applyFont="1" applyFill="1" applyBorder="1" applyAlignment="1">
      <alignment horizontal="center" vertical="center" wrapText="1"/>
    </xf>
    <xf numFmtId="40" fontId="8" fillId="3" borderId="14" xfId="0" applyNumberFormat="1" applyFont="1" applyFill="1" applyBorder="1" applyAlignment="1">
      <alignment horizontal="right" vertical="center" wrapText="1"/>
    </xf>
    <xf numFmtId="40" fontId="18" fillId="3" borderId="14" xfId="0" applyNumberFormat="1" applyFont="1" applyFill="1" applyBorder="1" applyAlignment="1">
      <alignment horizontal="right" vertical="center" wrapText="1"/>
    </xf>
    <xf numFmtId="40" fontId="18" fillId="4" borderId="14" xfId="0" quotePrefix="1" applyNumberFormat="1" applyFont="1" applyFill="1" applyBorder="1" applyAlignment="1">
      <alignment horizontal="right" vertical="center" wrapText="1"/>
    </xf>
    <xf numFmtId="40" fontId="18" fillId="3" borderId="14" xfId="0" quotePrefix="1" applyNumberFormat="1" applyFont="1" applyFill="1" applyBorder="1" applyAlignment="1">
      <alignment horizontal="right" vertical="center" wrapText="1"/>
    </xf>
    <xf numFmtId="40" fontId="18" fillId="5" borderId="14" xfId="0" quotePrefix="1" applyNumberFormat="1" applyFont="1" applyFill="1" applyBorder="1" applyAlignment="1">
      <alignment horizontal="right" vertical="center" wrapText="1"/>
    </xf>
    <xf numFmtId="40" fontId="18" fillId="5" borderId="14" xfId="0" applyNumberFormat="1" applyFont="1" applyFill="1" applyBorder="1" applyAlignment="1">
      <alignment horizontal="right" vertical="center" wrapText="1"/>
    </xf>
    <xf numFmtId="40" fontId="8" fillId="3" borderId="14" xfId="0" applyNumberFormat="1" applyFont="1" applyFill="1" applyBorder="1" applyAlignment="1">
      <alignment horizontal="left" vertical="center" wrapText="1"/>
    </xf>
    <xf numFmtId="40" fontId="38" fillId="3" borderId="14" xfId="2" applyNumberFormat="1" applyFont="1" applyFill="1" applyBorder="1" applyAlignment="1">
      <alignment horizontal="right" vertical="center" wrapText="1"/>
    </xf>
    <xf numFmtId="0" fontId="19" fillId="3" borderId="14" xfId="0" applyFont="1" applyFill="1" applyBorder="1" applyAlignment="1">
      <alignment vertical="center" wrapText="1"/>
    </xf>
    <xf numFmtId="0" fontId="14" fillId="3" borderId="14" xfId="0" applyFont="1" applyFill="1" applyBorder="1" applyAlignment="1">
      <alignment horizontal="center" vertical="center" wrapText="1"/>
    </xf>
    <xf numFmtId="0" fontId="13" fillId="3" borderId="14" xfId="0" applyFont="1" applyFill="1" applyBorder="1" applyAlignment="1">
      <alignment horizontal="center" vertical="center" wrapText="1"/>
    </xf>
    <xf numFmtId="0" fontId="14" fillId="3" borderId="14" xfId="0" applyFont="1" applyFill="1" applyBorder="1" applyAlignment="1">
      <alignment horizontal="left" vertical="center" wrapText="1"/>
    </xf>
    <xf numFmtId="40" fontId="13" fillId="3" borderId="14" xfId="0" applyNumberFormat="1" applyFont="1" applyFill="1" applyBorder="1" applyAlignment="1">
      <alignment horizontal="right" vertical="center" wrapText="1"/>
    </xf>
    <xf numFmtId="40" fontId="13" fillId="4" borderId="14" xfId="0" applyNumberFormat="1" applyFont="1" applyFill="1" applyBorder="1" applyAlignment="1">
      <alignment horizontal="right" vertical="center" wrapText="1"/>
    </xf>
    <xf numFmtId="40" fontId="13" fillId="5" borderId="14" xfId="0" applyNumberFormat="1" applyFont="1" applyFill="1" applyBorder="1" applyAlignment="1">
      <alignment horizontal="right" vertical="center" wrapText="1"/>
    </xf>
    <xf numFmtId="40" fontId="13" fillId="3" borderId="14" xfId="2" applyNumberFormat="1" applyFont="1" applyFill="1" applyBorder="1" applyAlignment="1">
      <alignment horizontal="right" vertical="center" wrapText="1"/>
    </xf>
    <xf numFmtId="0" fontId="19" fillId="3" borderId="14" xfId="0" applyFont="1" applyFill="1" applyBorder="1" applyAlignment="1">
      <alignment horizontal="left" vertical="center" wrapText="1"/>
    </xf>
    <xf numFmtId="40" fontId="18" fillId="3" borderId="14" xfId="0" applyNumberFormat="1" applyFont="1" applyFill="1" applyBorder="1" applyAlignment="1">
      <alignment horizontal="left" vertical="center" wrapText="1"/>
    </xf>
    <xf numFmtId="40" fontId="44" fillId="3" borderId="14" xfId="2" applyNumberFormat="1" applyFont="1" applyFill="1" applyBorder="1" applyAlignment="1">
      <alignment horizontal="right" vertical="center" wrapText="1"/>
    </xf>
    <xf numFmtId="0" fontId="42" fillId="3" borderId="14" xfId="0" applyFont="1" applyFill="1" applyBorder="1" applyAlignment="1">
      <alignment horizontal="center" vertical="center" wrapText="1"/>
    </xf>
    <xf numFmtId="0" fontId="41" fillId="3" borderId="14" xfId="0" applyFont="1" applyFill="1" applyBorder="1" applyAlignment="1">
      <alignment horizontal="left" vertical="center" wrapText="1"/>
    </xf>
    <xf numFmtId="40" fontId="13" fillId="3" borderId="14" xfId="0" quotePrefix="1" applyNumberFormat="1" applyFont="1" applyFill="1" applyBorder="1" applyAlignment="1">
      <alignment horizontal="right" vertical="center" wrapText="1"/>
    </xf>
    <xf numFmtId="40" fontId="13" fillId="5" borderId="14" xfId="0" quotePrefix="1" applyNumberFormat="1" applyFont="1" applyFill="1" applyBorder="1" applyAlignment="1">
      <alignment horizontal="right" vertical="center" wrapText="1"/>
    </xf>
    <xf numFmtId="40" fontId="13" fillId="3" borderId="14" xfId="0" applyNumberFormat="1" applyFont="1" applyFill="1" applyBorder="1" applyAlignment="1">
      <alignment horizontal="left" vertical="center" wrapText="1"/>
    </xf>
    <xf numFmtId="40" fontId="0" fillId="13" borderId="18" xfId="0" applyNumberFormat="1" applyFill="1" applyBorder="1" applyAlignment="1">
      <alignment vertical="center" wrapText="1"/>
    </xf>
    <xf numFmtId="0" fontId="50" fillId="3" borderId="14" xfId="0" applyFont="1" applyFill="1" applyBorder="1" applyAlignment="1">
      <alignment horizontal="center" vertical="center" wrapText="1"/>
    </xf>
    <xf numFmtId="0" fontId="50" fillId="3" borderId="14" xfId="0" applyFont="1" applyFill="1" applyBorder="1" applyAlignment="1">
      <alignment horizontal="left" vertical="center" wrapText="1"/>
    </xf>
    <xf numFmtId="40" fontId="49" fillId="3" borderId="14" xfId="0" applyNumberFormat="1" applyFont="1" applyFill="1" applyBorder="1" applyAlignment="1">
      <alignment horizontal="right" vertical="center" wrapText="1"/>
    </xf>
    <xf numFmtId="0" fontId="51" fillId="3" borderId="0" xfId="0" applyFont="1" applyFill="1" applyAlignment="1">
      <alignment vertical="center" wrapText="1"/>
    </xf>
    <xf numFmtId="40" fontId="51" fillId="3" borderId="0" xfId="0" applyNumberFormat="1" applyFont="1" applyFill="1" applyAlignment="1">
      <alignment vertical="center" wrapText="1"/>
    </xf>
    <xf numFmtId="165" fontId="52" fillId="0" borderId="6" xfId="0" applyNumberFormat="1" applyFont="1" applyFill="1" applyBorder="1" applyAlignment="1">
      <alignment horizontal="left" vertical="top" wrapText="1"/>
    </xf>
    <xf numFmtId="4" fontId="27" fillId="0" borderId="4" xfId="0" applyNumberFormat="1" applyFont="1" applyFill="1" applyBorder="1" applyAlignment="1">
      <alignment horizontal="right" vertical="top" wrapText="1"/>
    </xf>
    <xf numFmtId="0" fontId="47" fillId="0" borderId="6" xfId="0" applyFont="1" applyBorder="1" applyAlignment="1">
      <alignment vertical="top" wrapText="1"/>
    </xf>
    <xf numFmtId="4" fontId="0" fillId="0" borderId="0" xfId="0" applyNumberFormat="1"/>
    <xf numFmtId="165" fontId="27" fillId="0" borderId="6" xfId="0" quotePrefix="1" applyNumberFormat="1" applyFont="1" applyFill="1" applyBorder="1" applyAlignment="1">
      <alignment horizontal="left" vertical="top" wrapText="1"/>
    </xf>
    <xf numFmtId="40" fontId="13" fillId="5" borderId="0" xfId="0" quotePrefix="1" applyNumberFormat="1" applyFont="1" applyFill="1" applyBorder="1" applyAlignment="1">
      <alignment horizontal="right" vertical="center" wrapText="1"/>
    </xf>
    <xf numFmtId="0" fontId="54" fillId="3" borderId="14" xfId="0" applyFont="1" applyFill="1" applyBorder="1" applyAlignment="1">
      <alignment horizontal="center" vertical="center" wrapText="1"/>
    </xf>
    <xf numFmtId="0" fontId="54" fillId="3" borderId="14" xfId="0" applyFont="1" applyFill="1" applyBorder="1" applyAlignment="1">
      <alignment horizontal="left" vertical="center" wrapText="1"/>
    </xf>
    <xf numFmtId="40" fontId="44" fillId="3" borderId="14" xfId="0" applyNumberFormat="1" applyFont="1" applyFill="1" applyBorder="1" applyAlignment="1">
      <alignment horizontal="right" vertical="center" wrapText="1"/>
    </xf>
    <xf numFmtId="40" fontId="44" fillId="4" borderId="14" xfId="0" applyNumberFormat="1" applyFont="1" applyFill="1" applyBorder="1" applyAlignment="1">
      <alignment horizontal="right" vertical="center" wrapText="1"/>
    </xf>
    <xf numFmtId="40" fontId="44" fillId="3" borderId="14" xfId="0" quotePrefix="1" applyNumberFormat="1" applyFont="1" applyFill="1" applyBorder="1" applyAlignment="1">
      <alignment horizontal="right" vertical="center" wrapText="1"/>
    </xf>
    <xf numFmtId="40" fontId="44" fillId="5" borderId="14" xfId="0" quotePrefix="1" applyNumberFormat="1" applyFont="1" applyFill="1" applyBorder="1" applyAlignment="1">
      <alignment horizontal="right" vertical="center" wrapText="1"/>
    </xf>
    <xf numFmtId="40" fontId="44" fillId="3" borderId="14" xfId="0" quotePrefix="1" applyNumberFormat="1" applyFont="1" applyFill="1" applyBorder="1" applyAlignment="1">
      <alignment horizontal="left" vertical="center" wrapText="1"/>
    </xf>
    <xf numFmtId="0" fontId="55" fillId="3" borderId="0" xfId="0" applyFont="1" applyFill="1" applyAlignment="1">
      <alignment vertical="center" wrapText="1"/>
    </xf>
    <xf numFmtId="40" fontId="49" fillId="3" borderId="0" xfId="0" applyNumberFormat="1" applyFont="1" applyFill="1" applyBorder="1" applyAlignment="1">
      <alignment horizontal="right" vertical="center" wrapText="1"/>
    </xf>
    <xf numFmtId="40" fontId="13" fillId="3" borderId="15" xfId="0" applyNumberFormat="1" applyFont="1" applyFill="1" applyBorder="1" applyAlignment="1">
      <alignment horizontal="right" vertical="center" wrapText="1"/>
    </xf>
    <xf numFmtId="40" fontId="13" fillId="3" borderId="15" xfId="2" applyNumberFormat="1" applyFont="1" applyFill="1" applyBorder="1" applyAlignment="1">
      <alignment horizontal="right" vertical="center" wrapText="1"/>
    </xf>
    <xf numFmtId="40" fontId="1" fillId="2" borderId="14" xfId="0" applyNumberFormat="1" applyFont="1" applyFill="1" applyBorder="1" applyAlignment="1">
      <alignment horizontal="center" vertical="center" wrapText="1"/>
    </xf>
    <xf numFmtId="40" fontId="49" fillId="3" borderId="14" xfId="0" quotePrefix="1" applyNumberFormat="1" applyFont="1" applyFill="1" applyBorder="1" applyAlignment="1">
      <alignment horizontal="right" vertical="center" wrapText="1"/>
    </xf>
    <xf numFmtId="40" fontId="49" fillId="3" borderId="15" xfId="0" applyNumberFormat="1" applyFont="1" applyFill="1" applyBorder="1" applyAlignment="1">
      <alignment horizontal="right" vertical="center" wrapText="1"/>
    </xf>
    <xf numFmtId="40" fontId="49" fillId="4" borderId="15" xfId="0" applyNumberFormat="1" applyFont="1" applyFill="1" applyBorder="1" applyAlignment="1">
      <alignment horizontal="right" vertical="center" wrapText="1"/>
    </xf>
    <xf numFmtId="40" fontId="13" fillId="3" borderId="15" xfId="0" quotePrefix="1" applyNumberFormat="1" applyFont="1" applyFill="1" applyBorder="1" applyAlignment="1">
      <alignment horizontal="right" vertical="center" wrapText="1"/>
    </xf>
    <xf numFmtId="40" fontId="13" fillId="5" borderId="15" xfId="0" quotePrefix="1" applyNumberFormat="1" applyFont="1" applyFill="1" applyBorder="1" applyAlignment="1">
      <alignment horizontal="right" vertical="center" wrapText="1"/>
    </xf>
    <xf numFmtId="0" fontId="56" fillId="0" borderId="6" xfId="0" applyFont="1" applyFill="1" applyBorder="1" applyAlignment="1">
      <alignment vertical="top" wrapText="1"/>
    </xf>
    <xf numFmtId="0" fontId="30" fillId="0" borderId="0" xfId="0" applyFont="1" applyAlignment="1">
      <alignment horizontal="left"/>
    </xf>
    <xf numFmtId="0" fontId="27" fillId="9" borderId="6" xfId="0" applyFont="1" applyFill="1" applyBorder="1" applyAlignment="1">
      <alignment horizontal="left" vertical="top" wrapText="1"/>
    </xf>
    <xf numFmtId="4" fontId="27" fillId="0" borderId="6" xfId="0" applyNumberFormat="1" applyFont="1" applyBorder="1" applyAlignment="1">
      <alignment vertical="top"/>
    </xf>
    <xf numFmtId="9" fontId="23" fillId="0" borderId="6" xfId="0" applyNumberFormat="1" applyFont="1" applyFill="1" applyBorder="1" applyAlignment="1">
      <alignment horizontal="center" vertical="top" wrapText="1"/>
    </xf>
    <xf numFmtId="9" fontId="23" fillId="0" borderId="6" xfId="0" applyNumberFormat="1" applyFont="1" applyFill="1" applyBorder="1" applyAlignment="1">
      <alignment horizontal="left" vertical="top" wrapText="1"/>
    </xf>
    <xf numFmtId="0" fontId="23" fillId="9" borderId="6" xfId="0" applyFont="1" applyFill="1" applyBorder="1" applyAlignment="1">
      <alignment horizontal="left" vertical="top" wrapText="1"/>
    </xf>
    <xf numFmtId="0" fontId="23" fillId="0" borderId="0" xfId="0" applyFont="1"/>
    <xf numFmtId="0" fontId="27" fillId="9" borderId="6" xfId="0" applyFont="1" applyFill="1" applyBorder="1" applyAlignment="1">
      <alignment horizontal="center" vertical="top" wrapText="1"/>
    </xf>
    <xf numFmtId="0" fontId="0" fillId="0" borderId="0" xfId="0" applyAlignment="1">
      <alignment horizontal="right" vertical="center" wrapText="1"/>
    </xf>
    <xf numFmtId="0" fontId="0" fillId="0" borderId="0" xfId="0" applyAlignment="1">
      <alignment horizontal="left" vertical="center" wrapText="1"/>
    </xf>
    <xf numFmtId="0" fontId="0" fillId="0" borderId="0" xfId="0" applyFont="1" applyAlignment="1">
      <alignment vertical="center" wrapText="1"/>
    </xf>
    <xf numFmtId="0" fontId="23" fillId="0" borderId="6" xfId="0" quotePrefix="1" applyFont="1" applyFill="1" applyBorder="1" applyAlignment="1">
      <alignment horizontal="left" vertical="top" wrapText="1"/>
    </xf>
    <xf numFmtId="0" fontId="23" fillId="0" borderId="0" xfId="0" applyFont="1" applyAlignment="1">
      <alignment horizontal="center" vertical="top" wrapText="1"/>
    </xf>
    <xf numFmtId="40" fontId="23" fillId="0" borderId="0" xfId="0" applyNumberFormat="1" applyFont="1" applyAlignment="1">
      <alignment horizontal="center" vertical="center" readingOrder="1"/>
    </xf>
    <xf numFmtId="40" fontId="24" fillId="0" borderId="0" xfId="0" applyNumberFormat="1" applyFont="1" applyBorder="1" applyAlignment="1">
      <alignment horizontal="right" vertical="top" wrapText="1"/>
    </xf>
    <xf numFmtId="40" fontId="47" fillId="0" borderId="0" xfId="0" applyNumberFormat="1" applyFont="1"/>
    <xf numFmtId="0" fontId="24" fillId="9" borderId="0" xfId="0" applyFont="1" applyFill="1" applyBorder="1" applyAlignment="1">
      <alignment vertical="center" wrapText="1"/>
    </xf>
    <xf numFmtId="0" fontId="23" fillId="9" borderId="0" xfId="0" applyFont="1" applyFill="1" applyBorder="1" applyAlignment="1">
      <alignment vertical="top" wrapText="1"/>
    </xf>
    <xf numFmtId="40" fontId="23" fillId="0" borderId="0" xfId="0" applyNumberFormat="1" applyFont="1" applyAlignment="1">
      <alignment vertical="top" wrapText="1"/>
    </xf>
    <xf numFmtId="40" fontId="23" fillId="0" borderId="0" xfId="0" applyNumberFormat="1" applyFont="1" applyAlignment="1">
      <alignment horizontal="right" vertical="top" wrapText="1"/>
    </xf>
    <xf numFmtId="0" fontId="27" fillId="0" borderId="0" xfId="0" applyFont="1" applyAlignment="1">
      <alignment vertical="top" wrapText="1"/>
    </xf>
    <xf numFmtId="4" fontId="47" fillId="0" borderId="0" xfId="0" applyNumberFormat="1" applyFont="1"/>
    <xf numFmtId="4" fontId="59" fillId="0" borderId="0" xfId="0" applyNumberFormat="1" applyFont="1" applyAlignment="1">
      <alignment horizontal="left" readingOrder="1"/>
    </xf>
    <xf numFmtId="41" fontId="27" fillId="12" borderId="0" xfId="2" applyFont="1" applyFill="1" applyAlignment="1">
      <alignment horizontal="left" wrapText="1" readingOrder="1"/>
    </xf>
    <xf numFmtId="4" fontId="27" fillId="0" borderId="0" xfId="0" applyNumberFormat="1" applyFont="1" applyAlignment="1">
      <alignment horizontal="right" readingOrder="1"/>
    </xf>
    <xf numFmtId="40" fontId="59" fillId="0" borderId="0" xfId="0" applyNumberFormat="1" applyFont="1" applyAlignment="1">
      <alignment horizontal="center" readingOrder="1"/>
    </xf>
    <xf numFmtId="166" fontId="23" fillId="0" borderId="0" xfId="2" applyNumberFormat="1" applyFont="1" applyFill="1"/>
    <xf numFmtId="166" fontId="23" fillId="0" borderId="0" xfId="2" applyNumberFormat="1" applyFont="1" applyFill="1" applyAlignment="1">
      <alignment vertical="top"/>
    </xf>
    <xf numFmtId="4" fontId="47" fillId="0" borderId="6" xfId="0" applyNumberFormat="1" applyFont="1" applyBorder="1" applyAlignment="1">
      <alignment vertical="top"/>
    </xf>
    <xf numFmtId="0" fontId="27" fillId="0" borderId="0" xfId="0" applyFont="1"/>
    <xf numFmtId="0" fontId="22" fillId="0" borderId="6" xfId="0" applyFont="1" applyBorder="1" applyAlignment="1">
      <alignment horizontal="center" vertical="top" wrapText="1"/>
    </xf>
    <xf numFmtId="9" fontId="27" fillId="0" borderId="6" xfId="0" applyNumberFormat="1" applyFont="1" applyFill="1" applyBorder="1" applyAlignment="1">
      <alignment horizontal="center" vertical="top" wrapText="1"/>
    </xf>
    <xf numFmtId="1" fontId="27" fillId="0" borderId="6" xfId="0" applyNumberFormat="1" applyFont="1" applyBorder="1" applyAlignment="1">
      <alignment horizontal="center" vertical="top"/>
    </xf>
    <xf numFmtId="166" fontId="23" fillId="0" borderId="6" xfId="4" applyNumberFormat="1" applyFont="1" applyFill="1" applyBorder="1" applyAlignment="1">
      <alignment horizontal="center" vertical="top"/>
    </xf>
    <xf numFmtId="0" fontId="24" fillId="0" borderId="6" xfId="0" applyFont="1" applyBorder="1" applyAlignment="1">
      <alignment vertical="top" wrapText="1"/>
    </xf>
    <xf numFmtId="40" fontId="23" fillId="0" borderId="6" xfId="0" applyNumberFormat="1" applyFont="1" applyBorder="1" applyAlignment="1">
      <alignment vertical="top" wrapText="1"/>
    </xf>
    <xf numFmtId="0" fontId="23" fillId="0" borderId="6" xfId="0" applyFont="1" applyBorder="1" applyAlignment="1">
      <alignment vertical="top" wrapText="1" readingOrder="1"/>
    </xf>
    <xf numFmtId="40" fontId="23" fillId="0" borderId="6" xfId="0" applyNumberFormat="1" applyFont="1" applyBorder="1" applyAlignment="1">
      <alignment horizontal="right" vertical="top" wrapText="1"/>
    </xf>
    <xf numFmtId="0" fontId="23" fillId="0" borderId="6" xfId="0" applyFont="1" applyBorder="1" applyAlignment="1">
      <alignment vertical="top" wrapText="1"/>
    </xf>
    <xf numFmtId="40" fontId="23" fillId="0" borderId="6" xfId="0" applyNumberFormat="1" applyFont="1" applyBorder="1" applyAlignment="1">
      <alignment horizontal="center" vertical="top" wrapText="1"/>
    </xf>
    <xf numFmtId="15" fontId="23" fillId="0" borderId="6" xfId="0" applyNumberFormat="1" applyFont="1" applyBorder="1" applyAlignment="1">
      <alignment horizontal="center" vertical="top" wrapText="1"/>
    </xf>
    <xf numFmtId="9" fontId="27" fillId="0" borderId="6" xfId="0" applyNumberFormat="1" applyFont="1" applyFill="1" applyBorder="1" applyAlignment="1">
      <alignment horizontal="left" vertical="top" wrapText="1"/>
    </xf>
    <xf numFmtId="0" fontId="27" fillId="0" borderId="6" xfId="0" applyFont="1" applyBorder="1" applyAlignment="1">
      <alignment horizontal="center" vertical="top"/>
    </xf>
    <xf numFmtId="4" fontId="27" fillId="0" borderId="4" xfId="0" applyNumberFormat="1" applyFont="1" applyFill="1" applyBorder="1" applyAlignment="1">
      <alignment horizontal="right" vertical="top" wrapText="1"/>
    </xf>
    <xf numFmtId="40" fontId="49" fillId="3" borderId="14" xfId="0" applyNumberFormat="1" applyFont="1" applyFill="1" applyBorder="1" applyAlignment="1">
      <alignment horizontal="left" vertical="center" wrapText="1"/>
    </xf>
    <xf numFmtId="40" fontId="49" fillId="3" borderId="15" xfId="2" applyNumberFormat="1" applyFont="1" applyFill="1" applyBorder="1" applyAlignment="1">
      <alignment horizontal="left" vertical="center" wrapText="1"/>
    </xf>
    <xf numFmtId="40" fontId="13" fillId="3" borderId="19" xfId="0" quotePrefix="1" applyNumberFormat="1" applyFont="1" applyFill="1" applyBorder="1" applyAlignment="1">
      <alignment horizontal="right" vertical="center" wrapText="1"/>
    </xf>
    <xf numFmtId="40" fontId="13" fillId="3" borderId="16" xfId="2" applyNumberFormat="1" applyFont="1" applyFill="1" applyBorder="1" applyAlignment="1">
      <alignment horizontal="right" vertical="center" wrapText="1"/>
    </xf>
    <xf numFmtId="41" fontId="27" fillId="0" borderId="0" xfId="2" applyFont="1" applyAlignment="1">
      <alignment vertical="top" wrapText="1"/>
    </xf>
    <xf numFmtId="40" fontId="17" fillId="3" borderId="15" xfId="2" applyNumberFormat="1" applyFont="1" applyFill="1" applyBorder="1" applyAlignment="1">
      <alignment horizontal="right" vertical="center" wrapText="1"/>
    </xf>
    <xf numFmtId="40" fontId="17" fillId="3" borderId="14" xfId="0" applyNumberFormat="1" applyFont="1" applyFill="1" applyBorder="1" applyAlignment="1">
      <alignment horizontal="right" vertical="center" wrapText="1"/>
    </xf>
    <xf numFmtId="40" fontId="17" fillId="3" borderId="15" xfId="0" applyNumberFormat="1" applyFont="1" applyFill="1" applyBorder="1" applyAlignment="1">
      <alignment horizontal="right" vertical="center" wrapText="1"/>
    </xf>
    <xf numFmtId="40" fontId="11" fillId="3" borderId="15" xfId="0" applyNumberFormat="1" applyFont="1" applyFill="1" applyBorder="1" applyAlignment="1">
      <alignment horizontal="right" vertical="center" wrapText="1"/>
    </xf>
    <xf numFmtId="41" fontId="15" fillId="3" borderId="0" xfId="2" applyFont="1" applyFill="1" applyAlignment="1">
      <alignment vertical="center" wrapText="1"/>
    </xf>
    <xf numFmtId="0" fontId="61" fillId="3" borderId="14" xfId="0" applyFont="1" applyFill="1" applyBorder="1" applyAlignment="1">
      <alignment horizontal="center" vertical="center" wrapText="1"/>
    </xf>
    <xf numFmtId="0" fontId="61" fillId="3" borderId="14" xfId="0" applyFont="1" applyFill="1" applyBorder="1" applyAlignment="1">
      <alignment horizontal="left" vertical="center" wrapText="1"/>
    </xf>
    <xf numFmtId="40" fontId="62" fillId="3" borderId="14" xfId="0" applyNumberFormat="1" applyFont="1" applyFill="1" applyBorder="1" applyAlignment="1">
      <alignment horizontal="right" vertical="center" wrapText="1"/>
    </xf>
    <xf numFmtId="40" fontId="62" fillId="4" borderId="14" xfId="0" applyNumberFormat="1" applyFont="1" applyFill="1" applyBorder="1" applyAlignment="1">
      <alignment horizontal="right" vertical="center" wrapText="1"/>
    </xf>
    <xf numFmtId="40" fontId="62" fillId="3" borderId="14" xfId="0" quotePrefix="1" applyNumberFormat="1" applyFont="1" applyFill="1" applyBorder="1" applyAlignment="1">
      <alignment horizontal="right" vertical="center" wrapText="1"/>
    </xf>
    <xf numFmtId="40" fontId="62" fillId="5" borderId="14" xfId="0" quotePrefix="1" applyNumberFormat="1" applyFont="1" applyFill="1" applyBorder="1" applyAlignment="1">
      <alignment horizontal="right" vertical="center" wrapText="1"/>
    </xf>
    <xf numFmtId="40" fontId="62" fillId="3" borderId="14" xfId="0" applyNumberFormat="1" applyFont="1" applyFill="1" applyBorder="1" applyAlignment="1">
      <alignment horizontal="left" vertical="center" wrapText="1"/>
    </xf>
    <xf numFmtId="40" fontId="62" fillId="3" borderId="14" xfId="2" applyNumberFormat="1" applyFont="1" applyFill="1" applyBorder="1" applyAlignment="1">
      <alignment horizontal="right" vertical="center" wrapText="1"/>
    </xf>
    <xf numFmtId="0" fontId="63" fillId="3" borderId="0" xfId="0" applyFont="1" applyFill="1" applyAlignment="1">
      <alignment vertical="center" wrapText="1"/>
    </xf>
    <xf numFmtId="0" fontId="63" fillId="0" borderId="0" xfId="0" applyFont="1" applyAlignment="1">
      <alignment vertical="center" wrapText="1"/>
    </xf>
    <xf numFmtId="0" fontId="62" fillId="3" borderId="14" xfId="0" applyFont="1" applyFill="1" applyBorder="1" applyAlignment="1">
      <alignment horizontal="center" vertical="center" wrapText="1"/>
    </xf>
    <xf numFmtId="0" fontId="64" fillId="3" borderId="14" xfId="0" applyFont="1" applyFill="1" applyBorder="1" applyAlignment="1">
      <alignment horizontal="center" vertical="center" wrapText="1"/>
    </xf>
    <xf numFmtId="0" fontId="65" fillId="3" borderId="14" xfId="0" applyFont="1" applyFill="1" applyBorder="1" applyAlignment="1">
      <alignment horizontal="center" vertical="center" wrapText="1"/>
    </xf>
    <xf numFmtId="0" fontId="65" fillId="3" borderId="14" xfId="0" applyFont="1" applyFill="1" applyBorder="1" applyAlignment="1">
      <alignment horizontal="left" vertical="center" wrapText="1"/>
    </xf>
    <xf numFmtId="40" fontId="64" fillId="3" borderId="14" xfId="0" applyNumberFormat="1" applyFont="1" applyFill="1" applyBorder="1" applyAlignment="1">
      <alignment horizontal="right" vertical="center" wrapText="1"/>
    </xf>
    <xf numFmtId="40" fontId="64" fillId="4" borderId="14" xfId="0" applyNumberFormat="1" applyFont="1" applyFill="1" applyBorder="1" applyAlignment="1">
      <alignment horizontal="right" vertical="center" wrapText="1"/>
    </xf>
    <xf numFmtId="40" fontId="64" fillId="3" borderId="14" xfId="0" quotePrefix="1" applyNumberFormat="1" applyFont="1" applyFill="1" applyBorder="1" applyAlignment="1">
      <alignment horizontal="right" vertical="center" wrapText="1"/>
    </xf>
    <xf numFmtId="40" fontId="64" fillId="5" borderId="14" xfId="0" quotePrefix="1" applyNumberFormat="1" applyFont="1" applyFill="1" applyBorder="1" applyAlignment="1">
      <alignment horizontal="right" vertical="center" wrapText="1"/>
    </xf>
    <xf numFmtId="40" fontId="64" fillId="3" borderId="14" xfId="0" applyNumberFormat="1" applyFont="1" applyFill="1" applyBorder="1" applyAlignment="1">
      <alignment horizontal="left" vertical="center" wrapText="1"/>
    </xf>
    <xf numFmtId="40" fontId="64" fillId="3" borderId="14" xfId="2" applyNumberFormat="1" applyFont="1" applyFill="1" applyBorder="1" applyAlignment="1">
      <alignment horizontal="right" vertical="center" wrapText="1"/>
    </xf>
    <xf numFmtId="0" fontId="66" fillId="3" borderId="0" xfId="0" applyFont="1" applyFill="1" applyAlignment="1">
      <alignment vertical="center" wrapText="1"/>
    </xf>
    <xf numFmtId="0" fontId="41" fillId="3" borderId="14" xfId="0" applyFont="1" applyFill="1" applyBorder="1" applyAlignment="1">
      <alignment horizontal="center" vertical="center" wrapText="1"/>
    </xf>
    <xf numFmtId="40" fontId="13" fillId="5" borderId="15" xfId="0" applyNumberFormat="1" applyFont="1" applyFill="1" applyBorder="1" applyAlignment="1">
      <alignment horizontal="right" vertical="center" wrapText="1"/>
    </xf>
    <xf numFmtId="40" fontId="64" fillId="5" borderId="14" xfId="2" applyNumberFormat="1" applyFont="1" applyFill="1" applyBorder="1" applyAlignment="1">
      <alignment horizontal="right" vertical="center" wrapText="1"/>
    </xf>
    <xf numFmtId="4" fontId="27" fillId="0" borderId="4" xfId="0" applyNumberFormat="1" applyFont="1" applyFill="1" applyBorder="1" applyAlignment="1">
      <alignment horizontal="right" vertical="top" wrapText="1"/>
    </xf>
    <xf numFmtId="0" fontId="67" fillId="0" borderId="6" xfId="0" applyFont="1" applyBorder="1" applyAlignment="1">
      <alignment vertical="top" wrapText="1"/>
    </xf>
    <xf numFmtId="40" fontId="23" fillId="0" borderId="23" xfId="0" applyNumberFormat="1" applyFont="1" applyBorder="1" applyAlignment="1">
      <alignment vertical="top" wrapText="1"/>
    </xf>
    <xf numFmtId="0" fontId="23" fillId="0" borderId="24" xfId="0" applyFont="1" applyBorder="1"/>
    <xf numFmtId="9" fontId="27" fillId="0" borderId="6" xfId="0" quotePrefix="1" applyNumberFormat="1" applyFont="1" applyFill="1" applyBorder="1" applyAlignment="1">
      <alignment horizontal="left" vertical="top" wrapText="1"/>
    </xf>
    <xf numFmtId="0" fontId="23" fillId="0" borderId="6" xfId="0" applyFont="1" applyBorder="1" applyAlignment="1">
      <alignment horizontal="left" vertical="center"/>
    </xf>
    <xf numFmtId="166" fontId="27" fillId="0" borderId="6" xfId="2" applyNumberFormat="1" applyFont="1" applyFill="1" applyBorder="1" applyAlignment="1">
      <alignment vertical="top" wrapText="1"/>
    </xf>
    <xf numFmtId="40" fontId="27" fillId="0" borderId="6" xfId="0" applyNumberFormat="1" applyFont="1" applyFill="1" applyBorder="1" applyAlignment="1">
      <alignment vertical="top" wrapText="1"/>
    </xf>
    <xf numFmtId="0" fontId="27" fillId="0" borderId="6" xfId="0" quotePrefix="1" applyFont="1" applyFill="1" applyBorder="1" applyAlignment="1">
      <alignment vertical="top" wrapText="1"/>
    </xf>
    <xf numFmtId="40" fontId="26" fillId="7" borderId="6" xfId="0" applyNumberFormat="1" applyFont="1" applyFill="1" applyBorder="1" applyAlignment="1">
      <alignment horizontal="center" vertical="top" wrapText="1"/>
    </xf>
    <xf numFmtId="40" fontId="27" fillId="9" borderId="6" xfId="0" applyNumberFormat="1" applyFont="1" applyFill="1" applyBorder="1" applyAlignment="1">
      <alignment horizontal="right" vertical="top" wrapText="1"/>
    </xf>
    <xf numFmtId="40" fontId="13" fillId="3" borderId="25" xfId="0" quotePrefix="1" applyNumberFormat="1" applyFont="1" applyFill="1" applyBorder="1" applyAlignment="1">
      <alignment horizontal="right" vertical="center" wrapText="1"/>
    </xf>
    <xf numFmtId="40" fontId="13" fillId="5" borderId="26" xfId="0" applyNumberFormat="1" applyFont="1" applyFill="1" applyBorder="1" applyAlignment="1">
      <alignment horizontal="right" vertical="center" wrapText="1"/>
    </xf>
    <xf numFmtId="40" fontId="13" fillId="3" borderId="27" xfId="2" applyNumberFormat="1" applyFont="1" applyFill="1" applyBorder="1" applyAlignment="1">
      <alignment horizontal="right" vertical="center" wrapText="1"/>
    </xf>
    <xf numFmtId="40" fontId="13" fillId="3" borderId="28" xfId="2" applyNumberFormat="1" applyFont="1" applyFill="1" applyBorder="1" applyAlignment="1">
      <alignment horizontal="right" vertical="center" wrapText="1"/>
    </xf>
    <xf numFmtId="40" fontId="13" fillId="5" borderId="15" xfId="2" applyNumberFormat="1" applyFont="1" applyFill="1" applyBorder="1" applyAlignment="1">
      <alignment horizontal="right" vertical="center" wrapText="1"/>
    </xf>
    <xf numFmtId="0" fontId="23" fillId="0" borderId="3" xfId="0" applyFont="1" applyBorder="1" applyAlignment="1">
      <alignment horizontal="left" vertical="center"/>
    </xf>
    <xf numFmtId="0" fontId="27" fillId="0" borderId="3" xfId="0" applyFont="1" applyBorder="1" applyAlignment="1">
      <alignment vertical="top" wrapText="1"/>
    </xf>
    <xf numFmtId="0" fontId="23" fillId="0" borderId="3" xfId="0" applyFont="1" applyBorder="1" applyAlignment="1">
      <alignment horizontal="center" vertical="top" wrapText="1"/>
    </xf>
    <xf numFmtId="165" fontId="23" fillId="0" borderId="23" xfId="0" applyNumberFormat="1" applyFont="1" applyFill="1" applyBorder="1" applyAlignment="1">
      <alignment horizontal="left" vertical="top" wrapText="1"/>
    </xf>
    <xf numFmtId="165" fontId="27" fillId="0" borderId="3" xfId="0" applyNumberFormat="1" applyFont="1" applyFill="1" applyBorder="1" applyAlignment="1">
      <alignment horizontal="left" vertical="top" wrapText="1"/>
    </xf>
    <xf numFmtId="40" fontId="23" fillId="0" borderId="3" xfId="0" applyNumberFormat="1" applyFont="1" applyBorder="1" applyAlignment="1">
      <alignment horizontal="right" vertical="top" wrapText="1"/>
    </xf>
    <xf numFmtId="40" fontId="23" fillId="0" borderId="3" xfId="0" applyNumberFormat="1" applyFont="1" applyBorder="1" applyAlignment="1">
      <alignment vertical="top" wrapText="1"/>
    </xf>
    <xf numFmtId="40" fontId="23" fillId="0" borderId="29" xfId="0" applyNumberFormat="1" applyFont="1" applyBorder="1" applyAlignment="1">
      <alignment vertical="top" wrapText="1"/>
    </xf>
    <xf numFmtId="4" fontId="27" fillId="0" borderId="4" xfId="0" applyNumberFormat="1" applyFont="1" applyFill="1" applyBorder="1" applyAlignment="1">
      <alignment horizontal="right" vertical="top" wrapText="1"/>
    </xf>
    <xf numFmtId="40" fontId="62" fillId="5" borderId="14" xfId="0" applyNumberFormat="1" applyFont="1" applyFill="1" applyBorder="1" applyAlignment="1">
      <alignment horizontal="right" vertical="center" wrapText="1"/>
    </xf>
    <xf numFmtId="40" fontId="62" fillId="3" borderId="14" xfId="0" quotePrefix="1" applyNumberFormat="1" applyFont="1" applyFill="1" applyBorder="1" applyAlignment="1">
      <alignment horizontal="left" vertical="center" wrapText="1"/>
    </xf>
    <xf numFmtId="40" fontId="62" fillId="3" borderId="15" xfId="0" applyNumberFormat="1" applyFont="1" applyFill="1" applyBorder="1" applyAlignment="1">
      <alignment horizontal="right" vertical="center" wrapText="1"/>
    </xf>
    <xf numFmtId="40" fontId="62" fillId="4" borderId="15" xfId="0" applyNumberFormat="1" applyFont="1" applyFill="1" applyBorder="1" applyAlignment="1">
      <alignment horizontal="right" vertical="center" wrapText="1"/>
    </xf>
    <xf numFmtId="40" fontId="62" fillId="3" borderId="15" xfId="0" quotePrefix="1" applyNumberFormat="1" applyFont="1" applyFill="1" applyBorder="1" applyAlignment="1">
      <alignment horizontal="right" vertical="center" wrapText="1"/>
    </xf>
    <xf numFmtId="40" fontId="62" fillId="5" borderId="15" xfId="0" quotePrefix="1" applyNumberFormat="1" applyFont="1" applyFill="1" applyBorder="1" applyAlignment="1">
      <alignment horizontal="right" vertical="center" wrapText="1"/>
    </xf>
    <xf numFmtId="40" fontId="62" fillId="3" borderId="19" xfId="0" quotePrefix="1" applyNumberFormat="1" applyFont="1" applyFill="1" applyBorder="1" applyAlignment="1">
      <alignment horizontal="right" vertical="center" wrapText="1"/>
    </xf>
    <xf numFmtId="40" fontId="62" fillId="5" borderId="15" xfId="0" applyNumberFormat="1" applyFont="1" applyFill="1" applyBorder="1" applyAlignment="1">
      <alignment horizontal="right" vertical="center" wrapText="1"/>
    </xf>
    <xf numFmtId="40" fontId="62" fillId="3" borderId="15" xfId="2" applyNumberFormat="1" applyFont="1" applyFill="1" applyBorder="1" applyAlignment="1">
      <alignment horizontal="right" vertical="center" wrapText="1"/>
    </xf>
    <xf numFmtId="40" fontId="62" fillId="5" borderId="15" xfId="2" applyNumberFormat="1" applyFont="1" applyFill="1" applyBorder="1" applyAlignment="1">
      <alignment horizontal="right" vertical="center" wrapText="1"/>
    </xf>
    <xf numFmtId="40" fontId="62" fillId="3" borderId="19" xfId="2" applyNumberFormat="1" applyFont="1" applyFill="1" applyBorder="1" applyAlignment="1">
      <alignment horizontal="right" vertical="center" wrapText="1"/>
    </xf>
    <xf numFmtId="40" fontId="62" fillId="3" borderId="15" xfId="2" applyNumberFormat="1" applyFont="1" applyFill="1" applyBorder="1" applyAlignment="1">
      <alignment horizontal="left" vertical="center" wrapText="1"/>
    </xf>
    <xf numFmtId="0" fontId="7" fillId="0" borderId="6" xfId="0" applyFont="1" applyFill="1" applyBorder="1" applyAlignment="1">
      <alignment vertical="top" wrapText="1"/>
    </xf>
    <xf numFmtId="40" fontId="27" fillId="0" borderId="3" xfId="0" applyNumberFormat="1" applyFont="1" applyFill="1" applyBorder="1" applyAlignment="1">
      <alignment vertical="top" wrapText="1"/>
    </xf>
    <xf numFmtId="40" fontId="0" fillId="0" borderId="0" xfId="0" applyNumberFormat="1" applyFill="1" applyAlignment="1">
      <alignment vertical="center" wrapText="1"/>
    </xf>
    <xf numFmtId="40" fontId="9" fillId="0" borderId="0" xfId="0" applyNumberFormat="1" applyFont="1" applyFill="1" applyAlignment="1">
      <alignment vertical="center" wrapText="1"/>
    </xf>
    <xf numFmtId="40" fontId="2" fillId="13" borderId="18" xfId="0" applyNumberFormat="1" applyFont="1" applyFill="1" applyBorder="1" applyAlignment="1">
      <alignment vertical="center" wrapText="1"/>
    </xf>
    <xf numFmtId="4" fontId="27" fillId="0" borderId="4" xfId="0" applyNumberFormat="1" applyFont="1" applyFill="1" applyBorder="1" applyAlignment="1">
      <alignment horizontal="right" vertical="top" wrapText="1"/>
    </xf>
    <xf numFmtId="40" fontId="68" fillId="3" borderId="14" xfId="0" applyNumberFormat="1" applyFont="1" applyFill="1" applyBorder="1" applyAlignment="1">
      <alignment horizontal="left" vertical="center" wrapText="1"/>
    </xf>
    <xf numFmtId="0" fontId="23" fillId="0" borderId="4" xfId="0" applyFont="1" applyBorder="1" applyAlignment="1">
      <alignment horizontal="left" vertical="top" wrapText="1"/>
    </xf>
    <xf numFmtId="0" fontId="23" fillId="0" borderId="0" xfId="0" applyFont="1" applyAlignment="1">
      <alignment wrapText="1"/>
    </xf>
    <xf numFmtId="0" fontId="24" fillId="9" borderId="6" xfId="0" applyFont="1" applyFill="1" applyBorder="1" applyAlignment="1">
      <alignment vertical="top" wrapText="1"/>
    </xf>
    <xf numFmtId="0" fontId="23" fillId="0" borderId="6" xfId="0" quotePrefix="1" applyFont="1" applyBorder="1" applyAlignment="1">
      <alignment horizontal="left" vertical="top" wrapText="1"/>
    </xf>
    <xf numFmtId="0" fontId="23" fillId="0" borderId="4" xfId="0" quotePrefix="1" applyFont="1" applyBorder="1" applyAlignment="1">
      <alignment horizontal="left" vertical="top" wrapText="1"/>
    </xf>
    <xf numFmtId="9" fontId="70" fillId="0" borderId="6" xfId="0" applyNumberFormat="1" applyFont="1" applyFill="1" applyBorder="1" applyAlignment="1">
      <alignment horizontal="center" vertical="top" wrapText="1"/>
    </xf>
    <xf numFmtId="9" fontId="70" fillId="9" borderId="6" xfId="0" applyNumberFormat="1" applyFont="1" applyFill="1" applyBorder="1" applyAlignment="1">
      <alignment horizontal="center" vertical="top" wrapText="1"/>
    </xf>
    <xf numFmtId="0" fontId="72" fillId="0" borderId="0" xfId="0" applyFont="1" applyAlignment="1">
      <alignment horizontal="left" vertical="top"/>
    </xf>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43" fontId="0" fillId="0" borderId="0" xfId="0" applyNumberFormat="1" applyAlignment="1">
      <alignment vertical="top"/>
    </xf>
    <xf numFmtId="43" fontId="9" fillId="0" borderId="0" xfId="0" applyNumberFormat="1" applyFont="1" applyAlignment="1">
      <alignment vertical="top"/>
    </xf>
    <xf numFmtId="166" fontId="0" fillId="0" borderId="0" xfId="2" applyNumberFormat="1" applyFont="1" applyAlignment="1">
      <alignment vertical="top"/>
    </xf>
    <xf numFmtId="0" fontId="9" fillId="0" borderId="0" xfId="0" applyFont="1" applyAlignment="1">
      <alignment horizontal="center" vertical="top"/>
    </xf>
    <xf numFmtId="40" fontId="1" fillId="2" borderId="14" xfId="0" applyNumberFormat="1" applyFont="1" applyFill="1" applyBorder="1" applyAlignment="1">
      <alignment horizontal="center" vertical="top" wrapText="1"/>
    </xf>
    <xf numFmtId="0" fontId="0" fillId="0" borderId="6" xfId="0" applyFill="1" applyBorder="1" applyAlignment="1">
      <alignment horizontal="center" vertical="top"/>
    </xf>
    <xf numFmtId="0" fontId="0" fillId="0" borderId="6" xfId="0" applyFill="1" applyBorder="1" applyAlignment="1">
      <alignment vertical="top"/>
    </xf>
    <xf numFmtId="0" fontId="0" fillId="0" borderId="6" xfId="0" applyFill="1" applyBorder="1" applyAlignment="1">
      <alignment vertical="top" wrapText="1"/>
    </xf>
    <xf numFmtId="0" fontId="0" fillId="0" borderId="0" xfId="0" applyFill="1" applyAlignment="1">
      <alignment vertical="top"/>
    </xf>
    <xf numFmtId="0" fontId="72" fillId="0" borderId="6" xfId="0" applyFont="1" applyFill="1" applyBorder="1" applyAlignment="1">
      <alignment vertical="top"/>
    </xf>
    <xf numFmtId="166" fontId="0" fillId="0" borderId="6" xfId="2" applyNumberFormat="1" applyFont="1" applyFill="1" applyBorder="1" applyAlignment="1">
      <alignment vertical="top"/>
    </xf>
    <xf numFmtId="166" fontId="0" fillId="0" borderId="6" xfId="2" applyNumberFormat="1" applyFont="1" applyFill="1" applyBorder="1" applyAlignment="1">
      <alignment vertical="top" wrapText="1"/>
    </xf>
    <xf numFmtId="43" fontId="0" fillId="0" borderId="0" xfId="0" applyNumberFormat="1" applyFill="1" applyAlignment="1">
      <alignment vertical="top"/>
    </xf>
    <xf numFmtId="166" fontId="7" fillId="0" borderId="6" xfId="2" applyNumberFormat="1" applyFont="1" applyFill="1" applyBorder="1" applyAlignment="1">
      <alignment vertical="top"/>
    </xf>
    <xf numFmtId="166" fontId="9" fillId="0" borderId="6" xfId="2" applyNumberFormat="1" applyFont="1" applyFill="1" applyBorder="1" applyAlignment="1">
      <alignment vertical="top"/>
    </xf>
    <xf numFmtId="0" fontId="7" fillId="0" borderId="6" xfId="0" applyFont="1" applyFill="1" applyBorder="1" applyAlignment="1">
      <alignment vertical="top"/>
    </xf>
    <xf numFmtId="0" fontId="7" fillId="0" borderId="6" xfId="0" applyFont="1" applyFill="1" applyBorder="1" applyAlignment="1">
      <alignment horizontal="center" vertical="top"/>
    </xf>
    <xf numFmtId="0" fontId="0" fillId="13" borderId="6" xfId="0" applyFill="1" applyBorder="1" applyAlignment="1">
      <alignment horizontal="center" vertical="top"/>
    </xf>
    <xf numFmtId="0" fontId="0" fillId="13" borderId="6" xfId="0" applyFill="1" applyBorder="1" applyAlignment="1">
      <alignment vertical="top"/>
    </xf>
    <xf numFmtId="0" fontId="0" fillId="13" borderId="6" xfId="0" applyFill="1" applyBorder="1" applyAlignment="1">
      <alignment vertical="top" wrapText="1"/>
    </xf>
    <xf numFmtId="166" fontId="2" fillId="13" borderId="6" xfId="2" applyNumberFormat="1" applyFont="1" applyFill="1" applyBorder="1" applyAlignment="1">
      <alignment vertical="top"/>
    </xf>
    <xf numFmtId="166" fontId="0" fillId="13" borderId="6" xfId="2" applyNumberFormat="1" applyFont="1" applyFill="1" applyBorder="1" applyAlignment="1">
      <alignment vertical="top" wrapText="1"/>
    </xf>
    <xf numFmtId="166" fontId="2" fillId="13" borderId="6" xfId="0" applyNumberFormat="1" applyFont="1" applyFill="1" applyBorder="1" applyAlignment="1">
      <alignment vertical="top"/>
    </xf>
    <xf numFmtId="166" fontId="2" fillId="13" borderId="6" xfId="0" applyNumberFormat="1" applyFont="1" applyFill="1" applyBorder="1" applyAlignment="1">
      <alignment vertical="top" wrapText="1"/>
    </xf>
    <xf numFmtId="0" fontId="0" fillId="0" borderId="6" xfId="0" applyBorder="1" applyAlignment="1">
      <alignment horizontal="center" vertical="top"/>
    </xf>
    <xf numFmtId="0" fontId="0" fillId="0" borderId="6" xfId="0" applyBorder="1" applyAlignment="1">
      <alignment vertical="top"/>
    </xf>
    <xf numFmtId="0" fontId="0" fillId="0" borderId="6" xfId="0" applyBorder="1" applyAlignment="1">
      <alignment vertical="top" wrapText="1"/>
    </xf>
    <xf numFmtId="41" fontId="0" fillId="0" borderId="6" xfId="2" applyNumberFormat="1" applyFont="1" applyFill="1" applyBorder="1" applyAlignment="1">
      <alignment vertical="top"/>
    </xf>
    <xf numFmtId="166" fontId="2" fillId="13" borderId="6" xfId="2" applyNumberFormat="1" applyFont="1" applyFill="1" applyBorder="1" applyAlignment="1">
      <alignment vertical="top" wrapText="1"/>
    </xf>
    <xf numFmtId="0" fontId="0" fillId="17" borderId="6" xfId="0" applyFill="1" applyBorder="1" applyAlignment="1">
      <alignment horizontal="center" vertical="top"/>
    </xf>
    <xf numFmtId="0" fontId="0" fillId="17" borderId="6" xfId="0" applyFill="1" applyBorder="1" applyAlignment="1">
      <alignment vertical="top"/>
    </xf>
    <xf numFmtId="0" fontId="2" fillId="17" borderId="6" xfId="0" applyFont="1" applyFill="1" applyBorder="1" applyAlignment="1">
      <alignment horizontal="right" vertical="top" wrapText="1"/>
    </xf>
    <xf numFmtId="166" fontId="2" fillId="17" borderId="6" xfId="2" applyNumberFormat="1" applyFont="1" applyFill="1" applyBorder="1" applyAlignment="1">
      <alignment vertical="top"/>
    </xf>
    <xf numFmtId="166" fontId="2" fillId="17" borderId="6" xfId="2" applyNumberFormat="1" applyFont="1" applyFill="1" applyBorder="1" applyAlignment="1">
      <alignment vertical="top" wrapText="1"/>
    </xf>
    <xf numFmtId="0" fontId="0" fillId="0" borderId="0" xfId="0" applyFill="1" applyAlignment="1">
      <alignment horizontal="center" vertical="top"/>
    </xf>
    <xf numFmtId="0" fontId="0" fillId="0" borderId="0" xfId="0" applyFill="1" applyAlignment="1">
      <alignment vertical="top" wrapText="1"/>
    </xf>
    <xf numFmtId="166" fontId="0" fillId="0" borderId="0" xfId="2" applyNumberFormat="1" applyFont="1" applyFill="1" applyAlignment="1">
      <alignment vertical="top"/>
    </xf>
    <xf numFmtId="166" fontId="0" fillId="0" borderId="0" xfId="2" applyNumberFormat="1" applyFont="1" applyFill="1" applyAlignment="1">
      <alignment vertical="top" wrapText="1"/>
    </xf>
    <xf numFmtId="0" fontId="73" fillId="0" borderId="0" xfId="0" applyFont="1" applyAlignment="1">
      <alignment horizontal="center" vertical="top"/>
    </xf>
    <xf numFmtId="0" fontId="73" fillId="0" borderId="0" xfId="0" applyFont="1" applyAlignment="1">
      <alignment vertical="top"/>
    </xf>
    <xf numFmtId="0" fontId="73" fillId="0" borderId="0" xfId="0" applyFont="1" applyAlignment="1">
      <alignment vertical="top" wrapText="1"/>
    </xf>
    <xf numFmtId="40" fontId="73" fillId="0" borderId="0" xfId="0" applyNumberFormat="1" applyFont="1" applyAlignment="1">
      <alignment vertical="top"/>
    </xf>
    <xf numFmtId="40" fontId="0" fillId="0" borderId="0" xfId="0" applyNumberFormat="1" applyAlignment="1">
      <alignment vertical="top"/>
    </xf>
    <xf numFmtId="43" fontId="73" fillId="0" borderId="0" xfId="0" applyNumberFormat="1" applyFont="1" applyAlignment="1">
      <alignment vertical="top"/>
    </xf>
    <xf numFmtId="0" fontId="0" fillId="0" borderId="32" xfId="0" applyBorder="1" applyAlignment="1">
      <alignment vertical="top"/>
    </xf>
    <xf numFmtId="166" fontId="73" fillId="0" borderId="0" xfId="2" applyNumberFormat="1" applyFont="1" applyAlignment="1">
      <alignment vertical="top"/>
    </xf>
    <xf numFmtId="40" fontId="1" fillId="2" borderId="44" xfId="0" applyNumberFormat="1" applyFont="1" applyFill="1" applyBorder="1" applyAlignment="1">
      <alignment horizontal="center" vertical="top" wrapText="1"/>
    </xf>
    <xf numFmtId="40" fontId="71" fillId="19" borderId="44" xfId="0" applyNumberFormat="1" applyFont="1" applyFill="1" applyBorder="1" applyAlignment="1">
      <alignment horizontal="center" vertical="top" wrapText="1"/>
    </xf>
    <xf numFmtId="40" fontId="1" fillId="2" borderId="0" xfId="0" applyNumberFormat="1" applyFont="1" applyFill="1" applyBorder="1" applyAlignment="1">
      <alignment horizontal="center" vertical="top" wrapText="1"/>
    </xf>
    <xf numFmtId="40" fontId="46" fillId="18" borderId="38" xfId="2" applyNumberFormat="1" applyFont="1" applyFill="1" applyBorder="1" applyAlignment="1">
      <alignment horizontal="center" vertical="center" wrapText="1"/>
    </xf>
    <xf numFmtId="0" fontId="0" fillId="0" borderId="45" xfId="0" applyFill="1" applyBorder="1" applyAlignment="1">
      <alignment horizontal="center" vertical="top"/>
    </xf>
    <xf numFmtId="0" fontId="0" fillId="0" borderId="4" xfId="0" applyFill="1" applyBorder="1" applyAlignment="1">
      <alignment vertical="top"/>
    </xf>
    <xf numFmtId="0" fontId="0" fillId="0" borderId="4" xfId="0" applyFill="1" applyBorder="1" applyAlignment="1">
      <alignment horizontal="center" vertical="top"/>
    </xf>
    <xf numFmtId="0" fontId="0" fillId="0" borderId="4" xfId="0" applyFill="1" applyBorder="1" applyAlignment="1">
      <alignment vertical="top" wrapText="1"/>
    </xf>
    <xf numFmtId="0" fontId="0" fillId="0" borderId="45" xfId="0" applyFill="1" applyBorder="1" applyAlignment="1">
      <alignment vertical="top"/>
    </xf>
    <xf numFmtId="0" fontId="73" fillId="0" borderId="4" xfId="0" applyFont="1" applyFill="1" applyBorder="1" applyAlignment="1">
      <alignment vertical="top"/>
    </xf>
    <xf numFmtId="0" fontId="73" fillId="0" borderId="6" xfId="0" applyFont="1" applyFill="1" applyBorder="1" applyAlignment="1">
      <alignment vertical="top"/>
    </xf>
    <xf numFmtId="166" fontId="73" fillId="0" borderId="6" xfId="2" applyNumberFormat="1" applyFont="1" applyFill="1" applyBorder="1" applyAlignment="1">
      <alignment vertical="top"/>
    </xf>
    <xf numFmtId="166" fontId="0" fillId="0" borderId="6" xfId="0" applyNumberFormat="1" applyFill="1" applyBorder="1" applyAlignment="1">
      <alignment vertical="top"/>
    </xf>
    <xf numFmtId="43" fontId="0" fillId="0" borderId="6" xfId="0" applyNumberFormat="1" applyFill="1" applyBorder="1" applyAlignment="1">
      <alignment vertical="top"/>
    </xf>
    <xf numFmtId="166" fontId="75" fillId="13" borderId="6" xfId="2" applyNumberFormat="1" applyFont="1" applyFill="1" applyBorder="1" applyAlignment="1">
      <alignment vertical="top"/>
    </xf>
    <xf numFmtId="166" fontId="75" fillId="13" borderId="6" xfId="0" applyNumberFormat="1" applyFont="1" applyFill="1" applyBorder="1" applyAlignment="1">
      <alignment vertical="top"/>
    </xf>
    <xf numFmtId="0" fontId="73" fillId="0" borderId="6" xfId="0" applyFont="1" applyBorder="1" applyAlignment="1">
      <alignment vertical="top"/>
    </xf>
    <xf numFmtId="166" fontId="75" fillId="17" borderId="6" xfId="2" applyNumberFormat="1" applyFont="1" applyFill="1" applyBorder="1" applyAlignment="1">
      <alignment vertical="top"/>
    </xf>
    <xf numFmtId="166" fontId="73" fillId="0" borderId="0" xfId="2" applyNumberFormat="1" applyFont="1" applyFill="1" applyAlignment="1">
      <alignment vertical="top"/>
    </xf>
    <xf numFmtId="0" fontId="73" fillId="0" borderId="0" xfId="0" applyFont="1" applyAlignment="1">
      <alignment horizontal="right" vertical="top" wrapText="1"/>
    </xf>
    <xf numFmtId="0" fontId="75" fillId="0" borderId="0" xfId="0" applyFont="1" applyAlignment="1">
      <alignment horizontal="right" vertical="top" wrapText="1"/>
    </xf>
    <xf numFmtId="166" fontId="75" fillId="0" borderId="0" xfId="0" applyNumberFormat="1" applyFont="1" applyAlignment="1">
      <alignment vertical="top"/>
    </xf>
    <xf numFmtId="43" fontId="75" fillId="0" borderId="0" xfId="0" applyNumberFormat="1" applyFont="1" applyAlignment="1">
      <alignment vertical="top"/>
    </xf>
    <xf numFmtId="0" fontId="76" fillId="0" borderId="0" xfId="0" applyFont="1" applyAlignment="1">
      <alignment vertical="top" wrapText="1"/>
    </xf>
    <xf numFmtId="0" fontId="76" fillId="0" borderId="0" xfId="0" applyFont="1" applyAlignment="1">
      <alignment horizontal="left" vertical="top" wrapText="1"/>
    </xf>
    <xf numFmtId="0" fontId="76" fillId="0" borderId="0" xfId="0" applyFont="1" applyAlignment="1">
      <alignment horizontal="center" vertical="top" wrapText="1"/>
    </xf>
    <xf numFmtId="0" fontId="7" fillId="0" borderId="0" xfId="0" applyFont="1" applyAlignment="1">
      <alignment vertical="top" wrapText="1"/>
    </xf>
    <xf numFmtId="0" fontId="7" fillId="0" borderId="0" xfId="0" applyFont="1" applyAlignment="1">
      <alignment horizontal="center" vertical="top" wrapText="1"/>
    </xf>
    <xf numFmtId="0" fontId="77" fillId="0" borderId="0" xfId="0" applyFont="1" applyAlignment="1">
      <alignment vertical="top" wrapText="1"/>
    </xf>
    <xf numFmtId="0" fontId="78" fillId="20" borderId="7" xfId="0" applyFont="1" applyFill="1" applyBorder="1" applyAlignment="1">
      <alignment horizontal="center" vertical="top" wrapText="1" readingOrder="1"/>
    </xf>
    <xf numFmtId="0" fontId="78" fillId="20" borderId="7" xfId="0" applyFont="1" applyFill="1" applyBorder="1" applyAlignment="1">
      <alignment horizontal="center" vertical="top" wrapText="1"/>
    </xf>
    <xf numFmtId="0" fontId="7" fillId="21" borderId="6" xfId="0" applyFont="1" applyFill="1" applyBorder="1" applyAlignment="1">
      <alignment vertical="top" wrapText="1"/>
    </xf>
    <xf numFmtId="0" fontId="7" fillId="0" borderId="6" xfId="0" applyFont="1" applyBorder="1" applyAlignment="1">
      <alignment vertical="top" wrapText="1"/>
    </xf>
    <xf numFmtId="0" fontId="7" fillId="0" borderId="6" xfId="0" applyFont="1" applyBorder="1" applyAlignment="1">
      <alignment horizontal="center" vertical="top" wrapText="1"/>
    </xf>
    <xf numFmtId="166" fontId="7" fillId="0" borderId="6" xfId="2" applyNumberFormat="1" applyFont="1" applyBorder="1" applyAlignment="1">
      <alignment vertical="top" wrapText="1"/>
    </xf>
    <xf numFmtId="0" fontId="80" fillId="15" borderId="12" xfId="0" applyFont="1" applyFill="1" applyBorder="1" applyAlignment="1">
      <alignment horizontal="center" vertical="top" wrapText="1"/>
    </xf>
    <xf numFmtId="0" fontId="80" fillId="15" borderId="22" xfId="0" applyFont="1" applyFill="1" applyBorder="1" applyAlignment="1">
      <alignment horizontal="center" vertical="top" wrapText="1"/>
    </xf>
    <xf numFmtId="43" fontId="23" fillId="0" borderId="6" xfId="1" applyFont="1" applyFill="1" applyBorder="1" applyAlignment="1">
      <alignment vertical="top" wrapText="1"/>
    </xf>
    <xf numFmtId="0" fontId="23" fillId="0" borderId="6" xfId="1" applyNumberFormat="1" applyFont="1" applyFill="1" applyBorder="1" applyAlignment="1">
      <alignment vertical="top" wrapText="1"/>
    </xf>
    <xf numFmtId="166" fontId="76" fillId="21" borderId="6" xfId="0" applyNumberFormat="1" applyFont="1" applyFill="1" applyBorder="1" applyAlignment="1">
      <alignment vertical="top" wrapText="1"/>
    </xf>
    <xf numFmtId="0" fontId="83" fillId="0" borderId="0" xfId="0" applyFont="1" applyAlignment="1"/>
    <xf numFmtId="0" fontId="84" fillId="0" borderId="0" xfId="0" applyFont="1" applyAlignment="1">
      <alignment horizontal="left" vertical="top"/>
    </xf>
    <xf numFmtId="0" fontId="30" fillId="0" borderId="6" xfId="0" applyFont="1" applyFill="1" applyBorder="1" applyAlignment="1">
      <alignment horizontal="center" vertical="top" wrapText="1"/>
    </xf>
    <xf numFmtId="164" fontId="30" fillId="0" borderId="6" xfId="0" applyNumberFormat="1" applyFont="1" applyFill="1" applyBorder="1" applyAlignment="1">
      <alignment horizontal="center" vertical="top" wrapText="1"/>
    </xf>
    <xf numFmtId="0" fontId="30" fillId="0" borderId="6" xfId="0" applyFont="1" applyFill="1" applyBorder="1" applyAlignment="1">
      <alignment vertical="top" wrapText="1"/>
    </xf>
    <xf numFmtId="164" fontId="30" fillId="0" borderId="6" xfId="0" applyNumberFormat="1" applyFont="1" applyFill="1" applyBorder="1" applyAlignment="1">
      <alignment horizontal="left" vertical="top" wrapText="1"/>
    </xf>
    <xf numFmtId="0" fontId="30" fillId="0" borderId="6" xfId="0" applyFont="1" applyFill="1" applyBorder="1" applyAlignment="1">
      <alignment horizontal="left" vertical="top" wrapText="1"/>
    </xf>
    <xf numFmtId="40" fontId="30" fillId="9" borderId="6" xfId="2" applyNumberFormat="1" applyFont="1" applyFill="1" applyBorder="1" applyAlignment="1">
      <alignment vertical="top" wrapText="1"/>
    </xf>
    <xf numFmtId="40" fontId="30" fillId="0" borderId="6" xfId="0" applyNumberFormat="1" applyFont="1" applyFill="1" applyBorder="1" applyAlignment="1">
      <alignment horizontal="right" vertical="top" wrapText="1"/>
    </xf>
    <xf numFmtId="0" fontId="30" fillId="0" borderId="6" xfId="0" applyFont="1" applyBorder="1" applyAlignment="1">
      <alignment horizontal="center" vertical="top" wrapText="1"/>
    </xf>
    <xf numFmtId="40" fontId="30" fillId="0" borderId="6" xfId="0" applyNumberFormat="1" applyFont="1" applyBorder="1" applyAlignment="1">
      <alignment horizontal="center" vertical="top" wrapText="1"/>
    </xf>
    <xf numFmtId="15" fontId="30" fillId="0" borderId="6" xfId="0" applyNumberFormat="1" applyFont="1" applyBorder="1" applyAlignment="1">
      <alignment horizontal="center" vertical="top" wrapText="1"/>
    </xf>
    <xf numFmtId="0" fontId="30" fillId="0" borderId="6" xfId="0" applyFont="1" applyBorder="1" applyAlignment="1">
      <alignment vertical="top" wrapText="1" readingOrder="1"/>
    </xf>
    <xf numFmtId="165" fontId="30" fillId="0" borderId="23" xfId="0" applyNumberFormat="1" applyFont="1" applyFill="1" applyBorder="1" applyAlignment="1">
      <alignment horizontal="left" vertical="top" wrapText="1"/>
    </xf>
    <xf numFmtId="165" fontId="30" fillId="0" borderId="3" xfId="0" applyNumberFormat="1" applyFont="1" applyFill="1" applyBorder="1" applyAlignment="1">
      <alignment horizontal="left" vertical="top" wrapText="1"/>
    </xf>
    <xf numFmtId="0" fontId="87" fillId="0" borderId="6" xfId="0" applyFont="1" applyFill="1" applyBorder="1" applyAlignment="1">
      <alignment vertical="top" wrapText="1"/>
    </xf>
    <xf numFmtId="40" fontId="30" fillId="0" borderId="6" xfId="0" applyNumberFormat="1" applyFont="1" applyFill="1" applyBorder="1" applyAlignment="1">
      <alignment vertical="top" wrapText="1"/>
    </xf>
    <xf numFmtId="40" fontId="30" fillId="0" borderId="4" xfId="0" applyNumberFormat="1" applyFont="1" applyFill="1" applyBorder="1" applyAlignment="1">
      <alignment horizontal="right" vertical="top" wrapText="1"/>
    </xf>
    <xf numFmtId="0" fontId="30" fillId="0" borderId="6" xfId="0" quotePrefix="1" applyFont="1" applyFill="1" applyBorder="1" applyAlignment="1">
      <alignment vertical="top" wrapText="1"/>
    </xf>
    <xf numFmtId="40" fontId="30" fillId="0" borderId="6" xfId="0" applyNumberFormat="1" applyFont="1" applyBorder="1" applyAlignment="1">
      <alignment vertical="top" wrapText="1"/>
    </xf>
    <xf numFmtId="0" fontId="30" fillId="0" borderId="6" xfId="0" applyFont="1" applyBorder="1" applyAlignment="1">
      <alignment vertical="top" wrapText="1"/>
    </xf>
    <xf numFmtId="0" fontId="88" fillId="16" borderId="6" xfId="0" applyFont="1" applyFill="1" applyBorder="1" applyAlignment="1">
      <alignment horizontal="center" vertical="top" wrapText="1"/>
    </xf>
    <xf numFmtId="0" fontId="30" fillId="0" borderId="3" xfId="0" applyFont="1" applyBorder="1" applyAlignment="1">
      <alignment vertical="top" wrapText="1"/>
    </xf>
    <xf numFmtId="0" fontId="30" fillId="0" borderId="3" xfId="0" applyFont="1" applyBorder="1" applyAlignment="1">
      <alignment horizontal="center" vertical="top" wrapText="1"/>
    </xf>
    <xf numFmtId="0" fontId="30" fillId="9" borderId="6" xfId="0" applyFont="1" applyFill="1" applyBorder="1" applyAlignment="1">
      <alignment horizontal="left" vertical="top" wrapText="1"/>
    </xf>
    <xf numFmtId="1" fontId="30" fillId="0" borderId="6" xfId="0" applyNumberFormat="1" applyFont="1" applyBorder="1" applyAlignment="1">
      <alignment vertical="top" wrapText="1"/>
    </xf>
    <xf numFmtId="9" fontId="30" fillId="0" borderId="6" xfId="0" quotePrefix="1" applyNumberFormat="1" applyFont="1" applyFill="1" applyBorder="1" applyAlignment="1">
      <alignment horizontal="left" vertical="top" wrapText="1"/>
    </xf>
    <xf numFmtId="0" fontId="30" fillId="0" borderId="6" xfId="0" quotePrefix="1" applyFont="1" applyFill="1" applyBorder="1" applyAlignment="1">
      <alignment horizontal="left" vertical="top" wrapText="1"/>
    </xf>
    <xf numFmtId="0" fontId="30" fillId="0" borderId="4" xfId="0" quotePrefix="1" applyFont="1" applyBorder="1" applyAlignment="1">
      <alignment horizontal="left" vertical="top" wrapText="1"/>
    </xf>
    <xf numFmtId="0" fontId="30" fillId="9" borderId="4" xfId="0" quotePrefix="1" applyFont="1" applyFill="1" applyBorder="1" applyAlignment="1">
      <alignment horizontal="left" vertical="top" wrapText="1"/>
    </xf>
    <xf numFmtId="165" fontId="30" fillId="0" borderId="6" xfId="0" quotePrefix="1" applyNumberFormat="1" applyFont="1" applyFill="1" applyBorder="1" applyAlignment="1">
      <alignment horizontal="left" vertical="top" wrapText="1"/>
    </xf>
    <xf numFmtId="0" fontId="80" fillId="15" borderId="0" xfId="0" applyFont="1" applyFill="1" applyBorder="1" applyAlignment="1">
      <alignment horizontal="center" vertical="top" wrapText="1"/>
    </xf>
    <xf numFmtId="0" fontId="79" fillId="15" borderId="12" xfId="0" applyFont="1" applyFill="1" applyBorder="1" applyAlignment="1">
      <alignment horizontal="center" vertical="top" wrapText="1"/>
    </xf>
    <xf numFmtId="0" fontId="30" fillId="0" borderId="5" xfId="0" quotePrefix="1" applyFont="1" applyFill="1" applyBorder="1" applyAlignment="1">
      <alignment horizontal="left" vertical="top" wrapText="1"/>
    </xf>
    <xf numFmtId="40" fontId="30" fillId="0" borderId="6" xfId="0" applyNumberFormat="1" applyFont="1" applyFill="1" applyBorder="1" applyAlignment="1">
      <alignment horizontal="center" vertical="top" wrapText="1"/>
    </xf>
    <xf numFmtId="49" fontId="0" fillId="0" borderId="6" xfId="2" applyNumberFormat="1" applyFont="1" applyFill="1" applyBorder="1" applyAlignment="1">
      <alignment vertical="top" wrapText="1"/>
    </xf>
    <xf numFmtId="49" fontId="0" fillId="0" borderId="6" xfId="2" applyNumberFormat="1" applyFont="1" applyFill="1" applyBorder="1" applyAlignment="1">
      <alignment horizontal="left" vertical="top" wrapText="1"/>
    </xf>
    <xf numFmtId="49" fontId="0" fillId="0" borderId="6" xfId="0" applyNumberFormat="1" applyBorder="1" applyAlignment="1">
      <alignment vertical="top" wrapText="1"/>
    </xf>
    <xf numFmtId="40" fontId="30" fillId="0" borderId="4" xfId="0" applyNumberFormat="1" applyFont="1" applyFill="1" applyBorder="1" applyAlignment="1">
      <alignment horizontal="center" vertical="top" wrapText="1"/>
    </xf>
    <xf numFmtId="0" fontId="79" fillId="0" borderId="6" xfId="0" applyFont="1" applyFill="1" applyBorder="1" applyAlignment="1">
      <alignment horizontal="left" vertical="top" wrapText="1"/>
    </xf>
    <xf numFmtId="0" fontId="0" fillId="9" borderId="6" xfId="0" applyFill="1" applyBorder="1" applyAlignment="1">
      <alignment horizontal="center" vertical="top"/>
    </xf>
    <xf numFmtId="0" fontId="0" fillId="9" borderId="6" xfId="0" applyFill="1" applyBorder="1" applyAlignment="1">
      <alignment vertical="top"/>
    </xf>
    <xf numFmtId="0" fontId="0" fillId="9" borderId="6" xfId="0" applyFill="1" applyBorder="1" applyAlignment="1">
      <alignment vertical="top" wrapText="1"/>
    </xf>
    <xf numFmtId="166" fontId="7" fillId="9" borderId="6" xfId="2" applyNumberFormat="1" applyFont="1" applyFill="1" applyBorder="1" applyAlignment="1">
      <alignment vertical="top"/>
    </xf>
    <xf numFmtId="166" fontId="0" fillId="9" borderId="6" xfId="2" applyNumberFormat="1" applyFont="1" applyFill="1" applyBorder="1" applyAlignment="1">
      <alignment vertical="top"/>
    </xf>
    <xf numFmtId="166" fontId="73" fillId="9" borderId="6" xfId="2" applyNumberFormat="1" applyFont="1" applyFill="1" applyBorder="1" applyAlignment="1">
      <alignment vertical="top"/>
    </xf>
    <xf numFmtId="49" fontId="0" fillId="9" borderId="6" xfId="2" applyNumberFormat="1" applyFont="1" applyFill="1" applyBorder="1" applyAlignment="1">
      <alignment vertical="top" wrapText="1"/>
    </xf>
    <xf numFmtId="43" fontId="0" fillId="9" borderId="6" xfId="0" applyNumberFormat="1" applyFill="1" applyBorder="1" applyAlignment="1">
      <alignment vertical="top"/>
    </xf>
    <xf numFmtId="0" fontId="0" fillId="9" borderId="0" xfId="0" applyFill="1" applyAlignment="1">
      <alignment vertical="top"/>
    </xf>
    <xf numFmtId="165" fontId="30" fillId="9" borderId="6" xfId="0" applyNumberFormat="1" applyFont="1" applyFill="1" applyBorder="1" applyAlignment="1">
      <alignment horizontal="left" vertical="top" wrapText="1"/>
    </xf>
    <xf numFmtId="0" fontId="30" fillId="0" borderId="3" xfId="0" quotePrefix="1" applyFont="1" applyFill="1" applyBorder="1" applyAlignment="1">
      <alignment horizontal="left" vertical="top" wrapText="1"/>
    </xf>
    <xf numFmtId="4" fontId="0" fillId="0" borderId="0" xfId="0" applyNumberFormat="1" applyAlignment="1">
      <alignment vertical="top"/>
    </xf>
    <xf numFmtId="41" fontId="0" fillId="0" borderId="0" xfId="2" applyFont="1" applyAlignment="1">
      <alignment vertical="top"/>
    </xf>
    <xf numFmtId="0" fontId="0" fillId="22" borderId="6" xfId="0" applyFill="1" applyBorder="1" applyAlignment="1">
      <alignment horizontal="center" vertical="top"/>
    </xf>
    <xf numFmtId="0" fontId="11" fillId="0" borderId="0" xfId="0" applyFont="1" applyFill="1" applyBorder="1" applyAlignment="1">
      <alignment horizontal="center" vertical="top" wrapText="1"/>
    </xf>
    <xf numFmtId="0" fontId="11" fillId="0" borderId="0" xfId="0" applyFont="1" applyFill="1" applyBorder="1" applyAlignment="1">
      <alignment vertical="top" wrapText="1"/>
    </xf>
    <xf numFmtId="0" fontId="46" fillId="11" borderId="13" xfId="0" applyFont="1" applyFill="1" applyBorder="1" applyAlignment="1">
      <alignment horizontal="center" vertical="center" wrapText="1"/>
    </xf>
    <xf numFmtId="0" fontId="46" fillId="11" borderId="0" xfId="0" applyFont="1" applyFill="1" applyBorder="1" applyAlignment="1">
      <alignment horizontal="center" vertical="center" wrapText="1"/>
    </xf>
    <xf numFmtId="0" fontId="46" fillId="11" borderId="0" xfId="0" applyFont="1" applyFill="1" applyBorder="1" applyAlignment="1">
      <alignment horizontal="center" vertical="top" wrapText="1"/>
    </xf>
    <xf numFmtId="0" fontId="46" fillId="0" borderId="47" xfId="0" applyFont="1" applyFill="1" applyBorder="1" applyAlignment="1">
      <alignment horizontal="center" vertical="top" wrapText="1"/>
    </xf>
    <xf numFmtId="0" fontId="11" fillId="0" borderId="6" xfId="0" applyFont="1" applyFill="1" applyBorder="1" applyAlignment="1">
      <alignment horizontal="center" vertical="top" wrapText="1"/>
    </xf>
    <xf numFmtId="0" fontId="7" fillId="0" borderId="6" xfId="0" applyFont="1" applyBorder="1" applyAlignment="1">
      <alignment horizontal="left" vertical="top" wrapText="1" indent="3" readingOrder="1"/>
    </xf>
    <xf numFmtId="0" fontId="7" fillId="0" borderId="6" xfId="0" applyFont="1" applyBorder="1" applyAlignment="1">
      <alignment horizontal="center" vertical="top" wrapText="1" readingOrder="1"/>
    </xf>
    <xf numFmtId="14" fontId="11" fillId="0" borderId="6" xfId="0" quotePrefix="1" applyNumberFormat="1" applyFont="1" applyFill="1" applyBorder="1" applyAlignment="1">
      <alignment horizontal="center" vertical="top" wrapText="1"/>
    </xf>
    <xf numFmtId="0" fontId="46" fillId="0" borderId="6" xfId="0" applyFont="1" applyFill="1" applyBorder="1" applyAlignment="1">
      <alignment horizontal="left" vertical="top" wrapText="1"/>
    </xf>
    <xf numFmtId="0" fontId="11" fillId="0" borderId="6" xfId="0" applyFont="1" applyFill="1" applyBorder="1" applyAlignment="1">
      <alignment vertical="top" wrapText="1"/>
    </xf>
    <xf numFmtId="0" fontId="95" fillId="0" borderId="30" xfId="0" applyFont="1" applyBorder="1" applyAlignment="1">
      <alignment vertical="top" wrapText="1"/>
    </xf>
    <xf numFmtId="0" fontId="7" fillId="0" borderId="6" xfId="0" applyFont="1" applyBorder="1" applyAlignment="1">
      <alignment horizontal="left" vertical="top" wrapText="1" readingOrder="1"/>
    </xf>
    <xf numFmtId="0" fontId="7" fillId="0" borderId="6" xfId="0" applyFont="1" applyBorder="1" applyAlignment="1">
      <alignment horizontal="left" vertical="top" wrapText="1" indent="2" readingOrder="1"/>
    </xf>
    <xf numFmtId="0" fontId="11" fillId="0" borderId="6" xfId="0" quotePrefix="1" applyFont="1" applyFill="1" applyBorder="1" applyAlignment="1">
      <alignment horizontal="center" vertical="top" wrapText="1"/>
    </xf>
    <xf numFmtId="0" fontId="7" fillId="0" borderId="30" xfId="0" applyFont="1" applyBorder="1" applyAlignment="1">
      <alignment vertical="top" wrapText="1"/>
    </xf>
    <xf numFmtId="0" fontId="11" fillId="0" borderId="6" xfId="0" applyFont="1" applyFill="1" applyBorder="1" applyAlignment="1">
      <alignment horizontal="left" vertical="top" wrapText="1"/>
    </xf>
    <xf numFmtId="14" fontId="11" fillId="0" borderId="6" xfId="0" applyNumberFormat="1" applyFont="1" applyFill="1" applyBorder="1" applyAlignment="1">
      <alignment horizontal="center" vertical="top" wrapText="1"/>
    </xf>
    <xf numFmtId="0" fontId="0" fillId="0" borderId="23" xfId="0" applyBorder="1" applyAlignment="1">
      <alignment vertical="top" wrapText="1"/>
    </xf>
    <xf numFmtId="0" fontId="89" fillId="0" borderId="23" xfId="0" applyFont="1" applyBorder="1" applyAlignment="1">
      <alignment vertical="top" wrapText="1"/>
    </xf>
    <xf numFmtId="0" fontId="7" fillId="0" borderId="6" xfId="0" applyFont="1" applyBorder="1" applyAlignment="1">
      <alignment horizontal="left" vertical="top" wrapText="1"/>
    </xf>
    <xf numFmtId="0" fontId="7" fillId="0" borderId="23" xfId="0" applyFont="1" applyBorder="1" applyAlignment="1">
      <alignment vertical="top" wrapText="1"/>
    </xf>
    <xf numFmtId="0" fontId="100" fillId="15" borderId="12" xfId="0" applyFont="1" applyFill="1" applyBorder="1" applyAlignment="1">
      <alignment horizontal="center" vertical="top" wrapText="1"/>
    </xf>
    <xf numFmtId="0" fontId="11" fillId="0" borderId="6" xfId="0" quotePrefix="1" applyFont="1" applyFill="1" applyBorder="1" applyAlignment="1">
      <alignment horizontal="left" vertical="top" wrapText="1"/>
    </xf>
    <xf numFmtId="0" fontId="11" fillId="0" borderId="6" xfId="0" quotePrefix="1" applyFont="1" applyFill="1" applyBorder="1" applyAlignment="1">
      <alignment vertical="top" wrapText="1"/>
    </xf>
    <xf numFmtId="0" fontId="46" fillId="0" borderId="6" xfId="0" applyFont="1" applyFill="1" applyBorder="1" applyAlignment="1">
      <alignment horizontal="center" vertical="top" wrapText="1"/>
    </xf>
    <xf numFmtId="0" fontId="92" fillId="0" borderId="6" xfId="0" applyFont="1" applyFill="1" applyBorder="1" applyAlignment="1">
      <alignment vertical="top" wrapText="1"/>
    </xf>
    <xf numFmtId="0" fontId="92" fillId="0" borderId="23" xfId="0" applyFont="1" applyFill="1" applyBorder="1" applyAlignment="1">
      <alignment vertical="top" wrapText="1"/>
    </xf>
    <xf numFmtId="0" fontId="46" fillId="11" borderId="13" xfId="0" applyFont="1" applyFill="1" applyBorder="1" applyAlignment="1">
      <alignment horizontal="center" vertical="top" wrapText="1"/>
    </xf>
    <xf numFmtId="49" fontId="7" fillId="0" borderId="6" xfId="5" quotePrefix="1" applyNumberFormat="1" applyFont="1" applyFill="1" applyBorder="1" applyAlignment="1">
      <alignment horizontal="left" vertical="top" wrapText="1"/>
    </xf>
    <xf numFmtId="49" fontId="6" fillId="0" borderId="6" xfId="5" quotePrefix="1" applyNumberFormat="1" applyFont="1" applyFill="1" applyBorder="1" applyAlignment="1">
      <alignment horizontal="left" vertical="top" wrapText="1"/>
    </xf>
    <xf numFmtId="0" fontId="6" fillId="0" borderId="6" xfId="5" applyFont="1" applyFill="1" applyBorder="1" applyAlignment="1">
      <alignment horizontal="left" vertical="top" wrapText="1"/>
    </xf>
    <xf numFmtId="14" fontId="46" fillId="0" borderId="6" xfId="0" applyNumberFormat="1" applyFont="1" applyFill="1" applyBorder="1" applyAlignment="1">
      <alignment horizontal="center" vertical="top" wrapText="1"/>
    </xf>
    <xf numFmtId="17" fontId="46" fillId="0" borderId="6" xfId="0" applyNumberFormat="1" applyFont="1" applyFill="1" applyBorder="1" applyAlignment="1">
      <alignment horizontal="center" vertical="top" wrapText="1"/>
    </xf>
    <xf numFmtId="49" fontId="6" fillId="0" borderId="6" xfId="5" applyNumberFormat="1" applyFont="1" applyFill="1" applyBorder="1" applyAlignment="1">
      <alignment horizontal="left" vertical="top" wrapText="1"/>
    </xf>
    <xf numFmtId="0" fontId="46" fillId="15" borderId="12" xfId="0" applyFont="1" applyFill="1" applyBorder="1" applyAlignment="1">
      <alignment horizontal="center" vertical="top" wrapText="1"/>
    </xf>
    <xf numFmtId="0" fontId="104" fillId="11" borderId="0" xfId="0" applyFont="1" applyFill="1" applyBorder="1" applyAlignment="1">
      <alignment vertical="top" wrapText="1"/>
    </xf>
    <xf numFmtId="0" fontId="46" fillId="11" borderId="20" xfId="0" applyFont="1" applyFill="1" applyBorder="1" applyAlignment="1">
      <alignment horizontal="center" vertical="center" wrapText="1"/>
    </xf>
    <xf numFmtId="0" fontId="46" fillId="15" borderId="21" xfId="0" applyFont="1" applyFill="1" applyBorder="1" applyAlignment="1">
      <alignment vertical="top" wrapText="1"/>
    </xf>
    <xf numFmtId="0" fontId="46" fillId="11" borderId="21" xfId="0" applyFont="1" applyFill="1" applyBorder="1" applyAlignment="1">
      <alignment horizontal="center" vertical="center" wrapText="1"/>
    </xf>
    <xf numFmtId="0" fontId="11" fillId="0" borderId="4" xfId="0" applyFont="1" applyFill="1" applyBorder="1" applyAlignment="1">
      <alignment vertical="top" wrapText="1"/>
    </xf>
    <xf numFmtId="0" fontId="105" fillId="14" borderId="4" xfId="0" applyFont="1" applyFill="1" applyBorder="1" applyAlignment="1">
      <alignment horizontal="center" vertical="center" wrapText="1"/>
    </xf>
    <xf numFmtId="0" fontId="11" fillId="0" borderId="0" xfId="0" applyFont="1" applyFill="1" applyBorder="1" applyAlignment="1">
      <alignment horizontal="left" vertical="top" wrapText="1"/>
    </xf>
    <xf numFmtId="1" fontId="23" fillId="0" borderId="6" xfId="0" applyNumberFormat="1" applyFont="1" applyBorder="1" applyAlignment="1">
      <alignment horizontal="left" vertical="top"/>
    </xf>
    <xf numFmtId="167" fontId="30" fillId="0" borderId="6" xfId="0" applyNumberFormat="1" applyFont="1" applyBorder="1" applyAlignment="1">
      <alignment horizontal="center" vertical="top" wrapText="1"/>
    </xf>
    <xf numFmtId="0" fontId="85" fillId="9" borderId="6" xfId="0" applyFont="1" applyFill="1" applyBorder="1" applyAlignment="1">
      <alignment vertical="top" wrapText="1"/>
    </xf>
    <xf numFmtId="0" fontId="30" fillId="9" borderId="6" xfId="0" applyFont="1" applyFill="1" applyBorder="1" applyAlignment="1">
      <alignment horizontal="center" vertical="top" wrapText="1"/>
    </xf>
    <xf numFmtId="15" fontId="30" fillId="9" borderId="6" xfId="0" applyNumberFormat="1" applyFont="1" applyFill="1" applyBorder="1" applyAlignment="1">
      <alignment horizontal="center" vertical="top" wrapText="1"/>
    </xf>
    <xf numFmtId="40" fontId="30" fillId="9" borderId="6" xfId="0" applyNumberFormat="1" applyFont="1" applyFill="1" applyBorder="1" applyAlignment="1">
      <alignment horizontal="right" vertical="top" wrapText="1"/>
    </xf>
    <xf numFmtId="0" fontId="30" fillId="0" borderId="6" xfId="0" quotePrefix="1" applyFont="1" applyBorder="1" applyAlignment="1">
      <alignment vertical="top" wrapText="1"/>
    </xf>
    <xf numFmtId="0" fontId="46" fillId="11" borderId="0" xfId="0" applyFont="1" applyFill="1" applyBorder="1" applyAlignment="1">
      <alignment horizontal="left" vertical="top" wrapText="1"/>
    </xf>
    <xf numFmtId="0" fontId="46" fillId="10" borderId="50" xfId="0" applyFont="1" applyFill="1" applyBorder="1" applyAlignment="1">
      <alignment horizontal="center" vertical="top" wrapText="1"/>
    </xf>
    <xf numFmtId="0" fontId="46" fillId="10" borderId="51" xfId="0" applyFont="1" applyFill="1" applyBorder="1" applyAlignment="1">
      <alignment horizontal="center" vertical="top" wrapText="1"/>
    </xf>
    <xf numFmtId="0" fontId="46" fillId="11" borderId="10" xfId="0" applyFont="1" applyFill="1" applyBorder="1" applyAlignment="1">
      <alignment horizontal="center" vertical="center" wrapText="1"/>
    </xf>
    <xf numFmtId="0" fontId="46" fillId="11" borderId="9" xfId="0" applyFont="1" applyFill="1" applyBorder="1" applyAlignment="1">
      <alignment horizontal="center" vertical="center" wrapText="1"/>
    </xf>
    <xf numFmtId="0" fontId="46" fillId="11" borderId="9" xfId="0" applyFont="1" applyFill="1" applyBorder="1" applyAlignment="1">
      <alignment horizontal="center" vertical="top" wrapText="1"/>
    </xf>
    <xf numFmtId="0" fontId="80" fillId="15" borderId="46" xfId="0" applyFont="1" applyFill="1" applyBorder="1" applyAlignment="1">
      <alignment horizontal="center" vertical="top" wrapText="1"/>
    </xf>
    <xf numFmtId="0" fontId="80" fillId="15" borderId="53" xfId="0" applyFont="1" applyFill="1" applyBorder="1" applyAlignment="1">
      <alignment horizontal="center" vertical="top" wrapText="1"/>
    </xf>
    <xf numFmtId="0" fontId="95" fillId="0" borderId="54" xfId="0" applyFont="1" applyBorder="1" applyAlignment="1">
      <alignment vertical="top" wrapText="1"/>
    </xf>
    <xf numFmtId="0" fontId="95" fillId="0" borderId="48" xfId="0" applyFont="1" applyBorder="1" applyAlignment="1">
      <alignment vertical="top" wrapText="1"/>
    </xf>
    <xf numFmtId="0" fontId="95" fillId="0" borderId="23" xfId="0" applyFont="1" applyBorder="1" applyAlignment="1">
      <alignment vertical="top" wrapText="1"/>
    </xf>
    <xf numFmtId="0" fontId="11" fillId="0" borderId="23" xfId="0" applyFont="1" applyFill="1" applyBorder="1" applyAlignment="1">
      <alignment horizontal="left" vertical="top" wrapText="1"/>
    </xf>
    <xf numFmtId="0" fontId="105" fillId="11" borderId="0" xfId="0" applyFont="1" applyFill="1" applyBorder="1" applyAlignment="1">
      <alignment horizontal="center" vertical="center" wrapText="1"/>
    </xf>
    <xf numFmtId="0" fontId="80" fillId="15" borderId="23" xfId="0" applyFont="1" applyFill="1" applyBorder="1" applyAlignment="1">
      <alignment horizontal="center" vertical="top" wrapText="1"/>
    </xf>
    <xf numFmtId="0" fontId="6" fillId="0" borderId="23" xfId="5" applyFont="1" applyFill="1" applyBorder="1" applyAlignment="1">
      <alignment horizontal="left" vertical="top" wrapText="1"/>
    </xf>
    <xf numFmtId="0" fontId="111" fillId="11" borderId="0" xfId="0" applyFont="1" applyFill="1" applyBorder="1" applyAlignment="1">
      <alignment vertical="top" wrapText="1"/>
    </xf>
    <xf numFmtId="0" fontId="105" fillId="11" borderId="0" xfId="0" applyFont="1" applyFill="1" applyBorder="1" applyAlignment="1">
      <alignment horizontal="center" vertical="top" wrapText="1"/>
    </xf>
    <xf numFmtId="0" fontId="80" fillId="15" borderId="21" xfId="0" applyFont="1" applyFill="1" applyBorder="1" applyAlignment="1">
      <alignment horizontal="center" vertical="top" wrapText="1"/>
    </xf>
    <xf numFmtId="0" fontId="7" fillId="0" borderId="5" xfId="0" applyFont="1" applyFill="1" applyBorder="1" applyAlignment="1">
      <alignment horizontal="center" vertical="top" wrapText="1"/>
    </xf>
    <xf numFmtId="0" fontId="0" fillId="23" borderId="6" xfId="0" applyFill="1" applyBorder="1" applyAlignment="1">
      <alignment horizontal="center" vertical="top"/>
    </xf>
    <xf numFmtId="0" fontId="0" fillId="23" borderId="6" xfId="0" applyFill="1" applyBorder="1" applyAlignment="1">
      <alignment vertical="top"/>
    </xf>
    <xf numFmtId="0" fontId="0" fillId="23" borderId="6" xfId="0" applyFill="1" applyBorder="1" applyAlignment="1">
      <alignment vertical="top" wrapText="1"/>
    </xf>
    <xf numFmtId="166" fontId="0" fillId="23" borderId="6" xfId="2" applyNumberFormat="1" applyFont="1" applyFill="1" applyBorder="1" applyAlignment="1">
      <alignment vertical="top"/>
    </xf>
    <xf numFmtId="166" fontId="73" fillId="23" borderId="6" xfId="2" applyNumberFormat="1" applyFont="1" applyFill="1" applyBorder="1" applyAlignment="1">
      <alignment vertical="top"/>
    </xf>
    <xf numFmtId="166" fontId="0" fillId="23" borderId="6" xfId="0" applyNumberFormat="1" applyFill="1" applyBorder="1" applyAlignment="1">
      <alignment vertical="top"/>
    </xf>
    <xf numFmtId="43" fontId="0" fillId="23" borderId="6" xfId="0" applyNumberFormat="1" applyFill="1" applyBorder="1" applyAlignment="1">
      <alignment vertical="top"/>
    </xf>
    <xf numFmtId="166" fontId="9" fillId="23" borderId="6" xfId="2" applyNumberFormat="1" applyFont="1" applyFill="1" applyBorder="1" applyAlignment="1">
      <alignment vertical="top"/>
    </xf>
    <xf numFmtId="166" fontId="5" fillId="23" borderId="6" xfId="2" applyNumberFormat="1" applyFont="1" applyFill="1" applyBorder="1" applyAlignment="1">
      <alignment vertical="top"/>
    </xf>
    <xf numFmtId="166" fontId="7" fillId="23" borderId="6" xfId="2" applyNumberFormat="1" applyFont="1" applyFill="1" applyBorder="1" applyAlignment="1">
      <alignment vertical="top"/>
    </xf>
    <xf numFmtId="0" fontId="7" fillId="23" borderId="6" xfId="0" applyFont="1" applyFill="1" applyBorder="1" applyAlignment="1">
      <alignment vertical="top"/>
    </xf>
    <xf numFmtId="0" fontId="7" fillId="23" borderId="6" xfId="0" applyFont="1" applyFill="1" applyBorder="1" applyAlignment="1">
      <alignment horizontal="center" vertical="top"/>
    </xf>
    <xf numFmtId="0" fontId="7" fillId="23" borderId="6" xfId="0" applyFont="1" applyFill="1" applyBorder="1" applyAlignment="1">
      <alignment vertical="top" wrapText="1"/>
    </xf>
    <xf numFmtId="49" fontId="73" fillId="23" borderId="6" xfId="2" applyNumberFormat="1" applyFont="1" applyFill="1" applyBorder="1" applyAlignment="1">
      <alignment vertical="top" wrapText="1"/>
    </xf>
    <xf numFmtId="0" fontId="80" fillId="15" borderId="30" xfId="0" applyFont="1" applyFill="1" applyBorder="1" applyAlignment="1">
      <alignment horizontal="center" vertical="top" wrapText="1"/>
    </xf>
    <xf numFmtId="0" fontId="2" fillId="0" borderId="30" xfId="0" applyFont="1" applyBorder="1" applyAlignment="1">
      <alignment vertical="top" wrapText="1"/>
    </xf>
    <xf numFmtId="0" fontId="0" fillId="0" borderId="30" xfId="0" applyBorder="1"/>
    <xf numFmtId="0" fontId="102" fillId="0" borderId="23" xfId="5" applyFont="1" applyFill="1" applyBorder="1" applyAlignment="1">
      <alignment horizontal="left" vertical="top" wrapText="1"/>
    </xf>
    <xf numFmtId="0" fontId="73" fillId="0" borderId="23" xfId="0" applyFont="1" applyBorder="1" applyAlignment="1">
      <alignment vertical="top" wrapText="1"/>
    </xf>
    <xf numFmtId="0" fontId="113" fillId="0" borderId="30" xfId="0" applyFont="1" applyBorder="1" applyAlignment="1">
      <alignment horizontal="left" vertical="center" readingOrder="1"/>
    </xf>
    <xf numFmtId="0" fontId="85" fillId="0" borderId="0" xfId="0" applyFont="1" applyBorder="1" applyAlignment="1">
      <alignment vertical="center" wrapText="1"/>
    </xf>
    <xf numFmtId="0" fontId="30" fillId="0" borderId="0" xfId="0" applyFont="1" applyBorder="1" applyAlignment="1">
      <alignment horizontal="center" vertical="top" wrapText="1"/>
    </xf>
    <xf numFmtId="0" fontId="30" fillId="0" borderId="0" xfId="0" applyFont="1" applyAlignment="1">
      <alignment vertical="top" wrapText="1"/>
    </xf>
    <xf numFmtId="4" fontId="30" fillId="0" borderId="0" xfId="0" applyNumberFormat="1" applyFont="1" applyAlignment="1">
      <alignment horizontal="center" vertical="center" readingOrder="1"/>
    </xf>
    <xf numFmtId="0" fontId="30" fillId="0" borderId="0" xfId="0" applyFont="1"/>
    <xf numFmtId="0" fontId="30" fillId="0" borderId="0" xfId="0" applyFont="1" applyAlignment="1">
      <alignment horizontal="center" vertical="top" wrapText="1"/>
    </xf>
    <xf numFmtId="41" fontId="30" fillId="12" borderId="0" xfId="2" applyFont="1" applyFill="1" applyAlignment="1">
      <alignment horizontal="left" wrapText="1" readingOrder="1"/>
    </xf>
    <xf numFmtId="40" fontId="30" fillId="0" borderId="0" xfId="0" applyNumberFormat="1" applyFont="1" applyAlignment="1">
      <alignment horizontal="center" vertical="center" readingOrder="1"/>
    </xf>
    <xf numFmtId="0" fontId="28" fillId="0" borderId="0" xfId="0" applyFont="1"/>
    <xf numFmtId="0" fontId="30" fillId="0" borderId="0" xfId="0" applyFont="1" applyBorder="1" applyAlignment="1">
      <alignment vertical="top" wrapText="1"/>
    </xf>
    <xf numFmtId="40" fontId="85" fillId="0" borderId="0" xfId="0" applyNumberFormat="1" applyFont="1" applyBorder="1" applyAlignment="1">
      <alignment horizontal="right" vertical="top" wrapText="1"/>
    </xf>
    <xf numFmtId="166" fontId="30" fillId="0" borderId="0" xfId="2" applyNumberFormat="1" applyFont="1" applyFill="1"/>
    <xf numFmtId="40" fontId="88" fillId="16" borderId="6" xfId="0" applyNumberFormat="1" applyFont="1" applyFill="1" applyBorder="1" applyAlignment="1">
      <alignment horizontal="center" vertical="top" wrapText="1"/>
    </xf>
    <xf numFmtId="0" fontId="85" fillId="9" borderId="0" xfId="0" applyFont="1" applyFill="1" applyBorder="1" applyAlignment="1">
      <alignment horizontal="center" vertical="center" wrapText="1"/>
    </xf>
    <xf numFmtId="0" fontId="85" fillId="21" borderId="6" xfId="0" applyFont="1" applyFill="1" applyBorder="1" applyAlignment="1">
      <alignment horizontal="center" vertical="top" wrapText="1"/>
    </xf>
    <xf numFmtId="40" fontId="85" fillId="21" borderId="6" xfId="0" applyNumberFormat="1" applyFont="1" applyFill="1" applyBorder="1" applyAlignment="1">
      <alignment horizontal="center" vertical="top" wrapText="1"/>
    </xf>
    <xf numFmtId="0" fontId="85" fillId="9" borderId="0" xfId="0" applyFont="1" applyFill="1" applyBorder="1" applyAlignment="1">
      <alignment horizontal="center" vertical="top" wrapText="1"/>
    </xf>
    <xf numFmtId="0" fontId="85" fillId="0" borderId="0" xfId="0" applyFont="1" applyFill="1" applyBorder="1" applyAlignment="1">
      <alignment vertical="center" wrapText="1"/>
    </xf>
    <xf numFmtId="0" fontId="30" fillId="0" borderId="0" xfId="0" applyFont="1" applyFill="1" applyBorder="1" applyAlignment="1">
      <alignment vertical="top" wrapText="1"/>
    </xf>
    <xf numFmtId="40" fontId="30" fillId="0" borderId="6" xfId="0" applyNumberFormat="1" applyFont="1" applyBorder="1" applyAlignment="1">
      <alignment horizontal="right" vertical="top" wrapText="1"/>
    </xf>
    <xf numFmtId="40" fontId="30" fillId="0" borderId="3" xfId="0" applyNumberFormat="1" applyFont="1" applyBorder="1" applyAlignment="1">
      <alignment horizontal="right" vertical="top" wrapText="1"/>
    </xf>
    <xf numFmtId="0" fontId="85" fillId="9" borderId="6" xfId="0" applyFont="1" applyFill="1" applyBorder="1" applyAlignment="1">
      <alignment horizontal="center" vertical="top" wrapText="1"/>
    </xf>
    <xf numFmtId="0" fontId="85" fillId="9" borderId="6" xfId="0" applyFont="1" applyFill="1" applyBorder="1" applyAlignment="1">
      <alignment horizontal="left" vertical="top" wrapText="1"/>
    </xf>
    <xf numFmtId="0" fontId="30" fillId="0" borderId="6" xfId="0" quotePrefix="1" applyFont="1" applyFill="1" applyBorder="1" applyAlignment="1">
      <alignment horizontal="center" vertical="top" wrapText="1"/>
    </xf>
    <xf numFmtId="9" fontId="30" fillId="0" borderId="6" xfId="0" applyNumberFormat="1" applyFont="1" applyFill="1" applyBorder="1" applyAlignment="1">
      <alignment horizontal="center" vertical="top" wrapText="1"/>
    </xf>
    <xf numFmtId="166" fontId="30" fillId="0" borderId="0" xfId="2" applyNumberFormat="1" applyFont="1" applyFill="1" applyAlignment="1">
      <alignment vertical="top"/>
    </xf>
    <xf numFmtId="0" fontId="28" fillId="0" borderId="6" xfId="0" applyNumberFormat="1" applyFont="1" applyFill="1" applyBorder="1" applyAlignment="1">
      <alignment horizontal="center" vertical="top"/>
    </xf>
    <xf numFmtId="4" fontId="30" fillId="0" borderId="6" xfId="0" applyNumberFormat="1" applyFont="1" applyFill="1" applyBorder="1" applyAlignment="1">
      <alignment horizontal="right" vertical="top" wrapText="1"/>
    </xf>
    <xf numFmtId="0" fontId="28" fillId="0" borderId="0" xfId="0" applyFont="1" applyFill="1" applyAlignment="1">
      <alignment vertical="top"/>
    </xf>
    <xf numFmtId="0" fontId="85" fillId="9" borderId="0" xfId="0" applyFont="1" applyFill="1" applyBorder="1" applyAlignment="1">
      <alignment vertical="center" wrapText="1"/>
    </xf>
    <xf numFmtId="0" fontId="30" fillId="9" borderId="6" xfId="0" applyFont="1" applyFill="1" applyBorder="1" applyAlignment="1">
      <alignment vertical="top" wrapText="1"/>
    </xf>
    <xf numFmtId="0" fontId="30" fillId="9" borderId="0" xfId="0" applyFont="1" applyFill="1" applyBorder="1" applyAlignment="1">
      <alignment vertical="top" wrapText="1"/>
    </xf>
    <xf numFmtId="0" fontId="28" fillId="0" borderId="0" xfId="0" applyNumberFormat="1" applyFont="1" applyFill="1" applyBorder="1" applyAlignment="1">
      <alignment horizontal="center" vertical="top"/>
    </xf>
    <xf numFmtId="0" fontId="30" fillId="21" borderId="6" xfId="0" applyFont="1" applyFill="1" applyBorder="1" applyAlignment="1">
      <alignment vertical="top" wrapText="1"/>
    </xf>
    <xf numFmtId="165" fontId="30" fillId="21" borderId="6" xfId="0" applyNumberFormat="1" applyFont="1" applyFill="1" applyBorder="1" applyAlignment="1">
      <alignment horizontal="left" vertical="top" wrapText="1"/>
    </xf>
    <xf numFmtId="40" fontId="30" fillId="21" borderId="6" xfId="0" applyNumberFormat="1" applyFont="1" applyFill="1" applyBorder="1" applyAlignment="1">
      <alignment horizontal="right" vertical="top" wrapText="1"/>
    </xf>
    <xf numFmtId="164" fontId="30" fillId="21" borderId="6" xfId="0" applyNumberFormat="1" applyFont="1" applyFill="1" applyBorder="1" applyAlignment="1">
      <alignment horizontal="center" vertical="top" wrapText="1"/>
    </xf>
    <xf numFmtId="164" fontId="30" fillId="21" borderId="6" xfId="0" applyNumberFormat="1" applyFont="1" applyFill="1" applyBorder="1" applyAlignment="1">
      <alignment horizontal="left" vertical="top" wrapText="1"/>
    </xf>
    <xf numFmtId="0" fontId="30" fillId="21" borderId="6" xfId="0" applyFont="1" applyFill="1" applyBorder="1" applyAlignment="1">
      <alignment horizontal="left" vertical="top" wrapText="1"/>
    </xf>
    <xf numFmtId="166" fontId="30" fillId="21" borderId="6" xfId="2" applyNumberFormat="1" applyFont="1" applyFill="1" applyBorder="1" applyAlignment="1">
      <alignment vertical="top"/>
    </xf>
    <xf numFmtId="40" fontId="30" fillId="0" borderId="6" xfId="2" applyNumberFormat="1" applyFont="1" applyFill="1" applyBorder="1" applyAlignment="1">
      <alignment vertical="top" wrapText="1"/>
    </xf>
    <xf numFmtId="9" fontId="30" fillId="9" borderId="6" xfId="0" applyNumberFormat="1" applyFont="1" applyFill="1" applyBorder="1" applyAlignment="1">
      <alignment horizontal="center" vertical="top" wrapText="1"/>
    </xf>
    <xf numFmtId="0" fontId="86" fillId="0" borderId="0" xfId="0" applyFont="1" applyBorder="1" applyAlignment="1">
      <alignment vertical="center" wrapText="1"/>
    </xf>
    <xf numFmtId="0" fontId="28" fillId="0" borderId="0" xfId="0" applyFont="1" applyBorder="1" applyAlignment="1">
      <alignment vertical="top" wrapText="1"/>
    </xf>
    <xf numFmtId="0" fontId="30" fillId="0" borderId="6" xfId="0" applyFont="1" applyBorder="1" applyAlignment="1">
      <alignment vertical="top"/>
    </xf>
    <xf numFmtId="0" fontId="30" fillId="0" borderId="6" xfId="0" applyFont="1" applyBorder="1" applyAlignment="1">
      <alignment horizontal="center" vertical="top"/>
    </xf>
    <xf numFmtId="0" fontId="30" fillId="0" borderId="6" xfId="0" applyFont="1" applyBorder="1"/>
    <xf numFmtId="40" fontId="30" fillId="0" borderId="0" xfId="0" applyNumberFormat="1" applyFont="1" applyAlignment="1">
      <alignment vertical="top" wrapText="1"/>
    </xf>
    <xf numFmtId="40" fontId="30" fillId="0" borderId="0" xfId="0" applyNumberFormat="1" applyFont="1" applyAlignment="1">
      <alignment horizontal="right" vertical="top" wrapText="1"/>
    </xf>
    <xf numFmtId="41" fontId="28" fillId="0" borderId="0" xfId="2" applyFont="1" applyAlignment="1">
      <alignment vertical="top" wrapText="1"/>
    </xf>
    <xf numFmtId="0" fontId="28" fillId="0" borderId="0" xfId="0" applyFont="1" applyAlignment="1">
      <alignment vertical="top" wrapText="1"/>
    </xf>
    <xf numFmtId="0" fontId="30" fillId="0" borderId="6" xfId="0" applyFont="1" applyBorder="1" applyAlignment="1">
      <alignment horizontal="left" vertical="top" wrapText="1"/>
    </xf>
    <xf numFmtId="0" fontId="30" fillId="0" borderId="6" xfId="0" applyFont="1" applyBorder="1" applyAlignment="1">
      <alignment horizontal="left" vertical="top"/>
    </xf>
    <xf numFmtId="0" fontId="0" fillId="0" borderId="30" xfId="0" applyFont="1" applyBorder="1" applyAlignment="1">
      <alignment vertical="top" wrapText="1"/>
    </xf>
    <xf numFmtId="0" fontId="0" fillId="0" borderId="23" xfId="0" applyFont="1" applyBorder="1" applyAlignment="1">
      <alignment vertical="top" wrapText="1"/>
    </xf>
    <xf numFmtId="0" fontId="11" fillId="9" borderId="6" xfId="0" applyFont="1" applyFill="1" applyBorder="1" applyAlignment="1">
      <alignment horizontal="left" vertical="top" wrapText="1"/>
    </xf>
    <xf numFmtId="0" fontId="7" fillId="9" borderId="6" xfId="0" applyFont="1" applyFill="1" applyBorder="1" applyAlignment="1">
      <alignment horizontal="left" vertical="top" wrapText="1"/>
    </xf>
    <xf numFmtId="0" fontId="11" fillId="9" borderId="6" xfId="0" quotePrefix="1" applyFont="1" applyFill="1" applyBorder="1" applyAlignment="1">
      <alignment horizontal="left" vertical="top" wrapText="1"/>
    </xf>
    <xf numFmtId="0" fontId="11" fillId="9" borderId="6" xfId="0" applyFont="1" applyFill="1" applyBorder="1" applyAlignment="1">
      <alignment vertical="top" wrapText="1"/>
    </xf>
    <xf numFmtId="49" fontId="6" fillId="9" borderId="6" xfId="5" quotePrefix="1" applyNumberFormat="1" applyFont="1" applyFill="1" applyBorder="1" applyAlignment="1">
      <alignment horizontal="left" vertical="top" wrapText="1"/>
    </xf>
    <xf numFmtId="49" fontId="6" fillId="9" borderId="6" xfId="5" applyNumberFormat="1" applyFont="1" applyFill="1" applyBorder="1" applyAlignment="1">
      <alignment vertical="top" wrapText="1"/>
    </xf>
    <xf numFmtId="0" fontId="115" fillId="0" borderId="6" xfId="0" applyFont="1" applyFill="1" applyBorder="1" applyAlignment="1">
      <alignment horizontal="center" vertical="top" wrapText="1"/>
    </xf>
    <xf numFmtId="0" fontId="115" fillId="9" borderId="6" xfId="0" applyFont="1" applyFill="1" applyBorder="1" applyAlignment="1">
      <alignment horizontal="center" vertical="top" wrapText="1"/>
    </xf>
    <xf numFmtId="0" fontId="116" fillId="0" borderId="6" xfId="0" applyFont="1" applyFill="1" applyBorder="1" applyAlignment="1">
      <alignment horizontal="center" vertical="top" wrapText="1"/>
    </xf>
    <xf numFmtId="0" fontId="80" fillId="0" borderId="47" xfId="0" applyFont="1" applyFill="1" applyBorder="1" applyAlignment="1">
      <alignment horizontal="center" vertical="top" wrapText="1"/>
    </xf>
    <xf numFmtId="0" fontId="79" fillId="0" borderId="6" xfId="0" applyFont="1" applyFill="1" applyBorder="1" applyAlignment="1">
      <alignment horizontal="center" vertical="top" wrapText="1"/>
    </xf>
    <xf numFmtId="0" fontId="0" fillId="0" borderId="6" xfId="0" applyFont="1" applyBorder="1" applyAlignment="1">
      <alignment vertical="top" wrapText="1"/>
    </xf>
    <xf numFmtId="0" fontId="0" fillId="0" borderId="6" xfId="0" applyFont="1" applyBorder="1" applyAlignment="1">
      <alignment horizontal="left" vertical="top" wrapText="1" indent="2" readingOrder="1"/>
    </xf>
    <xf numFmtId="0" fontId="79" fillId="0" borderId="6" xfId="0" quotePrefix="1" applyFont="1" applyFill="1" applyBorder="1" applyAlignment="1">
      <alignment horizontal="center" vertical="top" wrapText="1"/>
    </xf>
    <xf numFmtId="0" fontId="79" fillId="0" borderId="6" xfId="0" quotePrefix="1" applyFont="1" applyFill="1" applyBorder="1" applyAlignment="1">
      <alignment horizontal="left" vertical="top" wrapText="1"/>
    </xf>
    <xf numFmtId="0" fontId="79" fillId="0" borderId="6" xfId="0" applyFont="1" applyFill="1" applyBorder="1" applyAlignment="1">
      <alignment vertical="top" wrapText="1"/>
    </xf>
    <xf numFmtId="0" fontId="0" fillId="0" borderId="0" xfId="0" applyFont="1"/>
    <xf numFmtId="14" fontId="79" fillId="0" borderId="6" xfId="0" quotePrefix="1" applyNumberFormat="1" applyFont="1" applyFill="1" applyBorder="1" applyAlignment="1">
      <alignment horizontal="center" vertical="top" wrapText="1"/>
    </xf>
    <xf numFmtId="0" fontId="0" fillId="0" borderId="6" xfId="0" applyFont="1" applyBorder="1" applyAlignment="1">
      <alignment horizontal="center" vertical="top"/>
    </xf>
    <xf numFmtId="0" fontId="79" fillId="0" borderId="6" xfId="0" quotePrefix="1" applyFont="1" applyFill="1" applyBorder="1" applyAlignment="1">
      <alignment vertical="top" wrapText="1"/>
    </xf>
    <xf numFmtId="0" fontId="80" fillId="0" borderId="6" xfId="0" applyFont="1" applyFill="1" applyBorder="1" applyAlignment="1">
      <alignment horizontal="left" vertical="top" wrapText="1"/>
    </xf>
    <xf numFmtId="0" fontId="9" fillId="0" borderId="0" xfId="0" applyFont="1"/>
    <xf numFmtId="0" fontId="100" fillId="15" borderId="30" xfId="0" applyFont="1" applyFill="1" applyBorder="1" applyAlignment="1">
      <alignment horizontal="center" vertical="top" wrapText="1"/>
    </xf>
    <xf numFmtId="0" fontId="9" fillId="0" borderId="0" xfId="0" applyFont="1" applyAlignment="1">
      <alignment vertical="top"/>
    </xf>
    <xf numFmtId="0" fontId="111" fillId="11" borderId="0" xfId="0" applyFont="1" applyFill="1" applyBorder="1" applyAlignment="1">
      <alignment vertical="top"/>
    </xf>
    <xf numFmtId="0" fontId="46" fillId="11" borderId="0" xfId="0" applyFont="1" applyFill="1" applyBorder="1" applyAlignment="1">
      <alignment horizontal="center" vertical="top"/>
    </xf>
    <xf numFmtId="0" fontId="80" fillId="10" borderId="56" xfId="0" applyFont="1" applyFill="1" applyBorder="1" applyAlignment="1">
      <alignment horizontal="center" vertical="top" wrapText="1"/>
    </xf>
    <xf numFmtId="0" fontId="81" fillId="0" borderId="6" xfId="0" applyFont="1" applyFill="1" applyBorder="1" applyAlignment="1">
      <alignment horizontal="left" vertical="top" wrapText="1"/>
    </xf>
    <xf numFmtId="14" fontId="81" fillId="0" borderId="6" xfId="0" quotePrefix="1" applyNumberFormat="1" applyFont="1" applyFill="1" applyBorder="1" applyAlignment="1">
      <alignment horizontal="center" vertical="top" wrapText="1"/>
    </xf>
    <xf numFmtId="0" fontId="0" fillId="0" borderId="30" xfId="0" applyFont="1" applyBorder="1" applyAlignment="1">
      <alignment horizontal="center" vertical="top" wrapText="1"/>
    </xf>
    <xf numFmtId="0" fontId="0" fillId="0" borderId="30" xfId="0" applyFont="1" applyBorder="1" applyAlignment="1">
      <alignment horizontal="left" vertical="top" wrapText="1"/>
    </xf>
    <xf numFmtId="0" fontId="7" fillId="0" borderId="5" xfId="0" applyFont="1" applyFill="1" applyBorder="1" applyAlignment="1">
      <alignment horizontal="center" vertical="top" wrapText="1"/>
    </xf>
    <xf numFmtId="0" fontId="88" fillId="0" borderId="0" xfId="0" applyFont="1" applyFill="1" applyBorder="1" applyAlignment="1">
      <alignment horizontal="center" vertical="center" wrapText="1"/>
    </xf>
    <xf numFmtId="0" fontId="88" fillId="0" borderId="0" xfId="0" applyFont="1" applyFill="1" applyBorder="1" applyAlignment="1">
      <alignment horizontal="center" vertical="top" wrapText="1"/>
    </xf>
    <xf numFmtId="4" fontId="30" fillId="0" borderId="0" xfId="0" applyNumberFormat="1" applyFont="1"/>
    <xf numFmtId="4" fontId="85" fillId="0" borderId="0" xfId="0" applyNumberFormat="1" applyFont="1" applyAlignment="1">
      <alignment horizontal="left" readingOrder="1"/>
    </xf>
    <xf numFmtId="4" fontId="30" fillId="18" borderId="0" xfId="0" applyNumberFormat="1" applyFont="1" applyFill="1" applyAlignment="1">
      <alignment horizontal="right" readingOrder="1"/>
    </xf>
    <xf numFmtId="40" fontId="30" fillId="0" borderId="0" xfId="0" applyNumberFormat="1" applyFont="1"/>
    <xf numFmtId="40" fontId="85" fillId="0" borderId="0" xfId="0" applyNumberFormat="1" applyFont="1" applyAlignment="1">
      <alignment horizontal="center" readingOrder="1"/>
    </xf>
    <xf numFmtId="4" fontId="30" fillId="0" borderId="4" xfId="0" applyNumberFormat="1" applyFont="1" applyFill="1" applyBorder="1" applyAlignment="1">
      <alignment horizontal="right" vertical="top" wrapText="1"/>
    </xf>
    <xf numFmtId="166" fontId="30" fillId="0" borderId="6" xfId="2" applyNumberFormat="1" applyFont="1" applyFill="1" applyBorder="1" applyAlignment="1">
      <alignment vertical="top" wrapText="1"/>
    </xf>
    <xf numFmtId="40" fontId="30" fillId="9" borderId="6" xfId="0" applyNumberFormat="1" applyFont="1" applyFill="1" applyBorder="1" applyAlignment="1">
      <alignment horizontal="center" vertical="top" wrapText="1"/>
    </xf>
    <xf numFmtId="4" fontId="30" fillId="0" borderId="6" xfId="0" applyNumberFormat="1" applyFont="1" applyBorder="1" applyAlignment="1">
      <alignment vertical="top"/>
    </xf>
    <xf numFmtId="40" fontId="30" fillId="0" borderId="6" xfId="0" applyNumberFormat="1" applyFont="1" applyFill="1" applyBorder="1" applyAlignment="1">
      <alignment horizontal="right" vertical="top"/>
    </xf>
    <xf numFmtId="14" fontId="30" fillId="0" borderId="6" xfId="0" applyNumberFormat="1" applyFont="1" applyFill="1" applyBorder="1" applyAlignment="1">
      <alignment horizontal="left" vertical="top" wrapText="1"/>
    </xf>
    <xf numFmtId="0" fontId="30" fillId="0" borderId="6" xfId="0" applyFont="1" applyFill="1" applyBorder="1" applyAlignment="1">
      <alignment horizontal="center" vertical="top"/>
    </xf>
    <xf numFmtId="40" fontId="30" fillId="21" borderId="6" xfId="0" applyNumberFormat="1" applyFont="1" applyFill="1" applyBorder="1" applyAlignment="1">
      <alignment horizontal="right" vertical="top"/>
    </xf>
    <xf numFmtId="14" fontId="30" fillId="21" borderId="6" xfId="0" applyNumberFormat="1" applyFont="1" applyFill="1" applyBorder="1" applyAlignment="1">
      <alignment horizontal="left" vertical="top" wrapText="1"/>
    </xf>
    <xf numFmtId="4" fontId="30" fillId="21" borderId="0" xfId="0" applyNumberFormat="1" applyFont="1" applyFill="1" applyBorder="1" applyAlignment="1">
      <alignment horizontal="right" vertical="top" wrapText="1"/>
    </xf>
    <xf numFmtId="0" fontId="30" fillId="21" borderId="6" xfId="0" applyFont="1" applyFill="1" applyBorder="1" applyAlignment="1">
      <alignment horizontal="center" vertical="top"/>
    </xf>
    <xf numFmtId="9" fontId="30" fillId="21" borderId="6" xfId="0" applyNumberFormat="1" applyFont="1" applyFill="1" applyBorder="1" applyAlignment="1">
      <alignment horizontal="center" vertical="top" wrapText="1"/>
    </xf>
    <xf numFmtId="0" fontId="85" fillId="0" borderId="6" xfId="0" applyFont="1" applyBorder="1" applyAlignment="1">
      <alignment vertical="top" wrapText="1"/>
    </xf>
    <xf numFmtId="0" fontId="30" fillId="0" borderId="6" xfId="0" quotePrefix="1" applyFont="1" applyBorder="1" applyAlignment="1">
      <alignment horizontal="left" vertical="top" wrapText="1"/>
    </xf>
    <xf numFmtId="9" fontId="85" fillId="0" borderId="6" xfId="0" applyNumberFormat="1" applyFont="1" applyFill="1" applyBorder="1" applyAlignment="1">
      <alignment horizontal="center" vertical="top" wrapText="1"/>
    </xf>
    <xf numFmtId="49" fontId="7" fillId="0" borderId="6" xfId="2" applyNumberFormat="1" applyFont="1" applyFill="1" applyBorder="1" applyAlignment="1">
      <alignment vertical="top" wrapText="1"/>
    </xf>
    <xf numFmtId="49" fontId="5" fillId="0" borderId="6" xfId="2" applyNumberFormat="1" applyFont="1" applyFill="1" applyBorder="1" applyAlignment="1">
      <alignment horizontal="left" vertical="top" wrapText="1"/>
    </xf>
    <xf numFmtId="49" fontId="5" fillId="0" borderId="6" xfId="2" applyNumberFormat="1" applyFont="1" applyFill="1" applyBorder="1" applyAlignment="1">
      <alignment vertical="top" wrapText="1"/>
    </xf>
    <xf numFmtId="49" fontId="7" fillId="0" borderId="6" xfId="2" quotePrefix="1" applyNumberFormat="1" applyFont="1" applyFill="1" applyBorder="1" applyAlignment="1">
      <alignment vertical="top" wrapText="1"/>
    </xf>
    <xf numFmtId="0" fontId="0" fillId="0" borderId="57" xfId="0" applyFont="1" applyFill="1" applyBorder="1" applyAlignment="1">
      <alignment vertical="top" wrapText="1"/>
    </xf>
    <xf numFmtId="0" fontId="0" fillId="0" borderId="0" xfId="0" applyFont="1" applyAlignment="1">
      <alignment vertical="top" wrapText="1"/>
    </xf>
    <xf numFmtId="0" fontId="0" fillId="0" borderId="6" xfId="0" applyFont="1" applyFill="1" applyBorder="1" applyAlignment="1">
      <alignment vertical="top" wrapText="1"/>
    </xf>
    <xf numFmtId="0" fontId="0" fillId="0" borderId="6" xfId="0" applyBorder="1"/>
    <xf numFmtId="0" fontId="0" fillId="0" borderId="6" xfId="0" applyFont="1" applyBorder="1" applyAlignment="1">
      <alignment horizontal="left" vertical="top" wrapText="1"/>
    </xf>
    <xf numFmtId="0" fontId="0" fillId="0" borderId="23" xfId="0" applyFont="1" applyBorder="1" applyAlignment="1">
      <alignment horizontal="left" vertical="top" wrapText="1"/>
    </xf>
    <xf numFmtId="0" fontId="46" fillId="24" borderId="13" xfId="0" applyFont="1" applyFill="1" applyBorder="1" applyAlignment="1">
      <alignment horizontal="center" vertical="top" wrapText="1"/>
    </xf>
    <xf numFmtId="0" fontId="111" fillId="24" borderId="0" xfId="0" applyFont="1" applyFill="1" applyBorder="1" applyAlignment="1">
      <alignment vertical="top"/>
    </xf>
    <xf numFmtId="0" fontId="0" fillId="9" borderId="0" xfId="0" applyFill="1"/>
    <xf numFmtId="0" fontId="80" fillId="15" borderId="29" xfId="0" applyFont="1" applyFill="1" applyBorder="1" applyAlignment="1">
      <alignment horizontal="center" vertical="top" wrapText="1"/>
    </xf>
    <xf numFmtId="0" fontId="80" fillId="15" borderId="48" xfId="0" applyFont="1" applyFill="1" applyBorder="1" applyAlignment="1">
      <alignment horizontal="center" vertical="top" wrapText="1"/>
    </xf>
    <xf numFmtId="0" fontId="46" fillId="24" borderId="6" xfId="0" applyFont="1" applyFill="1" applyBorder="1" applyAlignment="1">
      <alignment horizontal="center" vertical="top"/>
    </xf>
    <xf numFmtId="0" fontId="46" fillId="24" borderId="6" xfId="0" applyFont="1" applyFill="1" applyBorder="1" applyAlignment="1">
      <alignment horizontal="center" vertical="top" wrapText="1"/>
    </xf>
    <xf numFmtId="0" fontId="0" fillId="9" borderId="6" xfId="0" applyFill="1" applyBorder="1"/>
    <xf numFmtId="0" fontId="11" fillId="24" borderId="6" xfId="0" applyFont="1" applyFill="1" applyBorder="1" applyAlignment="1">
      <alignment horizontal="center" vertical="top" wrapText="1"/>
    </xf>
    <xf numFmtId="43" fontId="23" fillId="0" borderId="6" xfId="1" applyFont="1" applyFill="1" applyBorder="1" applyAlignment="1">
      <alignment horizontal="left" vertical="top" wrapText="1"/>
    </xf>
    <xf numFmtId="0" fontId="80" fillId="15" borderId="54" xfId="0" applyFont="1" applyFill="1" applyBorder="1" applyAlignment="1">
      <alignment horizontal="center" vertical="top" wrapText="1"/>
    </xf>
    <xf numFmtId="0" fontId="100" fillId="15" borderId="54" xfId="0" applyFont="1" applyFill="1" applyBorder="1" applyAlignment="1">
      <alignment horizontal="center" vertical="top" wrapText="1"/>
    </xf>
    <xf numFmtId="0" fontId="9" fillId="0" borderId="6" xfId="0" applyFont="1" applyBorder="1"/>
    <xf numFmtId="0" fontId="46" fillId="0" borderId="58" xfId="0" applyFont="1" applyFill="1" applyBorder="1" applyAlignment="1">
      <alignment horizontal="center" vertical="top" wrapText="1"/>
    </xf>
    <xf numFmtId="0" fontId="11" fillId="0" borderId="5" xfId="0" applyFont="1" applyFill="1" applyBorder="1" applyAlignment="1">
      <alignment horizontal="center" vertical="top" wrapText="1"/>
    </xf>
    <xf numFmtId="0" fontId="7" fillId="0" borderId="5" xfId="0" applyFont="1" applyFill="1" applyBorder="1" applyAlignment="1">
      <alignment horizontal="left" vertical="top" wrapText="1"/>
    </xf>
    <xf numFmtId="0" fontId="123" fillId="0" borderId="6" xfId="0" applyFont="1" applyFill="1" applyBorder="1" applyAlignment="1">
      <alignment vertical="top" wrapText="1"/>
    </xf>
    <xf numFmtId="0" fontId="46" fillId="0" borderId="13" xfId="0" applyFont="1" applyFill="1" applyBorder="1" applyAlignment="1">
      <alignment horizontal="center" vertical="top" wrapText="1"/>
    </xf>
    <xf numFmtId="0" fontId="11" fillId="0" borderId="3" xfId="0" applyFont="1" applyFill="1" applyBorder="1" applyAlignment="1">
      <alignment horizontal="center" vertical="top" wrapText="1"/>
    </xf>
    <xf numFmtId="0" fontId="11" fillId="0" borderId="3" xfId="0" applyFont="1" applyFill="1" applyBorder="1" applyAlignment="1">
      <alignment horizontal="left" vertical="top" wrapText="1"/>
    </xf>
    <xf numFmtId="0" fontId="0" fillId="0" borderId="6" xfId="0" applyBorder="1" applyAlignment="1">
      <alignment horizontal="center" vertical="top" wrapText="1"/>
    </xf>
    <xf numFmtId="0" fontId="122" fillId="0" borderId="6" xfId="0" applyFont="1" applyFill="1" applyBorder="1" applyAlignment="1">
      <alignment vertical="top" wrapText="1"/>
    </xf>
    <xf numFmtId="0" fontId="80" fillId="15" borderId="59" xfId="0" applyFont="1" applyFill="1" applyBorder="1" applyAlignment="1">
      <alignment horizontal="center" vertical="top" wrapText="1"/>
    </xf>
    <xf numFmtId="0" fontId="21" fillId="22" borderId="0" xfId="0" applyFont="1" applyFill="1" applyBorder="1" applyAlignment="1">
      <alignment vertical="center" wrapText="1"/>
    </xf>
    <xf numFmtId="0" fontId="22" fillId="22" borderId="6" xfId="0" applyFont="1" applyFill="1" applyBorder="1" applyAlignment="1">
      <alignment horizontal="center" vertical="top" wrapText="1"/>
    </xf>
    <xf numFmtId="0" fontId="24" fillId="22" borderId="6" xfId="0" applyFont="1" applyFill="1" applyBorder="1" applyAlignment="1">
      <alignment vertical="top" wrapText="1"/>
    </xf>
    <xf numFmtId="0" fontId="23" fillId="22" borderId="6" xfId="0" applyFont="1" applyFill="1" applyBorder="1" applyAlignment="1">
      <alignment vertical="top" wrapText="1"/>
    </xf>
    <xf numFmtId="0" fontId="22" fillId="22" borderId="0" xfId="0" applyFont="1" applyFill="1" applyBorder="1" applyAlignment="1">
      <alignment vertical="top" wrapText="1"/>
    </xf>
    <xf numFmtId="0" fontId="120" fillId="0" borderId="0" xfId="0" applyFont="1" applyFill="1" applyBorder="1" applyAlignment="1">
      <alignment vertical="center" wrapText="1"/>
    </xf>
    <xf numFmtId="0" fontId="119" fillId="0" borderId="6" xfId="0" applyFont="1" applyFill="1" applyBorder="1" applyAlignment="1">
      <alignment horizontal="center" vertical="top" wrapText="1"/>
    </xf>
    <xf numFmtId="0" fontId="120" fillId="9" borderId="6" xfId="0" applyFont="1" applyFill="1" applyBorder="1" applyAlignment="1">
      <alignment vertical="top" wrapText="1"/>
    </xf>
    <xf numFmtId="40" fontId="119" fillId="0" borderId="6" xfId="0" applyNumberFormat="1" applyFont="1" applyFill="1" applyBorder="1" applyAlignment="1">
      <alignment horizontal="right" vertical="top" wrapText="1"/>
    </xf>
    <xf numFmtId="164" fontId="119" fillId="0" borderId="6" xfId="0" applyNumberFormat="1" applyFont="1" applyFill="1" applyBorder="1" applyAlignment="1">
      <alignment horizontal="center" vertical="top" wrapText="1"/>
    </xf>
    <xf numFmtId="0" fontId="119" fillId="0" borderId="6" xfId="0" applyFont="1" applyFill="1" applyBorder="1" applyAlignment="1">
      <alignment vertical="top" wrapText="1"/>
    </xf>
    <xf numFmtId="164" fontId="119" fillId="0" borderId="6" xfId="0" applyNumberFormat="1" applyFont="1" applyFill="1" applyBorder="1" applyAlignment="1">
      <alignment horizontal="left" vertical="top" wrapText="1"/>
    </xf>
    <xf numFmtId="165" fontId="119" fillId="0" borderId="6" xfId="0" applyNumberFormat="1" applyFont="1" applyFill="1" applyBorder="1" applyAlignment="1">
      <alignment horizontal="left" vertical="top" wrapText="1"/>
    </xf>
    <xf numFmtId="166" fontId="119" fillId="0" borderId="0" xfId="2" applyNumberFormat="1" applyFont="1" applyFill="1" applyAlignment="1">
      <alignment vertical="top"/>
    </xf>
    <xf numFmtId="0" fontId="119" fillId="0" borderId="6" xfId="0" applyFont="1" applyFill="1" applyBorder="1" applyAlignment="1">
      <alignment horizontal="left" vertical="top" wrapText="1"/>
    </xf>
    <xf numFmtId="9" fontId="119" fillId="0" borderId="6" xfId="0" applyNumberFormat="1" applyFont="1" applyFill="1" applyBorder="1" applyAlignment="1">
      <alignment horizontal="center" vertical="top" wrapText="1"/>
    </xf>
    <xf numFmtId="0" fontId="119" fillId="0" borderId="0" xfId="0" applyFont="1" applyFill="1" applyBorder="1" applyAlignment="1">
      <alignment vertical="top" wrapText="1"/>
    </xf>
    <xf numFmtId="0" fontId="30" fillId="9" borderId="6" xfId="0" quotePrefix="1" applyFont="1" applyFill="1" applyBorder="1" applyAlignment="1">
      <alignment horizontal="left" vertical="top" wrapText="1"/>
    </xf>
    <xf numFmtId="0" fontId="30" fillId="9" borderId="3" xfId="0" quotePrefix="1" applyFont="1" applyFill="1" applyBorder="1" applyAlignment="1">
      <alignment horizontal="left" vertical="top" wrapText="1"/>
    </xf>
    <xf numFmtId="9" fontId="30" fillId="0" borderId="6" xfId="0" applyNumberFormat="1" applyFont="1" applyFill="1" applyBorder="1" applyAlignment="1">
      <alignment horizontal="left" vertical="top" wrapText="1"/>
    </xf>
    <xf numFmtId="164" fontId="30" fillId="9" borderId="6" xfId="0" applyNumberFormat="1" applyFont="1" applyFill="1" applyBorder="1" applyAlignment="1">
      <alignment horizontal="center" vertical="top" wrapText="1"/>
    </xf>
    <xf numFmtId="0" fontId="119" fillId="0" borderId="6" xfId="0" applyFont="1" applyBorder="1" applyAlignment="1">
      <alignment vertical="top"/>
    </xf>
    <xf numFmtId="40" fontId="30" fillId="0" borderId="4" xfId="0" applyNumberFormat="1" applyFont="1" applyFill="1" applyBorder="1" applyAlignment="1">
      <alignment vertical="top" wrapText="1"/>
    </xf>
    <xf numFmtId="0" fontId="125" fillId="0" borderId="0" xfId="0" applyFont="1" applyFill="1" applyBorder="1" applyAlignment="1">
      <alignment vertical="center" wrapText="1"/>
    </xf>
    <xf numFmtId="0" fontId="126" fillId="0" borderId="6" xfId="0" applyFont="1" applyFill="1" applyBorder="1" applyAlignment="1">
      <alignment horizontal="center" vertical="top" wrapText="1"/>
    </xf>
    <xf numFmtId="0" fontId="125" fillId="9" borderId="6" xfId="0" applyFont="1" applyFill="1" applyBorder="1" applyAlignment="1">
      <alignment vertical="top" wrapText="1"/>
    </xf>
    <xf numFmtId="40" fontId="126" fillId="0" borderId="4" xfId="0" applyNumberFormat="1" applyFont="1" applyFill="1" applyBorder="1" applyAlignment="1">
      <alignment horizontal="right" vertical="top" wrapText="1"/>
    </xf>
    <xf numFmtId="164" fontId="126" fillId="0" borderId="6" xfId="0" applyNumberFormat="1" applyFont="1" applyFill="1" applyBorder="1" applyAlignment="1">
      <alignment horizontal="center" vertical="top" wrapText="1"/>
    </xf>
    <xf numFmtId="0" fontId="127" fillId="0" borderId="6" xfId="0" applyFont="1" applyBorder="1" applyAlignment="1">
      <alignment vertical="top" wrapText="1"/>
    </xf>
    <xf numFmtId="0" fontId="126" fillId="0" borderId="6" xfId="0" applyFont="1" applyFill="1" applyBorder="1" applyAlignment="1">
      <alignment vertical="top" wrapText="1"/>
    </xf>
    <xf numFmtId="164" fontId="126" fillId="0" borderId="6" xfId="0" applyNumberFormat="1" applyFont="1" applyFill="1" applyBorder="1" applyAlignment="1">
      <alignment horizontal="left" vertical="top" wrapText="1"/>
    </xf>
    <xf numFmtId="165" fontId="126" fillId="0" borderId="6" xfId="0" applyNumberFormat="1" applyFont="1" applyFill="1" applyBorder="1" applyAlignment="1">
      <alignment horizontal="left" vertical="top" wrapText="1"/>
    </xf>
    <xf numFmtId="40" fontId="126" fillId="0" borderId="6" xfId="0" applyNumberFormat="1" applyFont="1" applyFill="1" applyBorder="1" applyAlignment="1">
      <alignment horizontal="right" vertical="top" wrapText="1"/>
    </xf>
    <xf numFmtId="4" fontId="126" fillId="0" borderId="6" xfId="0" applyNumberFormat="1" applyFont="1" applyFill="1" applyBorder="1" applyAlignment="1">
      <alignment horizontal="right" vertical="top" wrapText="1"/>
    </xf>
    <xf numFmtId="165" fontId="126" fillId="0" borderId="6" xfId="0" quotePrefix="1" applyNumberFormat="1" applyFont="1" applyFill="1" applyBorder="1" applyAlignment="1">
      <alignment horizontal="left" vertical="top" wrapText="1"/>
    </xf>
    <xf numFmtId="0" fontId="126" fillId="0" borderId="0" xfId="0" applyFont="1" applyFill="1" applyBorder="1" applyAlignment="1">
      <alignment vertical="top" wrapText="1"/>
    </xf>
    <xf numFmtId="40" fontId="126" fillId="0" borderId="6" xfId="0" applyNumberFormat="1" applyFont="1" applyFill="1" applyBorder="1" applyAlignment="1">
      <alignment vertical="top" wrapText="1"/>
    </xf>
    <xf numFmtId="0" fontId="127" fillId="0" borderId="6" xfId="0" applyFont="1" applyFill="1" applyBorder="1" applyAlignment="1">
      <alignment vertical="top" wrapText="1"/>
    </xf>
    <xf numFmtId="0" fontId="24" fillId="0" borderId="11" xfId="0" applyFont="1" applyBorder="1" applyAlignment="1">
      <alignment horizontal="left" vertical="top" wrapText="1"/>
    </xf>
    <xf numFmtId="40" fontId="24" fillId="0" borderId="11" xfId="0" applyNumberFormat="1" applyFont="1" applyBorder="1" applyAlignment="1">
      <alignment horizontal="left" vertical="top" wrapText="1"/>
    </xf>
    <xf numFmtId="4" fontId="27" fillId="0" borderId="3" xfId="0" applyNumberFormat="1" applyFont="1" applyFill="1" applyBorder="1" applyAlignment="1">
      <alignment horizontal="right" vertical="top" wrapText="1"/>
    </xf>
    <xf numFmtId="4" fontId="27" fillId="0" borderId="5" xfId="0" applyNumberFormat="1" applyFont="1" applyFill="1" applyBorder="1" applyAlignment="1">
      <alignment horizontal="right" vertical="top" wrapText="1"/>
    </xf>
    <xf numFmtId="4" fontId="27" fillId="0" borderId="4" xfId="0" applyNumberFormat="1" applyFont="1" applyFill="1" applyBorder="1" applyAlignment="1">
      <alignment horizontal="right" vertical="top" wrapText="1"/>
    </xf>
    <xf numFmtId="0" fontId="85" fillId="21" borderId="23" xfId="0" applyFont="1" applyFill="1" applyBorder="1" applyAlignment="1">
      <alignment horizontal="left" vertical="center" wrapText="1"/>
    </xf>
    <xf numFmtId="0" fontId="85" fillId="21" borderId="31" xfId="0" applyFont="1" applyFill="1" applyBorder="1" applyAlignment="1">
      <alignment horizontal="left" vertical="center" wrapText="1"/>
    </xf>
    <xf numFmtId="0" fontId="85" fillId="21" borderId="24" xfId="0" applyFont="1" applyFill="1" applyBorder="1" applyAlignment="1">
      <alignment horizontal="left" vertical="center" wrapText="1"/>
    </xf>
    <xf numFmtId="0" fontId="114" fillId="0" borderId="11" xfId="0" applyFont="1" applyBorder="1" applyAlignment="1">
      <alignment horizontal="left" vertical="center" wrapText="1"/>
    </xf>
    <xf numFmtId="40" fontId="114" fillId="0" borderId="11" xfId="0" applyNumberFormat="1" applyFont="1" applyBorder="1" applyAlignment="1">
      <alignment horizontal="left" vertical="center" wrapText="1"/>
    </xf>
    <xf numFmtId="40" fontId="3" fillId="2" borderId="15" xfId="0" applyNumberFormat="1" applyFont="1" applyFill="1" applyBorder="1" applyAlignment="1">
      <alignment horizontal="center" vertical="top" wrapText="1"/>
    </xf>
    <xf numFmtId="40" fontId="3" fillId="2" borderId="16" xfId="0" applyNumberFormat="1" applyFont="1" applyFill="1" applyBorder="1" applyAlignment="1">
      <alignment horizontal="center" vertical="top" wrapText="1"/>
    </xf>
    <xf numFmtId="40" fontId="3" fillId="2" borderId="17" xfId="0" applyNumberFormat="1" applyFont="1" applyFill="1" applyBorder="1" applyAlignment="1">
      <alignment horizontal="center" vertical="top" wrapText="1"/>
    </xf>
    <xf numFmtId="0" fontId="3" fillId="2" borderId="33" xfId="0" applyFont="1" applyFill="1" applyBorder="1" applyAlignment="1">
      <alignment horizontal="center" vertical="top" wrapText="1"/>
    </xf>
    <xf numFmtId="0" fontId="3" fillId="2" borderId="39" xfId="0" applyFont="1" applyFill="1" applyBorder="1" applyAlignment="1">
      <alignment horizontal="center" vertical="top" wrapText="1"/>
    </xf>
    <xf numFmtId="0" fontId="3" fillId="2" borderId="15" xfId="0" applyFont="1" applyFill="1" applyBorder="1" applyAlignment="1">
      <alignment horizontal="center" vertical="top"/>
    </xf>
    <xf numFmtId="0" fontId="3" fillId="2" borderId="16" xfId="0" applyFont="1" applyFill="1" applyBorder="1" applyAlignment="1">
      <alignment horizontal="center" vertical="top"/>
    </xf>
    <xf numFmtId="0" fontId="3" fillId="2" borderId="17" xfId="0" applyFont="1" applyFill="1" applyBorder="1" applyAlignment="1">
      <alignment horizontal="center" vertical="top"/>
    </xf>
    <xf numFmtId="0" fontId="3" fillId="2" borderId="15" xfId="0" applyFont="1" applyFill="1" applyBorder="1" applyAlignment="1">
      <alignment horizontal="center" vertical="top" wrapText="1"/>
    </xf>
    <xf numFmtId="0" fontId="3" fillId="2" borderId="16" xfId="0" applyFont="1" applyFill="1" applyBorder="1" applyAlignment="1">
      <alignment horizontal="center" vertical="top" wrapText="1"/>
    </xf>
    <xf numFmtId="0" fontId="3" fillId="2" borderId="17" xfId="0" applyFont="1" applyFill="1" applyBorder="1" applyAlignment="1">
      <alignment horizontal="center" vertical="top" wrapText="1"/>
    </xf>
    <xf numFmtId="40" fontId="3" fillId="2" borderId="34" xfId="0" applyNumberFormat="1" applyFont="1" applyFill="1" applyBorder="1" applyAlignment="1">
      <alignment horizontal="center" vertical="top" wrapText="1"/>
    </xf>
    <xf numFmtId="40" fontId="3" fillId="2" borderId="40" xfId="0" applyNumberFormat="1" applyFont="1" applyFill="1" applyBorder="1" applyAlignment="1">
      <alignment horizontal="center" vertical="top" wrapText="1"/>
    </xf>
    <xf numFmtId="40" fontId="3" fillId="2" borderId="43" xfId="0" applyNumberFormat="1" applyFont="1" applyFill="1" applyBorder="1" applyAlignment="1">
      <alignment horizontal="center" vertical="top" wrapText="1"/>
    </xf>
    <xf numFmtId="40" fontId="1" fillId="2" borderId="35" xfId="0" applyNumberFormat="1" applyFont="1" applyFill="1" applyBorder="1" applyAlignment="1">
      <alignment horizontal="center" vertical="top" wrapText="1"/>
    </xf>
    <xf numFmtId="40" fontId="1" fillId="2" borderId="36" xfId="0" applyNumberFormat="1" applyFont="1" applyFill="1" applyBorder="1" applyAlignment="1">
      <alignment horizontal="center" vertical="top" wrapText="1"/>
    </xf>
    <xf numFmtId="40" fontId="1" fillId="2" borderId="37" xfId="0" applyNumberFormat="1" applyFont="1" applyFill="1" applyBorder="1" applyAlignment="1">
      <alignment horizontal="center" vertical="top" wrapText="1"/>
    </xf>
    <xf numFmtId="40" fontId="1" fillId="2" borderId="41" xfId="0" applyNumberFormat="1" applyFont="1" applyFill="1" applyBorder="1" applyAlignment="1">
      <alignment horizontal="center" vertical="top" wrapText="1"/>
    </xf>
    <xf numFmtId="40" fontId="1" fillId="2" borderId="42" xfId="0" applyNumberFormat="1" applyFont="1" applyFill="1" applyBorder="1" applyAlignment="1">
      <alignment horizontal="center" vertical="top" wrapText="1"/>
    </xf>
    <xf numFmtId="40" fontId="1" fillId="2" borderId="14" xfId="0" applyNumberFormat="1" applyFont="1" applyFill="1" applyBorder="1" applyAlignment="1">
      <alignment horizontal="center" vertical="top" wrapText="1"/>
    </xf>
    <xf numFmtId="40" fontId="46" fillId="18" borderId="38" xfId="2" applyNumberFormat="1" applyFont="1" applyFill="1" applyBorder="1" applyAlignment="1">
      <alignment horizontal="center" vertical="center" wrapText="1"/>
    </xf>
    <xf numFmtId="40" fontId="1" fillId="2" borderId="34" xfId="0" applyNumberFormat="1" applyFont="1" applyFill="1" applyBorder="1" applyAlignment="1">
      <alignment horizontal="center" vertical="top" wrapText="1"/>
    </xf>
    <xf numFmtId="40" fontId="1" fillId="2" borderId="33" xfId="0" applyNumberFormat="1" applyFont="1" applyFill="1" applyBorder="1" applyAlignment="1">
      <alignment horizontal="center" vertical="top" wrapText="1"/>
    </xf>
    <xf numFmtId="40" fontId="1" fillId="2" borderId="14" xfId="0" applyNumberFormat="1" applyFont="1" applyFill="1" applyBorder="1" applyAlignment="1">
      <alignment horizontal="center" vertical="center" wrapText="1"/>
    </xf>
    <xf numFmtId="40" fontId="3" fillId="2" borderId="14" xfId="0" applyNumberFormat="1" applyFont="1" applyFill="1" applyBorder="1" applyAlignment="1">
      <alignment horizontal="center" vertical="center" wrapText="1"/>
    </xf>
    <xf numFmtId="0" fontId="3" fillId="2" borderId="15" xfId="0" applyFont="1" applyFill="1"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3" fillId="2" borderId="15" xfId="0" applyFont="1" applyFill="1" applyBorder="1" applyAlignment="1">
      <alignment horizontal="center" vertical="center"/>
    </xf>
    <xf numFmtId="40" fontId="1" fillId="6" borderId="14" xfId="2" applyNumberFormat="1" applyFont="1" applyFill="1" applyBorder="1" applyAlignment="1">
      <alignment horizontal="center" vertical="center" wrapText="1"/>
    </xf>
    <xf numFmtId="0" fontId="4" fillId="0" borderId="0" xfId="0" applyFont="1" applyBorder="1" applyAlignment="1">
      <alignment horizontal="left" vertical="center" wrapText="1"/>
    </xf>
    <xf numFmtId="1" fontId="1" fillId="2" borderId="14" xfId="2" applyNumberFormat="1" applyFont="1" applyFill="1" applyBorder="1" applyAlignment="1">
      <alignment horizontal="center" vertical="center" wrapText="1"/>
    </xf>
    <xf numFmtId="0" fontId="3" fillId="2" borderId="14" xfId="0" applyFont="1" applyFill="1" applyBorder="1" applyAlignment="1">
      <alignment horizontal="center" vertical="center" wrapText="1"/>
    </xf>
    <xf numFmtId="0" fontId="7" fillId="0" borderId="3" xfId="0" applyFont="1" applyFill="1" applyBorder="1" applyAlignment="1">
      <alignment horizontal="center" vertical="top" wrapText="1"/>
    </xf>
    <xf numFmtId="0" fontId="7" fillId="0" borderId="5" xfId="0" applyFont="1" applyFill="1" applyBorder="1" applyAlignment="1">
      <alignment horizontal="center" vertical="top" wrapText="1"/>
    </xf>
    <xf numFmtId="0" fontId="7" fillId="0" borderId="4" xfId="0" applyFont="1" applyFill="1" applyBorder="1" applyAlignment="1">
      <alignment horizontal="center" vertical="top" wrapText="1"/>
    </xf>
    <xf numFmtId="0" fontId="105" fillId="11" borderId="0" xfId="0" applyFont="1" applyFill="1" applyBorder="1" applyAlignment="1">
      <alignment horizontal="left" vertical="top" wrapText="1"/>
    </xf>
    <xf numFmtId="0" fontId="106" fillId="0" borderId="48" xfId="0" applyFont="1" applyFill="1" applyBorder="1" applyAlignment="1">
      <alignment horizontal="left" vertical="center" wrapText="1"/>
    </xf>
    <xf numFmtId="0" fontId="106" fillId="0" borderId="49" xfId="0" applyFont="1" applyFill="1" applyBorder="1" applyAlignment="1">
      <alignment horizontal="left" vertical="center" wrapText="1"/>
    </xf>
    <xf numFmtId="0" fontId="106" fillId="0" borderId="53" xfId="0" applyFont="1" applyFill="1" applyBorder="1" applyAlignment="1">
      <alignment horizontal="left" vertical="center" wrapText="1"/>
    </xf>
    <xf numFmtId="0" fontId="106" fillId="0" borderId="55" xfId="0" applyFont="1" applyFill="1" applyBorder="1" applyAlignment="1">
      <alignment horizontal="left" vertical="center" wrapText="1"/>
    </xf>
    <xf numFmtId="0" fontId="90" fillId="0" borderId="10" xfId="0" applyFont="1" applyFill="1" applyBorder="1" applyAlignment="1">
      <alignment horizontal="center" vertical="center" wrapText="1"/>
    </xf>
    <xf numFmtId="0" fontId="90" fillId="0" borderId="9" xfId="0" applyFont="1" applyFill="1" applyBorder="1" applyAlignment="1">
      <alignment horizontal="center" vertical="center" wrapText="1"/>
    </xf>
    <xf numFmtId="0" fontId="91" fillId="0" borderId="13" xfId="0" applyFont="1" applyFill="1" applyBorder="1" applyAlignment="1">
      <alignment horizontal="left" vertical="center" wrapText="1"/>
    </xf>
    <xf numFmtId="0" fontId="91" fillId="0" borderId="0" xfId="0" applyFont="1" applyFill="1" applyBorder="1" applyAlignment="1">
      <alignment horizontal="left" vertical="center" wrapText="1"/>
    </xf>
    <xf numFmtId="0" fontId="105" fillId="11" borderId="0" xfId="0" applyFont="1" applyFill="1" applyBorder="1" applyAlignment="1">
      <alignment horizontal="left" vertical="center" wrapText="1"/>
    </xf>
    <xf numFmtId="0" fontId="105" fillId="11" borderId="52" xfId="0" applyFont="1" applyFill="1" applyBorder="1" applyAlignment="1">
      <alignment horizontal="left" vertical="center" wrapText="1"/>
    </xf>
    <xf numFmtId="0" fontId="21" fillId="0" borderId="11" xfId="0" applyFont="1" applyBorder="1" applyAlignment="1">
      <alignment horizontal="left" vertical="top" wrapText="1"/>
    </xf>
    <xf numFmtId="40" fontId="3" fillId="2" borderId="14" xfId="0" applyNumberFormat="1" applyFont="1" applyFill="1" applyBorder="1" applyAlignment="1">
      <alignment horizontal="center" vertical="top" wrapText="1"/>
    </xf>
    <xf numFmtId="0" fontId="3" fillId="2" borderId="14" xfId="0" applyFont="1" applyFill="1" applyBorder="1" applyAlignment="1">
      <alignment horizontal="center" vertical="top" wrapText="1"/>
    </xf>
    <xf numFmtId="0" fontId="3" fillId="2" borderId="14" xfId="0" applyFont="1" applyFill="1" applyBorder="1" applyAlignment="1">
      <alignment horizontal="center" vertical="top"/>
    </xf>
    <xf numFmtId="0" fontId="11" fillId="22" borderId="6" xfId="0" applyFont="1" applyFill="1" applyBorder="1" applyAlignment="1">
      <alignment horizontal="center" vertical="top" wrapText="1"/>
    </xf>
    <xf numFmtId="0" fontId="79" fillId="22" borderId="6" xfId="0" applyFont="1" applyFill="1" applyBorder="1" applyAlignment="1">
      <alignment horizontal="center" vertical="top" wrapText="1"/>
    </xf>
    <xf numFmtId="0" fontId="118" fillId="22" borderId="6" xfId="6" applyFill="1" applyBorder="1" applyAlignment="1">
      <alignment horizontal="center" vertical="top" wrapText="1"/>
    </xf>
    <xf numFmtId="0" fontId="0" fillId="0" borderId="60" xfId="0" applyFont="1" applyFill="1" applyBorder="1" applyAlignment="1">
      <alignment vertical="top" wrapText="1"/>
    </xf>
    <xf numFmtId="0" fontId="0" fillId="0" borderId="0" xfId="0" applyFont="1" applyFill="1" applyBorder="1" applyAlignment="1">
      <alignment horizontal="left" vertical="top" wrapText="1"/>
    </xf>
    <xf numFmtId="0" fontId="0" fillId="0" borderId="0" xfId="0" applyFont="1" applyAlignment="1">
      <alignment wrapText="1"/>
    </xf>
    <xf numFmtId="0" fontId="0" fillId="22" borderId="6" xfId="0" applyFill="1" applyBorder="1"/>
    <xf numFmtId="0" fontId="46" fillId="25" borderId="0" xfId="0" applyFont="1" applyFill="1" applyBorder="1" applyAlignment="1">
      <alignment horizontal="left" vertical="top" wrapText="1"/>
    </xf>
    <xf numFmtId="0" fontId="11" fillId="22" borderId="3" xfId="0" applyFont="1" applyFill="1" applyBorder="1" applyAlignment="1">
      <alignment horizontal="center" vertical="top" wrapText="1"/>
    </xf>
    <xf numFmtId="0" fontId="0" fillId="0" borderId="0" xfId="0" applyFont="1" applyFill="1" applyBorder="1" applyAlignment="1">
      <alignment vertical="top" wrapText="1"/>
    </xf>
    <xf numFmtId="0" fontId="72" fillId="0" borderId="6" xfId="0" applyFont="1" applyFill="1" applyBorder="1" applyAlignment="1">
      <alignment vertical="top" wrapText="1"/>
    </xf>
    <xf numFmtId="0" fontId="0" fillId="0" borderId="6" xfId="0" applyFont="1" applyBorder="1"/>
    <xf numFmtId="0" fontId="79" fillId="9" borderId="6" xfId="0" applyFont="1" applyFill="1" applyBorder="1" applyAlignment="1">
      <alignment horizontal="left" vertical="top" wrapText="1"/>
    </xf>
    <xf numFmtId="0" fontId="129" fillId="0" borderId="30" xfId="0" applyFont="1" applyBorder="1" applyAlignment="1">
      <alignment horizontal="left" vertical="top" wrapText="1" readingOrder="1"/>
    </xf>
    <xf numFmtId="0" fontId="133" fillId="0" borderId="0" xfId="0" applyFont="1" applyAlignment="1">
      <alignment vertical="top" wrapText="1"/>
    </xf>
    <xf numFmtId="0" fontId="133" fillId="0" borderId="30" xfId="0" applyFont="1" applyBorder="1" applyAlignment="1">
      <alignment vertical="top" wrapText="1"/>
    </xf>
    <xf numFmtId="0" fontId="82" fillId="0" borderId="6" xfId="0" applyFont="1" applyFill="1" applyBorder="1" applyAlignment="1">
      <alignment vertical="top" wrapText="1"/>
    </xf>
    <xf numFmtId="0" fontId="81" fillId="0" borderId="6" xfId="0" applyFont="1" applyFill="1" applyBorder="1" applyAlignment="1">
      <alignment vertical="top" wrapText="1"/>
    </xf>
    <xf numFmtId="0" fontId="79" fillId="0" borderId="30" xfId="0" applyFont="1" applyFill="1" applyBorder="1" applyAlignment="1">
      <alignment horizontal="left" vertical="top" wrapText="1"/>
    </xf>
    <xf numFmtId="0" fontId="0" fillId="9" borderId="6" xfId="0" applyFont="1" applyFill="1" applyBorder="1" applyAlignment="1">
      <alignment vertical="top" wrapText="1"/>
    </xf>
    <xf numFmtId="0" fontId="72" fillId="0" borderId="0" xfId="0" applyFont="1" applyFill="1" applyBorder="1" applyAlignment="1">
      <alignment vertical="top" wrapText="1"/>
    </xf>
    <xf numFmtId="0" fontId="80" fillId="15" borderId="57" xfId="0" applyFont="1" applyFill="1" applyBorder="1" applyAlignment="1">
      <alignment horizontal="center" vertical="top" wrapText="1"/>
    </xf>
    <xf numFmtId="0" fontId="111" fillId="24" borderId="6" xfId="0" applyFont="1" applyFill="1" applyBorder="1" applyAlignment="1">
      <alignment vertical="top" wrapText="1"/>
    </xf>
    <xf numFmtId="0" fontId="0" fillId="9" borderId="23" xfId="0" applyFill="1" applyBorder="1" applyAlignment="1">
      <alignment vertical="top"/>
    </xf>
    <xf numFmtId="0" fontId="0" fillId="9" borderId="23" xfId="0" applyFill="1" applyBorder="1"/>
    <xf numFmtId="0" fontId="0" fillId="0" borderId="23" xfId="0" applyFont="1" applyBorder="1"/>
    <xf numFmtId="0" fontId="80" fillId="15" borderId="6" xfId="0" applyFont="1" applyFill="1" applyBorder="1" applyAlignment="1">
      <alignment horizontal="center" vertical="top" wrapText="1"/>
    </xf>
    <xf numFmtId="0" fontId="0" fillId="0" borderId="0" xfId="0" applyFont="1" applyAlignment="1">
      <alignment horizontal="left" vertical="top" wrapText="1" indent="2" readingOrder="1"/>
    </xf>
    <xf numFmtId="0" fontId="46" fillId="24" borderId="4" xfId="0" applyFont="1" applyFill="1" applyBorder="1" applyAlignment="1">
      <alignment horizontal="center" vertical="top" wrapText="1"/>
    </xf>
    <xf numFmtId="0" fontId="111" fillId="24" borderId="4" xfId="0" applyFont="1" applyFill="1" applyBorder="1" applyAlignment="1">
      <alignment vertical="top" wrapText="1"/>
    </xf>
    <xf numFmtId="0" fontId="79" fillId="0" borderId="4" xfId="0" applyFont="1" applyFill="1" applyBorder="1" applyAlignment="1">
      <alignment horizontal="center" vertical="top" wrapText="1"/>
    </xf>
    <xf numFmtId="0" fontId="11" fillId="24" borderId="4" xfId="0" applyFont="1" applyFill="1" applyBorder="1" applyAlignment="1">
      <alignment horizontal="center" vertical="top" wrapText="1"/>
    </xf>
    <xf numFmtId="14" fontId="79" fillId="0" borderId="4" xfId="0" quotePrefix="1" applyNumberFormat="1" applyFont="1" applyFill="1" applyBorder="1" applyAlignment="1">
      <alignment horizontal="center" vertical="top" wrapText="1"/>
    </xf>
    <xf numFmtId="0" fontId="0" fillId="9" borderId="4" xfId="0" applyFill="1" applyBorder="1" applyAlignment="1">
      <alignment vertical="top"/>
    </xf>
    <xf numFmtId="0" fontId="0" fillId="9" borderId="48" xfId="0" applyFill="1" applyBorder="1" applyAlignment="1">
      <alignment vertical="top"/>
    </xf>
    <xf numFmtId="0" fontId="0" fillId="9" borderId="4" xfId="0" applyFill="1" applyBorder="1" applyAlignment="1">
      <alignment vertical="top" wrapText="1"/>
    </xf>
  </cellXfs>
  <cellStyles count="7">
    <cellStyle name="Comma" xfId="1" builtinId="3"/>
    <cellStyle name="Comma [0]" xfId="2" builtinId="6"/>
    <cellStyle name="Comma [0] 2 2" xfId="4"/>
    <cellStyle name="Hyperlink" xfId="6" builtinId="8"/>
    <cellStyle name="Normal" xfId="0" builtinId="0"/>
    <cellStyle name="Normal 2" xfId="3"/>
    <cellStyle name="Normal 3" xfId="5"/>
  </cellStyles>
  <dxfs count="0"/>
  <tableStyles count="0" defaultTableStyle="TableStyleMedium9" defaultPivotStyle="PivotStyleLight16"/>
  <colors>
    <mruColors>
      <color rgb="FFFFCCCC"/>
      <color rgb="FFF6FE94"/>
      <color rgb="FF9436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mailto:HIS@KKM%20EMR%20BASIC%20HPD" TargetMode="External"/><Relationship Id="rId7" Type="http://schemas.openxmlformats.org/officeDocument/2006/relationships/hyperlink" Target="mailto:HIS@KKM%20EMR%20BASIC%20HPD" TargetMode="External"/><Relationship Id="rId2" Type="http://schemas.openxmlformats.org/officeDocument/2006/relationships/hyperlink" Target="mailto:HIS@KKM%20EMR%20BASIC%20HPD" TargetMode="External"/><Relationship Id="rId1" Type="http://schemas.openxmlformats.org/officeDocument/2006/relationships/hyperlink" Target="mailto:HIS@KKM%20EMR%20BASIC%20HPD" TargetMode="External"/><Relationship Id="rId6" Type="http://schemas.openxmlformats.org/officeDocument/2006/relationships/hyperlink" Target="mailto:HIS@KKM%20EMR%20BASIC%20HPD" TargetMode="External"/><Relationship Id="rId5" Type="http://schemas.openxmlformats.org/officeDocument/2006/relationships/hyperlink" Target="mailto:HIS@KKM%20EMR%20BASIC%20HPD" TargetMode="External"/><Relationship Id="rId4" Type="http://schemas.openxmlformats.org/officeDocument/2006/relationships/hyperlink" Target="mailto:HIS@KKM%20EMR%20BASIC%20HPD"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filterMode="1"/>
  <dimension ref="A1:AD86"/>
  <sheetViews>
    <sheetView zoomScale="90" zoomScaleNormal="90" workbookViewId="0">
      <pane xSplit="7" ySplit="3" topLeftCell="K82" activePane="bottomRight" state="frozen"/>
      <selection pane="topRight" activeCell="H1" sqref="H1"/>
      <selection pane="bottomLeft" activeCell="A4" sqref="A4"/>
      <selection pane="bottomRight"/>
    </sheetView>
  </sheetViews>
  <sheetFormatPr defaultColWidth="8.85546875" defaultRowHeight="15" x14ac:dyDescent="0.25"/>
  <cols>
    <col min="1" max="1" width="4.140625" style="89" customWidth="1"/>
    <col min="2" max="2" width="7.7109375" style="90" customWidth="1"/>
    <col min="3" max="3" width="17" style="90" bestFit="1" customWidth="1"/>
    <col min="4" max="4" width="23.7109375" style="10" customWidth="1"/>
    <col min="5" max="5" width="15.5703125" style="207" customWidth="1"/>
    <col min="6" max="6" width="21.42578125" style="10" bestFit="1" customWidth="1"/>
    <col min="7" max="7" width="15.42578125" style="10" customWidth="1"/>
    <col min="8" max="8" width="35.42578125" style="195" customWidth="1"/>
    <col min="9" max="9" width="18.5703125" style="10" customWidth="1"/>
    <col min="10" max="10" width="14.42578125" style="201" customWidth="1"/>
    <col min="11" max="11" width="13.42578125" style="10" customWidth="1"/>
    <col min="12" max="12" width="19.42578125" style="10" customWidth="1"/>
    <col min="13" max="13" width="60.140625" style="218" customWidth="1"/>
    <col min="14" max="14" width="17.7109375" style="208" customWidth="1"/>
    <col min="15" max="15" width="17.42578125" style="207" customWidth="1"/>
    <col min="16" max="16" width="15.42578125" style="207" customWidth="1"/>
    <col min="17" max="17" width="17.85546875" style="209" customWidth="1"/>
    <col min="18" max="19" width="48.140625" style="98" hidden="1" customWidth="1"/>
    <col min="20" max="20" width="47" style="189" hidden="1" customWidth="1"/>
    <col min="21" max="24" width="49.85546875" style="195" hidden="1" customWidth="1"/>
    <col min="25" max="26" width="49.85546875" style="218" customWidth="1"/>
    <col min="27" max="27" width="24.28515625" style="218" customWidth="1"/>
    <col min="28" max="16384" width="8.85546875" style="92"/>
  </cols>
  <sheetData>
    <row r="1" spans="1:27" ht="16.5" x14ac:dyDescent="0.2">
      <c r="D1" s="10" t="s">
        <v>292</v>
      </c>
      <c r="E1" s="210"/>
      <c r="F1" s="211"/>
      <c r="G1" s="120"/>
      <c r="L1" s="120" t="s">
        <v>292</v>
      </c>
      <c r="M1" s="212"/>
      <c r="N1" s="202"/>
      <c r="O1" s="202"/>
      <c r="P1" s="202"/>
      <c r="Q1" s="213"/>
      <c r="R1" s="97"/>
      <c r="S1" s="97"/>
    </row>
    <row r="2" spans="1:27" x14ac:dyDescent="0.25">
      <c r="B2" s="732" t="s">
        <v>690</v>
      </c>
      <c r="C2" s="732"/>
      <c r="D2" s="732"/>
      <c r="E2" s="733"/>
      <c r="F2" s="732"/>
      <c r="G2" s="732"/>
      <c r="H2" s="732"/>
      <c r="I2" s="732"/>
      <c r="J2" s="732"/>
      <c r="K2" s="732"/>
      <c r="L2" s="732"/>
      <c r="M2" s="212"/>
      <c r="N2" s="203"/>
      <c r="O2" s="204"/>
      <c r="P2" s="214"/>
      <c r="Q2" s="215"/>
    </row>
    <row r="3" spans="1:27" s="15" customFormat="1" ht="66.75" customHeight="1" x14ac:dyDescent="0.25">
      <c r="A3" s="12"/>
      <c r="B3" s="13" t="s">
        <v>0</v>
      </c>
      <c r="C3" s="13" t="s">
        <v>93</v>
      </c>
      <c r="D3" s="13" t="s">
        <v>11</v>
      </c>
      <c r="E3" s="276" t="s">
        <v>21</v>
      </c>
      <c r="F3" s="13" t="s">
        <v>94</v>
      </c>
      <c r="G3" s="13" t="s">
        <v>95</v>
      </c>
      <c r="H3" s="13" t="s">
        <v>96</v>
      </c>
      <c r="I3" s="13" t="s">
        <v>97</v>
      </c>
      <c r="J3" s="13" t="s">
        <v>382</v>
      </c>
      <c r="K3" s="13" t="s">
        <v>98</v>
      </c>
      <c r="L3" s="13" t="s">
        <v>99</v>
      </c>
      <c r="M3" s="14" t="s">
        <v>342</v>
      </c>
      <c r="N3" s="104" t="s">
        <v>101</v>
      </c>
      <c r="O3" s="104" t="s">
        <v>22</v>
      </c>
      <c r="P3" s="104" t="s">
        <v>102</v>
      </c>
      <c r="Q3" s="14" t="s">
        <v>644</v>
      </c>
      <c r="R3" s="14" t="s">
        <v>383</v>
      </c>
      <c r="S3" s="14" t="s">
        <v>432</v>
      </c>
      <c r="T3" s="14" t="s">
        <v>446</v>
      </c>
      <c r="U3" s="14" t="s">
        <v>489</v>
      </c>
      <c r="V3" s="14" t="s">
        <v>533</v>
      </c>
      <c r="W3" s="14" t="s">
        <v>551</v>
      </c>
      <c r="X3" s="14" t="s">
        <v>581</v>
      </c>
      <c r="Y3" s="14" t="s">
        <v>605</v>
      </c>
      <c r="Z3" s="14" t="s">
        <v>653</v>
      </c>
      <c r="AA3" s="14" t="s">
        <v>668</v>
      </c>
    </row>
    <row r="4" spans="1:27" s="27" customFormat="1" ht="126.75" hidden="1" customHeight="1" x14ac:dyDescent="0.25">
      <c r="A4" s="16"/>
      <c r="B4" s="17">
        <v>1</v>
      </c>
      <c r="C4" s="17" t="s">
        <v>103</v>
      </c>
      <c r="D4" s="18" t="s">
        <v>104</v>
      </c>
      <c r="E4" s="19">
        <v>6569161</v>
      </c>
      <c r="F4" s="20">
        <v>42070</v>
      </c>
      <c r="G4" s="20">
        <v>42435</v>
      </c>
      <c r="H4" s="19" t="s">
        <v>105</v>
      </c>
      <c r="I4" s="21" t="s">
        <v>106</v>
      </c>
      <c r="J4" s="20" t="s">
        <v>107</v>
      </c>
      <c r="K4" s="22" t="s">
        <v>108</v>
      </c>
      <c r="L4" s="23" t="s">
        <v>109</v>
      </c>
      <c r="M4" s="24" t="s">
        <v>110</v>
      </c>
      <c r="N4" s="25">
        <v>6569155.9199999999</v>
      </c>
      <c r="O4" s="25">
        <v>0</v>
      </c>
      <c r="P4" s="25">
        <v>6569155.9199999999</v>
      </c>
      <c r="Q4" s="25"/>
      <c r="R4" s="24"/>
      <c r="S4" s="24"/>
      <c r="T4" s="18"/>
      <c r="U4" s="18"/>
      <c r="V4" s="18"/>
      <c r="W4" s="18"/>
      <c r="X4" s="18"/>
      <c r="Y4" s="18"/>
      <c r="Z4" s="18"/>
      <c r="AA4" s="18"/>
    </row>
    <row r="5" spans="1:27" s="37" customFormat="1" ht="153.75" customHeight="1" x14ac:dyDescent="0.25">
      <c r="A5" s="28"/>
      <c r="B5" s="29">
        <f>B4+1</f>
        <v>2</v>
      </c>
      <c r="C5" s="29" t="s">
        <v>103</v>
      </c>
      <c r="D5" s="30" t="s">
        <v>111</v>
      </c>
      <c r="E5" s="107">
        <v>177000000</v>
      </c>
      <c r="F5" s="32">
        <v>41894</v>
      </c>
      <c r="G5" s="32">
        <v>43719</v>
      </c>
      <c r="H5" s="31" t="s">
        <v>112</v>
      </c>
      <c r="I5" s="33" t="s">
        <v>113</v>
      </c>
      <c r="J5" s="32" t="s">
        <v>523</v>
      </c>
      <c r="K5" s="34" t="s">
        <v>249</v>
      </c>
      <c r="L5" s="45" t="s">
        <v>109</v>
      </c>
      <c r="M5" s="24" t="s">
        <v>688</v>
      </c>
      <c r="N5" s="106">
        <f>'Billing Status'!F10</f>
        <v>176999773</v>
      </c>
      <c r="O5" s="106">
        <f>E5-N5</f>
        <v>227</v>
      </c>
      <c r="P5" s="106">
        <f>'Billing Status'!G10</f>
        <v>176999773</v>
      </c>
      <c r="Q5" s="19">
        <v>119361623.75000046</v>
      </c>
      <c r="R5" s="24" t="s">
        <v>384</v>
      </c>
      <c r="S5" s="24" t="s">
        <v>443</v>
      </c>
      <c r="T5" s="33" t="s">
        <v>465</v>
      </c>
      <c r="U5" s="33" t="s">
        <v>487</v>
      </c>
      <c r="V5" s="21" t="s">
        <v>538</v>
      </c>
      <c r="W5" s="21" t="s">
        <v>552</v>
      </c>
      <c r="X5" s="21" t="s">
        <v>582</v>
      </c>
      <c r="Y5" s="21" t="s">
        <v>177</v>
      </c>
      <c r="Z5" s="21" t="s">
        <v>177</v>
      </c>
      <c r="AA5" s="222" t="s">
        <v>108</v>
      </c>
    </row>
    <row r="6" spans="1:27" s="27" customFormat="1" ht="51" hidden="1" customHeight="1" x14ac:dyDescent="0.25">
      <c r="A6" s="16"/>
      <c r="B6" s="29">
        <f t="shared" ref="B6:B69" si="0">B5+1</f>
        <v>3</v>
      </c>
      <c r="C6" s="17" t="s">
        <v>103</v>
      </c>
      <c r="D6" s="18" t="s">
        <v>117</v>
      </c>
      <c r="E6" s="19">
        <v>282000000</v>
      </c>
      <c r="F6" s="20">
        <v>40385</v>
      </c>
      <c r="G6" s="20" t="s">
        <v>118</v>
      </c>
      <c r="H6" s="19" t="s">
        <v>119</v>
      </c>
      <c r="I6" s="18" t="s">
        <v>120</v>
      </c>
      <c r="J6" s="20" t="s">
        <v>107</v>
      </c>
      <c r="K6" s="22" t="s">
        <v>121</v>
      </c>
      <c r="L6" s="23" t="s">
        <v>109</v>
      </c>
      <c r="M6" s="24" t="s">
        <v>122</v>
      </c>
      <c r="N6" s="25">
        <v>282000000</v>
      </c>
      <c r="O6" s="25">
        <v>0</v>
      </c>
      <c r="P6" s="25">
        <v>281851000</v>
      </c>
      <c r="Q6" s="25">
        <v>1539950.3559999999</v>
      </c>
      <c r="R6" s="21"/>
      <c r="S6" s="21"/>
      <c r="T6" s="18"/>
      <c r="U6" s="18"/>
      <c r="V6" s="18"/>
      <c r="W6" s="18"/>
      <c r="X6" s="18"/>
      <c r="Y6" s="18"/>
      <c r="Z6" s="18"/>
      <c r="AA6" s="18"/>
    </row>
    <row r="7" spans="1:27" s="37" customFormat="1" ht="72" hidden="1" customHeight="1" x14ac:dyDescent="0.25">
      <c r="A7" s="28"/>
      <c r="B7" s="29">
        <f t="shared" si="0"/>
        <v>4</v>
      </c>
      <c r="C7" s="29" t="s">
        <v>5</v>
      </c>
      <c r="D7" s="30" t="s">
        <v>123</v>
      </c>
      <c r="E7" s="31">
        <v>824860.5</v>
      </c>
      <c r="F7" s="32">
        <v>41101</v>
      </c>
      <c r="G7" s="32">
        <v>42926</v>
      </c>
      <c r="H7" s="30" t="s">
        <v>124</v>
      </c>
      <c r="I7" s="30" t="s">
        <v>115</v>
      </c>
      <c r="J7" s="32" t="s">
        <v>108</v>
      </c>
      <c r="K7" s="30" t="s">
        <v>115</v>
      </c>
      <c r="L7" s="35" t="s">
        <v>109</v>
      </c>
      <c r="M7" s="24" t="s">
        <v>305</v>
      </c>
      <c r="N7" s="36">
        <f>'Billing Status'!F9</f>
        <v>837386.72</v>
      </c>
      <c r="O7" s="36">
        <f>E7-N7</f>
        <v>-12526.219999999972</v>
      </c>
      <c r="P7" s="36">
        <f>'Billing Status'!G9</f>
        <v>795180.07</v>
      </c>
      <c r="Q7" s="25">
        <v>23033010.977338504</v>
      </c>
      <c r="R7" s="24"/>
      <c r="S7" s="24"/>
      <c r="T7" s="30" t="s">
        <v>306</v>
      </c>
      <c r="U7" s="30" t="s">
        <v>306</v>
      </c>
      <c r="V7" s="30"/>
      <c r="W7" s="30"/>
      <c r="X7" s="30"/>
      <c r="Y7" s="30"/>
      <c r="Z7" s="30"/>
      <c r="AA7" s="30" t="s">
        <v>306</v>
      </c>
    </row>
    <row r="8" spans="1:27" s="27" customFormat="1" ht="38.25" hidden="1" customHeight="1" x14ac:dyDescent="0.25">
      <c r="A8" s="16"/>
      <c r="B8" s="29">
        <f t="shared" si="0"/>
        <v>5</v>
      </c>
      <c r="C8" s="17" t="s">
        <v>103</v>
      </c>
      <c r="D8" s="38" t="s">
        <v>125</v>
      </c>
      <c r="E8" s="19">
        <v>458468</v>
      </c>
      <c r="F8" s="20">
        <v>41443</v>
      </c>
      <c r="G8" s="20">
        <v>41687</v>
      </c>
      <c r="H8" s="18" t="s">
        <v>126</v>
      </c>
      <c r="I8" s="18" t="s">
        <v>115</v>
      </c>
      <c r="J8" s="20" t="s">
        <v>108</v>
      </c>
      <c r="K8" s="18" t="s">
        <v>115</v>
      </c>
      <c r="L8" s="23" t="s">
        <v>109</v>
      </c>
      <c r="M8" s="24" t="s">
        <v>108</v>
      </c>
      <c r="N8" s="19">
        <v>458468</v>
      </c>
      <c r="O8" s="25">
        <v>0</v>
      </c>
      <c r="P8" s="19">
        <v>458468</v>
      </c>
      <c r="Q8" s="232">
        <v>1354796.7345162607</v>
      </c>
      <c r="R8" s="45"/>
      <c r="S8" s="45"/>
      <c r="T8" s="18"/>
      <c r="U8" s="18"/>
      <c r="V8" s="18"/>
      <c r="W8" s="18"/>
      <c r="X8" s="18"/>
      <c r="Y8" s="18"/>
      <c r="Z8" s="18"/>
      <c r="AA8" s="18"/>
    </row>
    <row r="9" spans="1:27" s="40" customFormat="1" ht="33" hidden="1" customHeight="1" x14ac:dyDescent="0.25">
      <c r="A9" s="39"/>
      <c r="B9" s="29">
        <f t="shared" si="0"/>
        <v>6</v>
      </c>
      <c r="C9" s="17" t="s">
        <v>103</v>
      </c>
      <c r="D9" s="38" t="s">
        <v>127</v>
      </c>
      <c r="E9" s="19">
        <v>194643</v>
      </c>
      <c r="F9" s="20">
        <v>42340</v>
      </c>
      <c r="G9" s="20">
        <v>42398</v>
      </c>
      <c r="H9" s="18" t="s">
        <v>128</v>
      </c>
      <c r="I9" s="18" t="s">
        <v>129</v>
      </c>
      <c r="J9" s="20" t="s">
        <v>108</v>
      </c>
      <c r="K9" s="18" t="s">
        <v>108</v>
      </c>
      <c r="L9" s="23" t="s">
        <v>109</v>
      </c>
      <c r="M9" s="24" t="s">
        <v>108</v>
      </c>
      <c r="N9" s="19">
        <v>194643</v>
      </c>
      <c r="O9" s="19">
        <v>0</v>
      </c>
      <c r="P9" s="19">
        <v>194643</v>
      </c>
      <c r="Q9" s="232">
        <v>1088002.9667744604</v>
      </c>
      <c r="R9" s="45"/>
      <c r="S9" s="45"/>
      <c r="T9" s="76"/>
      <c r="U9" s="76"/>
      <c r="V9" s="76"/>
      <c r="W9" s="76"/>
      <c r="X9" s="76"/>
      <c r="Y9" s="76"/>
      <c r="Z9" s="76"/>
      <c r="AA9" s="76"/>
    </row>
    <row r="10" spans="1:27" s="40" customFormat="1" ht="102.75" hidden="1" customHeight="1" x14ac:dyDescent="0.25">
      <c r="A10" s="39"/>
      <c r="B10" s="29">
        <f t="shared" si="0"/>
        <v>7</v>
      </c>
      <c r="C10" s="17" t="s">
        <v>130</v>
      </c>
      <c r="D10" s="38" t="s">
        <v>131</v>
      </c>
      <c r="E10" s="19">
        <v>27480000</v>
      </c>
      <c r="F10" s="20">
        <v>41688</v>
      </c>
      <c r="G10" s="20">
        <v>42417</v>
      </c>
      <c r="H10" s="18" t="s">
        <v>132</v>
      </c>
      <c r="I10" s="18" t="s">
        <v>133</v>
      </c>
      <c r="J10" s="20" t="s">
        <v>108</v>
      </c>
      <c r="K10" s="18" t="s">
        <v>134</v>
      </c>
      <c r="L10" s="23" t="s">
        <v>109</v>
      </c>
      <c r="M10" s="21" t="s">
        <v>135</v>
      </c>
      <c r="N10" s="25">
        <v>27480000</v>
      </c>
      <c r="O10" s="25">
        <v>0</v>
      </c>
      <c r="P10" s="25">
        <v>27480000</v>
      </c>
      <c r="Q10" s="25">
        <v>16018282.560000006</v>
      </c>
      <c r="R10" s="45"/>
      <c r="S10" s="45"/>
      <c r="T10" s="76"/>
      <c r="U10" s="76"/>
      <c r="V10" s="76"/>
      <c r="W10" s="76"/>
      <c r="X10" s="76"/>
      <c r="Y10" s="76"/>
      <c r="Z10" s="76"/>
      <c r="AA10" s="76"/>
    </row>
    <row r="11" spans="1:27" s="43" customFormat="1" ht="409.5" hidden="1" x14ac:dyDescent="0.25">
      <c r="A11" s="41"/>
      <c r="B11" s="29">
        <f t="shared" si="0"/>
        <v>8</v>
      </c>
      <c r="C11" s="29" t="s">
        <v>130</v>
      </c>
      <c r="D11" s="42" t="s">
        <v>136</v>
      </c>
      <c r="E11" s="36">
        <v>21475600</v>
      </c>
      <c r="F11" s="32">
        <v>42418</v>
      </c>
      <c r="G11" s="32">
        <v>42964</v>
      </c>
      <c r="H11" s="30" t="s">
        <v>137</v>
      </c>
      <c r="I11" s="34" t="s">
        <v>138</v>
      </c>
      <c r="J11" s="32" t="s">
        <v>114</v>
      </c>
      <c r="K11" s="30" t="s">
        <v>134</v>
      </c>
      <c r="L11" s="35" t="s">
        <v>109</v>
      </c>
      <c r="M11" s="21" t="s">
        <v>291</v>
      </c>
      <c r="N11" s="36">
        <f>'Billing Status'!F14</f>
        <v>17398423.809999999</v>
      </c>
      <c r="O11" s="36">
        <f>E11-N11</f>
        <v>4077176.1900000013</v>
      </c>
      <c r="P11" s="36">
        <f>'Billing Status'!G14</f>
        <v>17398423.809999999</v>
      </c>
      <c r="Q11" s="232">
        <v>10737.06</v>
      </c>
      <c r="R11" s="21"/>
      <c r="S11" s="21"/>
      <c r="T11" s="29" t="s">
        <v>108</v>
      </c>
      <c r="U11" s="29" t="s">
        <v>108</v>
      </c>
      <c r="V11" s="29"/>
      <c r="W11" s="29"/>
      <c r="X11" s="29"/>
      <c r="Y11" s="29"/>
      <c r="Z11" s="29"/>
      <c r="AA11" s="29" t="s">
        <v>108</v>
      </c>
    </row>
    <row r="12" spans="1:27" s="40" customFormat="1" ht="15" hidden="1" customHeight="1" x14ac:dyDescent="0.25">
      <c r="A12" s="39"/>
      <c r="B12" s="29">
        <f t="shared" si="0"/>
        <v>9</v>
      </c>
      <c r="C12" s="17" t="s">
        <v>130</v>
      </c>
      <c r="D12" s="38" t="s">
        <v>139</v>
      </c>
      <c r="E12" s="19">
        <v>2175000</v>
      </c>
      <c r="F12" s="20">
        <v>41072</v>
      </c>
      <c r="G12" s="20">
        <v>41486</v>
      </c>
      <c r="H12" s="18" t="s">
        <v>140</v>
      </c>
      <c r="I12" s="18" t="s">
        <v>141</v>
      </c>
      <c r="J12" s="20" t="s">
        <v>108</v>
      </c>
      <c r="K12" s="18" t="s">
        <v>134</v>
      </c>
      <c r="L12" s="23" t="s">
        <v>109</v>
      </c>
      <c r="M12" s="26" t="s">
        <v>142</v>
      </c>
      <c r="N12" s="19">
        <v>2175000</v>
      </c>
      <c r="O12" s="25">
        <v>0</v>
      </c>
      <c r="P12" s="19">
        <v>2175000</v>
      </c>
      <c r="Q12" s="232">
        <v>6815685.4647043096</v>
      </c>
      <c r="R12" s="45"/>
      <c r="S12" s="45"/>
      <c r="T12" s="76"/>
      <c r="U12" s="76"/>
      <c r="V12" s="76"/>
      <c r="W12" s="76"/>
      <c r="X12" s="76"/>
      <c r="Y12" s="76"/>
      <c r="Z12" s="76"/>
      <c r="AA12" s="76"/>
    </row>
    <row r="13" spans="1:27" s="40" customFormat="1" ht="30" hidden="1" customHeight="1" x14ac:dyDescent="0.25">
      <c r="A13" s="39"/>
      <c r="B13" s="29">
        <f t="shared" si="0"/>
        <v>10</v>
      </c>
      <c r="C13" s="17" t="s">
        <v>130</v>
      </c>
      <c r="D13" s="38" t="s">
        <v>143</v>
      </c>
      <c r="E13" s="19">
        <v>668890</v>
      </c>
      <c r="F13" s="20">
        <v>41211</v>
      </c>
      <c r="G13" s="20">
        <v>41486</v>
      </c>
      <c r="H13" s="18" t="s">
        <v>144</v>
      </c>
      <c r="I13" s="18" t="s">
        <v>141</v>
      </c>
      <c r="J13" s="20" t="s">
        <v>108</v>
      </c>
      <c r="K13" s="18" t="s">
        <v>134</v>
      </c>
      <c r="L13" s="23" t="s">
        <v>109</v>
      </c>
      <c r="M13" s="24" t="s">
        <v>108</v>
      </c>
      <c r="N13" s="19">
        <v>668890</v>
      </c>
      <c r="O13" s="25">
        <v>0</v>
      </c>
      <c r="P13" s="19">
        <v>668890</v>
      </c>
      <c r="Q13" s="216">
        <v>14227282.599999987</v>
      </c>
      <c r="R13" s="45"/>
      <c r="S13" s="45"/>
      <c r="T13" s="76"/>
      <c r="U13" s="76"/>
      <c r="V13" s="76"/>
      <c r="W13" s="76"/>
      <c r="X13" s="76"/>
      <c r="Y13" s="76"/>
      <c r="Z13" s="76"/>
      <c r="AA13" s="76"/>
    </row>
    <row r="14" spans="1:27" s="43" customFormat="1" ht="153.75" hidden="1" customHeight="1" x14ac:dyDescent="0.25">
      <c r="A14" s="41"/>
      <c r="B14" s="29">
        <f t="shared" si="0"/>
        <v>11</v>
      </c>
      <c r="C14" s="29" t="s">
        <v>130</v>
      </c>
      <c r="D14" s="44" t="s">
        <v>145</v>
      </c>
      <c r="E14" s="31">
        <v>119987</v>
      </c>
      <c r="F14" s="32">
        <v>41410</v>
      </c>
      <c r="G14" s="32">
        <v>41492</v>
      </c>
      <c r="H14" s="30" t="s">
        <v>146</v>
      </c>
      <c r="I14" s="30" t="s">
        <v>141</v>
      </c>
      <c r="J14" s="32" t="s">
        <v>114</v>
      </c>
      <c r="K14" s="30" t="s">
        <v>134</v>
      </c>
      <c r="L14" s="35" t="s">
        <v>109</v>
      </c>
      <c r="M14" s="24" t="s">
        <v>147</v>
      </c>
      <c r="N14" s="31">
        <v>119987</v>
      </c>
      <c r="O14" s="36">
        <v>0</v>
      </c>
      <c r="P14" s="31">
        <v>119987</v>
      </c>
      <c r="Q14" s="25">
        <v>811218.48</v>
      </c>
      <c r="R14" s="45"/>
      <c r="S14" s="45"/>
      <c r="T14" s="78"/>
      <c r="U14" s="78"/>
      <c r="V14" s="78"/>
      <c r="W14" s="78"/>
      <c r="X14" s="78"/>
      <c r="Y14" s="78"/>
      <c r="Z14" s="78"/>
      <c r="AA14" s="78"/>
    </row>
    <row r="15" spans="1:27" s="43" customFormat="1" ht="84" hidden="1" x14ac:dyDescent="0.25">
      <c r="A15" s="41"/>
      <c r="B15" s="29">
        <f t="shared" si="0"/>
        <v>12</v>
      </c>
      <c r="C15" s="29" t="s">
        <v>130</v>
      </c>
      <c r="D15" s="42" t="s">
        <v>148</v>
      </c>
      <c r="E15" s="31">
        <v>560000</v>
      </c>
      <c r="F15" s="32">
        <v>41505</v>
      </c>
      <c r="G15" s="32">
        <v>42896</v>
      </c>
      <c r="H15" s="30" t="s">
        <v>149</v>
      </c>
      <c r="I15" s="30" t="s">
        <v>141</v>
      </c>
      <c r="J15" s="32" t="s">
        <v>114</v>
      </c>
      <c r="K15" s="30" t="s">
        <v>134</v>
      </c>
      <c r="L15" s="35" t="s">
        <v>109</v>
      </c>
      <c r="M15" s="45" t="s">
        <v>150</v>
      </c>
      <c r="N15" s="36">
        <v>560000</v>
      </c>
      <c r="O15" s="36">
        <v>0</v>
      </c>
      <c r="P15" s="36">
        <v>560000</v>
      </c>
      <c r="Q15" s="25">
        <v>0</v>
      </c>
      <c r="R15" s="45"/>
      <c r="S15" s="45"/>
      <c r="T15" s="78"/>
      <c r="U15" s="78"/>
      <c r="V15" s="78"/>
      <c r="W15" s="78"/>
      <c r="X15" s="78"/>
      <c r="Y15" s="78"/>
      <c r="Z15" s="78"/>
      <c r="AA15" s="78"/>
    </row>
    <row r="16" spans="1:27" s="40" customFormat="1" ht="72" hidden="1" x14ac:dyDescent="0.25">
      <c r="A16" s="39"/>
      <c r="B16" s="29">
        <f t="shared" si="0"/>
        <v>13</v>
      </c>
      <c r="C16" s="17" t="s">
        <v>130</v>
      </c>
      <c r="D16" s="38" t="s">
        <v>151</v>
      </c>
      <c r="E16" s="19">
        <v>498417</v>
      </c>
      <c r="F16" s="20">
        <v>41598</v>
      </c>
      <c r="G16" s="20">
        <v>41751</v>
      </c>
      <c r="H16" s="18" t="s">
        <v>152</v>
      </c>
      <c r="I16" s="18" t="s">
        <v>141</v>
      </c>
      <c r="J16" s="20" t="s">
        <v>108</v>
      </c>
      <c r="K16" s="18" t="s">
        <v>134</v>
      </c>
      <c r="L16" s="23" t="s">
        <v>109</v>
      </c>
      <c r="M16" s="24" t="s">
        <v>108</v>
      </c>
      <c r="N16" s="19">
        <v>498417</v>
      </c>
      <c r="O16" s="25">
        <v>0</v>
      </c>
      <c r="P16" s="19">
        <v>498417</v>
      </c>
      <c r="Q16" s="25">
        <v>422884.12</v>
      </c>
      <c r="R16" s="45"/>
      <c r="S16" s="45"/>
      <c r="T16" s="76"/>
      <c r="U16" s="76"/>
      <c r="V16" s="76"/>
      <c r="W16" s="76"/>
      <c r="X16" s="76"/>
      <c r="Y16" s="76"/>
      <c r="Z16" s="76"/>
      <c r="AA16" s="76"/>
    </row>
    <row r="17" spans="1:27" s="43" customFormat="1" ht="97.5" hidden="1" customHeight="1" x14ac:dyDescent="0.25">
      <c r="A17" s="41"/>
      <c r="B17" s="29">
        <f t="shared" si="0"/>
        <v>14</v>
      </c>
      <c r="C17" s="29" t="s">
        <v>153</v>
      </c>
      <c r="D17" s="42" t="s">
        <v>154</v>
      </c>
      <c r="E17" s="107">
        <v>3600000</v>
      </c>
      <c r="F17" s="32">
        <v>41579</v>
      </c>
      <c r="G17" s="32">
        <v>43404</v>
      </c>
      <c r="H17" s="30" t="s">
        <v>155</v>
      </c>
      <c r="I17" s="30" t="s">
        <v>141</v>
      </c>
      <c r="J17" s="32" t="s">
        <v>308</v>
      </c>
      <c r="K17" s="30" t="s">
        <v>410</v>
      </c>
      <c r="L17" s="35" t="s">
        <v>109</v>
      </c>
      <c r="M17" s="169" t="s">
        <v>482</v>
      </c>
      <c r="N17" s="105">
        <f>'Billing Status'!F15</f>
        <v>3957454.26</v>
      </c>
      <c r="O17" s="106">
        <f>E17-N17</f>
        <v>-357454.25999999978</v>
      </c>
      <c r="P17" s="105">
        <f>'Billing Status'!G15</f>
        <v>3676800</v>
      </c>
      <c r="Q17" s="25" t="s">
        <v>108</v>
      </c>
      <c r="R17" s="24" t="s">
        <v>389</v>
      </c>
      <c r="S17" s="24" t="s">
        <v>427</v>
      </c>
      <c r="T17" s="24" t="s">
        <v>469</v>
      </c>
      <c r="U17" s="24" t="s">
        <v>483</v>
      </c>
      <c r="V17" s="24"/>
      <c r="W17" s="24"/>
      <c r="X17" s="24"/>
      <c r="Y17" s="24"/>
      <c r="Z17" s="24"/>
      <c r="AA17" s="192">
        <v>1</v>
      </c>
    </row>
    <row r="18" spans="1:27" s="40" customFormat="1" ht="72" hidden="1" x14ac:dyDescent="0.25">
      <c r="A18" s="39"/>
      <c r="B18" s="29">
        <f t="shared" si="0"/>
        <v>15</v>
      </c>
      <c r="C18" s="17" t="s">
        <v>130</v>
      </c>
      <c r="D18" s="38" t="s">
        <v>158</v>
      </c>
      <c r="E18" s="19">
        <v>124087</v>
      </c>
      <c r="F18" s="20">
        <v>41593</v>
      </c>
      <c r="G18" s="20">
        <v>41685</v>
      </c>
      <c r="H18" s="18" t="s">
        <v>159</v>
      </c>
      <c r="I18" s="18" t="s">
        <v>133</v>
      </c>
      <c r="J18" s="20" t="s">
        <v>108</v>
      </c>
      <c r="K18" s="18" t="s">
        <v>134</v>
      </c>
      <c r="L18" s="23" t="s">
        <v>109</v>
      </c>
      <c r="M18" s="24" t="s">
        <v>108</v>
      </c>
      <c r="N18" s="19">
        <v>124087</v>
      </c>
      <c r="O18" s="25">
        <v>0</v>
      </c>
      <c r="P18" s="19">
        <v>124087</v>
      </c>
      <c r="Q18" s="25">
        <v>1159.28</v>
      </c>
      <c r="R18" s="45"/>
      <c r="S18" s="45"/>
      <c r="T18" s="76"/>
      <c r="U18" s="76"/>
      <c r="V18" s="76"/>
      <c r="W18" s="76"/>
      <c r="X18" s="76"/>
      <c r="Y18" s="76"/>
      <c r="Z18" s="76"/>
      <c r="AA18" s="76"/>
    </row>
    <row r="19" spans="1:27" s="43" customFormat="1" ht="191.25" hidden="1" customHeight="1" x14ac:dyDescent="0.25">
      <c r="A19" s="41"/>
      <c r="B19" s="29">
        <f t="shared" si="0"/>
        <v>16</v>
      </c>
      <c r="C19" s="29" t="s">
        <v>130</v>
      </c>
      <c r="D19" s="42" t="s">
        <v>160</v>
      </c>
      <c r="E19" s="31">
        <v>150000</v>
      </c>
      <c r="F19" s="32">
        <v>41301</v>
      </c>
      <c r="G19" s="32">
        <v>41792</v>
      </c>
      <c r="H19" s="30" t="s">
        <v>161</v>
      </c>
      <c r="I19" s="30" t="s">
        <v>141</v>
      </c>
      <c r="J19" s="32" t="s">
        <v>108</v>
      </c>
      <c r="K19" s="30" t="s">
        <v>134</v>
      </c>
      <c r="L19" s="35" t="s">
        <v>109</v>
      </c>
      <c r="M19" s="45" t="s">
        <v>162</v>
      </c>
      <c r="N19" s="31">
        <v>151800</v>
      </c>
      <c r="O19" s="36">
        <v>0</v>
      </c>
      <c r="P19" s="31">
        <v>151800</v>
      </c>
      <c r="Q19" s="232">
        <v>49415.256300000001</v>
      </c>
      <c r="R19" s="45"/>
      <c r="S19" s="45"/>
      <c r="T19" s="78"/>
      <c r="U19" s="78"/>
      <c r="V19" s="78"/>
      <c r="W19" s="78"/>
      <c r="X19" s="78"/>
      <c r="Y19" s="78"/>
      <c r="Z19" s="78"/>
      <c r="AA19" s="78"/>
    </row>
    <row r="20" spans="1:27" s="52" customFormat="1" ht="96" hidden="1" x14ac:dyDescent="0.25">
      <c r="A20" s="46"/>
      <c r="B20" s="29">
        <f t="shared" si="0"/>
        <v>17</v>
      </c>
      <c r="C20" s="17" t="s">
        <v>130</v>
      </c>
      <c r="D20" s="38" t="s">
        <v>163</v>
      </c>
      <c r="E20" s="47">
        <v>203384.32000000001</v>
      </c>
      <c r="F20" s="48">
        <v>42278</v>
      </c>
      <c r="G20" s="20">
        <v>42369</v>
      </c>
      <c r="H20" s="18" t="s">
        <v>164</v>
      </c>
      <c r="I20" s="49" t="s">
        <v>133</v>
      </c>
      <c r="J20" s="20" t="s">
        <v>108</v>
      </c>
      <c r="K20" s="18" t="s">
        <v>134</v>
      </c>
      <c r="L20" s="50" t="s">
        <v>109</v>
      </c>
      <c r="M20" s="51" t="s">
        <v>108</v>
      </c>
      <c r="N20" s="47">
        <v>203384.32000000001</v>
      </c>
      <c r="O20" s="25">
        <v>0</v>
      </c>
      <c r="P20" s="47">
        <v>203384.32000000001</v>
      </c>
      <c r="Q20" s="232">
        <v>2406529.56</v>
      </c>
      <c r="R20" s="45"/>
      <c r="S20" s="45"/>
      <c r="T20" s="79"/>
      <c r="U20" s="79"/>
      <c r="V20" s="79"/>
      <c r="W20" s="79"/>
      <c r="X20" s="79"/>
      <c r="Y20" s="79"/>
      <c r="Z20" s="79"/>
      <c r="AA20" s="79"/>
    </row>
    <row r="21" spans="1:27" s="52" customFormat="1" ht="96" customHeight="1" x14ac:dyDescent="0.25">
      <c r="A21" s="46"/>
      <c r="B21" s="29">
        <f t="shared" si="0"/>
        <v>18</v>
      </c>
      <c r="C21" s="17" t="s">
        <v>332</v>
      </c>
      <c r="D21" s="38" t="s">
        <v>165</v>
      </c>
      <c r="E21" s="110">
        <v>2400000</v>
      </c>
      <c r="F21" s="20">
        <v>41275</v>
      </c>
      <c r="G21" s="20">
        <v>42005</v>
      </c>
      <c r="H21" s="18" t="s">
        <v>166</v>
      </c>
      <c r="I21" s="49" t="s">
        <v>141</v>
      </c>
      <c r="J21" s="20" t="s">
        <v>308</v>
      </c>
      <c r="K21" s="30" t="s">
        <v>410</v>
      </c>
      <c r="L21" s="45" t="s">
        <v>116</v>
      </c>
      <c r="M21" s="24" t="s">
        <v>631</v>
      </c>
      <c r="N21" s="106">
        <f>'Billing Status'!F22</f>
        <v>2711883.08</v>
      </c>
      <c r="O21" s="106">
        <v>0</v>
      </c>
      <c r="P21" s="106">
        <f>'Billing Status'!G22</f>
        <v>2606857.2200000002</v>
      </c>
      <c r="Q21" s="25">
        <v>1539950.3559999999</v>
      </c>
      <c r="R21" s="24" t="s">
        <v>391</v>
      </c>
      <c r="S21" s="24" t="s">
        <v>444</v>
      </c>
      <c r="T21" s="24" t="s">
        <v>445</v>
      </c>
      <c r="U21" s="24" t="s">
        <v>499</v>
      </c>
      <c r="V21" s="24" t="s">
        <v>512</v>
      </c>
      <c r="W21" s="24" t="s">
        <v>553</v>
      </c>
      <c r="X21" s="24" t="s">
        <v>626</v>
      </c>
      <c r="Y21" s="24" t="s">
        <v>625</v>
      </c>
      <c r="Z21" s="24" t="s">
        <v>625</v>
      </c>
      <c r="AA21" s="88" t="s">
        <v>108</v>
      </c>
    </row>
    <row r="22" spans="1:27" s="52" customFormat="1" ht="192" hidden="1" customHeight="1" x14ac:dyDescent="0.25">
      <c r="A22" s="53"/>
      <c r="B22" s="29">
        <f t="shared" si="0"/>
        <v>19</v>
      </c>
      <c r="C22" s="17" t="s">
        <v>130</v>
      </c>
      <c r="D22" s="38" t="s">
        <v>167</v>
      </c>
      <c r="E22" s="47">
        <v>40280</v>
      </c>
      <c r="F22" s="20">
        <v>42333</v>
      </c>
      <c r="G22" s="20">
        <v>42381</v>
      </c>
      <c r="H22" s="18" t="s">
        <v>168</v>
      </c>
      <c r="I22" s="49" t="s">
        <v>141</v>
      </c>
      <c r="J22" s="20" t="s">
        <v>114</v>
      </c>
      <c r="K22" s="18" t="s">
        <v>134</v>
      </c>
      <c r="L22" s="50" t="s">
        <v>109</v>
      </c>
      <c r="M22" s="87" t="s">
        <v>297</v>
      </c>
      <c r="N22" s="47">
        <v>40280</v>
      </c>
      <c r="O22" s="47">
        <v>0</v>
      </c>
      <c r="P22" s="47">
        <v>40280</v>
      </c>
      <c r="Q22" s="232">
        <v>6628179.3500000015</v>
      </c>
      <c r="R22" s="45"/>
      <c r="S22" s="45"/>
      <c r="T22" s="79"/>
      <c r="U22" s="79"/>
      <c r="V22" s="79"/>
      <c r="W22" s="79"/>
      <c r="X22" s="79"/>
      <c r="Y22" s="79"/>
      <c r="Z22" s="79"/>
      <c r="AA22" s="79"/>
    </row>
    <row r="23" spans="1:27" s="52" customFormat="1" ht="48" hidden="1" customHeight="1" x14ac:dyDescent="0.25">
      <c r="A23" s="53"/>
      <c r="B23" s="29">
        <f t="shared" si="0"/>
        <v>20</v>
      </c>
      <c r="C23" s="17" t="s">
        <v>130</v>
      </c>
      <c r="D23" s="38" t="s">
        <v>169</v>
      </c>
      <c r="E23" s="19">
        <v>50880</v>
      </c>
      <c r="F23" s="20">
        <v>42453</v>
      </c>
      <c r="G23" s="20">
        <v>42488</v>
      </c>
      <c r="H23" s="18" t="s">
        <v>170</v>
      </c>
      <c r="I23" s="49" t="s">
        <v>141</v>
      </c>
      <c r="J23" s="20" t="s">
        <v>114</v>
      </c>
      <c r="K23" s="18" t="s">
        <v>134</v>
      </c>
      <c r="L23" s="50" t="s">
        <v>109</v>
      </c>
      <c r="M23" s="51" t="s">
        <v>171</v>
      </c>
      <c r="N23" s="25">
        <v>0</v>
      </c>
      <c r="O23" s="19">
        <v>50880</v>
      </c>
      <c r="P23" s="25">
        <v>0</v>
      </c>
      <c r="Q23" s="232">
        <v>4850500.2415000014</v>
      </c>
      <c r="R23" s="45"/>
      <c r="S23" s="45"/>
      <c r="T23" s="79"/>
      <c r="U23" s="79"/>
      <c r="V23" s="79"/>
      <c r="W23" s="79"/>
      <c r="X23" s="79"/>
      <c r="Y23" s="79"/>
      <c r="Z23" s="79"/>
      <c r="AA23" s="79"/>
    </row>
    <row r="24" spans="1:27" s="43" customFormat="1" ht="127.5" hidden="1" customHeight="1" x14ac:dyDescent="0.25">
      <c r="A24" s="41"/>
      <c r="B24" s="29">
        <f t="shared" si="0"/>
        <v>21</v>
      </c>
      <c r="C24" s="29" t="s">
        <v>172</v>
      </c>
      <c r="D24" s="42" t="s">
        <v>7</v>
      </c>
      <c r="E24" s="31">
        <v>120628000</v>
      </c>
      <c r="F24" s="32">
        <v>42186</v>
      </c>
      <c r="G24" s="32">
        <v>42916</v>
      </c>
      <c r="H24" s="30" t="s">
        <v>173</v>
      </c>
      <c r="I24" s="30" t="s">
        <v>174</v>
      </c>
      <c r="J24" s="32" t="s">
        <v>175</v>
      </c>
      <c r="K24" s="30" t="s">
        <v>176</v>
      </c>
      <c r="L24" s="35" t="s">
        <v>109</v>
      </c>
      <c r="M24" s="24" t="s">
        <v>178</v>
      </c>
      <c r="N24" s="36">
        <v>119395613.72</v>
      </c>
      <c r="O24" s="36">
        <v>1232386.2800000012</v>
      </c>
      <c r="P24" s="36">
        <v>112789733.02</v>
      </c>
      <c r="Q24" s="232" t="s">
        <v>108</v>
      </c>
      <c r="R24" s="33"/>
      <c r="S24" s="33"/>
      <c r="T24" s="78"/>
      <c r="U24" s="78"/>
      <c r="V24" s="78"/>
      <c r="W24" s="78"/>
      <c r="X24" s="78"/>
      <c r="Y24" s="78"/>
      <c r="Z24" s="78"/>
      <c r="AA24" s="78"/>
    </row>
    <row r="25" spans="1:27" s="40" customFormat="1" ht="48" hidden="1" customHeight="1" x14ac:dyDescent="0.25">
      <c r="A25" s="39"/>
      <c r="B25" s="29">
        <f t="shared" si="0"/>
        <v>22</v>
      </c>
      <c r="C25" s="17" t="s">
        <v>172</v>
      </c>
      <c r="D25" s="38" t="s">
        <v>179</v>
      </c>
      <c r="E25" s="25">
        <v>162687.5</v>
      </c>
      <c r="F25" s="20">
        <v>41685</v>
      </c>
      <c r="G25" s="20">
        <v>42414</v>
      </c>
      <c r="H25" s="18" t="s">
        <v>180</v>
      </c>
      <c r="I25" s="18" t="s">
        <v>181</v>
      </c>
      <c r="J25" s="20" t="s">
        <v>175</v>
      </c>
      <c r="K25" s="18" t="s">
        <v>176</v>
      </c>
      <c r="L25" s="23" t="s">
        <v>109</v>
      </c>
      <c r="M25" s="24" t="s">
        <v>108</v>
      </c>
      <c r="N25" s="25">
        <v>162687.5</v>
      </c>
      <c r="O25" s="25">
        <v>0</v>
      </c>
      <c r="P25" s="25">
        <v>162687.5</v>
      </c>
      <c r="Q25" s="99">
        <v>532.79999999999995</v>
      </c>
      <c r="R25" s="84"/>
      <c r="S25" s="84"/>
      <c r="T25" s="76"/>
      <c r="U25" s="76"/>
      <c r="V25" s="76"/>
      <c r="W25" s="76"/>
      <c r="X25" s="76"/>
      <c r="Y25" s="76"/>
      <c r="Z25" s="76"/>
      <c r="AA25" s="76"/>
    </row>
    <row r="26" spans="1:27" s="40" customFormat="1" ht="48" hidden="1" x14ac:dyDescent="0.25">
      <c r="A26" s="39"/>
      <c r="B26" s="29">
        <f t="shared" si="0"/>
        <v>23</v>
      </c>
      <c r="C26" s="17" t="s">
        <v>182</v>
      </c>
      <c r="D26" s="38" t="s">
        <v>183</v>
      </c>
      <c r="E26" s="19">
        <v>1050403</v>
      </c>
      <c r="F26" s="20">
        <v>41730</v>
      </c>
      <c r="G26" s="20">
        <v>42460</v>
      </c>
      <c r="H26" s="18" t="s">
        <v>184</v>
      </c>
      <c r="I26" s="18" t="s">
        <v>185</v>
      </c>
      <c r="J26" s="20" t="s">
        <v>186</v>
      </c>
      <c r="K26" s="22" t="s">
        <v>187</v>
      </c>
      <c r="L26" s="23" t="s">
        <v>109</v>
      </c>
      <c r="M26" s="24" t="s">
        <v>108</v>
      </c>
      <c r="N26" s="25">
        <v>1050403</v>
      </c>
      <c r="O26" s="25">
        <v>0</v>
      </c>
      <c r="P26" s="25">
        <v>982324.75</v>
      </c>
      <c r="Q26" s="25"/>
      <c r="R26" s="33"/>
      <c r="S26" s="33"/>
      <c r="T26" s="76"/>
      <c r="U26" s="76"/>
      <c r="V26" s="76"/>
      <c r="W26" s="76"/>
      <c r="X26" s="76"/>
      <c r="Y26" s="76"/>
      <c r="Z26" s="76"/>
      <c r="AA26" s="76"/>
    </row>
    <row r="27" spans="1:27" s="40" customFormat="1" ht="72" hidden="1" x14ac:dyDescent="0.25">
      <c r="A27" s="39"/>
      <c r="B27" s="29">
        <f t="shared" si="0"/>
        <v>24</v>
      </c>
      <c r="C27" s="17" t="s">
        <v>182</v>
      </c>
      <c r="D27" s="38" t="s">
        <v>188</v>
      </c>
      <c r="E27" s="19">
        <v>1245514</v>
      </c>
      <c r="F27" s="20">
        <v>41668</v>
      </c>
      <c r="G27" s="20">
        <v>42397</v>
      </c>
      <c r="H27" s="18" t="s">
        <v>189</v>
      </c>
      <c r="I27" s="18" t="s">
        <v>185</v>
      </c>
      <c r="J27" s="20" t="s">
        <v>186</v>
      </c>
      <c r="K27" s="22" t="s">
        <v>187</v>
      </c>
      <c r="L27" s="23" t="s">
        <v>109</v>
      </c>
      <c r="M27" s="24" t="s">
        <v>108</v>
      </c>
      <c r="N27" s="25">
        <v>1245514</v>
      </c>
      <c r="O27" s="25">
        <v>0</v>
      </c>
      <c r="P27" s="25">
        <v>1244625</v>
      </c>
      <c r="Q27" s="25"/>
      <c r="R27" s="33"/>
      <c r="S27" s="33"/>
      <c r="T27" s="76"/>
      <c r="U27" s="76"/>
      <c r="V27" s="76"/>
      <c r="W27" s="76"/>
      <c r="X27" s="76"/>
      <c r="Y27" s="76"/>
      <c r="Z27" s="76"/>
      <c r="AA27" s="76"/>
    </row>
    <row r="28" spans="1:27" s="40" customFormat="1" ht="36" hidden="1" x14ac:dyDescent="0.25">
      <c r="A28" s="39"/>
      <c r="B28" s="29">
        <f t="shared" si="0"/>
        <v>25</v>
      </c>
      <c r="C28" s="17" t="s">
        <v>182</v>
      </c>
      <c r="D28" s="38" t="s">
        <v>190</v>
      </c>
      <c r="E28" s="734">
        <v>13750000</v>
      </c>
      <c r="F28" s="20">
        <v>41674</v>
      </c>
      <c r="G28" s="20">
        <v>42308</v>
      </c>
      <c r="H28" s="18" t="s">
        <v>191</v>
      </c>
      <c r="I28" s="18" t="s">
        <v>192</v>
      </c>
      <c r="J28" s="20" t="s">
        <v>186</v>
      </c>
      <c r="K28" s="22" t="s">
        <v>187</v>
      </c>
      <c r="L28" s="23" t="s">
        <v>109</v>
      </c>
      <c r="M28" s="24" t="s">
        <v>108</v>
      </c>
      <c r="N28" s="734">
        <v>13750000</v>
      </c>
      <c r="O28" s="734">
        <v>0</v>
      </c>
      <c r="P28" s="734">
        <v>13750000</v>
      </c>
      <c r="Q28" s="54"/>
      <c r="R28" s="33"/>
      <c r="S28" s="33"/>
      <c r="T28" s="76"/>
      <c r="U28" s="76"/>
      <c r="V28" s="76"/>
      <c r="W28" s="76"/>
      <c r="X28" s="76"/>
      <c r="Y28" s="76"/>
      <c r="Z28" s="76"/>
      <c r="AA28" s="76"/>
    </row>
    <row r="29" spans="1:27" s="40" customFormat="1" ht="36" hidden="1" x14ac:dyDescent="0.25">
      <c r="A29" s="39"/>
      <c r="B29" s="29">
        <f t="shared" si="0"/>
        <v>26</v>
      </c>
      <c r="C29" s="17" t="s">
        <v>182</v>
      </c>
      <c r="D29" s="38" t="s">
        <v>193</v>
      </c>
      <c r="E29" s="735"/>
      <c r="F29" s="20">
        <v>41674</v>
      </c>
      <c r="G29" s="20">
        <v>42347</v>
      </c>
      <c r="H29" s="18" t="s">
        <v>191</v>
      </c>
      <c r="I29" s="18" t="s">
        <v>194</v>
      </c>
      <c r="J29" s="20" t="s">
        <v>186</v>
      </c>
      <c r="K29" s="22" t="s">
        <v>187</v>
      </c>
      <c r="L29" s="23" t="s">
        <v>109</v>
      </c>
      <c r="M29" s="24" t="s">
        <v>108</v>
      </c>
      <c r="N29" s="735"/>
      <c r="O29" s="735"/>
      <c r="P29" s="735"/>
      <c r="Q29" s="55"/>
      <c r="R29" s="33"/>
      <c r="S29" s="33"/>
      <c r="T29" s="76"/>
      <c r="U29" s="76"/>
      <c r="V29" s="76"/>
      <c r="W29" s="76"/>
      <c r="X29" s="76"/>
      <c r="Y29" s="76"/>
      <c r="Z29" s="76"/>
      <c r="AA29" s="76"/>
    </row>
    <row r="30" spans="1:27" s="40" customFormat="1" ht="42" hidden="1" customHeight="1" x14ac:dyDescent="0.25">
      <c r="A30" s="39"/>
      <c r="B30" s="29">
        <f t="shared" si="0"/>
        <v>27</v>
      </c>
      <c r="C30" s="17" t="s">
        <v>182</v>
      </c>
      <c r="D30" s="38" t="s">
        <v>195</v>
      </c>
      <c r="E30" s="736"/>
      <c r="F30" s="20">
        <v>41674</v>
      </c>
      <c r="G30" s="20">
        <v>42280</v>
      </c>
      <c r="H30" s="18" t="s">
        <v>191</v>
      </c>
      <c r="I30" s="18" t="s">
        <v>196</v>
      </c>
      <c r="J30" s="20" t="s">
        <v>186</v>
      </c>
      <c r="K30" s="22" t="s">
        <v>187</v>
      </c>
      <c r="L30" s="23" t="s">
        <v>109</v>
      </c>
      <c r="M30" s="21" t="s">
        <v>108</v>
      </c>
      <c r="N30" s="736"/>
      <c r="O30" s="736"/>
      <c r="P30" s="736"/>
      <c r="Q30" s="56"/>
      <c r="R30" s="33"/>
      <c r="S30" s="33"/>
      <c r="T30" s="76"/>
      <c r="U30" s="76"/>
      <c r="V30" s="76"/>
      <c r="W30" s="76"/>
      <c r="X30" s="76"/>
      <c r="Y30" s="76"/>
      <c r="Z30" s="76"/>
      <c r="AA30" s="76"/>
    </row>
    <row r="31" spans="1:27" s="40" customFormat="1" ht="132" hidden="1" x14ac:dyDescent="0.25">
      <c r="A31" s="39"/>
      <c r="B31" s="29">
        <f t="shared" si="0"/>
        <v>28</v>
      </c>
      <c r="C31" s="17" t="s">
        <v>182</v>
      </c>
      <c r="D31" s="38" t="s">
        <v>197</v>
      </c>
      <c r="E31" s="56">
        <v>184229.97</v>
      </c>
      <c r="F31" s="20">
        <v>42374</v>
      </c>
      <c r="G31" s="20">
        <v>42551</v>
      </c>
      <c r="H31" s="18" t="s">
        <v>198</v>
      </c>
      <c r="I31" s="18" t="s">
        <v>196</v>
      </c>
      <c r="J31" s="20" t="s">
        <v>186</v>
      </c>
      <c r="K31" s="22" t="s">
        <v>187</v>
      </c>
      <c r="L31" s="23" t="s">
        <v>109</v>
      </c>
      <c r="M31" s="21" t="s">
        <v>199</v>
      </c>
      <c r="N31" s="56">
        <v>184229.97</v>
      </c>
      <c r="O31" s="56">
        <v>0</v>
      </c>
      <c r="P31" s="56">
        <v>184229.97</v>
      </c>
      <c r="Q31" s="56"/>
      <c r="R31" s="33"/>
      <c r="S31" s="33"/>
      <c r="T31" s="76"/>
      <c r="U31" s="76"/>
      <c r="V31" s="76"/>
      <c r="W31" s="76"/>
      <c r="X31" s="76"/>
      <c r="Y31" s="76"/>
      <c r="Z31" s="76"/>
      <c r="AA31" s="76"/>
    </row>
    <row r="32" spans="1:27" s="40" customFormat="1" ht="24" hidden="1" x14ac:dyDescent="0.25">
      <c r="A32" s="39"/>
      <c r="B32" s="29">
        <f t="shared" si="0"/>
        <v>29</v>
      </c>
      <c r="C32" s="17" t="s">
        <v>182</v>
      </c>
      <c r="D32" s="38" t="s">
        <v>200</v>
      </c>
      <c r="E32" s="19">
        <v>48900</v>
      </c>
      <c r="F32" s="20">
        <v>42312</v>
      </c>
      <c r="G32" s="20">
        <v>42353</v>
      </c>
      <c r="H32" s="18" t="s">
        <v>201</v>
      </c>
      <c r="I32" s="18" t="s">
        <v>202</v>
      </c>
      <c r="J32" s="20" t="s">
        <v>186</v>
      </c>
      <c r="K32" s="22" t="s">
        <v>187</v>
      </c>
      <c r="L32" s="23" t="s">
        <v>109</v>
      </c>
      <c r="M32" s="24" t="s">
        <v>108</v>
      </c>
      <c r="N32" s="19">
        <v>48900</v>
      </c>
      <c r="O32" s="25">
        <v>0</v>
      </c>
      <c r="P32" s="19">
        <v>48900</v>
      </c>
      <c r="Q32" s="19"/>
      <c r="R32" s="80"/>
      <c r="S32" s="80"/>
      <c r="T32" s="76"/>
      <c r="U32" s="76"/>
      <c r="V32" s="76"/>
      <c r="W32" s="76"/>
      <c r="X32" s="76"/>
      <c r="Y32" s="76"/>
      <c r="Z32" s="76"/>
      <c r="AA32" s="76"/>
    </row>
    <row r="33" spans="1:27" s="40" customFormat="1" ht="72" hidden="1" x14ac:dyDescent="0.25">
      <c r="A33" s="39"/>
      <c r="B33" s="29">
        <f t="shared" si="0"/>
        <v>30</v>
      </c>
      <c r="C33" s="17" t="s">
        <v>182</v>
      </c>
      <c r="D33" s="38" t="s">
        <v>203</v>
      </c>
      <c r="E33" s="19">
        <v>5796069</v>
      </c>
      <c r="F33" s="20">
        <v>41674</v>
      </c>
      <c r="G33" s="20">
        <v>42280</v>
      </c>
      <c r="H33" s="18" t="s">
        <v>204</v>
      </c>
      <c r="I33" s="18" t="s">
        <v>205</v>
      </c>
      <c r="J33" s="20" t="s">
        <v>186</v>
      </c>
      <c r="K33" s="22" t="s">
        <v>187</v>
      </c>
      <c r="L33" s="23" t="s">
        <v>109</v>
      </c>
      <c r="M33" s="24" t="s">
        <v>108</v>
      </c>
      <c r="N33" s="19">
        <v>5796069</v>
      </c>
      <c r="O33" s="25">
        <v>0</v>
      </c>
      <c r="P33" s="19">
        <v>5796069</v>
      </c>
      <c r="Q33" s="19"/>
      <c r="R33" s="80"/>
      <c r="S33" s="80"/>
      <c r="T33" s="76"/>
      <c r="U33" s="76"/>
      <c r="V33" s="76"/>
      <c r="W33" s="76"/>
      <c r="X33" s="76"/>
      <c r="Y33" s="76"/>
      <c r="Z33" s="76"/>
      <c r="AA33" s="76"/>
    </row>
    <row r="34" spans="1:27" s="43" customFormat="1" ht="60" hidden="1" x14ac:dyDescent="0.25">
      <c r="A34" s="41"/>
      <c r="B34" s="29">
        <f t="shared" si="0"/>
        <v>31</v>
      </c>
      <c r="C34" s="29" t="s">
        <v>182</v>
      </c>
      <c r="D34" s="42" t="s">
        <v>299</v>
      </c>
      <c r="E34" s="107">
        <v>449611.9</v>
      </c>
      <c r="F34" s="32">
        <v>42261</v>
      </c>
      <c r="G34" s="32">
        <v>43356</v>
      </c>
      <c r="H34" s="81" t="s">
        <v>206</v>
      </c>
      <c r="I34" s="30" t="s">
        <v>196</v>
      </c>
      <c r="J34" s="32" t="s">
        <v>303</v>
      </c>
      <c r="K34" s="34" t="s">
        <v>368</v>
      </c>
      <c r="L34" s="35" t="s">
        <v>109</v>
      </c>
      <c r="M34" s="24" t="s">
        <v>334</v>
      </c>
      <c r="N34" s="105">
        <f>'Billing Status'!F26</f>
        <v>491098</v>
      </c>
      <c r="O34" s="105">
        <f>E34-N34</f>
        <v>-41486.099999999977</v>
      </c>
      <c r="P34" s="105">
        <f>'Billing Status'!G26</f>
        <v>449611.91</v>
      </c>
      <c r="Q34" s="25">
        <v>393643.73</v>
      </c>
      <c r="R34" s="24"/>
      <c r="S34" s="24"/>
      <c r="T34" s="29" t="s">
        <v>108</v>
      </c>
      <c r="U34" s="29" t="s">
        <v>108</v>
      </c>
      <c r="V34" s="29"/>
      <c r="W34" s="29"/>
      <c r="X34" s="29"/>
      <c r="Y34" s="29"/>
      <c r="Z34" s="29"/>
      <c r="AA34" s="29" t="s">
        <v>108</v>
      </c>
    </row>
    <row r="35" spans="1:27" s="40" customFormat="1" ht="27" hidden="1" customHeight="1" x14ac:dyDescent="0.25">
      <c r="A35" s="39"/>
      <c r="B35" s="29">
        <f t="shared" si="0"/>
        <v>32</v>
      </c>
      <c r="C35" s="17" t="s">
        <v>182</v>
      </c>
      <c r="D35" s="38" t="s">
        <v>207</v>
      </c>
      <c r="E35" s="19">
        <v>859582</v>
      </c>
      <c r="F35" s="20">
        <v>42195</v>
      </c>
      <c r="G35" s="20">
        <v>42683</v>
      </c>
      <c r="H35" s="18" t="s">
        <v>208</v>
      </c>
      <c r="I35" s="18" t="s">
        <v>202</v>
      </c>
      <c r="J35" s="20" t="s">
        <v>186</v>
      </c>
      <c r="K35" s="22" t="s">
        <v>187</v>
      </c>
      <c r="L35" s="23" t="s">
        <v>109</v>
      </c>
      <c r="M35" s="24" t="s">
        <v>108</v>
      </c>
      <c r="N35" s="19">
        <v>859582</v>
      </c>
      <c r="O35" s="25">
        <v>0</v>
      </c>
      <c r="P35" s="19">
        <v>859582</v>
      </c>
      <c r="Q35" s="19"/>
      <c r="R35" s="80"/>
      <c r="S35" s="80"/>
      <c r="T35" s="76"/>
      <c r="U35" s="76"/>
      <c r="V35" s="76"/>
      <c r="W35" s="76"/>
      <c r="X35" s="76"/>
      <c r="Y35" s="76"/>
      <c r="Z35" s="76"/>
      <c r="AA35" s="76"/>
    </row>
    <row r="36" spans="1:27" s="65" customFormat="1" ht="50.25" hidden="1" customHeight="1" x14ac:dyDescent="0.25">
      <c r="A36" s="57"/>
      <c r="B36" s="29">
        <f t="shared" si="0"/>
        <v>33</v>
      </c>
      <c r="C36" s="58" t="s">
        <v>182</v>
      </c>
      <c r="D36" s="59" t="s">
        <v>209</v>
      </c>
      <c r="E36" s="60">
        <v>934409</v>
      </c>
      <c r="F36" s="61">
        <v>42260</v>
      </c>
      <c r="G36" s="61">
        <v>42994</v>
      </c>
      <c r="H36" s="62" t="s">
        <v>210</v>
      </c>
      <c r="I36" s="62" t="s">
        <v>211</v>
      </c>
      <c r="J36" s="61" t="s">
        <v>186</v>
      </c>
      <c r="K36" s="63" t="s">
        <v>187</v>
      </c>
      <c r="L36" s="64" t="s">
        <v>109</v>
      </c>
      <c r="M36" s="26" t="s">
        <v>212</v>
      </c>
      <c r="N36" s="60">
        <v>934409</v>
      </c>
      <c r="O36" s="60">
        <v>0</v>
      </c>
      <c r="P36" s="60">
        <v>934409</v>
      </c>
      <c r="Q36" s="60"/>
      <c r="R36" s="80"/>
      <c r="S36" s="80"/>
      <c r="T36" s="82"/>
      <c r="U36" s="82"/>
      <c r="V36" s="82"/>
      <c r="W36" s="82"/>
      <c r="X36" s="82"/>
      <c r="Y36" s="82"/>
      <c r="Z36" s="82"/>
      <c r="AA36" s="82"/>
    </row>
    <row r="37" spans="1:27" s="40" customFormat="1" ht="64.5" hidden="1" customHeight="1" x14ac:dyDescent="0.25">
      <c r="A37" s="39"/>
      <c r="B37" s="29">
        <f t="shared" si="0"/>
        <v>34</v>
      </c>
      <c r="C37" s="17" t="s">
        <v>182</v>
      </c>
      <c r="D37" s="38" t="s">
        <v>213</v>
      </c>
      <c r="E37" s="19">
        <v>943381</v>
      </c>
      <c r="F37" s="20">
        <v>42275</v>
      </c>
      <c r="G37" s="20">
        <v>42616</v>
      </c>
      <c r="H37" s="18" t="s">
        <v>214</v>
      </c>
      <c r="I37" s="18" t="s">
        <v>215</v>
      </c>
      <c r="J37" s="20" t="s">
        <v>186</v>
      </c>
      <c r="K37" s="22" t="s">
        <v>187</v>
      </c>
      <c r="L37" s="23" t="s">
        <v>109</v>
      </c>
      <c r="M37" s="24" t="s">
        <v>216</v>
      </c>
      <c r="N37" s="19">
        <v>943381</v>
      </c>
      <c r="O37" s="19">
        <v>0</v>
      </c>
      <c r="P37" s="19">
        <v>943381</v>
      </c>
      <c r="Q37" s="19"/>
      <c r="R37" s="80"/>
      <c r="S37" s="80"/>
      <c r="T37" s="76"/>
      <c r="U37" s="76"/>
      <c r="V37" s="76"/>
      <c r="W37" s="76"/>
      <c r="X37" s="76"/>
      <c r="Y37" s="76"/>
      <c r="Z37" s="76"/>
      <c r="AA37" s="76"/>
    </row>
    <row r="38" spans="1:27" s="40" customFormat="1" ht="45" hidden="1" customHeight="1" x14ac:dyDescent="0.25">
      <c r="A38" s="39"/>
      <c r="B38" s="29">
        <f t="shared" si="0"/>
        <v>35</v>
      </c>
      <c r="C38" s="17" t="s">
        <v>182</v>
      </c>
      <c r="D38" s="38" t="s">
        <v>16</v>
      </c>
      <c r="E38" s="19">
        <v>107073</v>
      </c>
      <c r="F38" s="20">
        <v>42158</v>
      </c>
      <c r="G38" s="20">
        <v>42219</v>
      </c>
      <c r="H38" s="18" t="s">
        <v>217</v>
      </c>
      <c r="I38" s="18" t="s">
        <v>218</v>
      </c>
      <c r="J38" s="20" t="s">
        <v>186</v>
      </c>
      <c r="K38" s="22" t="s">
        <v>187</v>
      </c>
      <c r="L38" s="23" t="s">
        <v>109</v>
      </c>
      <c r="M38" s="24" t="s">
        <v>108</v>
      </c>
      <c r="N38" s="19">
        <v>107073</v>
      </c>
      <c r="O38" s="25">
        <v>0</v>
      </c>
      <c r="P38" s="19">
        <v>107073</v>
      </c>
      <c r="Q38" s="19"/>
      <c r="R38" s="80"/>
      <c r="S38" s="80"/>
      <c r="T38" s="76"/>
      <c r="U38" s="76"/>
      <c r="V38" s="76"/>
      <c r="W38" s="76"/>
      <c r="X38" s="76"/>
      <c r="Y38" s="76"/>
      <c r="Z38" s="76"/>
      <c r="AA38" s="76"/>
    </row>
    <row r="39" spans="1:27" s="43" customFormat="1" ht="141" hidden="1" customHeight="1" x14ac:dyDescent="0.25">
      <c r="A39" s="41"/>
      <c r="B39" s="29">
        <f t="shared" si="0"/>
        <v>36</v>
      </c>
      <c r="C39" s="29" t="s">
        <v>182</v>
      </c>
      <c r="D39" s="42" t="s">
        <v>219</v>
      </c>
      <c r="E39" s="107">
        <v>952654.86</v>
      </c>
      <c r="F39" s="32">
        <v>42430</v>
      </c>
      <c r="G39" s="32">
        <v>43524</v>
      </c>
      <c r="H39" s="81" t="s">
        <v>220</v>
      </c>
      <c r="I39" s="30" t="s">
        <v>196</v>
      </c>
      <c r="J39" s="32" t="s">
        <v>303</v>
      </c>
      <c r="K39" s="34" t="s">
        <v>380</v>
      </c>
      <c r="L39" s="35" t="s">
        <v>177</v>
      </c>
      <c r="M39" s="24" t="s">
        <v>334</v>
      </c>
      <c r="N39" s="105">
        <f>'Billing Status'!F32</f>
        <v>895550.58</v>
      </c>
      <c r="O39" s="105">
        <f>E39-N39</f>
        <v>57104.280000000028</v>
      </c>
      <c r="P39" s="105">
        <f>'Billing Status'!G32</f>
        <v>895550.58</v>
      </c>
      <c r="Q39" s="25">
        <v>664564.36</v>
      </c>
      <c r="R39" s="24" t="s">
        <v>394</v>
      </c>
      <c r="S39" s="24" t="s">
        <v>434</v>
      </c>
      <c r="T39" s="33" t="s">
        <v>474</v>
      </c>
      <c r="U39" s="33" t="s">
        <v>475</v>
      </c>
      <c r="V39" s="33"/>
      <c r="W39" s="33"/>
      <c r="X39" s="33"/>
      <c r="Y39" s="33"/>
      <c r="Z39" s="33"/>
      <c r="AA39" s="29" t="s">
        <v>108</v>
      </c>
    </row>
    <row r="40" spans="1:27" s="40" customFormat="1" ht="44.25" hidden="1" customHeight="1" x14ac:dyDescent="0.25">
      <c r="A40" s="39"/>
      <c r="B40" s="29">
        <f t="shared" si="0"/>
        <v>37</v>
      </c>
      <c r="C40" s="17" t="s">
        <v>182</v>
      </c>
      <c r="D40" s="38" t="s">
        <v>221</v>
      </c>
      <c r="E40" s="19">
        <v>443976.85</v>
      </c>
      <c r="F40" s="20">
        <v>42153</v>
      </c>
      <c r="G40" s="20">
        <v>42518</v>
      </c>
      <c r="H40" s="18" t="s">
        <v>222</v>
      </c>
      <c r="I40" s="18" t="s">
        <v>223</v>
      </c>
      <c r="J40" s="20" t="s">
        <v>186</v>
      </c>
      <c r="K40" s="22" t="s">
        <v>187</v>
      </c>
      <c r="L40" s="23" t="s">
        <v>109</v>
      </c>
      <c r="M40" s="24" t="s">
        <v>108</v>
      </c>
      <c r="N40" s="19">
        <v>443976.85</v>
      </c>
      <c r="O40" s="25">
        <v>0</v>
      </c>
      <c r="P40" s="19">
        <v>443976.85</v>
      </c>
      <c r="Q40" s="19"/>
      <c r="R40" s="80"/>
      <c r="S40" s="80"/>
      <c r="T40" s="76"/>
      <c r="U40" s="76"/>
      <c r="V40" s="76"/>
      <c r="W40" s="76"/>
      <c r="X40" s="76"/>
      <c r="Y40" s="76"/>
      <c r="Z40" s="76"/>
      <c r="AA40" s="76"/>
    </row>
    <row r="41" spans="1:27" s="40" customFormat="1" ht="45.75" hidden="1" customHeight="1" x14ac:dyDescent="0.25">
      <c r="A41" s="39"/>
      <c r="B41" s="29">
        <f t="shared" si="0"/>
        <v>38</v>
      </c>
      <c r="C41" s="17" t="s">
        <v>224</v>
      </c>
      <c r="D41" s="38" t="s">
        <v>27</v>
      </c>
      <c r="E41" s="19">
        <v>31000000</v>
      </c>
      <c r="F41" s="20">
        <v>41192</v>
      </c>
      <c r="G41" s="20">
        <v>42652</v>
      </c>
      <c r="H41" s="18" t="s">
        <v>225</v>
      </c>
      <c r="I41" s="18" t="s">
        <v>226</v>
      </c>
      <c r="J41" s="20" t="s">
        <v>108</v>
      </c>
      <c r="K41" s="18" t="s">
        <v>227</v>
      </c>
      <c r="L41" s="23" t="s">
        <v>109</v>
      </c>
      <c r="M41" s="24" t="s">
        <v>108</v>
      </c>
      <c r="N41" s="19">
        <v>31000000</v>
      </c>
      <c r="O41" s="25">
        <v>0</v>
      </c>
      <c r="P41" s="19">
        <v>31000000</v>
      </c>
      <c r="Q41" s="19"/>
      <c r="R41" s="80"/>
      <c r="S41" s="80"/>
      <c r="T41" s="76"/>
      <c r="U41" s="76"/>
      <c r="V41" s="76"/>
      <c r="W41" s="76"/>
      <c r="X41" s="76"/>
      <c r="Y41" s="76"/>
      <c r="Z41" s="76"/>
      <c r="AA41" s="76"/>
    </row>
    <row r="42" spans="1:27" s="43" customFormat="1" ht="32.25" hidden="1" customHeight="1" x14ac:dyDescent="0.25">
      <c r="A42" s="41"/>
      <c r="B42" s="29">
        <f t="shared" si="0"/>
        <v>39</v>
      </c>
      <c r="C42" s="29" t="s">
        <v>224</v>
      </c>
      <c r="D42" s="42" t="s">
        <v>28</v>
      </c>
      <c r="E42" s="31">
        <v>2925240</v>
      </c>
      <c r="F42" s="32">
        <v>41667</v>
      </c>
      <c r="G42" s="32">
        <v>42762</v>
      </c>
      <c r="H42" s="81" t="s">
        <v>228</v>
      </c>
      <c r="I42" s="30" t="s">
        <v>229</v>
      </c>
      <c r="J42" s="32" t="s">
        <v>108</v>
      </c>
      <c r="K42" s="30" t="s">
        <v>340</v>
      </c>
      <c r="L42" s="35" t="s">
        <v>109</v>
      </c>
      <c r="M42" s="24" t="s">
        <v>230</v>
      </c>
      <c r="N42" s="31">
        <v>2925240</v>
      </c>
      <c r="O42" s="36">
        <v>0</v>
      </c>
      <c r="P42" s="31">
        <v>2925240</v>
      </c>
      <c r="Q42" s="31">
        <v>2373438.98</v>
      </c>
      <c r="R42" s="30"/>
      <c r="S42" s="30"/>
      <c r="T42" s="29" t="s">
        <v>108</v>
      </c>
      <c r="U42" s="29" t="s">
        <v>108</v>
      </c>
      <c r="V42" s="29"/>
      <c r="W42" s="29"/>
      <c r="X42" s="29"/>
      <c r="Y42" s="29"/>
      <c r="Z42" s="29"/>
      <c r="AA42" s="29" t="s">
        <v>108</v>
      </c>
    </row>
    <row r="43" spans="1:27" s="43" customFormat="1" ht="100.5" hidden="1" customHeight="1" x14ac:dyDescent="0.25">
      <c r="A43" s="41"/>
      <c r="B43" s="29">
        <f t="shared" si="0"/>
        <v>40</v>
      </c>
      <c r="C43" s="29" t="s">
        <v>224</v>
      </c>
      <c r="D43" s="42" t="s">
        <v>29</v>
      </c>
      <c r="E43" s="107">
        <v>6890000</v>
      </c>
      <c r="F43" s="32">
        <v>42160</v>
      </c>
      <c r="G43" s="32">
        <v>43255</v>
      </c>
      <c r="H43" s="81" t="s">
        <v>231</v>
      </c>
      <c r="I43" s="30" t="s">
        <v>229</v>
      </c>
      <c r="J43" s="32" t="s">
        <v>309</v>
      </c>
      <c r="K43" s="30" t="s">
        <v>340</v>
      </c>
      <c r="L43" s="35" t="s">
        <v>366</v>
      </c>
      <c r="M43" s="24" t="s">
        <v>341</v>
      </c>
      <c r="N43" s="107">
        <f>'Billing Status'!F37</f>
        <v>5015484.55</v>
      </c>
      <c r="O43" s="105">
        <f>E43-N43</f>
        <v>1874515.4500000002</v>
      </c>
      <c r="P43" s="105">
        <f>'Billing Status'!G37</f>
        <v>3976324.5500000003</v>
      </c>
      <c r="Q43" s="19">
        <v>3654460.77</v>
      </c>
      <c r="R43" s="24"/>
      <c r="S43" s="24"/>
      <c r="T43" s="86" t="s">
        <v>108</v>
      </c>
      <c r="U43" s="86" t="s">
        <v>108</v>
      </c>
      <c r="V43" s="86"/>
      <c r="W43" s="86"/>
      <c r="X43" s="86"/>
      <c r="Y43" s="86"/>
      <c r="Z43" s="86"/>
      <c r="AA43" s="86" t="s">
        <v>108</v>
      </c>
    </row>
    <row r="44" spans="1:27" s="43" customFormat="1" ht="107.25" hidden="1" customHeight="1" x14ac:dyDescent="0.25">
      <c r="A44" s="41"/>
      <c r="B44" s="29">
        <f t="shared" si="0"/>
        <v>41</v>
      </c>
      <c r="C44" s="29" t="s">
        <v>224</v>
      </c>
      <c r="D44" s="42" t="s">
        <v>30</v>
      </c>
      <c r="E44" s="107">
        <v>4500000</v>
      </c>
      <c r="F44" s="32">
        <v>42236</v>
      </c>
      <c r="G44" s="32">
        <v>43331</v>
      </c>
      <c r="H44" s="81" t="s">
        <v>232</v>
      </c>
      <c r="I44" s="30" t="s">
        <v>239</v>
      </c>
      <c r="J44" s="32" t="s">
        <v>309</v>
      </c>
      <c r="K44" s="30" t="s">
        <v>340</v>
      </c>
      <c r="L44" s="35" t="s">
        <v>366</v>
      </c>
      <c r="M44" s="24" t="s">
        <v>341</v>
      </c>
      <c r="N44" s="107">
        <f>'Billing Status'!F38</f>
        <v>140093.84000000003</v>
      </c>
      <c r="O44" s="105">
        <f>E44-N44</f>
        <v>4359906.16</v>
      </c>
      <c r="P44" s="107">
        <v>129532</v>
      </c>
      <c r="Q44" s="19">
        <v>54694.31</v>
      </c>
      <c r="R44" s="24"/>
      <c r="S44" s="24"/>
      <c r="T44" s="29" t="s">
        <v>108</v>
      </c>
      <c r="U44" s="29" t="s">
        <v>108</v>
      </c>
      <c r="V44" s="29"/>
      <c r="W44" s="29"/>
      <c r="X44" s="29"/>
      <c r="Y44" s="29"/>
      <c r="Z44" s="29"/>
      <c r="AA44" s="29" t="s">
        <v>108</v>
      </c>
    </row>
    <row r="45" spans="1:27" s="40" customFormat="1" ht="132" hidden="1" customHeight="1" x14ac:dyDescent="0.25">
      <c r="A45" s="39"/>
      <c r="B45" s="29">
        <f t="shared" si="0"/>
        <v>42</v>
      </c>
      <c r="C45" s="17" t="s">
        <v>224</v>
      </c>
      <c r="D45" s="38" t="s">
        <v>233</v>
      </c>
      <c r="E45" s="19">
        <v>196091</v>
      </c>
      <c r="F45" s="20">
        <v>42444</v>
      </c>
      <c r="G45" s="20">
        <v>42808</v>
      </c>
      <c r="H45" s="18" t="s">
        <v>234</v>
      </c>
      <c r="I45" s="18" t="s">
        <v>226</v>
      </c>
      <c r="J45" s="20" t="s">
        <v>108</v>
      </c>
      <c r="K45" s="22" t="s">
        <v>115</v>
      </c>
      <c r="L45" s="23" t="s">
        <v>109</v>
      </c>
      <c r="M45" s="24" t="s">
        <v>235</v>
      </c>
      <c r="N45" s="19">
        <v>196091</v>
      </c>
      <c r="O45" s="19">
        <v>0</v>
      </c>
      <c r="P45" s="19">
        <v>155239</v>
      </c>
      <c r="Q45" s="19"/>
      <c r="R45" s="80"/>
      <c r="S45" s="80"/>
      <c r="T45" s="76"/>
      <c r="U45" s="76"/>
      <c r="V45" s="76"/>
      <c r="W45" s="76"/>
      <c r="X45" s="76"/>
      <c r="Y45" s="76"/>
      <c r="Z45" s="76"/>
      <c r="AA45" s="76"/>
    </row>
    <row r="46" spans="1:27" s="43" customFormat="1" ht="95.25" hidden="1" customHeight="1" x14ac:dyDescent="0.25">
      <c r="A46" s="41"/>
      <c r="B46" s="29">
        <f t="shared" si="0"/>
        <v>43</v>
      </c>
      <c r="C46" s="29" t="s">
        <v>182</v>
      </c>
      <c r="D46" s="42" t="s">
        <v>188</v>
      </c>
      <c r="E46" s="107">
        <v>2332000</v>
      </c>
      <c r="F46" s="32">
        <v>42444</v>
      </c>
      <c r="G46" s="32">
        <v>43538</v>
      </c>
      <c r="H46" s="30" t="s">
        <v>189</v>
      </c>
      <c r="I46" s="30" t="s">
        <v>236</v>
      </c>
      <c r="J46" s="32" t="s">
        <v>303</v>
      </c>
      <c r="K46" s="34" t="s">
        <v>380</v>
      </c>
      <c r="L46" s="35" t="s">
        <v>177</v>
      </c>
      <c r="M46" s="24" t="s">
        <v>334</v>
      </c>
      <c r="N46" s="108">
        <f>'Billing Status'!F33</f>
        <v>2307221.1800000002</v>
      </c>
      <c r="O46" s="105">
        <f>E46-N46</f>
        <v>24778.819999999832</v>
      </c>
      <c r="P46" s="105">
        <f>'Billing Status'!G33</f>
        <v>2307221.1800000002</v>
      </c>
      <c r="Q46" s="103">
        <v>1316650.26</v>
      </c>
      <c r="R46" s="24" t="s">
        <v>393</v>
      </c>
      <c r="S46" s="24" t="s">
        <v>431</v>
      </c>
      <c r="T46" s="33" t="s">
        <v>473</v>
      </c>
      <c r="U46" s="33" t="s">
        <v>481</v>
      </c>
      <c r="V46" s="33"/>
      <c r="W46" s="33"/>
      <c r="X46" s="33"/>
      <c r="Y46" s="33"/>
      <c r="Z46" s="33"/>
      <c r="AA46" s="192">
        <v>1</v>
      </c>
    </row>
    <row r="47" spans="1:27" s="37" customFormat="1" ht="409.5" x14ac:dyDescent="0.25">
      <c r="A47" s="28"/>
      <c r="B47" s="29">
        <f t="shared" si="0"/>
        <v>44</v>
      </c>
      <c r="C47" s="29" t="s">
        <v>182</v>
      </c>
      <c r="D47" s="42" t="s">
        <v>26</v>
      </c>
      <c r="E47" s="111">
        <v>30101218.920000002</v>
      </c>
      <c r="F47" s="32">
        <v>42450</v>
      </c>
      <c r="G47" s="32">
        <v>43910</v>
      </c>
      <c r="H47" s="30" t="s">
        <v>327</v>
      </c>
      <c r="I47" s="30" t="s">
        <v>602</v>
      </c>
      <c r="J47" s="32" t="s">
        <v>520</v>
      </c>
      <c r="K47" s="34" t="s">
        <v>521</v>
      </c>
      <c r="L47" s="45" t="s">
        <v>156</v>
      </c>
      <c r="M47" s="24" t="s">
        <v>683</v>
      </c>
      <c r="N47" s="108">
        <f>'Billing Status'!F34</f>
        <v>26191691.740000002</v>
      </c>
      <c r="O47" s="105">
        <f>E47-N47</f>
        <v>3909527.1799999997</v>
      </c>
      <c r="P47" s="105">
        <f>'Billing Status'!G34</f>
        <v>26191691.740000002</v>
      </c>
      <c r="Q47" s="25">
        <v>25176287.904038496</v>
      </c>
      <c r="R47" s="24" t="s">
        <v>411</v>
      </c>
      <c r="S47" s="24" t="s">
        <v>435</v>
      </c>
      <c r="T47" s="24" t="s">
        <v>456</v>
      </c>
      <c r="U47" s="193" t="s">
        <v>491</v>
      </c>
      <c r="V47" s="230" t="s">
        <v>548</v>
      </c>
      <c r="W47" s="230" t="s">
        <v>571</v>
      </c>
      <c r="X47" s="230" t="s">
        <v>598</v>
      </c>
      <c r="Y47" s="271" t="s">
        <v>614</v>
      </c>
      <c r="Z47" s="271" t="s">
        <v>654</v>
      </c>
      <c r="AA47" s="220" t="s">
        <v>669</v>
      </c>
    </row>
    <row r="48" spans="1:27" s="43" customFormat="1" ht="108.75" hidden="1" customHeight="1" x14ac:dyDescent="0.25">
      <c r="A48" s="41"/>
      <c r="B48" s="29">
        <f t="shared" si="0"/>
        <v>45</v>
      </c>
      <c r="C48" s="29" t="s">
        <v>224</v>
      </c>
      <c r="D48" s="42" t="s">
        <v>237</v>
      </c>
      <c r="E48" s="105">
        <v>1425000</v>
      </c>
      <c r="F48" s="32">
        <v>42370</v>
      </c>
      <c r="G48" s="32">
        <v>43830</v>
      </c>
      <c r="H48" s="30" t="s">
        <v>238</v>
      </c>
      <c r="I48" s="30" t="s">
        <v>239</v>
      </c>
      <c r="J48" s="32" t="s">
        <v>309</v>
      </c>
      <c r="K48" s="30" t="s">
        <v>340</v>
      </c>
      <c r="L48" s="35" t="s">
        <v>366</v>
      </c>
      <c r="M48" s="24" t="s">
        <v>351</v>
      </c>
      <c r="N48" s="109">
        <f>'Billing Status'!F40</f>
        <v>914008.74</v>
      </c>
      <c r="O48" s="105">
        <f>E48-N48</f>
        <v>510991.26</v>
      </c>
      <c r="P48" s="105">
        <f>'Billing Status'!G40</f>
        <v>914008.74</v>
      </c>
      <c r="Q48" s="19">
        <v>152073.39000000001</v>
      </c>
      <c r="R48" s="24"/>
      <c r="S48" s="24"/>
      <c r="T48" s="29" t="s">
        <v>108</v>
      </c>
      <c r="U48" s="29" t="s">
        <v>108</v>
      </c>
      <c r="V48" s="29"/>
      <c r="W48" s="29"/>
      <c r="X48" s="29"/>
      <c r="Y48" s="29"/>
      <c r="Z48" s="29"/>
      <c r="AA48" s="29" t="s">
        <v>108</v>
      </c>
    </row>
    <row r="49" spans="1:30" s="37" customFormat="1" ht="78" hidden="1" customHeight="1" x14ac:dyDescent="0.25">
      <c r="A49" s="28"/>
      <c r="B49" s="29">
        <f t="shared" si="0"/>
        <v>46</v>
      </c>
      <c r="C49" s="29" t="s">
        <v>182</v>
      </c>
      <c r="D49" s="38" t="s">
        <v>43</v>
      </c>
      <c r="E49" s="109">
        <v>2591208.16</v>
      </c>
      <c r="F49" s="32">
        <v>42614</v>
      </c>
      <c r="G49" s="32">
        <v>43708</v>
      </c>
      <c r="H49" s="30" t="s">
        <v>241</v>
      </c>
      <c r="I49" s="18" t="s">
        <v>516</v>
      </c>
      <c r="J49" s="32" t="s">
        <v>520</v>
      </c>
      <c r="K49" s="34" t="s">
        <v>380</v>
      </c>
      <c r="L49" s="45" t="s">
        <v>109</v>
      </c>
      <c r="M49" s="21" t="s">
        <v>592</v>
      </c>
      <c r="N49" s="109">
        <f>'Billing Status'!F41</f>
        <v>2534333.69</v>
      </c>
      <c r="O49" s="105">
        <f>E49-N49</f>
        <v>56874.470000000205</v>
      </c>
      <c r="P49" s="105">
        <f>'Billing Status'!G41</f>
        <v>2534333.6900000004</v>
      </c>
      <c r="Q49" s="267">
        <v>1389541.5885162607</v>
      </c>
      <c r="R49" s="24" t="s">
        <v>395</v>
      </c>
      <c r="S49" s="24" t="s">
        <v>430</v>
      </c>
      <c r="T49" s="33" t="s">
        <v>447</v>
      </c>
      <c r="U49" s="193" t="s">
        <v>492</v>
      </c>
      <c r="V49" s="230" t="s">
        <v>529</v>
      </c>
      <c r="W49" s="230" t="s">
        <v>565</v>
      </c>
      <c r="X49" s="230" t="s">
        <v>636</v>
      </c>
      <c r="Y49" s="230"/>
      <c r="Z49" s="230"/>
      <c r="AA49" s="220" t="s">
        <v>539</v>
      </c>
    </row>
    <row r="50" spans="1:30" s="43" customFormat="1" ht="3" hidden="1" customHeight="1" x14ac:dyDescent="0.25">
      <c r="A50" s="41"/>
      <c r="B50" s="29">
        <f t="shared" si="0"/>
        <v>47</v>
      </c>
      <c r="C50" s="29" t="s">
        <v>182</v>
      </c>
      <c r="D50" s="42" t="s">
        <v>45</v>
      </c>
      <c r="E50" s="66">
        <v>438043</v>
      </c>
      <c r="F50" s="32">
        <v>42644</v>
      </c>
      <c r="G50" s="32">
        <v>43799</v>
      </c>
      <c r="H50" s="81" t="s">
        <v>242</v>
      </c>
      <c r="I50" s="30" t="s">
        <v>185</v>
      </c>
      <c r="J50" s="32" t="s">
        <v>186</v>
      </c>
      <c r="K50" s="34" t="s">
        <v>187</v>
      </c>
      <c r="L50" s="35" t="s">
        <v>109</v>
      </c>
      <c r="M50" s="29" t="s">
        <v>108</v>
      </c>
      <c r="N50" s="66">
        <v>438043</v>
      </c>
      <c r="O50" s="66">
        <v>0</v>
      </c>
      <c r="P50" s="66">
        <v>438043</v>
      </c>
      <c r="Q50" s="66"/>
      <c r="R50" s="45"/>
      <c r="S50" s="45"/>
      <c r="T50" s="29" t="s">
        <v>108</v>
      </c>
      <c r="U50" s="29" t="s">
        <v>108</v>
      </c>
      <c r="V50" s="29"/>
      <c r="W50" s="29"/>
      <c r="X50" s="29"/>
      <c r="Y50" s="29"/>
      <c r="Z50" s="29"/>
      <c r="AA50" s="29" t="s">
        <v>108</v>
      </c>
    </row>
    <row r="51" spans="1:30" s="37" customFormat="1" ht="160.5" customHeight="1" x14ac:dyDescent="0.25">
      <c r="A51" s="28"/>
      <c r="B51" s="29">
        <f t="shared" si="0"/>
        <v>48</v>
      </c>
      <c r="C51" s="29" t="s">
        <v>243</v>
      </c>
      <c r="D51" s="42" t="s">
        <v>296</v>
      </c>
      <c r="E51" s="109">
        <v>1901901.21</v>
      </c>
      <c r="F51" s="32">
        <v>42675</v>
      </c>
      <c r="G51" s="32">
        <v>44196</v>
      </c>
      <c r="H51" s="81" t="s">
        <v>244</v>
      </c>
      <c r="I51" s="30" t="s">
        <v>196</v>
      </c>
      <c r="J51" s="32" t="s">
        <v>520</v>
      </c>
      <c r="K51" s="34" t="s">
        <v>340</v>
      </c>
      <c r="L51" s="45" t="s">
        <v>156</v>
      </c>
      <c r="M51" s="21" t="s">
        <v>334</v>
      </c>
      <c r="N51" s="109">
        <f>'Billing Status'!F46</f>
        <v>1901901.21</v>
      </c>
      <c r="O51" s="105">
        <f>E51-N51</f>
        <v>0</v>
      </c>
      <c r="P51" s="105">
        <f>'Billing Status'!G46</f>
        <v>1901901.21</v>
      </c>
      <c r="Q51" s="291">
        <v>1194654.7882744605</v>
      </c>
      <c r="R51" s="24" t="s">
        <v>396</v>
      </c>
      <c r="S51" s="24" t="s">
        <v>429</v>
      </c>
      <c r="T51" s="33" t="s">
        <v>448</v>
      </c>
      <c r="U51" s="33" t="s">
        <v>500</v>
      </c>
      <c r="V51" s="21" t="s">
        <v>530</v>
      </c>
      <c r="W51" s="21" t="s">
        <v>562</v>
      </c>
      <c r="X51" s="21" t="s">
        <v>583</v>
      </c>
      <c r="Y51" s="84" t="s">
        <v>627</v>
      </c>
      <c r="Z51" s="84" t="s">
        <v>671</v>
      </c>
      <c r="AA51" s="220" t="s">
        <v>672</v>
      </c>
    </row>
    <row r="52" spans="1:30" s="43" customFormat="1" ht="60" hidden="1" customHeight="1" x14ac:dyDescent="0.25">
      <c r="A52" s="41"/>
      <c r="B52" s="29">
        <f t="shared" si="0"/>
        <v>49</v>
      </c>
      <c r="C52" s="29" t="s">
        <v>182</v>
      </c>
      <c r="D52" s="42" t="s">
        <v>46</v>
      </c>
      <c r="E52" s="109">
        <v>182320</v>
      </c>
      <c r="F52" s="32">
        <v>42692</v>
      </c>
      <c r="G52" s="32">
        <v>43360</v>
      </c>
      <c r="H52" s="81" t="s">
        <v>245</v>
      </c>
      <c r="I52" s="30" t="s">
        <v>196</v>
      </c>
      <c r="J52" s="32" t="s">
        <v>303</v>
      </c>
      <c r="K52" s="34" t="s">
        <v>368</v>
      </c>
      <c r="L52" s="35" t="s">
        <v>109</v>
      </c>
      <c r="M52" s="24" t="s">
        <v>341</v>
      </c>
      <c r="N52" s="109">
        <f>'Billing Status'!F47</f>
        <v>179740</v>
      </c>
      <c r="O52" s="105">
        <f>E52-N52</f>
        <v>2580</v>
      </c>
      <c r="P52" s="105">
        <f>'Billing Status'!G47</f>
        <v>136740</v>
      </c>
      <c r="Q52" s="96">
        <v>344</v>
      </c>
      <c r="R52" s="24"/>
      <c r="S52" s="24"/>
      <c r="T52" s="29" t="s">
        <v>108</v>
      </c>
      <c r="U52" s="29" t="s">
        <v>108</v>
      </c>
      <c r="V52" s="29"/>
      <c r="W52" s="29"/>
      <c r="X52" s="29"/>
      <c r="Y52" s="29"/>
      <c r="Z52" s="29"/>
      <c r="AA52" s="29" t="s">
        <v>108</v>
      </c>
    </row>
    <row r="53" spans="1:30" s="40" customFormat="1" ht="57.75" hidden="1" customHeight="1" x14ac:dyDescent="0.25">
      <c r="A53" s="39"/>
      <c r="B53" s="29">
        <f t="shared" si="0"/>
        <v>50</v>
      </c>
      <c r="C53" s="17" t="s">
        <v>103</v>
      </c>
      <c r="D53" s="38" t="s">
        <v>246</v>
      </c>
      <c r="E53" s="56">
        <v>3399877</v>
      </c>
      <c r="F53" s="20">
        <v>42217</v>
      </c>
      <c r="G53" s="20">
        <v>42369</v>
      </c>
      <c r="H53" s="18" t="s">
        <v>247</v>
      </c>
      <c r="I53" s="18" t="s">
        <v>129</v>
      </c>
      <c r="J53" s="20" t="s">
        <v>248</v>
      </c>
      <c r="K53" s="22" t="s">
        <v>249</v>
      </c>
      <c r="L53" s="23" t="s">
        <v>109</v>
      </c>
      <c r="M53" s="21" t="s">
        <v>108</v>
      </c>
      <c r="N53" s="56">
        <v>3399877</v>
      </c>
      <c r="O53" s="56">
        <v>0</v>
      </c>
      <c r="P53" s="56">
        <v>3399877</v>
      </c>
      <c r="Q53" s="56"/>
      <c r="R53" s="80"/>
      <c r="S53" s="80"/>
      <c r="T53" s="76"/>
      <c r="U53" s="76"/>
      <c r="V53" s="76"/>
      <c r="W53" s="76"/>
      <c r="X53" s="76"/>
      <c r="Y53" s="76"/>
      <c r="Z53" s="76"/>
      <c r="AA53" s="76"/>
    </row>
    <row r="54" spans="1:30" s="40" customFormat="1" ht="14.25" hidden="1" customHeight="1" x14ac:dyDescent="0.25">
      <c r="A54" s="39"/>
      <c r="B54" s="29">
        <f t="shared" si="0"/>
        <v>51</v>
      </c>
      <c r="C54" s="17" t="s">
        <v>103</v>
      </c>
      <c r="D54" s="38" t="s">
        <v>250</v>
      </c>
      <c r="E54" s="56">
        <v>11391672.66</v>
      </c>
      <c r="F54" s="20">
        <v>42370</v>
      </c>
      <c r="G54" s="20">
        <v>42674</v>
      </c>
      <c r="H54" s="18" t="s">
        <v>251</v>
      </c>
      <c r="I54" s="18" t="s">
        <v>129</v>
      </c>
      <c r="J54" s="20" t="s">
        <v>108</v>
      </c>
      <c r="K54" s="22" t="s">
        <v>249</v>
      </c>
      <c r="L54" s="23" t="s">
        <v>109</v>
      </c>
      <c r="M54" s="21" t="s">
        <v>108</v>
      </c>
      <c r="N54" s="56">
        <v>11391672.66</v>
      </c>
      <c r="O54" s="56">
        <v>0</v>
      </c>
      <c r="P54" s="56">
        <v>11391672.66</v>
      </c>
      <c r="Q54" s="56"/>
      <c r="R54" s="80"/>
      <c r="S54" s="80"/>
      <c r="T54" s="76"/>
      <c r="U54" s="76"/>
      <c r="V54" s="76"/>
      <c r="W54" s="76"/>
      <c r="X54" s="76"/>
      <c r="Y54" s="76"/>
      <c r="Z54" s="76"/>
      <c r="AA54" s="76"/>
    </row>
    <row r="55" spans="1:30" s="43" customFormat="1" ht="136.5" hidden="1" customHeight="1" x14ac:dyDescent="0.25">
      <c r="A55" s="41"/>
      <c r="B55" s="29">
        <f t="shared" si="0"/>
        <v>52</v>
      </c>
      <c r="C55" s="29" t="s">
        <v>103</v>
      </c>
      <c r="D55" s="42" t="s">
        <v>44</v>
      </c>
      <c r="E55" s="109">
        <v>79768327.340000004</v>
      </c>
      <c r="F55" s="32">
        <v>42675</v>
      </c>
      <c r="G55" s="32" t="s">
        <v>407</v>
      </c>
      <c r="H55" s="30" t="s">
        <v>252</v>
      </c>
      <c r="I55" s="30" t="s">
        <v>113</v>
      </c>
      <c r="J55" s="32" t="s">
        <v>335</v>
      </c>
      <c r="K55" s="34" t="s">
        <v>409</v>
      </c>
      <c r="L55" s="35" t="s">
        <v>177</v>
      </c>
      <c r="M55" s="21" t="s">
        <v>385</v>
      </c>
      <c r="N55" s="109">
        <f>'Billing Status'!F73</f>
        <v>17904486.5</v>
      </c>
      <c r="O55" s="105">
        <f t="shared" ref="O55:O62" si="1">E55-N55</f>
        <v>61863840.840000004</v>
      </c>
      <c r="P55" s="105">
        <f>'Billing Status'!G73</f>
        <v>17904486.5</v>
      </c>
      <c r="Q55" s="166">
        <v>42197728.149999999</v>
      </c>
      <c r="R55" s="24" t="s">
        <v>406</v>
      </c>
      <c r="S55" s="24" t="s">
        <v>422</v>
      </c>
      <c r="T55" s="33" t="s">
        <v>476</v>
      </c>
      <c r="U55" s="33" t="s">
        <v>480</v>
      </c>
      <c r="V55" s="33"/>
      <c r="W55" s="33"/>
      <c r="X55" s="33"/>
      <c r="Y55" s="33"/>
      <c r="Z55" s="33"/>
      <c r="AA55" s="29" t="s">
        <v>361</v>
      </c>
    </row>
    <row r="56" spans="1:30" s="37" customFormat="1" ht="301.5" customHeight="1" x14ac:dyDescent="0.25">
      <c r="A56" s="28"/>
      <c r="B56" s="29">
        <f t="shared" si="0"/>
        <v>53</v>
      </c>
      <c r="C56" s="29" t="s">
        <v>50</v>
      </c>
      <c r="D56" s="42" t="s">
        <v>49</v>
      </c>
      <c r="E56" s="105">
        <v>48230000</v>
      </c>
      <c r="F56" s="32">
        <v>42736</v>
      </c>
      <c r="G56" s="32">
        <v>46387</v>
      </c>
      <c r="H56" s="30" t="s">
        <v>253</v>
      </c>
      <c r="I56" s="30" t="s">
        <v>133</v>
      </c>
      <c r="J56" s="32" t="s">
        <v>175</v>
      </c>
      <c r="K56" s="34" t="s">
        <v>340</v>
      </c>
      <c r="L56" s="45" t="s">
        <v>254</v>
      </c>
      <c r="M56" s="21" t="s">
        <v>684</v>
      </c>
      <c r="N56" s="105">
        <f>'Billing Status'!F48</f>
        <v>19817957.899999999</v>
      </c>
      <c r="O56" s="105">
        <f t="shared" si="1"/>
        <v>28412042.100000001</v>
      </c>
      <c r="P56" s="105">
        <f>'Billing Status'!G48</f>
        <v>18378011.469999999</v>
      </c>
      <c r="Q56" s="25">
        <v>17750363.620000001</v>
      </c>
      <c r="R56" s="24" t="s">
        <v>397</v>
      </c>
      <c r="S56" s="24" t="s">
        <v>436</v>
      </c>
      <c r="T56" s="21" t="s">
        <v>461</v>
      </c>
      <c r="U56" s="21" t="s">
        <v>493</v>
      </c>
      <c r="V56" s="21" t="s">
        <v>531</v>
      </c>
      <c r="W56" s="21" t="s">
        <v>561</v>
      </c>
      <c r="X56" s="21" t="s">
        <v>599</v>
      </c>
      <c r="Y56" s="21" t="s">
        <v>629</v>
      </c>
      <c r="Z56" s="21" t="s">
        <v>655</v>
      </c>
      <c r="AA56" s="220" t="s">
        <v>670</v>
      </c>
    </row>
    <row r="57" spans="1:30" s="43" customFormat="1" ht="197.25" hidden="1" customHeight="1" x14ac:dyDescent="0.25">
      <c r="A57" s="41"/>
      <c r="B57" s="29">
        <f t="shared" si="0"/>
        <v>54</v>
      </c>
      <c r="C57" s="29" t="s">
        <v>224</v>
      </c>
      <c r="D57" s="42" t="s">
        <v>63</v>
      </c>
      <c r="E57" s="105">
        <v>258000000</v>
      </c>
      <c r="F57" s="32">
        <v>39092</v>
      </c>
      <c r="G57" s="32">
        <v>44165</v>
      </c>
      <c r="H57" s="30" t="s">
        <v>255</v>
      </c>
      <c r="I57" s="30" t="s">
        <v>256</v>
      </c>
      <c r="J57" s="32" t="s">
        <v>309</v>
      </c>
      <c r="K57" s="30" t="s">
        <v>340</v>
      </c>
      <c r="L57" s="68" t="s">
        <v>366</v>
      </c>
      <c r="M57" s="21" t="s">
        <v>359</v>
      </c>
      <c r="N57" s="109">
        <f>'Billing Status'!F49</f>
        <v>216548000</v>
      </c>
      <c r="O57" s="105">
        <f t="shared" si="1"/>
        <v>41452000</v>
      </c>
      <c r="P57" s="105">
        <f>'Billing Status'!G49</f>
        <v>207948000</v>
      </c>
      <c r="Q57" s="96">
        <v>189372096</v>
      </c>
      <c r="R57" s="24"/>
      <c r="S57" s="24"/>
      <c r="T57" s="29" t="s">
        <v>108</v>
      </c>
      <c r="U57" s="29" t="s">
        <v>108</v>
      </c>
      <c r="V57" s="29"/>
      <c r="W57" s="29"/>
      <c r="X57" s="29"/>
      <c r="Y57" s="29"/>
      <c r="Z57" s="29"/>
      <c r="AA57" s="29" t="s">
        <v>108</v>
      </c>
    </row>
    <row r="58" spans="1:30" s="69" customFormat="1" ht="38.25" hidden="1" customHeight="1" x14ac:dyDescent="0.25">
      <c r="A58" s="41"/>
      <c r="B58" s="29">
        <f t="shared" si="0"/>
        <v>55</v>
      </c>
      <c r="C58" s="29" t="s">
        <v>103</v>
      </c>
      <c r="D58" s="42" t="s">
        <v>68</v>
      </c>
      <c r="E58" s="36">
        <v>2752960</v>
      </c>
      <c r="F58" s="32">
        <v>42887</v>
      </c>
      <c r="G58" s="32">
        <v>42999</v>
      </c>
      <c r="H58" s="30" t="s">
        <v>257</v>
      </c>
      <c r="I58" s="30" t="s">
        <v>302</v>
      </c>
      <c r="J58" s="32" t="s">
        <v>107</v>
      </c>
      <c r="K58" s="34" t="s">
        <v>249</v>
      </c>
      <c r="L58" s="35" t="s">
        <v>109</v>
      </c>
      <c r="M58" s="33" t="s">
        <v>289</v>
      </c>
      <c r="N58" s="66">
        <f>'Billing Status'!F50</f>
        <v>2752960</v>
      </c>
      <c r="O58" s="36">
        <f t="shared" si="1"/>
        <v>0</v>
      </c>
      <c r="P58" s="36">
        <f>'Billing Status'!G50</f>
        <v>2752960</v>
      </c>
      <c r="Q58" s="66">
        <v>2143034.4900000002</v>
      </c>
      <c r="R58" s="45"/>
      <c r="S58" s="45"/>
      <c r="T58" s="29" t="s">
        <v>108</v>
      </c>
      <c r="U58" s="29" t="s">
        <v>108</v>
      </c>
      <c r="V58" s="29"/>
      <c r="W58" s="29"/>
      <c r="X58" s="29"/>
      <c r="Y58" s="29"/>
      <c r="Z58" s="29"/>
      <c r="AA58" s="29" t="s">
        <v>108</v>
      </c>
      <c r="AB58" s="43"/>
      <c r="AC58" s="43"/>
      <c r="AD58" s="43"/>
    </row>
    <row r="59" spans="1:30" s="206" customFormat="1" ht="69" customHeight="1" x14ac:dyDescent="0.25">
      <c r="A59" s="205"/>
      <c r="B59" s="29">
        <f t="shared" si="0"/>
        <v>56</v>
      </c>
      <c r="C59" s="29" t="s">
        <v>182</v>
      </c>
      <c r="D59" s="42" t="s">
        <v>506</v>
      </c>
      <c r="E59" s="105">
        <v>396556.6</v>
      </c>
      <c r="F59" s="32">
        <v>42887</v>
      </c>
      <c r="G59" s="32">
        <v>44074</v>
      </c>
      <c r="H59" s="83" t="s">
        <v>336</v>
      </c>
      <c r="I59" s="30" t="s">
        <v>185</v>
      </c>
      <c r="J59" s="32" t="s">
        <v>520</v>
      </c>
      <c r="K59" s="34" t="s">
        <v>340</v>
      </c>
      <c r="L59" s="45" t="s">
        <v>116</v>
      </c>
      <c r="M59" s="21" t="s">
        <v>630</v>
      </c>
      <c r="N59" s="109">
        <f>'Billing Status'!F52</f>
        <v>396556.6</v>
      </c>
      <c r="O59" s="105">
        <f t="shared" si="1"/>
        <v>0</v>
      </c>
      <c r="P59" s="105">
        <f>'Billing Status'!G52</f>
        <v>293658.16000000003</v>
      </c>
      <c r="Q59" s="291">
        <v>10737.06</v>
      </c>
      <c r="R59" s="169" t="s">
        <v>399</v>
      </c>
      <c r="S59" s="169" t="s">
        <v>428</v>
      </c>
      <c r="T59" s="169" t="s">
        <v>428</v>
      </c>
      <c r="U59" s="169" t="s">
        <v>428</v>
      </c>
      <c r="V59" s="169" t="s">
        <v>428</v>
      </c>
      <c r="W59" s="169" t="s">
        <v>428</v>
      </c>
      <c r="X59" s="169" t="s">
        <v>428</v>
      </c>
      <c r="Y59" s="169" t="s">
        <v>428</v>
      </c>
      <c r="Z59" s="169" t="s">
        <v>428</v>
      </c>
      <c r="AA59" s="196" t="s">
        <v>108</v>
      </c>
    </row>
    <row r="60" spans="1:30" s="206" customFormat="1" ht="409.6" customHeight="1" x14ac:dyDescent="0.25">
      <c r="A60" s="205"/>
      <c r="B60" s="29">
        <f t="shared" si="0"/>
        <v>57</v>
      </c>
      <c r="C60" s="29" t="s">
        <v>182</v>
      </c>
      <c r="D60" s="42" t="s">
        <v>73</v>
      </c>
      <c r="E60" s="105">
        <v>10123738.82</v>
      </c>
      <c r="F60" s="32">
        <v>42933</v>
      </c>
      <c r="G60" s="32">
        <v>43846</v>
      </c>
      <c r="H60" s="30" t="s">
        <v>528</v>
      </c>
      <c r="I60" s="30" t="s">
        <v>301</v>
      </c>
      <c r="J60" s="32" t="s">
        <v>370</v>
      </c>
      <c r="K60" s="34" t="s">
        <v>433</v>
      </c>
      <c r="L60" s="34" t="s">
        <v>156</v>
      </c>
      <c r="M60" s="21" t="s">
        <v>678</v>
      </c>
      <c r="N60" s="109">
        <f>'Billing Status'!F51</f>
        <v>7455217.9500000002</v>
      </c>
      <c r="O60" s="105">
        <f t="shared" si="1"/>
        <v>2668520.87</v>
      </c>
      <c r="P60" s="105">
        <f>'Billing Status'!G51</f>
        <v>7455217.9500000002</v>
      </c>
      <c r="Q60" s="291">
        <v>7844494.5106043108</v>
      </c>
      <c r="R60" s="24" t="s">
        <v>412</v>
      </c>
      <c r="S60" s="24" t="s">
        <v>440</v>
      </c>
      <c r="T60" s="190" t="s">
        <v>457</v>
      </c>
      <c r="U60" s="190" t="s">
        <v>498</v>
      </c>
      <c r="V60" s="21" t="s">
        <v>537</v>
      </c>
      <c r="W60" s="21" t="s">
        <v>566</v>
      </c>
      <c r="X60" s="21" t="s">
        <v>600</v>
      </c>
      <c r="Y60" s="84" t="s">
        <v>628</v>
      </c>
      <c r="Z60" s="84" t="s">
        <v>674</v>
      </c>
      <c r="AA60" s="317" t="s">
        <v>709</v>
      </c>
    </row>
    <row r="61" spans="1:30" s="37" customFormat="1" ht="409.5" x14ac:dyDescent="0.25">
      <c r="A61" s="28"/>
      <c r="B61" s="29">
        <f t="shared" si="0"/>
        <v>58</v>
      </c>
      <c r="C61" s="29" t="s">
        <v>130</v>
      </c>
      <c r="D61" s="42" t="s">
        <v>259</v>
      </c>
      <c r="E61" s="105">
        <v>42430740</v>
      </c>
      <c r="F61" s="32">
        <v>42965</v>
      </c>
      <c r="G61" s="32">
        <v>44060</v>
      </c>
      <c r="H61" s="30" t="s">
        <v>260</v>
      </c>
      <c r="I61" s="34" t="s">
        <v>261</v>
      </c>
      <c r="J61" s="32" t="s">
        <v>338</v>
      </c>
      <c r="K61" s="30" t="s">
        <v>410</v>
      </c>
      <c r="L61" s="45" t="s">
        <v>116</v>
      </c>
      <c r="M61" s="21" t="s">
        <v>685</v>
      </c>
      <c r="N61" s="105">
        <f>'Billing Status'!F53</f>
        <v>29230993.190000005</v>
      </c>
      <c r="O61" s="105">
        <f t="shared" si="1"/>
        <v>13199746.809999995</v>
      </c>
      <c r="P61" s="105">
        <f>'Billing Status'!G53</f>
        <v>29161603.190000001</v>
      </c>
      <c r="Q61" s="216">
        <v>15425784.139999986</v>
      </c>
      <c r="R61" s="21" t="s">
        <v>400</v>
      </c>
      <c r="S61" s="21" t="s">
        <v>442</v>
      </c>
      <c r="T61" s="33" t="s">
        <v>454</v>
      </c>
      <c r="U61" s="33" t="s">
        <v>494</v>
      </c>
      <c r="V61" s="21" t="s">
        <v>534</v>
      </c>
      <c r="W61" s="21" t="s">
        <v>573</v>
      </c>
      <c r="X61" s="21" t="s">
        <v>584</v>
      </c>
      <c r="Y61" s="21" t="s">
        <v>615</v>
      </c>
      <c r="Z61" s="21" t="s">
        <v>680</v>
      </c>
      <c r="AA61" s="316" t="s">
        <v>710</v>
      </c>
    </row>
    <row r="62" spans="1:30" s="37" customFormat="1" ht="80.25" hidden="1" customHeight="1" x14ac:dyDescent="0.25">
      <c r="A62" s="28"/>
      <c r="B62" s="29">
        <f t="shared" si="0"/>
        <v>59</v>
      </c>
      <c r="C62" s="29" t="s">
        <v>103</v>
      </c>
      <c r="D62" s="42" t="s">
        <v>85</v>
      </c>
      <c r="E62" s="105">
        <v>931350</v>
      </c>
      <c r="F62" s="32">
        <v>43009</v>
      </c>
      <c r="G62" s="32">
        <v>43069</v>
      </c>
      <c r="H62" s="30" t="s">
        <v>304</v>
      </c>
      <c r="I62" s="34" t="s">
        <v>115</v>
      </c>
      <c r="J62" s="32" t="s">
        <v>519</v>
      </c>
      <c r="K62" s="34" t="s">
        <v>409</v>
      </c>
      <c r="L62" s="45" t="s">
        <v>109</v>
      </c>
      <c r="M62" s="24" t="s">
        <v>334</v>
      </c>
      <c r="N62" s="105">
        <f>'Billing Status'!F56</f>
        <v>931350</v>
      </c>
      <c r="O62" s="105">
        <f t="shared" si="1"/>
        <v>0</v>
      </c>
      <c r="P62" s="105">
        <f>'Billing Status'!G56</f>
        <v>931350</v>
      </c>
      <c r="Q62" s="25">
        <v>811218.48</v>
      </c>
      <c r="R62" s="84" t="s">
        <v>386</v>
      </c>
      <c r="S62" s="84" t="s">
        <v>425</v>
      </c>
      <c r="T62" s="84" t="s">
        <v>464</v>
      </c>
      <c r="U62" s="33" t="s">
        <v>479</v>
      </c>
      <c r="V62" s="33" t="s">
        <v>479</v>
      </c>
      <c r="W62" s="33" t="s">
        <v>479</v>
      </c>
      <c r="X62" s="33" t="s">
        <v>479</v>
      </c>
      <c r="Y62" s="33"/>
      <c r="Z62" s="33"/>
      <c r="AA62" s="17" t="s">
        <v>108</v>
      </c>
    </row>
    <row r="63" spans="1:30" s="43" customFormat="1" ht="52.5" hidden="1" customHeight="1" x14ac:dyDescent="0.25">
      <c r="A63" s="41"/>
      <c r="B63" s="29">
        <f t="shared" si="0"/>
        <v>60</v>
      </c>
      <c r="C63" s="71" t="s">
        <v>262</v>
      </c>
      <c r="D63" s="42" t="s">
        <v>84</v>
      </c>
      <c r="E63" s="36">
        <v>304856</v>
      </c>
      <c r="F63" s="32">
        <v>43034</v>
      </c>
      <c r="G63" s="32">
        <v>44150</v>
      </c>
      <c r="H63" s="81" t="s">
        <v>263</v>
      </c>
      <c r="I63" s="30" t="s">
        <v>202</v>
      </c>
      <c r="J63" s="71" t="s">
        <v>108</v>
      </c>
      <c r="K63" s="34" t="s">
        <v>249</v>
      </c>
      <c r="L63" s="72" t="s">
        <v>109</v>
      </c>
      <c r="M63" s="77" t="s">
        <v>108</v>
      </c>
      <c r="N63" s="36">
        <v>5446704</v>
      </c>
      <c r="O63" s="66">
        <v>-5141848</v>
      </c>
      <c r="P63" s="36">
        <v>0</v>
      </c>
      <c r="Q63" s="36"/>
      <c r="R63" s="78"/>
      <c r="S63" s="78"/>
      <c r="T63" s="85" t="s">
        <v>108</v>
      </c>
      <c r="U63" s="85" t="s">
        <v>108</v>
      </c>
      <c r="V63" s="85"/>
      <c r="W63" s="85"/>
      <c r="X63" s="85"/>
      <c r="Y63" s="85"/>
      <c r="Z63" s="85"/>
      <c r="AA63" s="85" t="s">
        <v>108</v>
      </c>
    </row>
    <row r="64" spans="1:30" s="69" customFormat="1" ht="58.5" hidden="1" customHeight="1" x14ac:dyDescent="0.25">
      <c r="A64" s="70"/>
      <c r="B64" s="29">
        <f t="shared" si="0"/>
        <v>61</v>
      </c>
      <c r="C64" s="71" t="s">
        <v>264</v>
      </c>
      <c r="D64" s="42" t="s">
        <v>82</v>
      </c>
      <c r="E64" s="36">
        <v>45468</v>
      </c>
      <c r="F64" s="32">
        <v>43021</v>
      </c>
      <c r="G64" s="32">
        <v>43039</v>
      </c>
      <c r="H64" s="30" t="s">
        <v>265</v>
      </c>
      <c r="I64" s="73" t="s">
        <v>106</v>
      </c>
      <c r="J64" s="71" t="s">
        <v>108</v>
      </c>
      <c r="K64" s="34" t="s">
        <v>249</v>
      </c>
      <c r="L64" s="72" t="s">
        <v>109</v>
      </c>
      <c r="M64" s="71" t="s">
        <v>108</v>
      </c>
      <c r="N64" s="36">
        <v>212610</v>
      </c>
      <c r="O64" s="66">
        <v>0</v>
      </c>
      <c r="P64" s="36">
        <v>0</v>
      </c>
      <c r="Q64" s="36"/>
      <c r="R64" s="80"/>
      <c r="S64" s="80"/>
      <c r="T64" s="73"/>
      <c r="U64" s="73"/>
      <c r="V64" s="73"/>
      <c r="W64" s="73"/>
      <c r="X64" s="73"/>
      <c r="Y64" s="73"/>
      <c r="Z64" s="73"/>
      <c r="AA64" s="73"/>
    </row>
    <row r="65" spans="1:30" s="69" customFormat="1" ht="77.25" hidden="1" customHeight="1" x14ac:dyDescent="0.25">
      <c r="A65" s="70"/>
      <c r="B65" s="29">
        <f t="shared" si="0"/>
        <v>62</v>
      </c>
      <c r="C65" s="77" t="s">
        <v>266</v>
      </c>
      <c r="D65" s="42" t="s">
        <v>267</v>
      </c>
      <c r="E65" s="36">
        <v>491098</v>
      </c>
      <c r="F65" s="32">
        <v>42979</v>
      </c>
      <c r="G65" s="32" t="s">
        <v>268</v>
      </c>
      <c r="H65" s="30" t="s">
        <v>290</v>
      </c>
      <c r="I65" s="74" t="s">
        <v>141</v>
      </c>
      <c r="J65" s="32" t="s">
        <v>114</v>
      </c>
      <c r="K65" s="30" t="s">
        <v>367</v>
      </c>
      <c r="L65" s="72" t="s">
        <v>177</v>
      </c>
      <c r="M65" s="24" t="s">
        <v>334</v>
      </c>
      <c r="N65" s="36">
        <f>'Billing Status'!F63</f>
        <v>491098</v>
      </c>
      <c r="O65" s="105">
        <f>E65-N65</f>
        <v>0</v>
      </c>
      <c r="P65" s="36">
        <f>'Billing Status'!G63</f>
        <v>0</v>
      </c>
      <c r="Q65" s="36">
        <v>0</v>
      </c>
      <c r="R65" s="67" t="s">
        <v>413</v>
      </c>
      <c r="S65" s="100" t="s">
        <v>413</v>
      </c>
      <c r="T65" s="85" t="s">
        <v>108</v>
      </c>
      <c r="U65" s="194" t="s">
        <v>477</v>
      </c>
      <c r="V65" s="194"/>
      <c r="W65" s="194"/>
      <c r="X65" s="194"/>
      <c r="Y65" s="194"/>
      <c r="Z65" s="194"/>
      <c r="AA65" s="85" t="s">
        <v>108</v>
      </c>
    </row>
    <row r="66" spans="1:30" s="69" customFormat="1" ht="69" hidden="1" customHeight="1" x14ac:dyDescent="0.25">
      <c r="A66" s="70"/>
      <c r="B66" s="29">
        <f t="shared" si="0"/>
        <v>63</v>
      </c>
      <c r="C66" s="77" t="s">
        <v>269</v>
      </c>
      <c r="D66" s="42" t="s">
        <v>270</v>
      </c>
      <c r="E66" s="36">
        <v>55000</v>
      </c>
      <c r="F66" s="32">
        <v>42979</v>
      </c>
      <c r="G66" s="32">
        <v>43040</v>
      </c>
      <c r="H66" s="30" t="s">
        <v>271</v>
      </c>
      <c r="I66" s="74" t="s">
        <v>141</v>
      </c>
      <c r="J66" s="32" t="s">
        <v>114</v>
      </c>
      <c r="K66" s="30" t="s">
        <v>367</v>
      </c>
      <c r="L66" s="72" t="s">
        <v>177</v>
      </c>
      <c r="M66" s="24" t="s">
        <v>334</v>
      </c>
      <c r="N66" s="36">
        <f>'Billing Status'!F58</f>
        <v>55000</v>
      </c>
      <c r="O66" s="105">
        <f>E66-N66</f>
        <v>0</v>
      </c>
      <c r="P66" s="36">
        <v>0</v>
      </c>
      <c r="Q66" s="36">
        <v>0</v>
      </c>
      <c r="R66" s="67" t="s">
        <v>177</v>
      </c>
      <c r="S66" s="100" t="s">
        <v>177</v>
      </c>
      <c r="T66" s="85" t="s">
        <v>108</v>
      </c>
      <c r="U66" s="74" t="s">
        <v>478</v>
      </c>
      <c r="V66" s="74"/>
      <c r="W66" s="74"/>
      <c r="X66" s="74"/>
      <c r="Y66" s="74"/>
      <c r="Z66" s="74"/>
      <c r="AA66" s="85" t="s">
        <v>108</v>
      </c>
    </row>
    <row r="67" spans="1:30" s="206" customFormat="1" ht="63.75" hidden="1" customHeight="1" x14ac:dyDescent="0.25">
      <c r="A67" s="205"/>
      <c r="B67" s="29">
        <f t="shared" si="0"/>
        <v>64</v>
      </c>
      <c r="C67" s="29" t="s">
        <v>272</v>
      </c>
      <c r="D67" s="42" t="s">
        <v>273</v>
      </c>
      <c r="E67" s="105">
        <v>83184</v>
      </c>
      <c r="F67" s="32">
        <v>42979</v>
      </c>
      <c r="G67" s="32" t="s">
        <v>274</v>
      </c>
      <c r="H67" s="30" t="s">
        <v>275</v>
      </c>
      <c r="I67" s="74" t="s">
        <v>141</v>
      </c>
      <c r="J67" s="32" t="s">
        <v>337</v>
      </c>
      <c r="K67" s="30" t="s">
        <v>410</v>
      </c>
      <c r="L67" s="74" t="s">
        <v>109</v>
      </c>
      <c r="M67" s="24" t="s">
        <v>334</v>
      </c>
      <c r="N67" s="105">
        <f>'Billing Status'!F59</f>
        <v>23542.5</v>
      </c>
      <c r="O67" s="105">
        <f>E67-N67</f>
        <v>59641.5</v>
      </c>
      <c r="P67" s="105">
        <f>'Billing Status'!G59</f>
        <v>0</v>
      </c>
      <c r="Q67" s="25">
        <v>0</v>
      </c>
      <c r="R67" s="99" t="s">
        <v>390</v>
      </c>
      <c r="S67" s="99" t="s">
        <v>426</v>
      </c>
      <c r="T67" s="99" t="s">
        <v>471</v>
      </c>
      <c r="U67" s="74" t="s">
        <v>509</v>
      </c>
      <c r="V67" s="74"/>
      <c r="W67" s="74"/>
      <c r="X67" s="74"/>
      <c r="Y67" s="74"/>
      <c r="Z67" s="74"/>
      <c r="AA67" s="196" t="s">
        <v>108</v>
      </c>
    </row>
    <row r="68" spans="1:30" s="69" customFormat="1" ht="71.25" hidden="1" customHeight="1" x14ac:dyDescent="0.25">
      <c r="A68" s="70"/>
      <c r="B68" s="29">
        <f t="shared" si="0"/>
        <v>65</v>
      </c>
      <c r="C68" s="77" t="s">
        <v>276</v>
      </c>
      <c r="D68" s="42" t="s">
        <v>277</v>
      </c>
      <c r="E68" s="105">
        <v>137588</v>
      </c>
      <c r="F68" s="32">
        <v>42979</v>
      </c>
      <c r="G68" s="32">
        <v>43040</v>
      </c>
      <c r="H68" s="30" t="s">
        <v>278</v>
      </c>
      <c r="I68" s="74" t="s">
        <v>141</v>
      </c>
      <c r="J68" s="32" t="s">
        <v>337</v>
      </c>
      <c r="K68" s="30" t="s">
        <v>339</v>
      </c>
      <c r="L68" s="72" t="s">
        <v>109</v>
      </c>
      <c r="M68" s="75" t="s">
        <v>108</v>
      </c>
      <c r="N68" s="105">
        <f>'Billing Status'!F60</f>
        <v>73394</v>
      </c>
      <c r="O68" s="105">
        <f>E68-N68</f>
        <v>64194</v>
      </c>
      <c r="P68" s="105">
        <f>'Billing Status'!G60</f>
        <v>137588</v>
      </c>
      <c r="Q68" s="25">
        <v>0</v>
      </c>
      <c r="R68" s="100"/>
      <c r="S68" s="100"/>
      <c r="T68" s="85" t="s">
        <v>108</v>
      </c>
      <c r="U68" s="85" t="s">
        <v>108</v>
      </c>
      <c r="V68" s="85"/>
      <c r="W68" s="85"/>
      <c r="X68" s="85"/>
      <c r="Y68" s="85"/>
      <c r="Z68" s="85"/>
      <c r="AA68" s="85" t="s">
        <v>108</v>
      </c>
    </row>
    <row r="69" spans="1:30" s="69" customFormat="1" ht="37.5" hidden="1" customHeight="1" x14ac:dyDescent="0.25">
      <c r="A69" s="70"/>
      <c r="B69" s="29">
        <f t="shared" si="0"/>
        <v>66</v>
      </c>
      <c r="C69" s="71" t="s">
        <v>103</v>
      </c>
      <c r="D69" s="42" t="s">
        <v>279</v>
      </c>
      <c r="E69" s="36">
        <v>150382.5</v>
      </c>
      <c r="F69" s="32">
        <v>42979</v>
      </c>
      <c r="G69" s="32">
        <v>42979</v>
      </c>
      <c r="H69" s="30" t="s">
        <v>280</v>
      </c>
      <c r="I69" s="73" t="s">
        <v>115</v>
      </c>
      <c r="J69" s="71" t="s">
        <v>108</v>
      </c>
      <c r="K69" s="34"/>
      <c r="L69" s="72" t="s">
        <v>109</v>
      </c>
      <c r="M69" s="73"/>
      <c r="N69" s="36"/>
      <c r="O69" s="66"/>
      <c r="P69" s="36"/>
      <c r="Q69" s="36"/>
      <c r="R69" s="80"/>
      <c r="S69" s="80"/>
      <c r="T69" s="73"/>
      <c r="U69" s="73"/>
      <c r="V69" s="73"/>
      <c r="W69" s="73"/>
      <c r="X69" s="73"/>
      <c r="Y69" s="73"/>
      <c r="Z69" s="73"/>
      <c r="AA69" s="73"/>
    </row>
    <row r="70" spans="1:30" s="69" customFormat="1" ht="68.25" hidden="1" customHeight="1" x14ac:dyDescent="0.25">
      <c r="A70" s="70"/>
      <c r="B70" s="29">
        <f t="shared" ref="B70:B75" si="2">B69+1</f>
        <v>67</v>
      </c>
      <c r="C70" s="77" t="s">
        <v>281</v>
      </c>
      <c r="D70" s="42" t="s">
        <v>282</v>
      </c>
      <c r="E70" s="105">
        <v>79500</v>
      </c>
      <c r="F70" s="32">
        <v>42887</v>
      </c>
      <c r="G70" s="32" t="s">
        <v>283</v>
      </c>
      <c r="H70" s="30" t="s">
        <v>275</v>
      </c>
      <c r="I70" s="74" t="s">
        <v>141</v>
      </c>
      <c r="J70" s="32" t="s">
        <v>337</v>
      </c>
      <c r="K70" s="30" t="s">
        <v>339</v>
      </c>
      <c r="L70" s="72" t="s">
        <v>109</v>
      </c>
      <c r="M70" s="75" t="s">
        <v>108</v>
      </c>
      <c r="N70" s="105">
        <f>'Billing Status'!F61</f>
        <v>491098</v>
      </c>
      <c r="O70" s="105">
        <f t="shared" ref="O70:O78" si="3">E70-N70</f>
        <v>-411598</v>
      </c>
      <c r="P70" s="105">
        <f>'Billing Status'!G61</f>
        <v>79500</v>
      </c>
      <c r="Q70" s="25">
        <v>0</v>
      </c>
      <c r="R70" s="100"/>
      <c r="S70" s="100"/>
      <c r="T70" s="85" t="s">
        <v>108</v>
      </c>
      <c r="U70" s="85" t="s">
        <v>108</v>
      </c>
      <c r="V70" s="85"/>
      <c r="W70" s="85"/>
      <c r="X70" s="85"/>
      <c r="Y70" s="85"/>
      <c r="Z70" s="85"/>
      <c r="AA70" s="85" t="s">
        <v>108</v>
      </c>
    </row>
    <row r="71" spans="1:30" s="206" customFormat="1" ht="84" hidden="1" customHeight="1" x14ac:dyDescent="0.25">
      <c r="A71" s="205"/>
      <c r="B71" s="29">
        <f t="shared" si="2"/>
        <v>68</v>
      </c>
      <c r="C71" s="29" t="s">
        <v>276</v>
      </c>
      <c r="D71" s="42" t="s">
        <v>298</v>
      </c>
      <c r="E71" s="105">
        <v>73394</v>
      </c>
      <c r="F71" s="32">
        <v>43022</v>
      </c>
      <c r="G71" s="32">
        <v>43174</v>
      </c>
      <c r="H71" s="30" t="s">
        <v>275</v>
      </c>
      <c r="I71" s="74" t="s">
        <v>141</v>
      </c>
      <c r="J71" s="32" t="s">
        <v>337</v>
      </c>
      <c r="K71" s="30" t="s">
        <v>410</v>
      </c>
      <c r="L71" s="74" t="s">
        <v>109</v>
      </c>
      <c r="M71" s="24" t="s">
        <v>334</v>
      </c>
      <c r="N71" s="105">
        <f>'Billing Status'!F62</f>
        <v>73394</v>
      </c>
      <c r="O71" s="105">
        <f t="shared" si="3"/>
        <v>0</v>
      </c>
      <c r="P71" s="105">
        <f>'Billing Status'!G62</f>
        <v>73394</v>
      </c>
      <c r="Q71" s="25">
        <v>0</v>
      </c>
      <c r="R71" s="100" t="s">
        <v>401</v>
      </c>
      <c r="S71" s="100" t="s">
        <v>452</v>
      </c>
      <c r="T71" s="100" t="s">
        <v>453</v>
      </c>
      <c r="U71" s="74" t="s">
        <v>488</v>
      </c>
      <c r="V71" s="74" t="s">
        <v>514</v>
      </c>
      <c r="W71" s="74" t="s">
        <v>568</v>
      </c>
      <c r="X71" s="74" t="s">
        <v>568</v>
      </c>
      <c r="Y71" s="74" t="s">
        <v>568</v>
      </c>
      <c r="Z71" s="74"/>
      <c r="AA71" s="196" t="s">
        <v>108</v>
      </c>
    </row>
    <row r="72" spans="1:30" s="206" customFormat="1" ht="117" customHeight="1" x14ac:dyDescent="0.25">
      <c r="A72" s="205"/>
      <c r="B72" s="29">
        <f t="shared" si="2"/>
        <v>69</v>
      </c>
      <c r="C72" s="29" t="s">
        <v>284</v>
      </c>
      <c r="D72" s="42" t="s">
        <v>285</v>
      </c>
      <c r="E72" s="105">
        <v>625292</v>
      </c>
      <c r="F72" s="32" t="s">
        <v>286</v>
      </c>
      <c r="G72" s="32" t="s">
        <v>287</v>
      </c>
      <c r="H72" s="30" t="s">
        <v>288</v>
      </c>
      <c r="I72" s="74" t="s">
        <v>141</v>
      </c>
      <c r="J72" s="32" t="s">
        <v>337</v>
      </c>
      <c r="K72" s="30" t="s">
        <v>410</v>
      </c>
      <c r="L72" s="74" t="s">
        <v>156</v>
      </c>
      <c r="M72" s="24" t="s">
        <v>334</v>
      </c>
      <c r="N72" s="105">
        <f>'Billing Status'!F64</f>
        <v>657223.5</v>
      </c>
      <c r="O72" s="105">
        <f t="shared" si="3"/>
        <v>-31931.5</v>
      </c>
      <c r="P72" s="105">
        <f>'Billing Status'!G64</f>
        <v>640285.76</v>
      </c>
      <c r="Q72" s="25">
        <v>422884.12</v>
      </c>
      <c r="R72" s="101" t="s">
        <v>398</v>
      </c>
      <c r="S72" s="101" t="s">
        <v>437</v>
      </c>
      <c r="T72" s="101" t="s">
        <v>470</v>
      </c>
      <c r="U72" s="102" t="s">
        <v>360</v>
      </c>
      <c r="V72" s="102" t="s">
        <v>360</v>
      </c>
      <c r="W72" s="102" t="s">
        <v>360</v>
      </c>
      <c r="X72" s="102" t="s">
        <v>360</v>
      </c>
      <c r="Y72" s="102" t="s">
        <v>360</v>
      </c>
      <c r="Z72" s="102" t="s">
        <v>656</v>
      </c>
      <c r="AA72" s="196" t="s">
        <v>108</v>
      </c>
    </row>
    <row r="73" spans="1:30" ht="68.25" hidden="1" customHeight="1" x14ac:dyDescent="0.25">
      <c r="B73" s="29">
        <f t="shared" si="2"/>
        <v>70</v>
      </c>
      <c r="C73" s="91" t="s">
        <v>322</v>
      </c>
      <c r="D73" s="93" t="s">
        <v>326</v>
      </c>
      <c r="E73" s="105">
        <v>160000</v>
      </c>
      <c r="F73" s="95" t="s">
        <v>323</v>
      </c>
      <c r="G73" s="95" t="s">
        <v>324</v>
      </c>
      <c r="H73" s="93" t="s">
        <v>325</v>
      </c>
      <c r="I73" s="94" t="s">
        <v>141</v>
      </c>
      <c r="J73" s="32" t="s">
        <v>337</v>
      </c>
      <c r="K73" s="30" t="s">
        <v>410</v>
      </c>
      <c r="L73" s="93" t="s">
        <v>109</v>
      </c>
      <c r="M73" s="24" t="s">
        <v>334</v>
      </c>
      <c r="N73" s="105">
        <f>'Billing Status'!F65</f>
        <v>164800</v>
      </c>
      <c r="O73" s="105">
        <f t="shared" si="3"/>
        <v>-4800</v>
      </c>
      <c r="P73" s="105">
        <f>'Billing Status'!G65</f>
        <v>164800</v>
      </c>
      <c r="Q73" s="25">
        <v>0</v>
      </c>
      <c r="R73" s="102" t="s">
        <v>360</v>
      </c>
      <c r="S73" s="102" t="s">
        <v>360</v>
      </c>
      <c r="T73" s="102" t="s">
        <v>360</v>
      </c>
      <c r="U73" s="102" t="s">
        <v>360</v>
      </c>
      <c r="V73" s="102" t="s">
        <v>360</v>
      </c>
      <c r="W73" s="102" t="s">
        <v>554</v>
      </c>
      <c r="X73" s="102" t="s">
        <v>554</v>
      </c>
      <c r="Y73" s="102" t="s">
        <v>624</v>
      </c>
      <c r="Z73" s="102"/>
      <c r="AA73" s="221" t="s">
        <v>108</v>
      </c>
    </row>
    <row r="74" spans="1:30" s="37" customFormat="1" ht="80.25" customHeight="1" x14ac:dyDescent="0.25">
      <c r="A74" s="28"/>
      <c r="B74" s="29">
        <f t="shared" si="2"/>
        <v>71</v>
      </c>
      <c r="C74" s="29" t="s">
        <v>182</v>
      </c>
      <c r="D74" s="42" t="s">
        <v>364</v>
      </c>
      <c r="E74" s="107">
        <v>123275.4</v>
      </c>
      <c r="F74" s="32">
        <v>43357</v>
      </c>
      <c r="G74" s="32">
        <v>44087</v>
      </c>
      <c r="H74" s="81" t="s">
        <v>206</v>
      </c>
      <c r="I74" s="30" t="s">
        <v>196</v>
      </c>
      <c r="J74" s="32" t="s">
        <v>517</v>
      </c>
      <c r="K74" s="34" t="s">
        <v>340</v>
      </c>
      <c r="L74" s="45" t="s">
        <v>116</v>
      </c>
      <c r="M74" s="24" t="s">
        <v>334</v>
      </c>
      <c r="N74" s="105">
        <f>'Billing Status'!F68</f>
        <v>61637.7</v>
      </c>
      <c r="O74" s="105">
        <f t="shared" si="3"/>
        <v>61637.7</v>
      </c>
      <c r="P74" s="105">
        <f>'Billing Status'!G68</f>
        <v>61637.7</v>
      </c>
      <c r="Q74" s="25">
        <v>1481.96</v>
      </c>
      <c r="R74" s="24" t="s">
        <v>402</v>
      </c>
      <c r="S74" s="24" t="s">
        <v>438</v>
      </c>
      <c r="T74" s="24" t="s">
        <v>449</v>
      </c>
      <c r="U74" s="24" t="s">
        <v>495</v>
      </c>
      <c r="V74" s="24" t="s">
        <v>549</v>
      </c>
      <c r="W74" s="24" t="s">
        <v>555</v>
      </c>
      <c r="X74" s="24" t="s">
        <v>593</v>
      </c>
      <c r="Y74" s="169" t="s">
        <v>616</v>
      </c>
      <c r="Z74" s="169" t="s">
        <v>657</v>
      </c>
      <c r="AA74" s="17" t="s">
        <v>108</v>
      </c>
    </row>
    <row r="75" spans="1:30" s="37" customFormat="1" ht="74.25" customHeight="1" x14ac:dyDescent="0.25">
      <c r="A75" s="28"/>
      <c r="B75" s="29">
        <f t="shared" si="2"/>
        <v>72</v>
      </c>
      <c r="C75" s="29" t="s">
        <v>182</v>
      </c>
      <c r="D75" s="42" t="s">
        <v>362</v>
      </c>
      <c r="E75" s="109">
        <v>170000</v>
      </c>
      <c r="F75" s="32">
        <v>43361</v>
      </c>
      <c r="G75" s="32">
        <v>44091</v>
      </c>
      <c r="H75" s="122" t="s">
        <v>363</v>
      </c>
      <c r="I75" s="30" t="s">
        <v>196</v>
      </c>
      <c r="J75" s="32" t="s">
        <v>517</v>
      </c>
      <c r="K75" s="34" t="s">
        <v>340</v>
      </c>
      <c r="L75" s="45" t="s">
        <v>116</v>
      </c>
      <c r="M75" s="24" t="s">
        <v>334</v>
      </c>
      <c r="N75" s="109">
        <f>'Billing Status'!F69</f>
        <v>90100.22</v>
      </c>
      <c r="O75" s="105">
        <f t="shared" si="3"/>
        <v>79899.78</v>
      </c>
      <c r="P75" s="105">
        <f>'Billing Status'!G69</f>
        <v>90100.22</v>
      </c>
      <c r="Q75" s="291">
        <v>71445.620600000009</v>
      </c>
      <c r="R75" s="24" t="s">
        <v>403</v>
      </c>
      <c r="S75" s="24" t="s">
        <v>438</v>
      </c>
      <c r="T75" s="24" t="s">
        <v>450</v>
      </c>
      <c r="U75" s="24" t="s">
        <v>513</v>
      </c>
      <c r="V75" s="24" t="s">
        <v>550</v>
      </c>
      <c r="W75" s="24" t="s">
        <v>556</v>
      </c>
      <c r="X75" s="24" t="s">
        <v>585</v>
      </c>
      <c r="Y75" s="169" t="s">
        <v>617</v>
      </c>
      <c r="Z75" s="169" t="s">
        <v>658</v>
      </c>
      <c r="AA75" s="17" t="s">
        <v>108</v>
      </c>
    </row>
    <row r="76" spans="1:30" ht="136.5" customHeight="1" x14ac:dyDescent="0.25">
      <c r="A76" s="28"/>
      <c r="B76" s="29">
        <v>73</v>
      </c>
      <c r="C76" s="29" t="s">
        <v>103</v>
      </c>
      <c r="D76" s="42" t="s">
        <v>416</v>
      </c>
      <c r="E76" s="109">
        <v>2810525.87</v>
      </c>
      <c r="F76" s="32">
        <v>43374</v>
      </c>
      <c r="G76" s="32">
        <v>44196</v>
      </c>
      <c r="H76" s="167" t="s">
        <v>387</v>
      </c>
      <c r="I76" s="30" t="s">
        <v>381</v>
      </c>
      <c r="J76" s="32" t="s">
        <v>524</v>
      </c>
      <c r="K76" s="34" t="s">
        <v>249</v>
      </c>
      <c r="L76" s="45" t="s">
        <v>254</v>
      </c>
      <c r="M76" s="24" t="s">
        <v>334</v>
      </c>
      <c r="N76" s="109">
        <f>'Billing Status'!F70</f>
        <v>1647031.8800000001</v>
      </c>
      <c r="O76" s="105">
        <f>E76-N76</f>
        <v>1163493.99</v>
      </c>
      <c r="P76" s="109">
        <f>'Billing Status'!G70</f>
        <v>1647031.88</v>
      </c>
      <c r="Q76" s="291">
        <v>2478244.12</v>
      </c>
      <c r="R76" s="165" t="s">
        <v>404</v>
      </c>
      <c r="S76" s="24" t="s">
        <v>441</v>
      </c>
      <c r="T76" s="24" t="s">
        <v>451</v>
      </c>
      <c r="U76" s="30" t="s">
        <v>510</v>
      </c>
      <c r="V76" s="83" t="s">
        <v>515</v>
      </c>
      <c r="W76" s="83" t="s">
        <v>569</v>
      </c>
      <c r="X76" s="83" t="s">
        <v>586</v>
      </c>
      <c r="Y76" s="275" t="s">
        <v>618</v>
      </c>
      <c r="Z76" s="275" t="s">
        <v>659</v>
      </c>
      <c r="AA76" s="17" t="s">
        <v>108</v>
      </c>
      <c r="AB76" s="37"/>
      <c r="AC76" s="37"/>
      <c r="AD76" s="37"/>
    </row>
    <row r="77" spans="1:30" s="37" customFormat="1" ht="97.5" customHeight="1" x14ac:dyDescent="0.25">
      <c r="A77" s="28"/>
      <c r="B77" s="29">
        <f>B76+1</f>
        <v>74</v>
      </c>
      <c r="C77" s="29" t="s">
        <v>153</v>
      </c>
      <c r="D77" s="42" t="s">
        <v>466</v>
      </c>
      <c r="E77" s="107">
        <v>2289600</v>
      </c>
      <c r="F77" s="20">
        <v>43405</v>
      </c>
      <c r="G77" s="20">
        <v>44500</v>
      </c>
      <c r="H77" s="30" t="s">
        <v>155</v>
      </c>
      <c r="I77" s="30" t="s">
        <v>141</v>
      </c>
      <c r="J77" s="32" t="s">
        <v>308</v>
      </c>
      <c r="K77" s="30" t="s">
        <v>410</v>
      </c>
      <c r="L77" s="45" t="s">
        <v>116</v>
      </c>
      <c r="M77" s="169" t="s">
        <v>686</v>
      </c>
      <c r="N77" s="105">
        <f>'Billing Status'!F72</f>
        <v>890400</v>
      </c>
      <c r="O77" s="106">
        <f>E77-N77</f>
        <v>1399200</v>
      </c>
      <c r="P77" s="105">
        <f>'Billing Status'!G72</f>
        <v>318000</v>
      </c>
      <c r="Q77" s="25">
        <v>0</v>
      </c>
      <c r="R77" s="24" t="s">
        <v>389</v>
      </c>
      <c r="S77" s="24" t="s">
        <v>427</v>
      </c>
      <c r="T77" s="24" t="s">
        <v>472</v>
      </c>
      <c r="U77" s="24" t="s">
        <v>496</v>
      </c>
      <c r="V77" s="24" t="s">
        <v>496</v>
      </c>
      <c r="W77" s="24" t="s">
        <v>567</v>
      </c>
      <c r="X77" s="24" t="s">
        <v>567</v>
      </c>
      <c r="Y77" s="24" t="s">
        <v>635</v>
      </c>
      <c r="Z77" s="24" t="s">
        <v>635</v>
      </c>
      <c r="AA77" s="316" t="s">
        <v>711</v>
      </c>
    </row>
    <row r="78" spans="1:30" s="37" customFormat="1" ht="102.75" customHeight="1" x14ac:dyDescent="0.25">
      <c r="A78" s="28"/>
      <c r="B78" s="29">
        <f>B76+1</f>
        <v>74</v>
      </c>
      <c r="C78" s="29" t="s">
        <v>103</v>
      </c>
      <c r="D78" s="42" t="s">
        <v>423</v>
      </c>
      <c r="E78" s="217">
        <v>18724343.5</v>
      </c>
      <c r="F78" s="32">
        <v>43466</v>
      </c>
      <c r="G78" s="32">
        <v>43646</v>
      </c>
      <c r="H78" s="188" t="s">
        <v>522</v>
      </c>
      <c r="I78" s="30" t="s">
        <v>113</v>
      </c>
      <c r="J78" s="32" t="s">
        <v>519</v>
      </c>
      <c r="K78" s="34" t="s">
        <v>249</v>
      </c>
      <c r="L78" s="45" t="s">
        <v>116</v>
      </c>
      <c r="M78" s="21" t="s">
        <v>713</v>
      </c>
      <c r="N78" s="109">
        <f>'Billing Status'!F73</f>
        <v>17904486.5</v>
      </c>
      <c r="O78" s="105">
        <f t="shared" si="3"/>
        <v>819857</v>
      </c>
      <c r="P78" s="105">
        <f>'Billing Status'!G73</f>
        <v>17904486.5</v>
      </c>
      <c r="Q78" s="291">
        <v>6396267.8300000019</v>
      </c>
      <c r="R78" s="24" t="s">
        <v>424</v>
      </c>
      <c r="S78" s="24" t="s">
        <v>439</v>
      </c>
      <c r="T78" s="33" t="s">
        <v>455</v>
      </c>
      <c r="U78" s="33" t="s">
        <v>504</v>
      </c>
      <c r="V78" s="21" t="s">
        <v>540</v>
      </c>
      <c r="W78" s="21" t="s">
        <v>540</v>
      </c>
      <c r="X78" s="21" t="s">
        <v>540</v>
      </c>
      <c r="Y78" s="21" t="s">
        <v>540</v>
      </c>
      <c r="Z78" s="21" t="s">
        <v>540</v>
      </c>
      <c r="AA78" s="220" t="s">
        <v>108</v>
      </c>
    </row>
    <row r="79" spans="1:30" ht="409.5" x14ac:dyDescent="0.25">
      <c r="A79" s="28"/>
      <c r="B79" s="29">
        <v>75</v>
      </c>
      <c r="C79" s="29" t="s">
        <v>182</v>
      </c>
      <c r="D79" s="42" t="s">
        <v>419</v>
      </c>
      <c r="E79" s="191">
        <v>33179367.260000002</v>
      </c>
      <c r="F79" s="32">
        <v>43497</v>
      </c>
      <c r="G79" s="32">
        <v>44592</v>
      </c>
      <c r="H79" s="18" t="s">
        <v>463</v>
      </c>
      <c r="I79" s="30" t="s">
        <v>459</v>
      </c>
      <c r="J79" s="32" t="s">
        <v>462</v>
      </c>
      <c r="K79" s="34" t="s">
        <v>597</v>
      </c>
      <c r="L79" s="45" t="s">
        <v>156</v>
      </c>
      <c r="M79" s="21" t="s">
        <v>714</v>
      </c>
      <c r="N79" s="109">
        <f>'Billing Status'!F74</f>
        <v>0</v>
      </c>
      <c r="O79" s="105">
        <f t="shared" ref="O79:O85" si="4">E79-N79</f>
        <v>33179367.260000002</v>
      </c>
      <c r="P79" s="105">
        <f>'Billing Status'!G74</f>
        <v>0</v>
      </c>
      <c r="Q79" s="291">
        <v>5454902.0930000003</v>
      </c>
      <c r="R79" s="24" t="s">
        <v>108</v>
      </c>
      <c r="S79" s="29" t="s">
        <v>108</v>
      </c>
      <c r="T79" s="33" t="s">
        <v>460</v>
      </c>
      <c r="U79" s="33" t="s">
        <v>507</v>
      </c>
      <c r="V79" s="21" t="s">
        <v>532</v>
      </c>
      <c r="W79" s="21" t="s">
        <v>564</v>
      </c>
      <c r="X79" s="21" t="s">
        <v>587</v>
      </c>
      <c r="Y79" s="21" t="s">
        <v>667</v>
      </c>
      <c r="Z79" s="21" t="s">
        <v>675</v>
      </c>
      <c r="AA79" s="220" t="s">
        <v>673</v>
      </c>
      <c r="AB79" s="37"/>
      <c r="AC79" s="37"/>
      <c r="AD79" s="37"/>
    </row>
    <row r="80" spans="1:30" ht="296.25" customHeight="1" x14ac:dyDescent="0.25">
      <c r="A80" s="28"/>
      <c r="B80" s="29">
        <v>76</v>
      </c>
      <c r="C80" s="200" t="s">
        <v>505</v>
      </c>
      <c r="D80" s="42" t="s">
        <v>503</v>
      </c>
      <c r="E80" s="191">
        <v>259686000</v>
      </c>
      <c r="F80" s="32">
        <v>43586</v>
      </c>
      <c r="G80" s="32">
        <v>46142</v>
      </c>
      <c r="H80" s="18" t="s">
        <v>501</v>
      </c>
      <c r="I80" s="30" t="s">
        <v>502</v>
      </c>
      <c r="J80" s="32" t="s">
        <v>518</v>
      </c>
      <c r="K80" s="34" t="s">
        <v>596</v>
      </c>
      <c r="L80" s="45" t="s">
        <v>156</v>
      </c>
      <c r="M80" s="21" t="s">
        <v>679</v>
      </c>
      <c r="N80" s="109">
        <f>'Billing Status'!F76</f>
        <v>85518.42</v>
      </c>
      <c r="O80" s="105">
        <f t="shared" si="4"/>
        <v>259600481.58000001</v>
      </c>
      <c r="P80" s="105">
        <f>'Billing Status'!G76</f>
        <v>85518.42</v>
      </c>
      <c r="Q80" s="309">
        <v>1691379.98</v>
      </c>
      <c r="R80" s="33"/>
      <c r="S80" s="77"/>
      <c r="T80" s="43"/>
      <c r="U80" s="33" t="s">
        <v>508</v>
      </c>
      <c r="V80" s="21" t="s">
        <v>541</v>
      </c>
      <c r="W80" s="21" t="s">
        <v>570</v>
      </c>
      <c r="X80" s="21" t="s">
        <v>603</v>
      </c>
      <c r="Y80" s="21" t="s">
        <v>619</v>
      </c>
      <c r="Z80" s="21" t="s">
        <v>660</v>
      </c>
      <c r="AA80" s="220">
        <v>0.67</v>
      </c>
      <c r="AB80" s="37"/>
      <c r="AC80" s="37"/>
      <c r="AD80" s="37"/>
    </row>
    <row r="81" spans="2:27" ht="108" x14ac:dyDescent="0.25">
      <c r="B81" s="91">
        <v>77</v>
      </c>
      <c r="C81" s="91" t="s">
        <v>182</v>
      </c>
      <c r="D81" s="223" t="s">
        <v>623</v>
      </c>
      <c r="E81" s="228">
        <v>480755.16</v>
      </c>
      <c r="F81" s="229">
        <v>43632</v>
      </c>
      <c r="G81" s="229">
        <v>43997</v>
      </c>
      <c r="H81" s="225" t="s">
        <v>535</v>
      </c>
      <c r="I81" s="30" t="s">
        <v>196</v>
      </c>
      <c r="J81" s="32" t="s">
        <v>517</v>
      </c>
      <c r="K81" s="34" t="s">
        <v>340</v>
      </c>
      <c r="L81" s="45" t="s">
        <v>116</v>
      </c>
      <c r="M81" s="24" t="s">
        <v>334</v>
      </c>
      <c r="N81" s="277">
        <f>'Billing Status'!F75</f>
        <v>283848.21999999997</v>
      </c>
      <c r="O81" s="224">
        <f t="shared" si="4"/>
        <v>196906.94</v>
      </c>
      <c r="P81" s="224">
        <f>'Billing Status'!G75</f>
        <v>283848.22000000003</v>
      </c>
      <c r="Q81" s="273">
        <v>2237.69</v>
      </c>
      <c r="V81" s="227" t="s">
        <v>536</v>
      </c>
      <c r="W81" s="99" t="s">
        <v>563</v>
      </c>
      <c r="X81" s="99" t="s">
        <v>588</v>
      </c>
      <c r="Y81" s="99" t="s">
        <v>634</v>
      </c>
      <c r="Z81" s="99" t="s">
        <v>661</v>
      </c>
      <c r="AA81" s="231" t="s">
        <v>108</v>
      </c>
    </row>
    <row r="82" spans="2:27" ht="72" x14ac:dyDescent="0.25">
      <c r="B82" s="91">
        <v>78</v>
      </c>
      <c r="C82" s="91" t="s">
        <v>103</v>
      </c>
      <c r="D82" s="223" t="s">
        <v>560</v>
      </c>
      <c r="E82" s="228">
        <v>7016592</v>
      </c>
      <c r="F82" s="229">
        <v>43647</v>
      </c>
      <c r="G82" s="229">
        <v>43768</v>
      </c>
      <c r="H82" s="225" t="s">
        <v>589</v>
      </c>
      <c r="I82" s="30" t="s">
        <v>113</v>
      </c>
      <c r="J82" s="32" t="s">
        <v>519</v>
      </c>
      <c r="K82" s="34" t="s">
        <v>249</v>
      </c>
      <c r="L82" s="45" t="s">
        <v>116</v>
      </c>
      <c r="M82" s="24" t="s">
        <v>334</v>
      </c>
      <c r="N82" s="226">
        <f>'Billing Status'!F77</f>
        <v>4833869.24</v>
      </c>
      <c r="O82" s="224">
        <f t="shared" si="4"/>
        <v>2182722.7599999998</v>
      </c>
      <c r="P82" s="224">
        <f>'Billing Status'!G77</f>
        <v>4833869.24</v>
      </c>
      <c r="Q82" s="273">
        <v>1341225.04</v>
      </c>
      <c r="R82" s="99"/>
      <c r="S82" s="231"/>
      <c r="T82" s="92"/>
      <c r="U82" s="92"/>
      <c r="V82" s="92"/>
      <c r="W82" s="227" t="s">
        <v>108</v>
      </c>
      <c r="X82" s="227" t="s">
        <v>632</v>
      </c>
      <c r="Y82" s="99" t="s">
        <v>108</v>
      </c>
      <c r="Z82" s="99" t="s">
        <v>108</v>
      </c>
      <c r="AA82" s="91" t="s">
        <v>108</v>
      </c>
    </row>
    <row r="83" spans="2:27" ht="72" x14ac:dyDescent="0.2">
      <c r="B83" s="91">
        <v>79</v>
      </c>
      <c r="C83" s="91" t="s">
        <v>103</v>
      </c>
      <c r="D83" s="223" t="s">
        <v>620</v>
      </c>
      <c r="E83" s="228">
        <v>3508296.13</v>
      </c>
      <c r="F83" s="229">
        <v>43770</v>
      </c>
      <c r="G83" s="229">
        <v>43829</v>
      </c>
      <c r="H83" s="225" t="s">
        <v>621</v>
      </c>
      <c r="I83" s="30" t="s">
        <v>113</v>
      </c>
      <c r="J83" s="32" t="s">
        <v>519</v>
      </c>
      <c r="K83" s="34" t="s">
        <v>249</v>
      </c>
      <c r="L83" s="45" t="s">
        <v>116</v>
      </c>
      <c r="M83" s="287" t="s">
        <v>334</v>
      </c>
      <c r="N83" s="288">
        <f>'Billing Status'!F78</f>
        <v>1764232.2</v>
      </c>
      <c r="O83" s="289">
        <f t="shared" si="4"/>
        <v>1744063.93</v>
      </c>
      <c r="P83" s="290">
        <f>'Billing Status'!G78</f>
        <v>1764232.2</v>
      </c>
      <c r="Q83" s="305">
        <v>20469</v>
      </c>
      <c r="R83" s="270"/>
      <c r="S83" s="268" t="s">
        <v>622</v>
      </c>
      <c r="T83" s="231" t="s">
        <v>108</v>
      </c>
      <c r="X83" s="283" t="s">
        <v>108</v>
      </c>
      <c r="Y83" s="99" t="s">
        <v>633</v>
      </c>
      <c r="Z83" s="284" t="s">
        <v>662</v>
      </c>
      <c r="AA83" s="285" t="s">
        <v>108</v>
      </c>
    </row>
    <row r="84" spans="2:27" ht="60" x14ac:dyDescent="0.25">
      <c r="B84" s="91">
        <v>80</v>
      </c>
      <c r="C84" s="91" t="s">
        <v>182</v>
      </c>
      <c r="D84" s="223" t="s">
        <v>642</v>
      </c>
      <c r="E84" s="228">
        <v>496000</v>
      </c>
      <c r="F84" s="229">
        <v>43770</v>
      </c>
      <c r="G84" s="229">
        <v>43889</v>
      </c>
      <c r="H84" s="225" t="s">
        <v>663</v>
      </c>
      <c r="I84" s="30" t="s">
        <v>664</v>
      </c>
      <c r="J84" s="32" t="s">
        <v>666</v>
      </c>
      <c r="K84" s="34" t="s">
        <v>433</v>
      </c>
      <c r="L84" s="286" t="s">
        <v>254</v>
      </c>
      <c r="M84" s="287" t="s">
        <v>334</v>
      </c>
      <c r="N84" s="226">
        <f>'Billing Status'!F79</f>
        <v>0</v>
      </c>
      <c r="O84" s="224">
        <f t="shared" si="4"/>
        <v>496000</v>
      </c>
      <c r="P84" s="269">
        <f>'Billing Status'!G79</f>
        <v>0</v>
      </c>
      <c r="Q84" s="273">
        <v>134</v>
      </c>
      <c r="R84" s="227"/>
      <c r="S84" s="99"/>
      <c r="T84" s="91"/>
      <c r="U84" s="92"/>
      <c r="V84" s="92"/>
      <c r="W84" s="92"/>
      <c r="X84" s="227"/>
      <c r="Y84" s="311" t="s">
        <v>108</v>
      </c>
      <c r="Z84" s="314" t="s">
        <v>681</v>
      </c>
      <c r="AA84" s="285" t="s">
        <v>108</v>
      </c>
    </row>
    <row r="85" spans="2:27" ht="72" x14ac:dyDescent="0.25">
      <c r="B85" s="91">
        <v>81</v>
      </c>
      <c r="C85" s="91" t="s">
        <v>182</v>
      </c>
      <c r="D85" s="223" t="s">
        <v>643</v>
      </c>
      <c r="E85" s="228">
        <v>226639</v>
      </c>
      <c r="F85" s="229">
        <v>43739</v>
      </c>
      <c r="G85" s="229">
        <v>43830</v>
      </c>
      <c r="H85" s="225" t="s">
        <v>665</v>
      </c>
      <c r="I85" s="30" t="s">
        <v>664</v>
      </c>
      <c r="J85" s="32" t="s">
        <v>666</v>
      </c>
      <c r="K85" s="34" t="s">
        <v>433</v>
      </c>
      <c r="L85" s="286" t="s">
        <v>116</v>
      </c>
      <c r="M85" s="24" t="s">
        <v>334</v>
      </c>
      <c r="N85" s="226">
        <f>'Billing Status'!F80</f>
        <v>187492.8</v>
      </c>
      <c r="O85" s="224">
        <f t="shared" si="4"/>
        <v>39146.200000000012</v>
      </c>
      <c r="P85" s="269">
        <f>'Billing Status'!G80</f>
        <v>187492.8</v>
      </c>
      <c r="Q85" s="274">
        <v>55004.023199999996</v>
      </c>
      <c r="R85" s="272"/>
      <c r="S85" s="99"/>
      <c r="T85" s="91"/>
      <c r="U85" s="92"/>
      <c r="V85" s="92"/>
      <c r="W85" s="92"/>
      <c r="X85" s="227"/>
      <c r="Y85" s="311" t="s">
        <v>108</v>
      </c>
      <c r="Z85" s="315" t="s">
        <v>682</v>
      </c>
      <c r="AA85" s="91" t="s">
        <v>108</v>
      </c>
    </row>
    <row r="86" spans="2:27" x14ac:dyDescent="0.25">
      <c r="Q86" s="237"/>
    </row>
  </sheetData>
  <autoFilter ref="B3:P85">
    <filterColumn colId="10">
      <filters blank="1">
        <filter val="Development"/>
        <filter val="Implementation"/>
        <filter val="Maintenance"/>
      </filters>
    </filterColumn>
  </autoFilter>
  <mergeCells count="5">
    <mergeCell ref="B2:L2"/>
    <mergeCell ref="E28:E30"/>
    <mergeCell ref="N28:N30"/>
    <mergeCell ref="O28:O30"/>
    <mergeCell ref="P28:P30"/>
  </mergeCells>
  <pageMargins left="0.70866141732283472" right="0.70866141732283472" top="0.74803149606299213" bottom="0.74803149606299213" header="0.31496062992125984" footer="0.31496062992125984"/>
  <pageSetup scale="50" fitToHeight="0"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49"/>
  <sheetViews>
    <sheetView zoomScale="172" zoomScaleNormal="172" zoomScaleSheetLayoutView="80" workbookViewId="0">
      <pane xSplit="7" ySplit="3" topLeftCell="AA31" activePane="bottomRight" state="frozen"/>
      <selection pane="topRight" activeCell="H1" sqref="H1"/>
      <selection pane="bottomLeft" activeCell="A4" sqref="A4"/>
      <selection pane="bottomRight" activeCell="AA31" sqref="AA31"/>
    </sheetView>
  </sheetViews>
  <sheetFormatPr defaultColWidth="8.85546875" defaultRowHeight="12" x14ac:dyDescent="0.2"/>
  <cols>
    <col min="1" max="1" width="4.140625" style="552" customWidth="1"/>
    <col min="2" max="2" width="7.7109375" style="553" customWidth="1"/>
    <col min="3" max="3" width="17" style="553" hidden="1" customWidth="1"/>
    <col min="4" max="4" width="23.140625" style="554" customWidth="1"/>
    <col min="5" max="5" width="15.5703125" style="599" hidden="1" customWidth="1"/>
    <col min="6" max="6" width="21.42578125" style="554" bestFit="1" customWidth="1"/>
    <col min="7" max="7" width="15.42578125" style="554" customWidth="1"/>
    <col min="8" max="8" width="35.42578125" style="556" customWidth="1"/>
    <col min="9" max="9" width="18.5703125" style="554" customWidth="1"/>
    <col min="10" max="10" width="16.42578125" style="557" customWidth="1"/>
    <col min="11" max="11" width="13.42578125" style="554" customWidth="1"/>
    <col min="12" max="12" width="19.42578125" style="554" customWidth="1"/>
    <col min="13" max="13" width="60.140625" style="556" customWidth="1"/>
    <col min="14" max="14" width="17.7109375" style="600" customWidth="1"/>
    <col min="15" max="15" width="17.42578125" style="599" customWidth="1"/>
    <col min="16" max="16" width="15.42578125" style="599" customWidth="1"/>
    <col min="17" max="17" width="17.85546875" style="602" customWidth="1"/>
    <col min="18" max="18" width="56" style="560" hidden="1" customWidth="1"/>
    <col min="19" max="20" width="56" style="556" hidden="1" customWidth="1"/>
    <col min="21" max="24" width="49.85546875" style="556" hidden="1" customWidth="1"/>
    <col min="25" max="26" width="49.85546875" style="556" customWidth="1"/>
    <col min="27" max="27" width="49.85546875" style="560" customWidth="1"/>
    <col min="28" max="28" width="24.28515625" style="560" customWidth="1"/>
    <col min="29" max="16384" width="8.85546875" style="561"/>
  </cols>
  <sheetData>
    <row r="1" spans="1:30" x14ac:dyDescent="0.2">
      <c r="D1" s="554" t="s">
        <v>292</v>
      </c>
      <c r="E1" s="641"/>
      <c r="F1" s="642"/>
      <c r="G1" s="555"/>
      <c r="L1" s="555" t="s">
        <v>292</v>
      </c>
      <c r="M1" s="558"/>
      <c r="N1" s="559"/>
      <c r="O1" s="559"/>
      <c r="P1" s="559"/>
      <c r="Q1" s="643"/>
      <c r="R1" s="556"/>
      <c r="AA1" s="556"/>
      <c r="AB1" s="556"/>
    </row>
    <row r="2" spans="1:30" ht="30" customHeight="1" x14ac:dyDescent="0.2">
      <c r="B2" s="740" t="s">
        <v>1266</v>
      </c>
      <c r="C2" s="740"/>
      <c r="D2" s="740"/>
      <c r="E2" s="741"/>
      <c r="F2" s="740"/>
      <c r="G2" s="740"/>
      <c r="H2" s="740"/>
      <c r="I2" s="740"/>
      <c r="J2" s="740"/>
      <c r="K2" s="740"/>
      <c r="L2" s="740"/>
      <c r="M2" s="558"/>
      <c r="N2" s="562"/>
      <c r="O2" s="644"/>
      <c r="P2" s="645"/>
      <c r="Q2" s="563"/>
      <c r="R2" s="556"/>
      <c r="AA2" s="556"/>
      <c r="AB2" s="556"/>
    </row>
    <row r="3" spans="1:30" s="640" customFormat="1" ht="24" x14ac:dyDescent="0.25">
      <c r="A3" s="639"/>
      <c r="B3" s="429" t="s">
        <v>0</v>
      </c>
      <c r="C3" s="429" t="s">
        <v>93</v>
      </c>
      <c r="D3" s="429" t="s">
        <v>11</v>
      </c>
      <c r="E3" s="564" t="s">
        <v>21</v>
      </c>
      <c r="F3" s="429" t="s">
        <v>94</v>
      </c>
      <c r="G3" s="429" t="s">
        <v>95</v>
      </c>
      <c r="H3" s="429" t="s">
        <v>96</v>
      </c>
      <c r="I3" s="429" t="s">
        <v>97</v>
      </c>
      <c r="J3" s="429" t="s">
        <v>382</v>
      </c>
      <c r="K3" s="429" t="s">
        <v>98</v>
      </c>
      <c r="L3" s="429" t="s">
        <v>99</v>
      </c>
      <c r="M3" s="429" t="s">
        <v>342</v>
      </c>
      <c r="N3" s="564" t="s">
        <v>101</v>
      </c>
      <c r="O3" s="564" t="s">
        <v>22</v>
      </c>
      <c r="P3" s="564" t="s">
        <v>102</v>
      </c>
      <c r="Q3" s="429" t="s">
        <v>1180</v>
      </c>
      <c r="R3" s="429" t="s">
        <v>653</v>
      </c>
      <c r="S3" s="429" t="s">
        <v>697</v>
      </c>
      <c r="T3" s="429" t="s">
        <v>785</v>
      </c>
      <c r="U3" s="429" t="s">
        <v>806</v>
      </c>
      <c r="V3" s="429" t="s">
        <v>856</v>
      </c>
      <c r="W3" s="429" t="s">
        <v>962</v>
      </c>
      <c r="X3" s="429" t="s">
        <v>1009</v>
      </c>
      <c r="Y3" s="429" t="s">
        <v>1045</v>
      </c>
      <c r="Z3" s="429" t="s">
        <v>1145</v>
      </c>
      <c r="AA3" s="429" t="s">
        <v>1301</v>
      </c>
      <c r="AB3" s="429" t="s">
        <v>1293</v>
      </c>
    </row>
    <row r="4" spans="1:30" s="568" customFormat="1" ht="27.95" customHeight="1" x14ac:dyDescent="0.25">
      <c r="A4" s="565"/>
      <c r="B4" s="737" t="s">
        <v>691</v>
      </c>
      <c r="C4" s="738"/>
      <c r="D4" s="739"/>
      <c r="E4" s="567"/>
      <c r="F4" s="566"/>
      <c r="G4" s="566"/>
      <c r="H4" s="566"/>
      <c r="I4" s="566"/>
      <c r="J4" s="566"/>
      <c r="K4" s="566"/>
      <c r="L4" s="566"/>
      <c r="M4" s="566"/>
      <c r="N4" s="567"/>
      <c r="O4" s="567"/>
      <c r="P4" s="567"/>
      <c r="Q4" s="566"/>
      <c r="R4" s="566"/>
      <c r="S4" s="566"/>
      <c r="T4" s="566"/>
      <c r="U4" s="566"/>
      <c r="V4" s="566"/>
      <c r="W4" s="566"/>
      <c r="X4" s="566"/>
      <c r="Y4" s="566"/>
      <c r="Z4" s="566"/>
      <c r="AA4" s="566"/>
      <c r="AB4" s="566"/>
    </row>
    <row r="5" spans="1:30" ht="204" x14ac:dyDescent="0.25">
      <c r="A5" s="569"/>
      <c r="B5" s="410">
        <v>1</v>
      </c>
      <c r="C5" s="410" t="s">
        <v>103</v>
      </c>
      <c r="D5" s="508" t="s">
        <v>1147</v>
      </c>
      <c r="E5" s="425">
        <v>2979157.4222000004</v>
      </c>
      <c r="F5" s="411">
        <v>43374</v>
      </c>
      <c r="G5" s="411">
        <v>44196</v>
      </c>
      <c r="H5" s="428" t="s">
        <v>387</v>
      </c>
      <c r="I5" s="412" t="s">
        <v>953</v>
      </c>
      <c r="J5" s="411" t="s">
        <v>524</v>
      </c>
      <c r="K5" s="413" t="s">
        <v>249</v>
      </c>
      <c r="L5" s="35" t="s">
        <v>254</v>
      </c>
      <c r="M5" s="35" t="s">
        <v>334</v>
      </c>
      <c r="N5" s="425">
        <f>'Billing Status (August 2020)'!F9</f>
        <v>2888682.11</v>
      </c>
      <c r="O5" s="416">
        <f>E5-N5</f>
        <v>90475.31220000051</v>
      </c>
      <c r="P5" s="425">
        <f>'Billing Status (August 2020)'!G9</f>
        <v>2888682.11</v>
      </c>
      <c r="Q5" s="646">
        <v>2480698.8499999996</v>
      </c>
      <c r="R5" s="426" t="s">
        <v>659</v>
      </c>
      <c r="S5" s="426" t="s">
        <v>698</v>
      </c>
      <c r="T5" s="426" t="s">
        <v>786</v>
      </c>
      <c r="U5" s="426" t="s">
        <v>875</v>
      </c>
      <c r="V5" s="426" t="s">
        <v>990</v>
      </c>
      <c r="W5" s="426" t="s">
        <v>991</v>
      </c>
      <c r="X5" s="426" t="s">
        <v>108</v>
      </c>
      <c r="Y5" s="426" t="s">
        <v>108</v>
      </c>
      <c r="Z5" s="426" t="s">
        <v>108</v>
      </c>
      <c r="AA5" s="410" t="s">
        <v>108</v>
      </c>
      <c r="AB5" s="410" t="s">
        <v>108</v>
      </c>
      <c r="AC5" s="570"/>
      <c r="AD5" s="570"/>
    </row>
    <row r="6" spans="1:30" ht="60" x14ac:dyDescent="0.25">
      <c r="B6" s="417">
        <v>2</v>
      </c>
      <c r="C6" s="417" t="s">
        <v>103</v>
      </c>
      <c r="D6" s="508" t="s">
        <v>1146</v>
      </c>
      <c r="E6" s="418">
        <v>7016592</v>
      </c>
      <c r="F6" s="419">
        <v>43647</v>
      </c>
      <c r="G6" s="419">
        <v>43768</v>
      </c>
      <c r="H6" s="420" t="s">
        <v>589</v>
      </c>
      <c r="I6" s="412" t="s">
        <v>113</v>
      </c>
      <c r="J6" s="411" t="s">
        <v>519</v>
      </c>
      <c r="K6" s="413" t="s">
        <v>249</v>
      </c>
      <c r="L6" s="35" t="s">
        <v>116</v>
      </c>
      <c r="M6" s="35" t="s">
        <v>334</v>
      </c>
      <c r="N6" s="571">
        <f>'Billing Status (August 2020)'!F10</f>
        <v>6107574.6300000008</v>
      </c>
      <c r="O6" s="416">
        <f t="shared" ref="O6:O14" si="0">E6-N6</f>
        <v>909017.36999999918</v>
      </c>
      <c r="P6" s="571">
        <f>'Billing Status (August 2020)'!G10</f>
        <v>6107574.6299999999</v>
      </c>
      <c r="Q6" s="647">
        <v>1036932.4</v>
      </c>
      <c r="R6" s="428" t="s">
        <v>108</v>
      </c>
      <c r="S6" s="428" t="s">
        <v>108</v>
      </c>
      <c r="T6" s="428" t="s">
        <v>108</v>
      </c>
      <c r="U6" s="428" t="s">
        <v>108</v>
      </c>
      <c r="V6" s="428" t="s">
        <v>108</v>
      </c>
      <c r="W6" s="428" t="s">
        <v>108</v>
      </c>
      <c r="X6" s="428" t="s">
        <v>108</v>
      </c>
      <c r="Y6" s="428" t="s">
        <v>108</v>
      </c>
      <c r="Z6" s="428" t="s">
        <v>108</v>
      </c>
      <c r="AA6" s="417" t="s">
        <v>108</v>
      </c>
      <c r="AB6" s="417" t="s">
        <v>108</v>
      </c>
    </row>
    <row r="7" spans="1:30" ht="72" x14ac:dyDescent="0.25">
      <c r="B7" s="410">
        <v>3</v>
      </c>
      <c r="C7" s="417" t="s">
        <v>103</v>
      </c>
      <c r="D7" s="508" t="s">
        <v>1148</v>
      </c>
      <c r="E7" s="418">
        <v>3508296.13</v>
      </c>
      <c r="F7" s="419">
        <v>43770</v>
      </c>
      <c r="G7" s="419">
        <v>43829</v>
      </c>
      <c r="H7" s="420" t="s">
        <v>695</v>
      </c>
      <c r="I7" s="412" t="s">
        <v>113</v>
      </c>
      <c r="J7" s="411" t="s">
        <v>519</v>
      </c>
      <c r="K7" s="413" t="s">
        <v>249</v>
      </c>
      <c r="L7" s="35" t="s">
        <v>116</v>
      </c>
      <c r="M7" s="422" t="s">
        <v>334</v>
      </c>
      <c r="N7" s="572">
        <f>'Billing Status (August 2020)'!F11</f>
        <v>3508296.13</v>
      </c>
      <c r="O7" s="416">
        <f t="shared" si="0"/>
        <v>0</v>
      </c>
      <c r="P7" s="572">
        <f>'Billing Status (August 2020)'!G11</f>
        <v>3508296.13</v>
      </c>
      <c r="Q7" s="424">
        <v>1370880.9100000001</v>
      </c>
      <c r="R7" s="430" t="s">
        <v>662</v>
      </c>
      <c r="S7" s="430" t="s">
        <v>699</v>
      </c>
      <c r="T7" s="430" t="s">
        <v>108</v>
      </c>
      <c r="U7" s="430" t="s">
        <v>108</v>
      </c>
      <c r="V7" s="430" t="s">
        <v>108</v>
      </c>
      <c r="W7" s="430" t="s">
        <v>108</v>
      </c>
      <c r="X7" s="430" t="s">
        <v>108</v>
      </c>
      <c r="Y7" s="430" t="s">
        <v>108</v>
      </c>
      <c r="Z7" s="430" t="s">
        <v>108</v>
      </c>
      <c r="AA7" s="431" t="s">
        <v>108</v>
      </c>
      <c r="AB7" s="431" t="s">
        <v>108</v>
      </c>
    </row>
    <row r="8" spans="1:30" s="568" customFormat="1" ht="192" x14ac:dyDescent="0.25">
      <c r="A8" s="565"/>
      <c r="B8" s="417">
        <v>4</v>
      </c>
      <c r="C8" s="573" t="s">
        <v>103</v>
      </c>
      <c r="D8" s="574" t="s">
        <v>1149</v>
      </c>
      <c r="E8" s="648">
        <v>10524888.4</v>
      </c>
      <c r="F8" s="509"/>
      <c r="G8" s="510">
        <v>44012</v>
      </c>
      <c r="H8" s="432" t="s">
        <v>696</v>
      </c>
      <c r="I8" s="412" t="s">
        <v>113</v>
      </c>
      <c r="J8" s="411" t="s">
        <v>971</v>
      </c>
      <c r="K8" s="413" t="s">
        <v>249</v>
      </c>
      <c r="L8" s="35" t="s">
        <v>116</v>
      </c>
      <c r="M8" s="35" t="s">
        <v>975</v>
      </c>
      <c r="N8" s="511">
        <f>'Billing Status (August 2020)'!F12</f>
        <v>7727962.2300000004</v>
      </c>
      <c r="O8" s="416">
        <f t="shared" si="0"/>
        <v>2796926.17</v>
      </c>
      <c r="P8" s="511">
        <f>'Billing Status (August 2020)'!G12</f>
        <v>7727962.2300000004</v>
      </c>
      <c r="Q8" s="646">
        <v>0</v>
      </c>
      <c r="R8" s="573"/>
      <c r="S8" s="432" t="s">
        <v>108</v>
      </c>
      <c r="T8" s="432" t="s">
        <v>787</v>
      </c>
      <c r="U8" s="432" t="s">
        <v>807</v>
      </c>
      <c r="V8" s="432" t="s">
        <v>967</v>
      </c>
      <c r="W8" s="432" t="s">
        <v>966</v>
      </c>
      <c r="X8" s="432" t="s">
        <v>108</v>
      </c>
      <c r="Y8" s="432" t="s">
        <v>108</v>
      </c>
      <c r="Z8" s="432" t="s">
        <v>108</v>
      </c>
      <c r="AA8" s="509" t="s">
        <v>108</v>
      </c>
      <c r="AB8" s="509" t="s">
        <v>108</v>
      </c>
    </row>
    <row r="9" spans="1:30" ht="409.5" x14ac:dyDescent="0.25">
      <c r="A9" s="569"/>
      <c r="B9" s="410">
        <v>5</v>
      </c>
      <c r="C9" s="575" t="s">
        <v>558</v>
      </c>
      <c r="D9" s="508" t="s">
        <v>1288</v>
      </c>
      <c r="E9" s="649">
        <v>259686000</v>
      </c>
      <c r="F9" s="411">
        <v>43586</v>
      </c>
      <c r="G9" s="411">
        <v>46142</v>
      </c>
      <c r="H9" s="412" t="s">
        <v>501</v>
      </c>
      <c r="I9" s="412" t="s">
        <v>502</v>
      </c>
      <c r="J9" s="411" t="s">
        <v>972</v>
      </c>
      <c r="K9" s="413" t="s">
        <v>596</v>
      </c>
      <c r="L9" s="35" t="s">
        <v>156</v>
      </c>
      <c r="M9" s="414" t="s">
        <v>1275</v>
      </c>
      <c r="N9" s="425">
        <f>'Billing Status (August 2020)'!F13</f>
        <v>4760314.4400000004</v>
      </c>
      <c r="O9" s="416">
        <f>E9-N9</f>
        <v>254925685.56</v>
      </c>
      <c r="P9" s="425">
        <f>'Billing Status (August 2020)'!G13</f>
        <v>4760314.4400000004</v>
      </c>
      <c r="Q9" s="646">
        <v>8606261.25</v>
      </c>
      <c r="R9" s="414" t="s">
        <v>701</v>
      </c>
      <c r="S9" s="414" t="s">
        <v>700</v>
      </c>
      <c r="T9" s="414" t="s">
        <v>788</v>
      </c>
      <c r="U9" s="414" t="s">
        <v>817</v>
      </c>
      <c r="V9" s="414" t="s">
        <v>989</v>
      </c>
      <c r="W9" s="414" t="s">
        <v>978</v>
      </c>
      <c r="X9" s="414" t="s">
        <v>1010</v>
      </c>
      <c r="Y9" s="414" t="s">
        <v>1046</v>
      </c>
      <c r="Z9" s="414" t="s">
        <v>1150</v>
      </c>
      <c r="AA9" s="414" t="s">
        <v>1302</v>
      </c>
      <c r="AB9" s="576" t="s">
        <v>1294</v>
      </c>
      <c r="AC9" s="570"/>
      <c r="AD9" s="570"/>
    </row>
    <row r="10" spans="1:30" s="568" customFormat="1" ht="26.25" customHeight="1" x14ac:dyDescent="0.25">
      <c r="A10" s="565"/>
      <c r="B10" s="737" t="s">
        <v>694</v>
      </c>
      <c r="C10" s="738"/>
      <c r="D10" s="739"/>
      <c r="E10" s="567"/>
      <c r="F10" s="566"/>
      <c r="G10" s="566"/>
      <c r="H10" s="566"/>
      <c r="I10" s="566"/>
      <c r="J10" s="566"/>
      <c r="K10" s="566"/>
      <c r="L10" s="566"/>
      <c r="M10" s="566"/>
      <c r="N10" s="567"/>
      <c r="O10" s="567"/>
      <c r="P10" s="567"/>
      <c r="Q10" s="566"/>
      <c r="R10" s="566"/>
      <c r="S10" s="566"/>
      <c r="T10" s="566"/>
      <c r="U10" s="566"/>
      <c r="V10" s="566"/>
      <c r="W10" s="566"/>
      <c r="X10" s="566"/>
      <c r="Y10" s="566"/>
      <c r="Z10" s="566"/>
      <c r="AA10" s="566"/>
      <c r="AB10" s="566"/>
    </row>
    <row r="11" spans="1:30" s="570" customFormat="1" ht="409.5" x14ac:dyDescent="0.25">
      <c r="A11" s="569"/>
      <c r="B11" s="410">
        <v>1</v>
      </c>
      <c r="C11" s="410" t="s">
        <v>130</v>
      </c>
      <c r="D11" s="508" t="s">
        <v>1144</v>
      </c>
      <c r="E11" s="416">
        <v>42430740</v>
      </c>
      <c r="F11" s="411">
        <v>42965</v>
      </c>
      <c r="G11" s="411">
        <v>44060</v>
      </c>
      <c r="H11" s="412" t="s">
        <v>260</v>
      </c>
      <c r="I11" s="413" t="s">
        <v>261</v>
      </c>
      <c r="J11" s="411" t="s">
        <v>820</v>
      </c>
      <c r="K11" s="412" t="s">
        <v>821</v>
      </c>
      <c r="L11" s="35" t="s">
        <v>116</v>
      </c>
      <c r="M11" s="35" t="s">
        <v>334</v>
      </c>
      <c r="N11" s="416">
        <f>'Billing Status (August 2020)'!F19</f>
        <v>40146056.710000001</v>
      </c>
      <c r="O11" s="416">
        <f>E11-N11</f>
        <v>2284683.2899999991</v>
      </c>
      <c r="P11" s="416">
        <f>'Billing Status (August 2020)'!G19</f>
        <v>35615862.259999998</v>
      </c>
      <c r="Q11" s="577">
        <v>19171847.68999999</v>
      </c>
      <c r="R11" s="414" t="s">
        <v>680</v>
      </c>
      <c r="S11" s="414" t="s">
        <v>859</v>
      </c>
      <c r="T11" s="414" t="s">
        <v>858</v>
      </c>
      <c r="U11" s="414" t="s">
        <v>857</v>
      </c>
      <c r="V11" s="414" t="s">
        <v>1162</v>
      </c>
      <c r="W11" s="414" t="s">
        <v>979</v>
      </c>
      <c r="X11" s="414" t="s">
        <v>1069</v>
      </c>
      <c r="Y11" s="414" t="s">
        <v>1069</v>
      </c>
      <c r="Z11" s="414" t="s">
        <v>1151</v>
      </c>
      <c r="AA11" s="576"/>
      <c r="AB11" s="576" t="s">
        <v>1296</v>
      </c>
    </row>
    <row r="12" spans="1:30" s="710" customFormat="1" ht="156" x14ac:dyDescent="0.25">
      <c r="A12" s="699"/>
      <c r="B12" s="700">
        <v>1.1000000000000001</v>
      </c>
      <c r="C12" s="700"/>
      <c r="D12" s="701" t="s">
        <v>1144</v>
      </c>
      <c r="E12" s="702">
        <v>42430740</v>
      </c>
      <c r="F12" s="703">
        <v>44061</v>
      </c>
      <c r="G12" s="703">
        <v>44060</v>
      </c>
      <c r="H12" s="704" t="s">
        <v>1303</v>
      </c>
      <c r="I12" s="705" t="s">
        <v>1304</v>
      </c>
      <c r="J12" s="703" t="s">
        <v>114</v>
      </c>
      <c r="K12" s="704" t="s">
        <v>1305</v>
      </c>
      <c r="L12" s="706" t="s">
        <v>116</v>
      </c>
      <c r="M12" s="706" t="s">
        <v>1289</v>
      </c>
      <c r="N12" s="702"/>
      <c r="O12" s="702"/>
      <c r="P12" s="702"/>
      <c r="Q12" s="707"/>
      <c r="R12" s="708"/>
      <c r="S12" s="708"/>
      <c r="T12" s="708"/>
      <c r="U12" s="708"/>
      <c r="V12" s="708"/>
      <c r="W12" s="708"/>
      <c r="X12" s="708"/>
      <c r="Y12" s="700" t="s">
        <v>108</v>
      </c>
      <c r="Z12" s="700" t="s">
        <v>108</v>
      </c>
      <c r="AA12" s="708" t="s">
        <v>1306</v>
      </c>
      <c r="AB12" s="709"/>
    </row>
    <row r="13" spans="1:30" s="570" customFormat="1" ht="147" customHeight="1" x14ac:dyDescent="0.25">
      <c r="A13" s="569"/>
      <c r="B13" s="410">
        <v>2</v>
      </c>
      <c r="C13" s="410" t="s">
        <v>153</v>
      </c>
      <c r="D13" s="508" t="s">
        <v>1152</v>
      </c>
      <c r="E13" s="424">
        <v>2289600</v>
      </c>
      <c r="F13" s="411">
        <v>43405</v>
      </c>
      <c r="G13" s="411">
        <v>44500</v>
      </c>
      <c r="H13" s="412" t="s">
        <v>155</v>
      </c>
      <c r="I13" s="412" t="s">
        <v>141</v>
      </c>
      <c r="J13" s="411" t="s">
        <v>820</v>
      </c>
      <c r="K13" s="412" t="s">
        <v>821</v>
      </c>
      <c r="L13" s="35" t="s">
        <v>116</v>
      </c>
      <c r="M13" s="438" t="s">
        <v>1081</v>
      </c>
      <c r="N13" s="416">
        <f>'Billing Status (August 2020)'!F20</f>
        <v>1399200</v>
      </c>
      <c r="O13" s="416">
        <f t="shared" si="0"/>
        <v>890400</v>
      </c>
      <c r="P13" s="416">
        <f>'Billing Status (August 2020)'!G20</f>
        <v>699600</v>
      </c>
      <c r="Q13" s="579"/>
      <c r="R13" s="35" t="s">
        <v>635</v>
      </c>
      <c r="S13" s="35" t="s">
        <v>635</v>
      </c>
      <c r="T13" s="35" t="s">
        <v>635</v>
      </c>
      <c r="U13" s="35" t="s">
        <v>635</v>
      </c>
      <c r="V13" s="35" t="s">
        <v>635</v>
      </c>
      <c r="W13" s="35" t="s">
        <v>635</v>
      </c>
      <c r="X13" s="35" t="s">
        <v>635</v>
      </c>
      <c r="Y13" s="35" t="s">
        <v>635</v>
      </c>
      <c r="Z13" s="35" t="s">
        <v>635</v>
      </c>
      <c r="AA13" s="35" t="s">
        <v>635</v>
      </c>
      <c r="AB13" s="576" t="s">
        <v>1295</v>
      </c>
    </row>
    <row r="14" spans="1:30" s="580" customFormat="1" ht="96" customHeight="1" x14ac:dyDescent="0.25">
      <c r="A14" s="578"/>
      <c r="B14" s="509">
        <v>3</v>
      </c>
      <c r="C14" s="410" t="s">
        <v>332</v>
      </c>
      <c r="D14" s="508" t="s">
        <v>1163</v>
      </c>
      <c r="E14" s="650">
        <v>2400000</v>
      </c>
      <c r="F14" s="411">
        <v>41275</v>
      </c>
      <c r="G14" s="411" t="s">
        <v>956</v>
      </c>
      <c r="H14" s="412" t="s">
        <v>948</v>
      </c>
      <c r="I14" s="651" t="s">
        <v>141</v>
      </c>
      <c r="J14" s="411" t="s">
        <v>820</v>
      </c>
      <c r="K14" s="412" t="s">
        <v>821</v>
      </c>
      <c r="L14" s="35" t="s">
        <v>116</v>
      </c>
      <c r="M14" s="35" t="s">
        <v>334</v>
      </c>
      <c r="N14" s="416">
        <f>'Billing Status (August 2020)'!F21</f>
        <v>3133627.93</v>
      </c>
      <c r="O14" s="416">
        <f t="shared" si="0"/>
        <v>-733627.93000000017</v>
      </c>
      <c r="P14" s="416">
        <f>'Billing Status (August 2020)'!G21</f>
        <v>3051097.9200000004</v>
      </c>
      <c r="Q14" s="579"/>
      <c r="R14" s="35" t="s">
        <v>625</v>
      </c>
      <c r="S14" s="35" t="s">
        <v>625</v>
      </c>
      <c r="T14" s="35" t="s">
        <v>625</v>
      </c>
      <c r="U14" s="35" t="s">
        <v>625</v>
      </c>
      <c r="V14" s="35" t="s">
        <v>625</v>
      </c>
      <c r="W14" s="35" t="s">
        <v>625</v>
      </c>
      <c r="X14" s="35" t="s">
        <v>625</v>
      </c>
      <c r="Y14" s="35" t="s">
        <v>625</v>
      </c>
      <c r="Z14" s="35" t="s">
        <v>625</v>
      </c>
      <c r="AA14" s="35" t="s">
        <v>625</v>
      </c>
      <c r="AB14" s="652" t="s">
        <v>108</v>
      </c>
    </row>
    <row r="15" spans="1:30" s="583" customFormat="1" ht="117" customHeight="1" x14ac:dyDescent="0.25">
      <c r="A15" s="581"/>
      <c r="B15" s="410">
        <v>4</v>
      </c>
      <c r="C15" s="410" t="s">
        <v>284</v>
      </c>
      <c r="D15" s="508" t="s">
        <v>1153</v>
      </c>
      <c r="E15" s="416">
        <v>625292</v>
      </c>
      <c r="F15" s="411" t="s">
        <v>286</v>
      </c>
      <c r="G15" s="411">
        <v>44304</v>
      </c>
      <c r="H15" s="412" t="s">
        <v>952</v>
      </c>
      <c r="I15" s="582" t="s">
        <v>141</v>
      </c>
      <c r="J15" s="411" t="s">
        <v>820</v>
      </c>
      <c r="K15" s="412" t="s">
        <v>821</v>
      </c>
      <c r="L15" s="582" t="s">
        <v>156</v>
      </c>
      <c r="M15" s="35" t="s">
        <v>334</v>
      </c>
      <c r="N15" s="416">
        <f>'Billing Status (August 2020)'!F21</f>
        <v>3133627.93</v>
      </c>
      <c r="O15" s="416">
        <f t="shared" ref="O15" si="1">E15-N15</f>
        <v>-2508335.9300000002</v>
      </c>
      <c r="P15" s="416">
        <f>'Billing Status (August 2020)'!G21</f>
        <v>3051097.9200000004</v>
      </c>
      <c r="Q15" s="579"/>
      <c r="R15" s="433" t="s">
        <v>656</v>
      </c>
      <c r="S15" s="433" t="s">
        <v>656</v>
      </c>
      <c r="T15" s="433" t="s">
        <v>819</v>
      </c>
      <c r="U15" s="433" t="s">
        <v>874</v>
      </c>
      <c r="V15" s="433" t="s">
        <v>874</v>
      </c>
      <c r="W15" s="433" t="s">
        <v>874</v>
      </c>
      <c r="X15" s="433" t="s">
        <v>874</v>
      </c>
      <c r="Y15" s="433" t="s">
        <v>874</v>
      </c>
      <c r="Z15" s="433" t="s">
        <v>874</v>
      </c>
      <c r="AA15" s="433" t="s">
        <v>874</v>
      </c>
      <c r="AB15" s="509" t="s">
        <v>108</v>
      </c>
    </row>
    <row r="16" spans="1:30" s="580" customFormat="1" ht="27.95" customHeight="1" x14ac:dyDescent="0.25">
      <c r="A16" s="584"/>
      <c r="B16" s="737" t="s">
        <v>50</v>
      </c>
      <c r="C16" s="738"/>
      <c r="D16" s="739"/>
      <c r="E16" s="653"/>
      <c r="F16" s="588"/>
      <c r="G16" s="588"/>
      <c r="H16" s="585"/>
      <c r="I16" s="654"/>
      <c r="J16" s="588"/>
      <c r="K16" s="585"/>
      <c r="L16" s="586"/>
      <c r="M16" s="586"/>
      <c r="N16" s="587"/>
      <c r="O16" s="587"/>
      <c r="P16" s="587"/>
      <c r="Q16" s="655"/>
      <c r="R16" s="586"/>
      <c r="S16" s="586"/>
      <c r="T16" s="586"/>
      <c r="U16" s="586"/>
      <c r="V16" s="586"/>
      <c r="W16" s="586"/>
      <c r="X16" s="586"/>
      <c r="Y16" s="586"/>
      <c r="Z16" s="586"/>
      <c r="AA16" s="656"/>
      <c r="AB16" s="656"/>
    </row>
    <row r="17" spans="1:16384" s="570" customFormat="1" ht="301.5" customHeight="1" x14ac:dyDescent="0.25">
      <c r="A17" s="569"/>
      <c r="B17" s="410">
        <v>1</v>
      </c>
      <c r="C17" s="410" t="s">
        <v>50</v>
      </c>
      <c r="D17" s="508" t="s">
        <v>1154</v>
      </c>
      <c r="E17" s="416">
        <v>48230000</v>
      </c>
      <c r="F17" s="411">
        <v>42736</v>
      </c>
      <c r="G17" s="411">
        <v>46387</v>
      </c>
      <c r="H17" s="412" t="s">
        <v>253</v>
      </c>
      <c r="I17" s="412" t="s">
        <v>133</v>
      </c>
      <c r="J17" s="411" t="s">
        <v>175</v>
      </c>
      <c r="K17" s="413" t="s">
        <v>340</v>
      </c>
      <c r="L17" s="35" t="s">
        <v>254</v>
      </c>
      <c r="M17" s="414" t="s">
        <v>1289</v>
      </c>
      <c r="N17" s="416">
        <f>'Billing Status (August 2020)'!F29</f>
        <v>22697850.759999998</v>
      </c>
      <c r="O17" s="416">
        <f>E17-N17</f>
        <v>25532149.240000002</v>
      </c>
      <c r="P17" s="416">
        <f>'Billing Status (August 2020)'!G29</f>
        <v>22697850.759999998</v>
      </c>
      <c r="Q17" s="579">
        <v>26436474.729999997</v>
      </c>
      <c r="R17" s="414" t="s">
        <v>655</v>
      </c>
      <c r="S17" s="414" t="s">
        <v>702</v>
      </c>
      <c r="T17" s="414" t="s">
        <v>812</v>
      </c>
      <c r="U17" s="414" t="s">
        <v>873</v>
      </c>
      <c r="V17" s="414" t="s">
        <v>988</v>
      </c>
      <c r="W17" s="414" t="s">
        <v>977</v>
      </c>
      <c r="X17" s="414" t="s">
        <v>1047</v>
      </c>
      <c r="Y17" s="414" t="s">
        <v>1048</v>
      </c>
      <c r="Z17" s="414" t="s">
        <v>1164</v>
      </c>
      <c r="AA17" s="709" t="s">
        <v>1307</v>
      </c>
      <c r="AB17" s="576" t="s">
        <v>1297</v>
      </c>
    </row>
    <row r="18" spans="1:16384" s="570" customFormat="1" ht="27.95" customHeight="1" x14ac:dyDescent="0.25">
      <c r="A18" s="569"/>
      <c r="B18" s="737" t="s">
        <v>692</v>
      </c>
      <c r="C18" s="738"/>
      <c r="D18" s="739"/>
      <c r="E18" s="587"/>
      <c r="F18" s="588"/>
      <c r="G18" s="588"/>
      <c r="H18" s="585"/>
      <c r="I18" s="589"/>
      <c r="J18" s="588"/>
      <c r="K18" s="585"/>
      <c r="L18" s="586"/>
      <c r="M18" s="590"/>
      <c r="N18" s="587"/>
      <c r="O18" s="587"/>
      <c r="P18" s="587"/>
      <c r="Q18" s="591"/>
      <c r="R18" s="590"/>
      <c r="S18" s="590"/>
      <c r="T18" s="590"/>
      <c r="U18" s="590"/>
      <c r="V18" s="590"/>
      <c r="W18" s="590"/>
      <c r="X18" s="590"/>
      <c r="Y18" s="590"/>
      <c r="Z18" s="590"/>
      <c r="AA18" s="657"/>
      <c r="AB18" s="657"/>
    </row>
    <row r="19" spans="1:16384" ht="409.5" x14ac:dyDescent="0.25">
      <c r="A19" s="569"/>
      <c r="B19" s="410">
        <v>1</v>
      </c>
      <c r="C19" s="410" t="s">
        <v>182</v>
      </c>
      <c r="D19" s="508" t="s">
        <v>1155</v>
      </c>
      <c r="E19" s="649">
        <v>33179367.260000002</v>
      </c>
      <c r="F19" s="411">
        <v>43497</v>
      </c>
      <c r="G19" s="411">
        <v>44592</v>
      </c>
      <c r="H19" s="412" t="s">
        <v>463</v>
      </c>
      <c r="I19" s="412" t="s">
        <v>459</v>
      </c>
      <c r="J19" s="411" t="s">
        <v>462</v>
      </c>
      <c r="K19" s="413" t="s">
        <v>597</v>
      </c>
      <c r="L19" s="35" t="s">
        <v>156</v>
      </c>
      <c r="M19" s="414" t="s">
        <v>1280</v>
      </c>
      <c r="N19" s="425">
        <f>'Billing Status (August 2020)'!F34</f>
        <v>2709890</v>
      </c>
      <c r="O19" s="416">
        <f t="shared" ref="O19:O30" si="2">E19-N19</f>
        <v>30469477.260000002</v>
      </c>
      <c r="P19" s="425">
        <f>'Billing Status (August 2020)'!G34</f>
        <v>2709890</v>
      </c>
      <c r="Q19" s="579">
        <v>9476137</v>
      </c>
      <c r="R19" s="414" t="s">
        <v>675</v>
      </c>
      <c r="S19" s="414" t="s">
        <v>703</v>
      </c>
      <c r="T19" s="414" t="s">
        <v>789</v>
      </c>
      <c r="U19" s="414" t="s">
        <v>871</v>
      </c>
      <c r="V19" s="414" t="s">
        <v>872</v>
      </c>
      <c r="W19" s="414" t="s">
        <v>973</v>
      </c>
      <c r="X19" s="414" t="s">
        <v>1011</v>
      </c>
      <c r="Y19" s="414" t="s">
        <v>1066</v>
      </c>
      <c r="Z19" s="414" t="s">
        <v>1165</v>
      </c>
      <c r="AA19" s="708" t="s">
        <v>1165</v>
      </c>
      <c r="AB19" s="576" t="s">
        <v>1298</v>
      </c>
      <c r="AC19" s="570"/>
      <c r="AD19" s="570"/>
    </row>
    <row r="20" spans="1:16384" s="570" customFormat="1" ht="409.5" x14ac:dyDescent="0.25">
      <c r="A20" s="569"/>
      <c r="B20" s="410">
        <v>2</v>
      </c>
      <c r="C20" s="410" t="s">
        <v>182</v>
      </c>
      <c r="D20" s="508" t="s">
        <v>1084</v>
      </c>
      <c r="E20" s="415">
        <v>30101218.920000002</v>
      </c>
      <c r="F20" s="411" t="s">
        <v>1027</v>
      </c>
      <c r="G20" s="411" t="s">
        <v>1026</v>
      </c>
      <c r="H20" s="412" t="s">
        <v>327</v>
      </c>
      <c r="I20" s="412" t="s">
        <v>602</v>
      </c>
      <c r="J20" s="411" t="s">
        <v>954</v>
      </c>
      <c r="K20" s="413" t="s">
        <v>521</v>
      </c>
      <c r="L20" s="35" t="s">
        <v>156</v>
      </c>
      <c r="M20" s="35" t="s">
        <v>1290</v>
      </c>
      <c r="N20" s="592">
        <f>'Billing Status (August 2020)'!F35</f>
        <v>26191691.739999998</v>
      </c>
      <c r="O20" s="416">
        <f t="shared" si="2"/>
        <v>3909527.1800000034</v>
      </c>
      <c r="P20" s="592">
        <f>'Billing Status (August 2020)'!G35</f>
        <v>26191691.740000002</v>
      </c>
      <c r="Q20" s="579">
        <v>30224942.150485866</v>
      </c>
      <c r="R20" s="434" t="s">
        <v>654</v>
      </c>
      <c r="S20" s="434" t="s">
        <v>704</v>
      </c>
      <c r="T20" s="434" t="s">
        <v>813</v>
      </c>
      <c r="U20" s="434" t="s">
        <v>870</v>
      </c>
      <c r="V20" s="434" t="s">
        <v>983</v>
      </c>
      <c r="W20" s="434" t="s">
        <v>980</v>
      </c>
      <c r="X20" s="434" t="s">
        <v>1049</v>
      </c>
      <c r="Y20" s="434" t="s">
        <v>1065</v>
      </c>
      <c r="Z20" s="434" t="s">
        <v>1166</v>
      </c>
      <c r="AA20" s="434" t="s">
        <v>1308</v>
      </c>
      <c r="AB20" s="576" t="s">
        <v>1299</v>
      </c>
    </row>
    <row r="21" spans="1:16384" s="583" customFormat="1" ht="409.6" customHeight="1" x14ac:dyDescent="0.25">
      <c r="A21" s="581"/>
      <c r="B21" s="410">
        <v>3</v>
      </c>
      <c r="C21" s="410" t="s">
        <v>182</v>
      </c>
      <c r="D21" s="508" t="s">
        <v>73</v>
      </c>
      <c r="E21" s="416">
        <v>10090979.26</v>
      </c>
      <c r="F21" s="411">
        <v>42933</v>
      </c>
      <c r="G21" s="411">
        <v>43846</v>
      </c>
      <c r="H21" s="412" t="s">
        <v>1167</v>
      </c>
      <c r="I21" s="412" t="s">
        <v>301</v>
      </c>
      <c r="J21" s="411" t="s">
        <v>955</v>
      </c>
      <c r="K21" s="413" t="s">
        <v>433</v>
      </c>
      <c r="L21" s="413" t="s">
        <v>156</v>
      </c>
      <c r="M21" s="414" t="s">
        <v>1023</v>
      </c>
      <c r="N21" s="425">
        <f>'Billing Status (August 2020)'!F36</f>
        <v>7455217.9500000002</v>
      </c>
      <c r="O21" s="416">
        <f t="shared" si="2"/>
        <v>2635761.3099999996</v>
      </c>
      <c r="P21" s="425">
        <f>'Billing Status (August 2020)'!G36</f>
        <v>7455217.9500000002</v>
      </c>
      <c r="Q21" s="579">
        <v>9498364.4757358897</v>
      </c>
      <c r="R21" s="435" t="s">
        <v>674</v>
      </c>
      <c r="S21" s="435" t="s">
        <v>705</v>
      </c>
      <c r="T21" s="435" t="s">
        <v>808</v>
      </c>
      <c r="U21" s="435" t="s">
        <v>868</v>
      </c>
      <c r="V21" s="435" t="s">
        <v>869</v>
      </c>
      <c r="W21" s="435" t="s">
        <v>1012</v>
      </c>
      <c r="X21" s="435" t="s">
        <v>1013</v>
      </c>
      <c r="Y21" s="435" t="s">
        <v>1050</v>
      </c>
      <c r="Z21" s="435" t="s">
        <v>1172</v>
      </c>
      <c r="AA21" s="711" t="s">
        <v>1309</v>
      </c>
      <c r="AB21" s="593" t="s">
        <v>1300</v>
      </c>
    </row>
    <row r="22" spans="1:16384" ht="72" x14ac:dyDescent="0.25">
      <c r="B22" s="417">
        <v>4</v>
      </c>
      <c r="C22" s="417" t="s">
        <v>182</v>
      </c>
      <c r="D22" s="508" t="s">
        <v>643</v>
      </c>
      <c r="E22" s="418">
        <v>226639</v>
      </c>
      <c r="F22" s="507">
        <v>43739</v>
      </c>
      <c r="G22" s="507">
        <v>43830</v>
      </c>
      <c r="H22" s="420" t="s">
        <v>665</v>
      </c>
      <c r="I22" s="412" t="s">
        <v>664</v>
      </c>
      <c r="J22" s="411" t="s">
        <v>955</v>
      </c>
      <c r="K22" s="413" t="s">
        <v>433</v>
      </c>
      <c r="L22" s="421" t="s">
        <v>116</v>
      </c>
      <c r="M22" s="35" t="s">
        <v>334</v>
      </c>
      <c r="N22" s="571">
        <f>'Billing Status (August 2020)'!F37</f>
        <v>204518.56999999998</v>
      </c>
      <c r="O22" s="416">
        <f t="shared" si="2"/>
        <v>22120.430000000022</v>
      </c>
      <c r="P22" s="571">
        <f>'Billing Status (August 2020)'!G37</f>
        <v>204518.56999999998</v>
      </c>
      <c r="Q22" s="424">
        <v>273545.95017368422</v>
      </c>
      <c r="R22" s="436" t="s">
        <v>682</v>
      </c>
      <c r="S22" s="436" t="s">
        <v>708</v>
      </c>
      <c r="T22" s="436" t="s">
        <v>108</v>
      </c>
      <c r="U22" s="436" t="s">
        <v>108</v>
      </c>
      <c r="V22" s="436" t="s">
        <v>108</v>
      </c>
      <c r="W22" s="436" t="s">
        <v>108</v>
      </c>
      <c r="X22" s="436" t="s">
        <v>1156</v>
      </c>
      <c r="Y22" s="436" t="s">
        <v>1156</v>
      </c>
      <c r="Z22" s="436" t="s">
        <v>1156</v>
      </c>
      <c r="AA22" s="417"/>
      <c r="AB22" s="417" t="s">
        <v>108</v>
      </c>
    </row>
    <row r="23" spans="1:16384" s="595" customFormat="1" ht="409.5" x14ac:dyDescent="0.25">
      <c r="A23" s="594"/>
      <c r="B23" s="417">
        <v>5</v>
      </c>
      <c r="C23" s="417" t="s">
        <v>182</v>
      </c>
      <c r="D23" s="658" t="s">
        <v>772</v>
      </c>
      <c r="E23" s="418">
        <v>496000</v>
      </c>
      <c r="F23" s="507">
        <v>43770</v>
      </c>
      <c r="G23" s="507">
        <v>44104</v>
      </c>
      <c r="H23" s="420" t="s">
        <v>663</v>
      </c>
      <c r="I23" s="412" t="s">
        <v>664</v>
      </c>
      <c r="J23" s="411" t="s">
        <v>955</v>
      </c>
      <c r="K23" s="413" t="s">
        <v>433</v>
      </c>
      <c r="L23" s="421" t="s">
        <v>254</v>
      </c>
      <c r="M23" s="422" t="s">
        <v>334</v>
      </c>
      <c r="N23" s="571">
        <f>'Billing Status (August 2020)'!F38</f>
        <v>0</v>
      </c>
      <c r="O23" s="416">
        <f t="shared" si="2"/>
        <v>496000</v>
      </c>
      <c r="P23" s="571">
        <f>'Billing Status (August 2020)'!G38</f>
        <v>0</v>
      </c>
      <c r="Q23" s="647">
        <v>348115.83999999997</v>
      </c>
      <c r="R23" s="659" t="s">
        <v>681</v>
      </c>
      <c r="S23" s="435" t="s">
        <v>712</v>
      </c>
      <c r="T23" s="435" t="s">
        <v>790</v>
      </c>
      <c r="U23" s="435" t="s">
        <v>867</v>
      </c>
      <c r="V23" s="458" t="s">
        <v>992</v>
      </c>
      <c r="W23" s="458" t="s">
        <v>981</v>
      </c>
      <c r="X23" s="458" t="s">
        <v>1173</v>
      </c>
      <c r="Y23" s="458" t="s">
        <v>1051</v>
      </c>
      <c r="Z23" s="458" t="s">
        <v>1174</v>
      </c>
      <c r="AA23" s="712" t="s">
        <v>1310</v>
      </c>
      <c r="AB23" s="431" t="s">
        <v>108</v>
      </c>
    </row>
    <row r="24" spans="1:16384" ht="300" x14ac:dyDescent="0.25">
      <c r="B24" s="417">
        <v>6</v>
      </c>
      <c r="C24" s="417" t="s">
        <v>182</v>
      </c>
      <c r="D24" s="508" t="s">
        <v>782</v>
      </c>
      <c r="E24" s="418">
        <v>2399802</v>
      </c>
      <c r="F24" s="507">
        <v>43831</v>
      </c>
      <c r="G24" s="507">
        <v>44926</v>
      </c>
      <c r="H24" s="420" t="s">
        <v>718</v>
      </c>
      <c r="I24" s="412" t="s">
        <v>664</v>
      </c>
      <c r="J24" s="411" t="s">
        <v>954</v>
      </c>
      <c r="K24" s="413" t="s">
        <v>433</v>
      </c>
      <c r="L24" s="421" t="s">
        <v>116</v>
      </c>
      <c r="M24" s="457" t="s">
        <v>970</v>
      </c>
      <c r="N24" s="571">
        <f>'Billing Status (August 2020)'!F39</f>
        <v>0</v>
      </c>
      <c r="O24" s="416">
        <f t="shared" si="2"/>
        <v>2399802</v>
      </c>
      <c r="P24" s="571">
        <f>'Billing Status (August 2020)'!G39</f>
        <v>0</v>
      </c>
      <c r="Q24" s="424">
        <v>233754.36605263155</v>
      </c>
      <c r="R24" s="436"/>
      <c r="S24" s="436" t="s">
        <v>108</v>
      </c>
      <c r="T24" s="437" t="s">
        <v>791</v>
      </c>
      <c r="U24" s="441" t="s">
        <v>866</v>
      </c>
      <c r="V24" s="441" t="s">
        <v>1168</v>
      </c>
      <c r="W24" s="441" t="s">
        <v>982</v>
      </c>
      <c r="X24" s="441" t="s">
        <v>1169</v>
      </c>
      <c r="Y24" s="441" t="s">
        <v>1052</v>
      </c>
      <c r="Z24" s="441" t="s">
        <v>1170</v>
      </c>
      <c r="AA24" s="441" t="s">
        <v>1311</v>
      </c>
      <c r="AB24" s="431" t="s">
        <v>108</v>
      </c>
    </row>
    <row r="25" spans="1:16384" s="570" customFormat="1" ht="156" x14ac:dyDescent="0.25">
      <c r="A25" s="569"/>
      <c r="B25" s="410">
        <v>7</v>
      </c>
      <c r="C25" s="410" t="s">
        <v>243</v>
      </c>
      <c r="D25" s="508" t="s">
        <v>818</v>
      </c>
      <c r="E25" s="446">
        <v>1901901.21</v>
      </c>
      <c r="F25" s="411">
        <v>42675</v>
      </c>
      <c r="G25" s="411">
        <v>43867</v>
      </c>
      <c r="H25" s="423" t="s">
        <v>244</v>
      </c>
      <c r="I25" s="412" t="s">
        <v>196</v>
      </c>
      <c r="J25" s="411" t="s">
        <v>520</v>
      </c>
      <c r="K25" s="413" t="s">
        <v>340</v>
      </c>
      <c r="L25" s="35" t="s">
        <v>156</v>
      </c>
      <c r="M25" s="414" t="s">
        <v>1021</v>
      </c>
      <c r="N25" s="425">
        <f>'Billing Status (August 2020)'!F40</f>
        <v>1901901.21</v>
      </c>
      <c r="O25" s="416">
        <f t="shared" si="2"/>
        <v>0</v>
      </c>
      <c r="P25" s="425">
        <f>'Billing Status (August 2020)'!G40</f>
        <v>1901901.21</v>
      </c>
      <c r="Q25" s="579">
        <v>1232780.5782744605</v>
      </c>
      <c r="R25" s="435" t="s">
        <v>671</v>
      </c>
      <c r="S25" s="435" t="s">
        <v>792</v>
      </c>
      <c r="T25" s="435" t="s">
        <v>793</v>
      </c>
      <c r="U25" s="435" t="s">
        <v>811</v>
      </c>
      <c r="V25" s="435" t="s">
        <v>108</v>
      </c>
      <c r="W25" s="435" t="s">
        <v>108</v>
      </c>
      <c r="X25" s="428" t="s">
        <v>108</v>
      </c>
      <c r="Y25" s="428" t="s">
        <v>108</v>
      </c>
      <c r="Z25" s="428" t="s">
        <v>108</v>
      </c>
      <c r="AA25" s="713" t="s">
        <v>1312</v>
      </c>
      <c r="AB25" s="576" t="s">
        <v>108</v>
      </c>
    </row>
    <row r="26" spans="1:16384" ht="132" x14ac:dyDescent="0.25">
      <c r="B26" s="417">
        <v>8</v>
      </c>
      <c r="C26" s="417" t="s">
        <v>182</v>
      </c>
      <c r="D26" s="508" t="s">
        <v>693</v>
      </c>
      <c r="E26" s="418">
        <v>493499.17</v>
      </c>
      <c r="F26" s="419">
        <v>43617</v>
      </c>
      <c r="G26" s="419">
        <v>43982</v>
      </c>
      <c r="H26" s="420" t="s">
        <v>535</v>
      </c>
      <c r="I26" s="412" t="s">
        <v>196</v>
      </c>
      <c r="J26" s="411" t="s">
        <v>954</v>
      </c>
      <c r="K26" s="413" t="s">
        <v>340</v>
      </c>
      <c r="L26" s="35" t="s">
        <v>116</v>
      </c>
      <c r="M26" s="35" t="s">
        <v>1022</v>
      </c>
      <c r="N26" s="511">
        <f>'Billing Status (August 2020)'!F41</f>
        <v>488259.38</v>
      </c>
      <c r="O26" s="416">
        <f t="shared" si="2"/>
        <v>5239.789999999979</v>
      </c>
      <c r="P26" s="511">
        <f>'Billing Status (August 2020)'!G41</f>
        <v>488259.38</v>
      </c>
      <c r="Q26" s="647">
        <v>134989</v>
      </c>
      <c r="R26" s="428" t="s">
        <v>661</v>
      </c>
      <c r="S26" s="428" t="s">
        <v>706</v>
      </c>
      <c r="T26" s="428" t="s">
        <v>794</v>
      </c>
      <c r="U26" s="428" t="s">
        <v>863</v>
      </c>
      <c r="V26" s="428" t="s">
        <v>984</v>
      </c>
      <c r="W26" s="428" t="s">
        <v>993</v>
      </c>
      <c r="X26" s="428" t="s">
        <v>1024</v>
      </c>
      <c r="Y26" s="428" t="s">
        <v>1175</v>
      </c>
      <c r="Z26" s="428" t="s">
        <v>1176</v>
      </c>
      <c r="AA26" s="428" t="s">
        <v>1313</v>
      </c>
      <c r="AB26" s="597" t="s">
        <v>108</v>
      </c>
    </row>
    <row r="27" spans="1:16384" s="729" customFormat="1" ht="87" customHeight="1" x14ac:dyDescent="0.25">
      <c r="A27" s="717"/>
      <c r="B27" s="718">
        <v>9</v>
      </c>
      <c r="C27" s="718" t="s">
        <v>182</v>
      </c>
      <c r="D27" s="719" t="s">
        <v>364</v>
      </c>
      <c r="E27" s="730">
        <v>123275.4</v>
      </c>
      <c r="F27" s="721">
        <v>43357</v>
      </c>
      <c r="G27" s="721">
        <v>44087</v>
      </c>
      <c r="H27" s="731" t="s">
        <v>206</v>
      </c>
      <c r="I27" s="723" t="s">
        <v>196</v>
      </c>
      <c r="J27" s="721" t="s">
        <v>955</v>
      </c>
      <c r="K27" s="724" t="s">
        <v>340</v>
      </c>
      <c r="L27" s="725" t="s">
        <v>116</v>
      </c>
      <c r="M27" s="725" t="s">
        <v>334</v>
      </c>
      <c r="N27" s="726">
        <f>'Billing Status (August 2020)'!F42</f>
        <v>92456.549999999988</v>
      </c>
      <c r="O27" s="726">
        <f t="shared" si="2"/>
        <v>30818.850000000006</v>
      </c>
      <c r="P27" s="726">
        <f>'Billing Status (August 2020)'!G42</f>
        <v>92456.549999999988</v>
      </c>
      <c r="Q27" s="727">
        <v>1725.34</v>
      </c>
      <c r="R27" s="728" t="s">
        <v>657</v>
      </c>
      <c r="S27" s="728" t="s">
        <v>707</v>
      </c>
      <c r="T27" s="728" t="s">
        <v>795</v>
      </c>
      <c r="U27" s="728" t="s">
        <v>865</v>
      </c>
      <c r="V27" s="728" t="s">
        <v>985</v>
      </c>
      <c r="W27" s="728" t="s">
        <v>994</v>
      </c>
      <c r="X27" s="728" t="s">
        <v>1054</v>
      </c>
      <c r="Y27" s="728" t="s">
        <v>1067</v>
      </c>
      <c r="Z27" s="728" t="s">
        <v>1171</v>
      </c>
      <c r="AA27" s="728" t="s">
        <v>1315</v>
      </c>
      <c r="AB27" s="718" t="s">
        <v>108</v>
      </c>
    </row>
    <row r="28" spans="1:16384" s="570" customFormat="1" ht="87" customHeight="1" x14ac:dyDescent="0.25">
      <c r="A28" s="569"/>
      <c r="B28" s="410">
        <v>10</v>
      </c>
      <c r="C28" s="410"/>
      <c r="D28" s="508" t="s">
        <v>1321</v>
      </c>
      <c r="E28" s="716"/>
      <c r="F28" s="411">
        <v>44130</v>
      </c>
      <c r="G28" s="411">
        <v>45224</v>
      </c>
      <c r="H28" s="423"/>
      <c r="I28" s="412" t="s">
        <v>1322</v>
      </c>
      <c r="J28" s="411" t="s">
        <v>1323</v>
      </c>
      <c r="K28" s="413" t="s">
        <v>1324</v>
      </c>
      <c r="L28" s="35" t="s">
        <v>116</v>
      </c>
      <c r="M28" s="35"/>
      <c r="N28" s="425"/>
      <c r="O28" s="416"/>
      <c r="P28" s="425"/>
      <c r="Q28" s="579"/>
      <c r="R28" s="438"/>
      <c r="S28" s="438"/>
      <c r="T28" s="438"/>
      <c r="U28" s="438"/>
      <c r="V28" s="438"/>
      <c r="W28" s="438"/>
      <c r="X28" s="438"/>
      <c r="Y28" s="438"/>
      <c r="Z28" s="438"/>
      <c r="AA28" s="438"/>
      <c r="AB28" s="410"/>
    </row>
    <row r="29" spans="1:16384" s="729" customFormat="1" ht="90.75" customHeight="1" x14ac:dyDescent="0.25">
      <c r="A29" s="717"/>
      <c r="B29" s="718">
        <v>10</v>
      </c>
      <c r="C29" s="718" t="s">
        <v>182</v>
      </c>
      <c r="D29" s="719" t="s">
        <v>362</v>
      </c>
      <c r="E29" s="720">
        <v>180200.42</v>
      </c>
      <c r="F29" s="721" t="s">
        <v>1314</v>
      </c>
      <c r="G29" s="721">
        <v>44091</v>
      </c>
      <c r="H29" s="722" t="s">
        <v>363</v>
      </c>
      <c r="I29" s="723" t="s">
        <v>196</v>
      </c>
      <c r="J29" s="721" t="s">
        <v>955</v>
      </c>
      <c r="K29" s="724" t="s">
        <v>340</v>
      </c>
      <c r="L29" s="725" t="s">
        <v>116</v>
      </c>
      <c r="M29" s="725" t="s">
        <v>334</v>
      </c>
      <c r="N29" s="720">
        <f>'Billing Status (August 2020)'!F43</f>
        <v>135150.33000000002</v>
      </c>
      <c r="O29" s="726">
        <f t="shared" si="2"/>
        <v>45050.09</v>
      </c>
      <c r="P29" s="720">
        <f>'Billing Status (August 2020)'!G43</f>
        <v>135150.33000000002</v>
      </c>
      <c r="Q29" s="727">
        <v>101949.57</v>
      </c>
      <c r="R29" s="728" t="s">
        <v>658</v>
      </c>
      <c r="S29" s="728" t="s">
        <v>810</v>
      </c>
      <c r="T29" s="728" t="s">
        <v>814</v>
      </c>
      <c r="U29" s="728" t="s">
        <v>864</v>
      </c>
      <c r="V29" s="728" t="s">
        <v>986</v>
      </c>
      <c r="W29" s="728" t="s">
        <v>995</v>
      </c>
      <c r="X29" s="728" t="s">
        <v>1055</v>
      </c>
      <c r="Y29" s="728" t="s">
        <v>1068</v>
      </c>
      <c r="Z29" s="728" t="s">
        <v>1161</v>
      </c>
      <c r="AA29" s="728" t="s">
        <v>1316</v>
      </c>
      <c r="AB29" s="718" t="s">
        <v>108</v>
      </c>
    </row>
    <row r="30" spans="1:16384" ht="228" x14ac:dyDescent="0.25">
      <c r="A30" s="581"/>
      <c r="B30" s="410">
        <v>11</v>
      </c>
      <c r="C30" s="410" t="s">
        <v>182</v>
      </c>
      <c r="D30" s="508" t="s">
        <v>506</v>
      </c>
      <c r="E30" s="416">
        <v>396556.6</v>
      </c>
      <c r="F30" s="411">
        <v>42887</v>
      </c>
      <c r="G30" s="411">
        <v>44074</v>
      </c>
      <c r="H30" s="426" t="s">
        <v>336</v>
      </c>
      <c r="I30" s="412" t="s">
        <v>185</v>
      </c>
      <c r="J30" s="411" t="s">
        <v>954</v>
      </c>
      <c r="K30" s="413" t="s">
        <v>340</v>
      </c>
      <c r="L30" s="35" t="s">
        <v>116</v>
      </c>
      <c r="M30" s="35" t="s">
        <v>334</v>
      </c>
      <c r="N30" s="425">
        <f>'Billing Status (August 2020)'!F44</f>
        <v>396556.6</v>
      </c>
      <c r="O30" s="416">
        <f t="shared" si="2"/>
        <v>0</v>
      </c>
      <c r="P30" s="425">
        <f>'Billing Status (August 2020)'!G44</f>
        <v>293658.16000000003</v>
      </c>
      <c r="Q30" s="579">
        <v>12237.06</v>
      </c>
      <c r="R30" s="438" t="s">
        <v>428</v>
      </c>
      <c r="S30" s="438" t="s">
        <v>428</v>
      </c>
      <c r="T30" s="438" t="s">
        <v>428</v>
      </c>
      <c r="U30" s="438" t="s">
        <v>861</v>
      </c>
      <c r="V30" s="438" t="s">
        <v>862</v>
      </c>
      <c r="W30" s="438" t="s">
        <v>861</v>
      </c>
      <c r="X30" s="438" t="s">
        <v>861</v>
      </c>
      <c r="Y30" s="438" t="s">
        <v>861</v>
      </c>
      <c r="Z30" s="438" t="s">
        <v>861</v>
      </c>
      <c r="AA30" s="509"/>
      <c r="AB30" s="509" t="s">
        <v>108</v>
      </c>
      <c r="AC30" s="583"/>
      <c r="AD30" s="583"/>
      <c r="AE30" s="583"/>
      <c r="AF30" s="583"/>
      <c r="AG30" s="583"/>
      <c r="AH30" s="583"/>
      <c r="AI30" s="583"/>
      <c r="AJ30" s="583"/>
      <c r="AK30" s="583"/>
      <c r="AL30" s="583"/>
      <c r="AM30" s="583"/>
      <c r="AN30" s="583"/>
      <c r="AO30" s="583"/>
      <c r="AP30" s="583"/>
      <c r="AQ30" s="583"/>
      <c r="AR30" s="583"/>
      <c r="AS30" s="583"/>
      <c r="AT30" s="583"/>
      <c r="AU30" s="583"/>
      <c r="AV30" s="583"/>
      <c r="AW30" s="583"/>
      <c r="AX30" s="583"/>
      <c r="AY30" s="583"/>
      <c r="AZ30" s="583"/>
      <c r="BA30" s="583"/>
      <c r="BB30" s="583"/>
      <c r="BC30" s="583"/>
      <c r="BD30" s="583"/>
      <c r="BE30" s="583"/>
      <c r="BF30" s="583"/>
      <c r="BG30" s="583"/>
      <c r="BH30" s="583"/>
      <c r="BI30" s="583"/>
      <c r="BJ30" s="583"/>
      <c r="BK30" s="583"/>
      <c r="BL30" s="583"/>
      <c r="BM30" s="583"/>
      <c r="BN30" s="583"/>
      <c r="BO30" s="583"/>
      <c r="BP30" s="583"/>
      <c r="BQ30" s="583"/>
      <c r="BR30" s="583"/>
      <c r="BS30" s="583"/>
      <c r="BT30" s="583"/>
      <c r="BU30" s="583"/>
      <c r="BV30" s="583"/>
      <c r="BW30" s="583"/>
      <c r="BX30" s="583"/>
      <c r="BY30" s="583"/>
      <c r="BZ30" s="583"/>
      <c r="CA30" s="583"/>
      <c r="CB30" s="583"/>
      <c r="CC30" s="583"/>
      <c r="CD30" s="583"/>
      <c r="CE30" s="583"/>
      <c r="CF30" s="583"/>
      <c r="CG30" s="583"/>
      <c r="CH30" s="583"/>
      <c r="CI30" s="583"/>
      <c r="CJ30" s="583"/>
      <c r="CK30" s="583"/>
      <c r="CL30" s="583"/>
      <c r="CM30" s="583"/>
      <c r="CN30" s="583"/>
      <c r="CO30" s="583"/>
      <c r="CP30" s="583"/>
      <c r="CQ30" s="583"/>
      <c r="CR30" s="583"/>
      <c r="CS30" s="583"/>
      <c r="CT30" s="583"/>
      <c r="CU30" s="583"/>
      <c r="CV30" s="583"/>
      <c r="CW30" s="583"/>
      <c r="CX30" s="583"/>
      <c r="CY30" s="583"/>
      <c r="CZ30" s="583"/>
      <c r="DA30" s="583"/>
      <c r="DB30" s="583"/>
      <c r="DC30" s="583"/>
      <c r="DD30" s="583"/>
      <c r="DE30" s="583"/>
      <c r="DF30" s="583"/>
      <c r="DG30" s="583"/>
      <c r="DH30" s="583"/>
      <c r="DI30" s="583"/>
      <c r="DJ30" s="583"/>
      <c r="DK30" s="583"/>
      <c r="DL30" s="583"/>
      <c r="DM30" s="583"/>
      <c r="DN30" s="583"/>
      <c r="DO30" s="583"/>
      <c r="DP30" s="583"/>
      <c r="DQ30" s="583"/>
      <c r="DR30" s="583"/>
      <c r="DS30" s="583"/>
      <c r="DT30" s="583"/>
      <c r="DU30" s="583"/>
      <c r="DV30" s="583"/>
      <c r="DW30" s="583"/>
      <c r="DX30" s="583"/>
      <c r="DY30" s="583"/>
      <c r="DZ30" s="583"/>
      <c r="EA30" s="583"/>
      <c r="EB30" s="583"/>
      <c r="EC30" s="583"/>
      <c r="ED30" s="583"/>
      <c r="EE30" s="583"/>
      <c r="EF30" s="583"/>
      <c r="EG30" s="583"/>
      <c r="EH30" s="583"/>
      <c r="EI30" s="583"/>
      <c r="EJ30" s="583"/>
      <c r="EK30" s="583"/>
      <c r="EL30" s="583"/>
      <c r="EM30" s="583"/>
      <c r="EN30" s="583"/>
      <c r="EO30" s="583"/>
      <c r="EP30" s="583"/>
      <c r="EQ30" s="583"/>
      <c r="ER30" s="583"/>
      <c r="ES30" s="583"/>
      <c r="ET30" s="583"/>
      <c r="EU30" s="583"/>
      <c r="EV30" s="583"/>
      <c r="EW30" s="583"/>
      <c r="EX30" s="583"/>
      <c r="EY30" s="583"/>
      <c r="EZ30" s="583"/>
      <c r="FA30" s="583"/>
      <c r="FB30" s="583"/>
      <c r="FC30" s="583"/>
      <c r="FD30" s="583"/>
      <c r="FE30" s="583"/>
      <c r="FF30" s="583"/>
      <c r="FG30" s="583"/>
      <c r="FH30" s="583"/>
      <c r="FI30" s="583"/>
      <c r="FJ30" s="583"/>
      <c r="FK30" s="583"/>
      <c r="FL30" s="583"/>
      <c r="FM30" s="583"/>
      <c r="FN30" s="583"/>
      <c r="FO30" s="583"/>
      <c r="FP30" s="583"/>
      <c r="FQ30" s="583"/>
      <c r="FR30" s="583"/>
      <c r="FS30" s="583"/>
      <c r="FT30" s="583"/>
      <c r="FU30" s="583"/>
      <c r="FV30" s="583"/>
      <c r="FW30" s="583"/>
      <c r="FX30" s="583"/>
      <c r="FY30" s="583"/>
      <c r="FZ30" s="583"/>
      <c r="GA30" s="583"/>
      <c r="GB30" s="583"/>
      <c r="GC30" s="583"/>
      <c r="GD30" s="583"/>
      <c r="GE30" s="583"/>
      <c r="GF30" s="583"/>
      <c r="GG30" s="583"/>
      <c r="GH30" s="583"/>
      <c r="GI30" s="583"/>
      <c r="GJ30" s="583"/>
      <c r="GK30" s="583"/>
      <c r="GL30" s="583"/>
      <c r="GM30" s="583"/>
      <c r="GN30" s="583"/>
      <c r="GO30" s="583"/>
      <c r="GP30" s="583"/>
      <c r="GQ30" s="583"/>
      <c r="GR30" s="583"/>
      <c r="GS30" s="583"/>
      <c r="GT30" s="583"/>
      <c r="GU30" s="583"/>
      <c r="GV30" s="583"/>
      <c r="GW30" s="583"/>
      <c r="GX30" s="583"/>
      <c r="GY30" s="583"/>
      <c r="GZ30" s="583"/>
      <c r="HA30" s="583"/>
      <c r="HB30" s="583"/>
      <c r="HC30" s="583"/>
      <c r="HD30" s="583"/>
      <c r="HE30" s="583"/>
      <c r="HF30" s="583"/>
      <c r="HG30" s="583"/>
      <c r="HH30" s="583"/>
      <c r="HI30" s="583"/>
      <c r="HJ30" s="583"/>
      <c r="HK30" s="583"/>
      <c r="HL30" s="583"/>
      <c r="HM30" s="583"/>
      <c r="HN30" s="583"/>
      <c r="HO30" s="583"/>
      <c r="HP30" s="583"/>
      <c r="HQ30" s="583"/>
      <c r="HR30" s="583"/>
      <c r="HS30" s="583"/>
      <c r="HT30" s="583"/>
      <c r="HU30" s="583"/>
      <c r="HV30" s="583"/>
      <c r="HW30" s="583"/>
      <c r="HX30" s="583"/>
      <c r="HY30" s="583"/>
      <c r="HZ30" s="583"/>
      <c r="IA30" s="583"/>
      <c r="IB30" s="583"/>
      <c r="IC30" s="583"/>
      <c r="ID30" s="583"/>
      <c r="IE30" s="583"/>
      <c r="IF30" s="583"/>
      <c r="IG30" s="583"/>
      <c r="IH30" s="583"/>
      <c r="II30" s="583"/>
      <c r="IJ30" s="583"/>
      <c r="IK30" s="583"/>
      <c r="IL30" s="583"/>
      <c r="IM30" s="583"/>
      <c r="IN30" s="583"/>
      <c r="IO30" s="583"/>
      <c r="IP30" s="583"/>
      <c r="IQ30" s="583"/>
      <c r="IR30" s="583"/>
      <c r="IS30" s="583"/>
      <c r="IT30" s="583"/>
      <c r="IU30" s="583"/>
      <c r="IV30" s="583"/>
      <c r="IW30" s="583"/>
      <c r="IX30" s="583"/>
      <c r="IY30" s="583"/>
      <c r="IZ30" s="583"/>
      <c r="JA30" s="583"/>
      <c r="JB30" s="583"/>
      <c r="JC30" s="583"/>
      <c r="JD30" s="583"/>
      <c r="JE30" s="583"/>
      <c r="JF30" s="583"/>
      <c r="JG30" s="583"/>
      <c r="JH30" s="583"/>
      <c r="JI30" s="583"/>
      <c r="JJ30" s="583"/>
      <c r="JK30" s="583"/>
      <c r="JL30" s="583"/>
      <c r="JM30" s="583"/>
      <c r="JN30" s="583"/>
      <c r="JO30" s="583"/>
      <c r="JP30" s="583"/>
      <c r="JQ30" s="583"/>
      <c r="JR30" s="583"/>
      <c r="JS30" s="583"/>
      <c r="JT30" s="583"/>
      <c r="JU30" s="583"/>
      <c r="JV30" s="583"/>
      <c r="JW30" s="583"/>
      <c r="JX30" s="583"/>
      <c r="JY30" s="583"/>
      <c r="JZ30" s="583"/>
      <c r="KA30" s="583"/>
      <c r="KB30" s="583"/>
      <c r="KC30" s="583"/>
      <c r="KD30" s="583"/>
      <c r="KE30" s="583"/>
      <c r="KF30" s="583"/>
      <c r="KG30" s="583"/>
      <c r="KH30" s="583"/>
      <c r="KI30" s="583"/>
      <c r="KJ30" s="583"/>
      <c r="KK30" s="583"/>
      <c r="KL30" s="583"/>
      <c r="KM30" s="583"/>
      <c r="KN30" s="583"/>
      <c r="KO30" s="583"/>
      <c r="KP30" s="583"/>
      <c r="KQ30" s="583"/>
      <c r="KR30" s="583"/>
      <c r="KS30" s="583"/>
      <c r="KT30" s="583"/>
      <c r="KU30" s="583"/>
      <c r="KV30" s="583"/>
      <c r="KW30" s="583"/>
      <c r="KX30" s="583"/>
      <c r="KY30" s="583"/>
      <c r="KZ30" s="583"/>
      <c r="LA30" s="583"/>
      <c r="LB30" s="583"/>
      <c r="LC30" s="583"/>
      <c r="LD30" s="583"/>
      <c r="LE30" s="583"/>
      <c r="LF30" s="583"/>
      <c r="LG30" s="583"/>
      <c r="LH30" s="583"/>
      <c r="LI30" s="583"/>
      <c r="LJ30" s="583"/>
      <c r="LK30" s="583"/>
      <c r="LL30" s="583"/>
      <c r="LM30" s="583"/>
      <c r="LN30" s="583"/>
      <c r="LO30" s="583"/>
      <c r="LP30" s="583"/>
      <c r="LQ30" s="583"/>
      <c r="LR30" s="583"/>
      <c r="LS30" s="583"/>
      <c r="LT30" s="583"/>
      <c r="LU30" s="583"/>
      <c r="LV30" s="583"/>
      <c r="LW30" s="583"/>
      <c r="LX30" s="583"/>
      <c r="LY30" s="583"/>
      <c r="LZ30" s="583"/>
      <c r="MA30" s="583"/>
      <c r="MB30" s="583"/>
      <c r="MC30" s="583"/>
      <c r="MD30" s="583"/>
      <c r="ME30" s="583"/>
      <c r="MF30" s="583"/>
      <c r="MG30" s="583"/>
      <c r="MH30" s="583"/>
      <c r="MI30" s="583"/>
      <c r="MJ30" s="583"/>
      <c r="MK30" s="583"/>
      <c r="ML30" s="583"/>
      <c r="MM30" s="583"/>
      <c r="MN30" s="583"/>
      <c r="MO30" s="583"/>
      <c r="MP30" s="583"/>
      <c r="MQ30" s="583"/>
      <c r="MR30" s="583"/>
      <c r="MS30" s="583"/>
      <c r="MT30" s="583"/>
      <c r="MU30" s="583"/>
      <c r="MV30" s="583"/>
      <c r="MW30" s="583"/>
      <c r="MX30" s="583"/>
      <c r="MY30" s="583"/>
      <c r="MZ30" s="583"/>
      <c r="NA30" s="583"/>
      <c r="NB30" s="583"/>
      <c r="NC30" s="583"/>
      <c r="ND30" s="583"/>
      <c r="NE30" s="583"/>
      <c r="NF30" s="583"/>
      <c r="NG30" s="583"/>
      <c r="NH30" s="583"/>
      <c r="NI30" s="583"/>
      <c r="NJ30" s="583"/>
      <c r="NK30" s="583"/>
      <c r="NL30" s="583"/>
      <c r="NM30" s="583"/>
      <c r="NN30" s="583"/>
      <c r="NO30" s="583"/>
      <c r="NP30" s="583"/>
      <c r="NQ30" s="583"/>
      <c r="NR30" s="583"/>
      <c r="NS30" s="583"/>
      <c r="NT30" s="583"/>
      <c r="NU30" s="583"/>
      <c r="NV30" s="583"/>
      <c r="NW30" s="583"/>
      <c r="NX30" s="583"/>
      <c r="NY30" s="583"/>
      <c r="NZ30" s="583"/>
      <c r="OA30" s="583"/>
      <c r="OB30" s="583"/>
      <c r="OC30" s="583"/>
      <c r="OD30" s="583"/>
      <c r="OE30" s="583"/>
      <c r="OF30" s="583"/>
      <c r="OG30" s="583"/>
      <c r="OH30" s="583"/>
      <c r="OI30" s="583"/>
      <c r="OJ30" s="583"/>
      <c r="OK30" s="583"/>
      <c r="OL30" s="583"/>
      <c r="OM30" s="583"/>
      <c r="ON30" s="583"/>
      <c r="OO30" s="583"/>
      <c r="OP30" s="583"/>
      <c r="OQ30" s="583"/>
      <c r="OR30" s="583"/>
      <c r="OS30" s="583"/>
      <c r="OT30" s="583"/>
      <c r="OU30" s="583"/>
      <c r="OV30" s="583"/>
      <c r="OW30" s="583"/>
      <c r="OX30" s="583"/>
      <c r="OY30" s="583"/>
      <c r="OZ30" s="583"/>
      <c r="PA30" s="583"/>
      <c r="PB30" s="583"/>
      <c r="PC30" s="583"/>
      <c r="PD30" s="583"/>
      <c r="PE30" s="583"/>
      <c r="PF30" s="583"/>
      <c r="PG30" s="583"/>
      <c r="PH30" s="583"/>
      <c r="PI30" s="583"/>
      <c r="PJ30" s="583"/>
      <c r="PK30" s="583"/>
      <c r="PL30" s="583"/>
      <c r="PM30" s="583"/>
      <c r="PN30" s="583"/>
      <c r="PO30" s="583"/>
      <c r="PP30" s="583"/>
      <c r="PQ30" s="583"/>
      <c r="PR30" s="583"/>
      <c r="PS30" s="583"/>
      <c r="PT30" s="583"/>
      <c r="PU30" s="583"/>
      <c r="PV30" s="583"/>
      <c r="PW30" s="583"/>
      <c r="PX30" s="583"/>
      <c r="PY30" s="583"/>
      <c r="PZ30" s="583"/>
      <c r="QA30" s="583"/>
      <c r="QB30" s="583"/>
      <c r="QC30" s="583"/>
      <c r="QD30" s="583"/>
      <c r="QE30" s="583"/>
      <c r="QF30" s="583"/>
      <c r="QG30" s="583"/>
      <c r="QH30" s="583"/>
      <c r="QI30" s="583"/>
      <c r="QJ30" s="583"/>
      <c r="QK30" s="583"/>
      <c r="QL30" s="583"/>
      <c r="QM30" s="583"/>
      <c r="QN30" s="583"/>
      <c r="QO30" s="583"/>
      <c r="QP30" s="583"/>
      <c r="QQ30" s="583"/>
      <c r="QR30" s="583"/>
      <c r="QS30" s="583"/>
      <c r="QT30" s="583"/>
      <c r="QU30" s="583"/>
      <c r="QV30" s="583"/>
      <c r="QW30" s="583"/>
      <c r="QX30" s="583"/>
      <c r="QY30" s="583"/>
      <c r="QZ30" s="583"/>
      <c r="RA30" s="583"/>
      <c r="RB30" s="583"/>
      <c r="RC30" s="583"/>
      <c r="RD30" s="583"/>
      <c r="RE30" s="583"/>
      <c r="RF30" s="583"/>
      <c r="RG30" s="583"/>
      <c r="RH30" s="583"/>
      <c r="RI30" s="583"/>
      <c r="RJ30" s="583"/>
      <c r="RK30" s="583"/>
      <c r="RL30" s="583"/>
      <c r="RM30" s="583"/>
      <c r="RN30" s="583"/>
      <c r="RO30" s="583"/>
      <c r="RP30" s="583"/>
      <c r="RQ30" s="583"/>
      <c r="RR30" s="583"/>
      <c r="RS30" s="583"/>
      <c r="RT30" s="583"/>
      <c r="RU30" s="583"/>
      <c r="RV30" s="583"/>
      <c r="RW30" s="583"/>
      <c r="RX30" s="583"/>
      <c r="RY30" s="583"/>
      <c r="RZ30" s="583"/>
      <c r="SA30" s="583"/>
      <c r="SB30" s="583"/>
      <c r="SC30" s="583"/>
      <c r="SD30" s="583"/>
      <c r="SE30" s="583"/>
      <c r="SF30" s="583"/>
      <c r="SG30" s="583"/>
      <c r="SH30" s="583"/>
      <c r="SI30" s="583"/>
      <c r="SJ30" s="583"/>
      <c r="SK30" s="583"/>
      <c r="SL30" s="583"/>
      <c r="SM30" s="583"/>
      <c r="SN30" s="583"/>
      <c r="SO30" s="583"/>
      <c r="SP30" s="583"/>
      <c r="SQ30" s="583"/>
      <c r="SR30" s="583"/>
      <c r="SS30" s="583"/>
      <c r="ST30" s="583"/>
      <c r="SU30" s="583"/>
      <c r="SV30" s="583"/>
      <c r="SW30" s="583"/>
      <c r="SX30" s="583"/>
      <c r="SY30" s="583"/>
      <c r="SZ30" s="583"/>
      <c r="TA30" s="583"/>
      <c r="TB30" s="583"/>
      <c r="TC30" s="583"/>
      <c r="TD30" s="583"/>
      <c r="TE30" s="583"/>
      <c r="TF30" s="583"/>
      <c r="TG30" s="583"/>
      <c r="TH30" s="583"/>
      <c r="TI30" s="583"/>
      <c r="TJ30" s="583"/>
      <c r="TK30" s="583"/>
      <c r="TL30" s="583"/>
      <c r="TM30" s="583"/>
      <c r="TN30" s="583"/>
      <c r="TO30" s="583"/>
      <c r="TP30" s="583"/>
      <c r="TQ30" s="583"/>
      <c r="TR30" s="583"/>
      <c r="TS30" s="583"/>
      <c r="TT30" s="583"/>
      <c r="TU30" s="583"/>
      <c r="TV30" s="583"/>
      <c r="TW30" s="583"/>
      <c r="TX30" s="583"/>
      <c r="TY30" s="583"/>
      <c r="TZ30" s="583"/>
      <c r="UA30" s="583"/>
      <c r="UB30" s="583"/>
      <c r="UC30" s="583"/>
      <c r="UD30" s="583"/>
      <c r="UE30" s="583"/>
      <c r="UF30" s="583"/>
      <c r="UG30" s="583"/>
      <c r="UH30" s="583"/>
      <c r="UI30" s="583"/>
      <c r="UJ30" s="583"/>
      <c r="UK30" s="583"/>
      <c r="UL30" s="583"/>
      <c r="UM30" s="583"/>
      <c r="UN30" s="583"/>
      <c r="UO30" s="583"/>
      <c r="UP30" s="583"/>
      <c r="UQ30" s="583"/>
      <c r="UR30" s="583"/>
      <c r="US30" s="583"/>
      <c r="UT30" s="583"/>
      <c r="UU30" s="583"/>
      <c r="UV30" s="583"/>
      <c r="UW30" s="583"/>
      <c r="UX30" s="583"/>
      <c r="UY30" s="583"/>
      <c r="UZ30" s="583"/>
      <c r="VA30" s="583"/>
      <c r="VB30" s="583"/>
      <c r="VC30" s="583"/>
      <c r="VD30" s="583"/>
      <c r="VE30" s="583"/>
      <c r="VF30" s="583"/>
      <c r="VG30" s="583"/>
      <c r="VH30" s="583"/>
      <c r="VI30" s="583"/>
      <c r="VJ30" s="583"/>
      <c r="VK30" s="583"/>
      <c r="VL30" s="583"/>
      <c r="VM30" s="583"/>
      <c r="VN30" s="583"/>
      <c r="VO30" s="583"/>
      <c r="VP30" s="583"/>
      <c r="VQ30" s="583"/>
      <c r="VR30" s="583"/>
      <c r="VS30" s="583"/>
      <c r="VT30" s="583"/>
      <c r="VU30" s="583"/>
      <c r="VV30" s="583"/>
      <c r="VW30" s="583"/>
      <c r="VX30" s="583"/>
      <c r="VY30" s="583"/>
      <c r="VZ30" s="583"/>
      <c r="WA30" s="583"/>
      <c r="WB30" s="583"/>
      <c r="WC30" s="583"/>
      <c r="WD30" s="583"/>
      <c r="WE30" s="583"/>
      <c r="WF30" s="583"/>
      <c r="WG30" s="583"/>
      <c r="WH30" s="583"/>
      <c r="WI30" s="583"/>
      <c r="WJ30" s="583"/>
      <c r="WK30" s="583"/>
      <c r="WL30" s="583"/>
      <c r="WM30" s="583"/>
      <c r="WN30" s="583"/>
      <c r="WO30" s="583"/>
      <c r="WP30" s="583"/>
      <c r="WQ30" s="583"/>
      <c r="WR30" s="583"/>
      <c r="WS30" s="583"/>
      <c r="WT30" s="583"/>
      <c r="WU30" s="583"/>
      <c r="WV30" s="583"/>
      <c r="WW30" s="583"/>
      <c r="WX30" s="583"/>
      <c r="WY30" s="583"/>
      <c r="WZ30" s="583"/>
      <c r="XA30" s="583"/>
      <c r="XB30" s="583"/>
      <c r="XC30" s="583"/>
      <c r="XD30" s="583"/>
      <c r="XE30" s="583"/>
      <c r="XF30" s="583"/>
      <c r="XG30" s="583"/>
      <c r="XH30" s="583"/>
      <c r="XI30" s="583"/>
      <c r="XJ30" s="583"/>
      <c r="XK30" s="583"/>
      <c r="XL30" s="583"/>
      <c r="XM30" s="583"/>
      <c r="XN30" s="583"/>
      <c r="XO30" s="583"/>
      <c r="XP30" s="583"/>
      <c r="XQ30" s="583"/>
      <c r="XR30" s="583"/>
      <c r="XS30" s="583"/>
      <c r="XT30" s="583"/>
      <c r="XU30" s="583"/>
      <c r="XV30" s="583"/>
      <c r="XW30" s="583"/>
      <c r="XX30" s="583"/>
      <c r="XY30" s="583"/>
      <c r="XZ30" s="583"/>
      <c r="YA30" s="583"/>
      <c r="YB30" s="583"/>
      <c r="YC30" s="583"/>
      <c r="YD30" s="583"/>
      <c r="YE30" s="583"/>
      <c r="YF30" s="583"/>
      <c r="YG30" s="583"/>
      <c r="YH30" s="583"/>
      <c r="YI30" s="583"/>
      <c r="YJ30" s="583"/>
      <c r="YK30" s="583"/>
      <c r="YL30" s="583"/>
      <c r="YM30" s="583"/>
      <c r="YN30" s="583"/>
      <c r="YO30" s="583"/>
      <c r="YP30" s="583"/>
      <c r="YQ30" s="583"/>
      <c r="YR30" s="583"/>
      <c r="YS30" s="583"/>
      <c r="YT30" s="583"/>
      <c r="YU30" s="583"/>
      <c r="YV30" s="583"/>
      <c r="YW30" s="583"/>
      <c r="YX30" s="583"/>
      <c r="YY30" s="583"/>
      <c r="YZ30" s="583"/>
      <c r="ZA30" s="583"/>
      <c r="ZB30" s="583"/>
      <c r="ZC30" s="583"/>
      <c r="ZD30" s="583"/>
      <c r="ZE30" s="583"/>
      <c r="ZF30" s="583"/>
      <c r="ZG30" s="583"/>
      <c r="ZH30" s="583"/>
      <c r="ZI30" s="583"/>
      <c r="ZJ30" s="583"/>
      <c r="ZK30" s="583"/>
      <c r="ZL30" s="583"/>
      <c r="ZM30" s="583"/>
      <c r="ZN30" s="583"/>
      <c r="ZO30" s="583"/>
      <c r="ZP30" s="583"/>
      <c r="ZQ30" s="583"/>
      <c r="ZR30" s="583"/>
      <c r="ZS30" s="583"/>
      <c r="ZT30" s="583"/>
      <c r="ZU30" s="583"/>
      <c r="ZV30" s="583"/>
      <c r="ZW30" s="583"/>
      <c r="ZX30" s="583"/>
      <c r="ZY30" s="583"/>
      <c r="ZZ30" s="583"/>
      <c r="AAA30" s="583"/>
      <c r="AAB30" s="583"/>
      <c r="AAC30" s="583"/>
      <c r="AAD30" s="583"/>
      <c r="AAE30" s="583"/>
      <c r="AAF30" s="583"/>
      <c r="AAG30" s="583"/>
      <c r="AAH30" s="583"/>
      <c r="AAI30" s="583"/>
      <c r="AAJ30" s="583"/>
      <c r="AAK30" s="583"/>
      <c r="AAL30" s="583"/>
      <c r="AAM30" s="583"/>
      <c r="AAN30" s="583"/>
      <c r="AAO30" s="583"/>
      <c r="AAP30" s="583"/>
      <c r="AAQ30" s="583"/>
      <c r="AAR30" s="583"/>
      <c r="AAS30" s="583"/>
      <c r="AAT30" s="583"/>
      <c r="AAU30" s="583"/>
      <c r="AAV30" s="583"/>
      <c r="AAW30" s="583"/>
      <c r="AAX30" s="583"/>
      <c r="AAY30" s="583"/>
      <c r="AAZ30" s="583"/>
      <c r="ABA30" s="583"/>
      <c r="ABB30" s="583"/>
      <c r="ABC30" s="583"/>
      <c r="ABD30" s="583"/>
      <c r="ABE30" s="583"/>
      <c r="ABF30" s="583"/>
      <c r="ABG30" s="583"/>
      <c r="ABH30" s="583"/>
      <c r="ABI30" s="583"/>
      <c r="ABJ30" s="583"/>
      <c r="ABK30" s="583"/>
      <c r="ABL30" s="583"/>
      <c r="ABM30" s="583"/>
      <c r="ABN30" s="583"/>
      <c r="ABO30" s="583"/>
      <c r="ABP30" s="583"/>
      <c r="ABQ30" s="583"/>
      <c r="ABR30" s="583"/>
      <c r="ABS30" s="583"/>
      <c r="ABT30" s="583"/>
      <c r="ABU30" s="583"/>
      <c r="ABV30" s="583"/>
      <c r="ABW30" s="583"/>
      <c r="ABX30" s="583"/>
      <c r="ABY30" s="583"/>
      <c r="ABZ30" s="583"/>
      <c r="ACA30" s="583"/>
      <c r="ACB30" s="583"/>
      <c r="ACC30" s="583"/>
      <c r="ACD30" s="583"/>
      <c r="ACE30" s="583"/>
      <c r="ACF30" s="583"/>
      <c r="ACG30" s="583"/>
      <c r="ACH30" s="583"/>
      <c r="ACI30" s="583"/>
      <c r="ACJ30" s="583"/>
      <c r="ACK30" s="583"/>
      <c r="ACL30" s="583"/>
      <c r="ACM30" s="583"/>
      <c r="ACN30" s="583"/>
      <c r="ACO30" s="583"/>
      <c r="ACP30" s="583"/>
      <c r="ACQ30" s="583"/>
      <c r="ACR30" s="583"/>
      <c r="ACS30" s="583"/>
      <c r="ACT30" s="583"/>
      <c r="ACU30" s="583"/>
      <c r="ACV30" s="583"/>
      <c r="ACW30" s="583"/>
      <c r="ACX30" s="583"/>
      <c r="ACY30" s="583"/>
      <c r="ACZ30" s="583"/>
      <c r="ADA30" s="583"/>
      <c r="ADB30" s="583"/>
      <c r="ADC30" s="583"/>
      <c r="ADD30" s="583"/>
      <c r="ADE30" s="583"/>
      <c r="ADF30" s="583"/>
      <c r="ADG30" s="583"/>
      <c r="ADH30" s="583"/>
      <c r="ADI30" s="583"/>
      <c r="ADJ30" s="583"/>
      <c r="ADK30" s="583"/>
      <c r="ADL30" s="583"/>
      <c r="ADM30" s="583"/>
      <c r="ADN30" s="583"/>
      <c r="ADO30" s="583"/>
      <c r="ADP30" s="583"/>
      <c r="ADQ30" s="583"/>
      <c r="ADR30" s="583"/>
      <c r="ADS30" s="583"/>
      <c r="ADT30" s="583"/>
      <c r="ADU30" s="583"/>
      <c r="ADV30" s="583"/>
      <c r="ADW30" s="583"/>
      <c r="ADX30" s="583"/>
      <c r="ADY30" s="583"/>
      <c r="ADZ30" s="583"/>
      <c r="AEA30" s="583"/>
      <c r="AEB30" s="583"/>
      <c r="AEC30" s="583"/>
      <c r="AED30" s="583"/>
      <c r="AEE30" s="583"/>
      <c r="AEF30" s="583"/>
      <c r="AEG30" s="583"/>
      <c r="AEH30" s="583"/>
      <c r="AEI30" s="583"/>
      <c r="AEJ30" s="583"/>
      <c r="AEK30" s="583"/>
      <c r="AEL30" s="583"/>
      <c r="AEM30" s="583"/>
      <c r="AEN30" s="583"/>
      <c r="AEO30" s="583"/>
      <c r="AEP30" s="583"/>
      <c r="AEQ30" s="583"/>
      <c r="AER30" s="583"/>
      <c r="AES30" s="583"/>
      <c r="AET30" s="583"/>
      <c r="AEU30" s="583"/>
      <c r="AEV30" s="583"/>
      <c r="AEW30" s="583"/>
      <c r="AEX30" s="583"/>
      <c r="AEY30" s="583"/>
      <c r="AEZ30" s="583"/>
      <c r="AFA30" s="583"/>
      <c r="AFB30" s="583"/>
      <c r="AFC30" s="583"/>
      <c r="AFD30" s="583"/>
      <c r="AFE30" s="583"/>
      <c r="AFF30" s="583"/>
      <c r="AFG30" s="583"/>
      <c r="AFH30" s="583"/>
      <c r="AFI30" s="583"/>
      <c r="AFJ30" s="583"/>
      <c r="AFK30" s="583"/>
      <c r="AFL30" s="583"/>
      <c r="AFM30" s="583"/>
      <c r="AFN30" s="583"/>
      <c r="AFO30" s="583"/>
      <c r="AFP30" s="583"/>
      <c r="AFQ30" s="583"/>
      <c r="AFR30" s="583"/>
      <c r="AFS30" s="583"/>
      <c r="AFT30" s="583"/>
      <c r="AFU30" s="583"/>
      <c r="AFV30" s="583"/>
      <c r="AFW30" s="583"/>
      <c r="AFX30" s="583"/>
      <c r="AFY30" s="583"/>
      <c r="AFZ30" s="583"/>
      <c r="AGA30" s="583"/>
      <c r="AGB30" s="583"/>
      <c r="AGC30" s="583"/>
      <c r="AGD30" s="583"/>
      <c r="AGE30" s="583"/>
      <c r="AGF30" s="583"/>
      <c r="AGG30" s="583"/>
      <c r="AGH30" s="583"/>
      <c r="AGI30" s="583"/>
      <c r="AGJ30" s="583"/>
      <c r="AGK30" s="583"/>
      <c r="AGL30" s="583"/>
      <c r="AGM30" s="583"/>
      <c r="AGN30" s="583"/>
      <c r="AGO30" s="583"/>
      <c r="AGP30" s="583"/>
      <c r="AGQ30" s="583"/>
      <c r="AGR30" s="583"/>
      <c r="AGS30" s="583"/>
      <c r="AGT30" s="583"/>
      <c r="AGU30" s="583"/>
      <c r="AGV30" s="583"/>
      <c r="AGW30" s="583"/>
      <c r="AGX30" s="583"/>
      <c r="AGY30" s="583"/>
      <c r="AGZ30" s="583"/>
      <c r="AHA30" s="583"/>
      <c r="AHB30" s="583"/>
      <c r="AHC30" s="583"/>
      <c r="AHD30" s="583"/>
      <c r="AHE30" s="583"/>
      <c r="AHF30" s="583"/>
      <c r="AHG30" s="583"/>
      <c r="AHH30" s="583"/>
      <c r="AHI30" s="583"/>
      <c r="AHJ30" s="583"/>
      <c r="AHK30" s="583"/>
      <c r="AHL30" s="583"/>
      <c r="AHM30" s="583"/>
      <c r="AHN30" s="583"/>
      <c r="AHO30" s="583"/>
      <c r="AHP30" s="583"/>
      <c r="AHQ30" s="583"/>
      <c r="AHR30" s="583"/>
      <c r="AHS30" s="583"/>
      <c r="AHT30" s="583"/>
      <c r="AHU30" s="583"/>
      <c r="AHV30" s="583"/>
      <c r="AHW30" s="583"/>
      <c r="AHX30" s="583"/>
      <c r="AHY30" s="583"/>
      <c r="AHZ30" s="583"/>
      <c r="AIA30" s="583"/>
      <c r="AIB30" s="583"/>
      <c r="AIC30" s="583"/>
      <c r="AID30" s="583"/>
      <c r="AIE30" s="583"/>
      <c r="AIF30" s="583"/>
      <c r="AIG30" s="583"/>
      <c r="AIH30" s="583"/>
      <c r="AII30" s="583"/>
      <c r="AIJ30" s="583"/>
      <c r="AIK30" s="583"/>
      <c r="AIL30" s="583"/>
      <c r="AIM30" s="583"/>
      <c r="AIN30" s="583"/>
      <c r="AIO30" s="583"/>
      <c r="AIP30" s="583"/>
      <c r="AIQ30" s="583"/>
      <c r="AIR30" s="583"/>
      <c r="AIS30" s="583"/>
      <c r="AIT30" s="583"/>
      <c r="AIU30" s="583"/>
      <c r="AIV30" s="583"/>
      <c r="AIW30" s="583"/>
      <c r="AIX30" s="583"/>
      <c r="AIY30" s="583"/>
      <c r="AIZ30" s="583"/>
      <c r="AJA30" s="583"/>
      <c r="AJB30" s="583"/>
      <c r="AJC30" s="583"/>
      <c r="AJD30" s="583"/>
      <c r="AJE30" s="583"/>
      <c r="AJF30" s="583"/>
      <c r="AJG30" s="583"/>
      <c r="AJH30" s="583"/>
      <c r="AJI30" s="583"/>
      <c r="AJJ30" s="583"/>
      <c r="AJK30" s="583"/>
      <c r="AJL30" s="583"/>
      <c r="AJM30" s="583"/>
      <c r="AJN30" s="583"/>
      <c r="AJO30" s="583"/>
      <c r="AJP30" s="583"/>
      <c r="AJQ30" s="583"/>
      <c r="AJR30" s="583"/>
      <c r="AJS30" s="583"/>
      <c r="AJT30" s="583"/>
      <c r="AJU30" s="583"/>
      <c r="AJV30" s="583"/>
      <c r="AJW30" s="583"/>
      <c r="AJX30" s="583"/>
      <c r="AJY30" s="583"/>
      <c r="AJZ30" s="583"/>
      <c r="AKA30" s="583"/>
      <c r="AKB30" s="583"/>
      <c r="AKC30" s="583"/>
      <c r="AKD30" s="583"/>
      <c r="AKE30" s="583"/>
      <c r="AKF30" s="583"/>
      <c r="AKG30" s="583"/>
      <c r="AKH30" s="583"/>
      <c r="AKI30" s="583"/>
      <c r="AKJ30" s="583"/>
      <c r="AKK30" s="583"/>
      <c r="AKL30" s="583"/>
      <c r="AKM30" s="583"/>
      <c r="AKN30" s="583"/>
      <c r="AKO30" s="583"/>
      <c r="AKP30" s="583"/>
      <c r="AKQ30" s="583"/>
      <c r="AKR30" s="583"/>
      <c r="AKS30" s="583"/>
      <c r="AKT30" s="583"/>
      <c r="AKU30" s="583"/>
      <c r="AKV30" s="583"/>
      <c r="AKW30" s="583"/>
      <c r="AKX30" s="583"/>
      <c r="AKY30" s="583"/>
      <c r="AKZ30" s="583"/>
      <c r="ALA30" s="583"/>
      <c r="ALB30" s="583"/>
      <c r="ALC30" s="583"/>
      <c r="ALD30" s="583"/>
      <c r="ALE30" s="583"/>
      <c r="ALF30" s="583"/>
      <c r="ALG30" s="583"/>
      <c r="ALH30" s="583"/>
      <c r="ALI30" s="583"/>
      <c r="ALJ30" s="583"/>
      <c r="ALK30" s="583"/>
      <c r="ALL30" s="583"/>
      <c r="ALM30" s="583"/>
      <c r="ALN30" s="583"/>
      <c r="ALO30" s="583"/>
      <c r="ALP30" s="583"/>
      <c r="ALQ30" s="583"/>
      <c r="ALR30" s="583"/>
      <c r="ALS30" s="583"/>
      <c r="ALT30" s="583"/>
      <c r="ALU30" s="583"/>
      <c r="ALV30" s="583"/>
      <c r="ALW30" s="583"/>
      <c r="ALX30" s="583"/>
      <c r="ALY30" s="583"/>
      <c r="ALZ30" s="583"/>
      <c r="AMA30" s="583"/>
      <c r="AMB30" s="583"/>
      <c r="AMC30" s="583"/>
      <c r="AMD30" s="583"/>
      <c r="AME30" s="583"/>
      <c r="AMF30" s="583"/>
      <c r="AMG30" s="583"/>
      <c r="AMH30" s="583"/>
      <c r="AMI30" s="583"/>
      <c r="AMJ30" s="583"/>
      <c r="AMK30" s="583"/>
      <c r="AML30" s="583"/>
      <c r="AMM30" s="583"/>
      <c r="AMN30" s="583"/>
      <c r="AMO30" s="583"/>
      <c r="AMP30" s="583"/>
      <c r="AMQ30" s="583"/>
      <c r="AMR30" s="583"/>
      <c r="AMS30" s="583"/>
      <c r="AMT30" s="583"/>
      <c r="AMU30" s="583"/>
      <c r="AMV30" s="583"/>
      <c r="AMW30" s="583"/>
      <c r="AMX30" s="583"/>
      <c r="AMY30" s="583"/>
      <c r="AMZ30" s="583"/>
      <c r="ANA30" s="583"/>
      <c r="ANB30" s="583"/>
      <c r="ANC30" s="583"/>
      <c r="AND30" s="583"/>
      <c r="ANE30" s="583"/>
      <c r="ANF30" s="583"/>
      <c r="ANG30" s="583"/>
      <c r="ANH30" s="583"/>
      <c r="ANI30" s="583"/>
      <c r="ANJ30" s="583"/>
      <c r="ANK30" s="583"/>
      <c r="ANL30" s="583"/>
      <c r="ANM30" s="583"/>
      <c r="ANN30" s="583"/>
      <c r="ANO30" s="583"/>
      <c r="ANP30" s="583"/>
      <c r="ANQ30" s="583"/>
      <c r="ANR30" s="583"/>
      <c r="ANS30" s="583"/>
      <c r="ANT30" s="583"/>
      <c r="ANU30" s="583"/>
      <c r="ANV30" s="583"/>
      <c r="ANW30" s="583"/>
      <c r="ANX30" s="583"/>
      <c r="ANY30" s="583"/>
      <c r="ANZ30" s="583"/>
      <c r="AOA30" s="583"/>
      <c r="AOB30" s="583"/>
      <c r="AOC30" s="583"/>
      <c r="AOD30" s="583"/>
      <c r="AOE30" s="583"/>
      <c r="AOF30" s="583"/>
      <c r="AOG30" s="583"/>
      <c r="AOH30" s="583"/>
      <c r="AOI30" s="583"/>
      <c r="AOJ30" s="583"/>
      <c r="AOK30" s="583"/>
      <c r="AOL30" s="583"/>
      <c r="AOM30" s="583"/>
      <c r="AON30" s="583"/>
      <c r="AOO30" s="583"/>
      <c r="AOP30" s="583"/>
      <c r="AOQ30" s="583"/>
      <c r="AOR30" s="583"/>
      <c r="AOS30" s="583"/>
      <c r="AOT30" s="583"/>
      <c r="AOU30" s="583"/>
      <c r="AOV30" s="583"/>
      <c r="AOW30" s="583"/>
      <c r="AOX30" s="583"/>
      <c r="AOY30" s="583"/>
      <c r="AOZ30" s="583"/>
      <c r="APA30" s="583"/>
      <c r="APB30" s="583"/>
      <c r="APC30" s="583"/>
      <c r="APD30" s="583"/>
      <c r="APE30" s="583"/>
      <c r="APF30" s="583"/>
      <c r="APG30" s="583"/>
      <c r="APH30" s="583"/>
      <c r="API30" s="583"/>
      <c r="APJ30" s="583"/>
      <c r="APK30" s="583"/>
      <c r="APL30" s="583"/>
      <c r="APM30" s="583"/>
      <c r="APN30" s="583"/>
      <c r="APO30" s="583"/>
      <c r="APP30" s="583"/>
      <c r="APQ30" s="583"/>
      <c r="APR30" s="583"/>
      <c r="APS30" s="583"/>
      <c r="APT30" s="583"/>
      <c r="APU30" s="583"/>
      <c r="APV30" s="583"/>
      <c r="APW30" s="583"/>
      <c r="APX30" s="583"/>
      <c r="APY30" s="583"/>
      <c r="APZ30" s="583"/>
      <c r="AQA30" s="583"/>
      <c r="AQB30" s="583"/>
      <c r="AQC30" s="583"/>
      <c r="AQD30" s="583"/>
      <c r="AQE30" s="583"/>
      <c r="AQF30" s="583"/>
      <c r="AQG30" s="583"/>
      <c r="AQH30" s="583"/>
      <c r="AQI30" s="583"/>
      <c r="AQJ30" s="583"/>
      <c r="AQK30" s="583"/>
      <c r="AQL30" s="583"/>
      <c r="AQM30" s="583"/>
      <c r="AQN30" s="583"/>
      <c r="AQO30" s="583"/>
      <c r="AQP30" s="583"/>
      <c r="AQQ30" s="583"/>
      <c r="AQR30" s="583"/>
      <c r="AQS30" s="583"/>
      <c r="AQT30" s="583"/>
      <c r="AQU30" s="583"/>
      <c r="AQV30" s="583"/>
      <c r="AQW30" s="583"/>
      <c r="AQX30" s="583"/>
      <c r="AQY30" s="583"/>
      <c r="AQZ30" s="583"/>
      <c r="ARA30" s="583"/>
      <c r="ARB30" s="583"/>
      <c r="ARC30" s="583"/>
      <c r="ARD30" s="583"/>
      <c r="ARE30" s="583"/>
      <c r="ARF30" s="583"/>
      <c r="ARG30" s="583"/>
      <c r="ARH30" s="583"/>
      <c r="ARI30" s="583"/>
      <c r="ARJ30" s="583"/>
      <c r="ARK30" s="583"/>
      <c r="ARL30" s="583"/>
      <c r="ARM30" s="583"/>
      <c r="ARN30" s="583"/>
      <c r="ARO30" s="583"/>
      <c r="ARP30" s="583"/>
      <c r="ARQ30" s="583"/>
      <c r="ARR30" s="583"/>
      <c r="ARS30" s="583"/>
      <c r="ART30" s="583"/>
      <c r="ARU30" s="583"/>
      <c r="ARV30" s="583"/>
      <c r="ARW30" s="583"/>
      <c r="ARX30" s="583"/>
      <c r="ARY30" s="583"/>
      <c r="ARZ30" s="583"/>
      <c r="ASA30" s="583"/>
      <c r="ASB30" s="583"/>
      <c r="ASC30" s="583"/>
      <c r="ASD30" s="583"/>
      <c r="ASE30" s="583"/>
      <c r="ASF30" s="583"/>
      <c r="ASG30" s="583"/>
      <c r="ASH30" s="583"/>
      <c r="ASI30" s="583"/>
      <c r="ASJ30" s="583"/>
      <c r="ASK30" s="583"/>
      <c r="ASL30" s="583"/>
      <c r="ASM30" s="583"/>
      <c r="ASN30" s="583"/>
      <c r="ASO30" s="583"/>
      <c r="ASP30" s="583"/>
      <c r="ASQ30" s="583"/>
      <c r="ASR30" s="583"/>
      <c r="ASS30" s="583"/>
      <c r="AST30" s="583"/>
      <c r="ASU30" s="583"/>
      <c r="ASV30" s="583"/>
      <c r="ASW30" s="583"/>
      <c r="ASX30" s="583"/>
      <c r="ASY30" s="583"/>
      <c r="ASZ30" s="583"/>
      <c r="ATA30" s="583"/>
      <c r="ATB30" s="583"/>
      <c r="ATC30" s="583"/>
      <c r="ATD30" s="583"/>
      <c r="ATE30" s="583"/>
      <c r="ATF30" s="583"/>
      <c r="ATG30" s="583"/>
      <c r="ATH30" s="583"/>
      <c r="ATI30" s="583"/>
      <c r="ATJ30" s="583"/>
      <c r="ATK30" s="583"/>
      <c r="ATL30" s="583"/>
      <c r="ATM30" s="583"/>
      <c r="ATN30" s="583"/>
      <c r="ATO30" s="583"/>
      <c r="ATP30" s="583"/>
      <c r="ATQ30" s="583"/>
      <c r="ATR30" s="583"/>
      <c r="ATS30" s="583"/>
      <c r="ATT30" s="583"/>
      <c r="ATU30" s="583"/>
      <c r="ATV30" s="583"/>
      <c r="ATW30" s="583"/>
      <c r="ATX30" s="583"/>
      <c r="ATY30" s="583"/>
      <c r="ATZ30" s="583"/>
      <c r="AUA30" s="583"/>
      <c r="AUB30" s="583"/>
      <c r="AUC30" s="583"/>
      <c r="AUD30" s="583"/>
      <c r="AUE30" s="583"/>
      <c r="AUF30" s="583"/>
      <c r="AUG30" s="583"/>
      <c r="AUH30" s="583"/>
      <c r="AUI30" s="583"/>
      <c r="AUJ30" s="583"/>
      <c r="AUK30" s="583"/>
      <c r="AUL30" s="583"/>
      <c r="AUM30" s="583"/>
      <c r="AUN30" s="583"/>
      <c r="AUO30" s="583"/>
      <c r="AUP30" s="583"/>
      <c r="AUQ30" s="583"/>
      <c r="AUR30" s="583"/>
      <c r="AUS30" s="583"/>
      <c r="AUT30" s="583"/>
      <c r="AUU30" s="583"/>
      <c r="AUV30" s="583"/>
      <c r="AUW30" s="583"/>
      <c r="AUX30" s="583"/>
      <c r="AUY30" s="583"/>
      <c r="AUZ30" s="583"/>
      <c r="AVA30" s="583"/>
      <c r="AVB30" s="583"/>
      <c r="AVC30" s="583"/>
      <c r="AVD30" s="583"/>
      <c r="AVE30" s="583"/>
      <c r="AVF30" s="583"/>
      <c r="AVG30" s="583"/>
      <c r="AVH30" s="583"/>
      <c r="AVI30" s="583"/>
      <c r="AVJ30" s="583"/>
      <c r="AVK30" s="583"/>
      <c r="AVL30" s="583"/>
      <c r="AVM30" s="583"/>
      <c r="AVN30" s="583"/>
      <c r="AVO30" s="583"/>
      <c r="AVP30" s="583"/>
      <c r="AVQ30" s="583"/>
      <c r="AVR30" s="583"/>
      <c r="AVS30" s="583"/>
      <c r="AVT30" s="583"/>
      <c r="AVU30" s="583"/>
      <c r="AVV30" s="583"/>
      <c r="AVW30" s="583"/>
      <c r="AVX30" s="583"/>
      <c r="AVY30" s="583"/>
      <c r="AVZ30" s="583"/>
      <c r="AWA30" s="583"/>
      <c r="AWB30" s="583"/>
      <c r="AWC30" s="583"/>
      <c r="AWD30" s="583"/>
      <c r="AWE30" s="583"/>
      <c r="AWF30" s="583"/>
      <c r="AWG30" s="583"/>
      <c r="AWH30" s="583"/>
      <c r="AWI30" s="583"/>
      <c r="AWJ30" s="583"/>
      <c r="AWK30" s="583"/>
      <c r="AWL30" s="583"/>
      <c r="AWM30" s="583"/>
      <c r="AWN30" s="583"/>
      <c r="AWO30" s="583"/>
      <c r="AWP30" s="583"/>
      <c r="AWQ30" s="583"/>
      <c r="AWR30" s="583"/>
      <c r="AWS30" s="583"/>
      <c r="AWT30" s="583"/>
      <c r="AWU30" s="583"/>
      <c r="AWV30" s="583"/>
      <c r="AWW30" s="583"/>
      <c r="AWX30" s="583"/>
      <c r="AWY30" s="583"/>
      <c r="AWZ30" s="583"/>
      <c r="AXA30" s="583"/>
      <c r="AXB30" s="583"/>
      <c r="AXC30" s="583"/>
      <c r="AXD30" s="583"/>
      <c r="AXE30" s="583"/>
      <c r="AXF30" s="583"/>
      <c r="AXG30" s="583"/>
      <c r="AXH30" s="583"/>
      <c r="AXI30" s="583"/>
      <c r="AXJ30" s="583"/>
      <c r="AXK30" s="583"/>
      <c r="AXL30" s="583"/>
      <c r="AXM30" s="583"/>
      <c r="AXN30" s="583"/>
      <c r="AXO30" s="583"/>
      <c r="AXP30" s="583"/>
      <c r="AXQ30" s="583"/>
      <c r="AXR30" s="583"/>
      <c r="AXS30" s="583"/>
      <c r="AXT30" s="583"/>
      <c r="AXU30" s="583"/>
      <c r="AXV30" s="583"/>
      <c r="AXW30" s="583"/>
      <c r="AXX30" s="583"/>
      <c r="AXY30" s="583"/>
      <c r="AXZ30" s="583"/>
      <c r="AYA30" s="583"/>
      <c r="AYB30" s="583"/>
      <c r="AYC30" s="583"/>
      <c r="AYD30" s="583"/>
      <c r="AYE30" s="583"/>
      <c r="AYF30" s="583"/>
      <c r="AYG30" s="583"/>
      <c r="AYH30" s="583"/>
      <c r="AYI30" s="583"/>
      <c r="AYJ30" s="583"/>
      <c r="AYK30" s="583"/>
      <c r="AYL30" s="583"/>
      <c r="AYM30" s="583"/>
      <c r="AYN30" s="583"/>
      <c r="AYO30" s="583"/>
      <c r="AYP30" s="583"/>
      <c r="AYQ30" s="583"/>
      <c r="AYR30" s="583"/>
      <c r="AYS30" s="583"/>
      <c r="AYT30" s="583"/>
      <c r="AYU30" s="583"/>
      <c r="AYV30" s="583"/>
      <c r="AYW30" s="583"/>
      <c r="AYX30" s="583"/>
      <c r="AYY30" s="583"/>
      <c r="AYZ30" s="583"/>
      <c r="AZA30" s="583"/>
      <c r="AZB30" s="583"/>
      <c r="AZC30" s="583"/>
      <c r="AZD30" s="583"/>
      <c r="AZE30" s="583"/>
      <c r="AZF30" s="583"/>
      <c r="AZG30" s="583"/>
      <c r="AZH30" s="583"/>
      <c r="AZI30" s="583"/>
      <c r="AZJ30" s="583"/>
      <c r="AZK30" s="583"/>
      <c r="AZL30" s="583"/>
      <c r="AZM30" s="583"/>
      <c r="AZN30" s="583"/>
      <c r="AZO30" s="583"/>
      <c r="AZP30" s="583"/>
      <c r="AZQ30" s="583"/>
      <c r="AZR30" s="583"/>
      <c r="AZS30" s="583"/>
      <c r="AZT30" s="583"/>
      <c r="AZU30" s="583"/>
      <c r="AZV30" s="583"/>
      <c r="AZW30" s="583"/>
      <c r="AZX30" s="583"/>
      <c r="AZY30" s="583"/>
      <c r="AZZ30" s="583"/>
      <c r="BAA30" s="583"/>
      <c r="BAB30" s="583"/>
      <c r="BAC30" s="583"/>
      <c r="BAD30" s="583"/>
      <c r="BAE30" s="583"/>
      <c r="BAF30" s="583"/>
      <c r="BAG30" s="583"/>
      <c r="BAH30" s="583"/>
      <c r="BAI30" s="583"/>
      <c r="BAJ30" s="583"/>
      <c r="BAK30" s="583"/>
      <c r="BAL30" s="583"/>
      <c r="BAM30" s="583"/>
      <c r="BAN30" s="583"/>
      <c r="BAO30" s="583"/>
      <c r="BAP30" s="583"/>
      <c r="BAQ30" s="583"/>
      <c r="BAR30" s="583"/>
      <c r="BAS30" s="583"/>
      <c r="BAT30" s="583"/>
      <c r="BAU30" s="583"/>
      <c r="BAV30" s="583"/>
      <c r="BAW30" s="583"/>
      <c r="BAX30" s="583"/>
      <c r="BAY30" s="583"/>
      <c r="BAZ30" s="583"/>
      <c r="BBA30" s="583"/>
      <c r="BBB30" s="583"/>
      <c r="BBC30" s="583"/>
      <c r="BBD30" s="583"/>
      <c r="BBE30" s="583"/>
      <c r="BBF30" s="583"/>
      <c r="BBG30" s="583"/>
      <c r="BBH30" s="583"/>
      <c r="BBI30" s="583"/>
      <c r="BBJ30" s="583"/>
      <c r="BBK30" s="583"/>
      <c r="BBL30" s="583"/>
      <c r="BBM30" s="583"/>
      <c r="BBN30" s="583"/>
      <c r="BBO30" s="583"/>
      <c r="BBP30" s="583"/>
      <c r="BBQ30" s="583"/>
      <c r="BBR30" s="583"/>
      <c r="BBS30" s="583"/>
      <c r="BBT30" s="583"/>
      <c r="BBU30" s="583"/>
      <c r="BBV30" s="583"/>
      <c r="BBW30" s="583"/>
      <c r="BBX30" s="583"/>
      <c r="BBY30" s="583"/>
      <c r="BBZ30" s="583"/>
      <c r="BCA30" s="583"/>
      <c r="BCB30" s="583"/>
      <c r="BCC30" s="583"/>
      <c r="BCD30" s="583"/>
      <c r="BCE30" s="583"/>
      <c r="BCF30" s="583"/>
      <c r="BCG30" s="583"/>
      <c r="BCH30" s="583"/>
      <c r="BCI30" s="583"/>
      <c r="BCJ30" s="583"/>
      <c r="BCK30" s="583"/>
      <c r="BCL30" s="583"/>
      <c r="BCM30" s="583"/>
      <c r="BCN30" s="583"/>
      <c r="BCO30" s="583"/>
      <c r="BCP30" s="583"/>
      <c r="BCQ30" s="583"/>
      <c r="BCR30" s="583"/>
      <c r="BCS30" s="583"/>
      <c r="BCT30" s="583"/>
      <c r="BCU30" s="583"/>
      <c r="BCV30" s="583"/>
      <c r="BCW30" s="583"/>
      <c r="BCX30" s="583"/>
      <c r="BCY30" s="583"/>
      <c r="BCZ30" s="583"/>
      <c r="BDA30" s="583"/>
      <c r="BDB30" s="583"/>
      <c r="BDC30" s="583"/>
      <c r="BDD30" s="583"/>
      <c r="BDE30" s="583"/>
      <c r="BDF30" s="583"/>
      <c r="BDG30" s="583"/>
      <c r="BDH30" s="583"/>
      <c r="BDI30" s="583"/>
      <c r="BDJ30" s="583"/>
      <c r="BDK30" s="583"/>
      <c r="BDL30" s="583"/>
      <c r="BDM30" s="583"/>
      <c r="BDN30" s="583"/>
      <c r="BDO30" s="583"/>
      <c r="BDP30" s="583"/>
      <c r="BDQ30" s="583"/>
      <c r="BDR30" s="583"/>
      <c r="BDS30" s="583"/>
      <c r="BDT30" s="583"/>
      <c r="BDU30" s="583"/>
      <c r="BDV30" s="583"/>
      <c r="BDW30" s="583"/>
      <c r="BDX30" s="583"/>
      <c r="BDY30" s="583"/>
      <c r="BDZ30" s="583"/>
      <c r="BEA30" s="583"/>
      <c r="BEB30" s="583"/>
      <c r="BEC30" s="583"/>
      <c r="BED30" s="583"/>
      <c r="BEE30" s="583"/>
      <c r="BEF30" s="583"/>
      <c r="BEG30" s="583"/>
      <c r="BEH30" s="583"/>
      <c r="BEI30" s="583"/>
      <c r="BEJ30" s="583"/>
      <c r="BEK30" s="583"/>
      <c r="BEL30" s="583"/>
      <c r="BEM30" s="583"/>
      <c r="BEN30" s="583"/>
      <c r="BEO30" s="583"/>
      <c r="BEP30" s="583"/>
      <c r="BEQ30" s="583"/>
      <c r="BER30" s="583"/>
      <c r="BES30" s="583"/>
      <c r="BET30" s="583"/>
      <c r="BEU30" s="583"/>
      <c r="BEV30" s="583"/>
      <c r="BEW30" s="583"/>
      <c r="BEX30" s="583"/>
      <c r="BEY30" s="583"/>
      <c r="BEZ30" s="583"/>
      <c r="BFA30" s="583"/>
      <c r="BFB30" s="583"/>
      <c r="BFC30" s="583"/>
      <c r="BFD30" s="583"/>
      <c r="BFE30" s="583"/>
      <c r="BFF30" s="583"/>
      <c r="BFG30" s="583"/>
      <c r="BFH30" s="583"/>
      <c r="BFI30" s="583"/>
      <c r="BFJ30" s="583"/>
      <c r="BFK30" s="583"/>
      <c r="BFL30" s="583"/>
      <c r="BFM30" s="583"/>
      <c r="BFN30" s="583"/>
      <c r="BFO30" s="583"/>
      <c r="BFP30" s="583"/>
      <c r="BFQ30" s="583"/>
      <c r="BFR30" s="583"/>
      <c r="BFS30" s="583"/>
      <c r="BFT30" s="583"/>
      <c r="BFU30" s="583"/>
      <c r="BFV30" s="583"/>
      <c r="BFW30" s="583"/>
      <c r="BFX30" s="583"/>
      <c r="BFY30" s="583"/>
      <c r="BFZ30" s="583"/>
      <c r="BGA30" s="583"/>
      <c r="BGB30" s="583"/>
      <c r="BGC30" s="583"/>
      <c r="BGD30" s="583"/>
      <c r="BGE30" s="583"/>
      <c r="BGF30" s="583"/>
      <c r="BGG30" s="583"/>
      <c r="BGH30" s="583"/>
      <c r="BGI30" s="583"/>
      <c r="BGJ30" s="583"/>
      <c r="BGK30" s="583"/>
      <c r="BGL30" s="583"/>
      <c r="BGM30" s="583"/>
      <c r="BGN30" s="583"/>
      <c r="BGO30" s="583"/>
      <c r="BGP30" s="583"/>
      <c r="BGQ30" s="583"/>
      <c r="BGR30" s="583"/>
      <c r="BGS30" s="583"/>
      <c r="BGT30" s="583"/>
      <c r="BGU30" s="583"/>
      <c r="BGV30" s="583"/>
      <c r="BGW30" s="583"/>
      <c r="BGX30" s="583"/>
      <c r="BGY30" s="583"/>
      <c r="BGZ30" s="583"/>
      <c r="BHA30" s="583"/>
      <c r="BHB30" s="583"/>
      <c r="BHC30" s="583"/>
      <c r="BHD30" s="583"/>
      <c r="BHE30" s="583"/>
      <c r="BHF30" s="583"/>
      <c r="BHG30" s="583"/>
      <c r="BHH30" s="583"/>
      <c r="BHI30" s="583"/>
      <c r="BHJ30" s="583"/>
      <c r="BHK30" s="583"/>
      <c r="BHL30" s="583"/>
      <c r="BHM30" s="583"/>
      <c r="BHN30" s="583"/>
      <c r="BHO30" s="583"/>
      <c r="BHP30" s="583"/>
      <c r="BHQ30" s="583"/>
      <c r="BHR30" s="583"/>
      <c r="BHS30" s="583"/>
      <c r="BHT30" s="583"/>
      <c r="BHU30" s="583"/>
      <c r="BHV30" s="583"/>
      <c r="BHW30" s="583"/>
      <c r="BHX30" s="583"/>
      <c r="BHY30" s="583"/>
      <c r="BHZ30" s="583"/>
      <c r="BIA30" s="583"/>
      <c r="BIB30" s="583"/>
      <c r="BIC30" s="583"/>
      <c r="BID30" s="583"/>
      <c r="BIE30" s="583"/>
      <c r="BIF30" s="583"/>
      <c r="BIG30" s="583"/>
      <c r="BIH30" s="583"/>
      <c r="BII30" s="583"/>
      <c r="BIJ30" s="583"/>
      <c r="BIK30" s="583"/>
      <c r="BIL30" s="583"/>
      <c r="BIM30" s="583"/>
      <c r="BIN30" s="583"/>
      <c r="BIO30" s="583"/>
      <c r="BIP30" s="583"/>
      <c r="BIQ30" s="583"/>
      <c r="BIR30" s="583"/>
      <c r="BIS30" s="583"/>
      <c r="BIT30" s="583"/>
      <c r="BIU30" s="583"/>
      <c r="BIV30" s="583"/>
      <c r="BIW30" s="583"/>
      <c r="BIX30" s="583"/>
      <c r="BIY30" s="583"/>
      <c r="BIZ30" s="583"/>
      <c r="BJA30" s="583"/>
      <c r="BJB30" s="583"/>
      <c r="BJC30" s="583"/>
      <c r="BJD30" s="583"/>
      <c r="BJE30" s="583"/>
      <c r="BJF30" s="583"/>
      <c r="BJG30" s="583"/>
      <c r="BJH30" s="583"/>
      <c r="BJI30" s="583"/>
      <c r="BJJ30" s="583"/>
      <c r="BJK30" s="583"/>
      <c r="BJL30" s="583"/>
      <c r="BJM30" s="583"/>
      <c r="BJN30" s="583"/>
      <c r="BJO30" s="583"/>
      <c r="BJP30" s="583"/>
      <c r="BJQ30" s="583"/>
      <c r="BJR30" s="583"/>
      <c r="BJS30" s="583"/>
      <c r="BJT30" s="583"/>
      <c r="BJU30" s="583"/>
      <c r="BJV30" s="583"/>
      <c r="BJW30" s="583"/>
      <c r="BJX30" s="583"/>
      <c r="BJY30" s="583"/>
      <c r="BJZ30" s="583"/>
      <c r="BKA30" s="583"/>
      <c r="BKB30" s="583"/>
      <c r="BKC30" s="583"/>
      <c r="BKD30" s="583"/>
      <c r="BKE30" s="583"/>
      <c r="BKF30" s="583"/>
      <c r="BKG30" s="583"/>
      <c r="BKH30" s="583"/>
      <c r="BKI30" s="583"/>
      <c r="BKJ30" s="583"/>
      <c r="BKK30" s="583"/>
      <c r="BKL30" s="583"/>
      <c r="BKM30" s="583"/>
      <c r="BKN30" s="583"/>
      <c r="BKO30" s="583"/>
      <c r="BKP30" s="583"/>
      <c r="BKQ30" s="583"/>
      <c r="BKR30" s="583"/>
      <c r="BKS30" s="583"/>
      <c r="BKT30" s="583"/>
      <c r="BKU30" s="583"/>
      <c r="BKV30" s="583"/>
      <c r="BKW30" s="583"/>
      <c r="BKX30" s="583"/>
      <c r="BKY30" s="583"/>
      <c r="BKZ30" s="583"/>
      <c r="BLA30" s="583"/>
      <c r="BLB30" s="583"/>
      <c r="BLC30" s="583"/>
      <c r="BLD30" s="583"/>
      <c r="BLE30" s="583"/>
      <c r="BLF30" s="583"/>
      <c r="BLG30" s="583"/>
      <c r="BLH30" s="583"/>
      <c r="BLI30" s="583"/>
      <c r="BLJ30" s="583"/>
      <c r="BLK30" s="583"/>
      <c r="BLL30" s="583"/>
      <c r="BLM30" s="583"/>
      <c r="BLN30" s="583"/>
      <c r="BLO30" s="583"/>
      <c r="BLP30" s="583"/>
      <c r="BLQ30" s="583"/>
      <c r="BLR30" s="583"/>
      <c r="BLS30" s="583"/>
      <c r="BLT30" s="583"/>
      <c r="BLU30" s="583"/>
      <c r="BLV30" s="583"/>
      <c r="BLW30" s="583"/>
      <c r="BLX30" s="583"/>
      <c r="BLY30" s="583"/>
      <c r="BLZ30" s="583"/>
      <c r="BMA30" s="583"/>
      <c r="BMB30" s="583"/>
      <c r="BMC30" s="583"/>
      <c r="BMD30" s="583"/>
      <c r="BME30" s="583"/>
      <c r="BMF30" s="583"/>
      <c r="BMG30" s="583"/>
      <c r="BMH30" s="583"/>
      <c r="BMI30" s="583"/>
      <c r="BMJ30" s="583"/>
      <c r="BMK30" s="583"/>
      <c r="BML30" s="583"/>
      <c r="BMM30" s="583"/>
      <c r="BMN30" s="583"/>
      <c r="BMO30" s="583"/>
      <c r="BMP30" s="583"/>
      <c r="BMQ30" s="583"/>
      <c r="BMR30" s="583"/>
      <c r="BMS30" s="583"/>
      <c r="BMT30" s="583"/>
      <c r="BMU30" s="583"/>
      <c r="BMV30" s="583"/>
      <c r="BMW30" s="583"/>
      <c r="BMX30" s="583"/>
      <c r="BMY30" s="583"/>
      <c r="BMZ30" s="583"/>
      <c r="BNA30" s="583"/>
      <c r="BNB30" s="583"/>
      <c r="BNC30" s="583"/>
      <c r="BND30" s="583"/>
      <c r="BNE30" s="583"/>
      <c r="BNF30" s="583"/>
      <c r="BNG30" s="583"/>
      <c r="BNH30" s="583"/>
      <c r="BNI30" s="583"/>
      <c r="BNJ30" s="583"/>
      <c r="BNK30" s="583"/>
      <c r="BNL30" s="583"/>
      <c r="BNM30" s="583"/>
      <c r="BNN30" s="583"/>
      <c r="BNO30" s="583"/>
      <c r="BNP30" s="583"/>
      <c r="BNQ30" s="583"/>
      <c r="BNR30" s="583"/>
      <c r="BNS30" s="583"/>
      <c r="BNT30" s="583"/>
      <c r="BNU30" s="583"/>
      <c r="BNV30" s="583"/>
      <c r="BNW30" s="583"/>
      <c r="BNX30" s="583"/>
      <c r="BNY30" s="583"/>
      <c r="BNZ30" s="583"/>
      <c r="BOA30" s="583"/>
      <c r="BOB30" s="583"/>
      <c r="BOC30" s="583"/>
      <c r="BOD30" s="583"/>
      <c r="BOE30" s="583"/>
      <c r="BOF30" s="583"/>
      <c r="BOG30" s="583"/>
      <c r="BOH30" s="583"/>
      <c r="BOI30" s="583"/>
      <c r="BOJ30" s="583"/>
      <c r="BOK30" s="583"/>
      <c r="BOL30" s="583"/>
      <c r="BOM30" s="583"/>
      <c r="BON30" s="583"/>
      <c r="BOO30" s="583"/>
      <c r="BOP30" s="583"/>
      <c r="BOQ30" s="583"/>
      <c r="BOR30" s="583"/>
      <c r="BOS30" s="583"/>
      <c r="BOT30" s="583"/>
      <c r="BOU30" s="583"/>
      <c r="BOV30" s="583"/>
      <c r="BOW30" s="583"/>
      <c r="BOX30" s="583"/>
      <c r="BOY30" s="583"/>
      <c r="BOZ30" s="583"/>
      <c r="BPA30" s="583"/>
      <c r="BPB30" s="583"/>
      <c r="BPC30" s="583"/>
      <c r="BPD30" s="583"/>
      <c r="BPE30" s="583"/>
      <c r="BPF30" s="583"/>
      <c r="BPG30" s="583"/>
      <c r="BPH30" s="583"/>
      <c r="BPI30" s="583"/>
      <c r="BPJ30" s="583"/>
      <c r="BPK30" s="583"/>
      <c r="BPL30" s="583"/>
      <c r="BPM30" s="583"/>
      <c r="BPN30" s="583"/>
      <c r="BPO30" s="583"/>
      <c r="BPP30" s="583"/>
      <c r="BPQ30" s="583"/>
      <c r="BPR30" s="583"/>
      <c r="BPS30" s="583"/>
      <c r="BPT30" s="583"/>
      <c r="BPU30" s="583"/>
      <c r="BPV30" s="583"/>
      <c r="BPW30" s="583"/>
      <c r="BPX30" s="583"/>
      <c r="BPY30" s="583"/>
      <c r="BPZ30" s="583"/>
      <c r="BQA30" s="583"/>
      <c r="BQB30" s="583"/>
      <c r="BQC30" s="583"/>
      <c r="BQD30" s="583"/>
      <c r="BQE30" s="583"/>
      <c r="BQF30" s="583"/>
      <c r="BQG30" s="583"/>
      <c r="BQH30" s="583"/>
      <c r="BQI30" s="583"/>
      <c r="BQJ30" s="583"/>
      <c r="BQK30" s="583"/>
      <c r="BQL30" s="583"/>
      <c r="BQM30" s="583"/>
      <c r="BQN30" s="583"/>
      <c r="BQO30" s="583"/>
      <c r="BQP30" s="583"/>
      <c r="BQQ30" s="583"/>
      <c r="BQR30" s="583"/>
      <c r="BQS30" s="583"/>
      <c r="BQT30" s="583"/>
      <c r="BQU30" s="583"/>
      <c r="BQV30" s="583"/>
      <c r="BQW30" s="583"/>
      <c r="BQX30" s="583"/>
      <c r="BQY30" s="583"/>
      <c r="BQZ30" s="583"/>
      <c r="BRA30" s="583"/>
      <c r="BRB30" s="583"/>
      <c r="BRC30" s="583"/>
      <c r="BRD30" s="583"/>
      <c r="BRE30" s="583"/>
      <c r="BRF30" s="583"/>
      <c r="BRG30" s="583"/>
      <c r="BRH30" s="583"/>
      <c r="BRI30" s="583"/>
      <c r="BRJ30" s="583"/>
      <c r="BRK30" s="583"/>
      <c r="BRL30" s="583"/>
      <c r="BRM30" s="583"/>
      <c r="BRN30" s="583"/>
      <c r="BRO30" s="583"/>
      <c r="BRP30" s="583"/>
      <c r="BRQ30" s="583"/>
      <c r="BRR30" s="583"/>
      <c r="BRS30" s="583"/>
      <c r="BRT30" s="583"/>
      <c r="BRU30" s="583"/>
      <c r="BRV30" s="583"/>
      <c r="BRW30" s="583"/>
      <c r="BRX30" s="583"/>
      <c r="BRY30" s="583"/>
      <c r="BRZ30" s="583"/>
      <c r="BSA30" s="583"/>
      <c r="BSB30" s="583"/>
      <c r="BSC30" s="583"/>
      <c r="BSD30" s="583"/>
      <c r="BSE30" s="583"/>
      <c r="BSF30" s="583"/>
      <c r="BSG30" s="583"/>
      <c r="BSH30" s="583"/>
      <c r="BSI30" s="583"/>
      <c r="BSJ30" s="583"/>
      <c r="BSK30" s="583"/>
      <c r="BSL30" s="583"/>
      <c r="BSM30" s="583"/>
      <c r="BSN30" s="583"/>
      <c r="BSO30" s="583"/>
      <c r="BSP30" s="583"/>
      <c r="BSQ30" s="583"/>
      <c r="BSR30" s="583"/>
      <c r="BSS30" s="583"/>
      <c r="BST30" s="583"/>
      <c r="BSU30" s="583"/>
      <c r="BSV30" s="583"/>
      <c r="BSW30" s="583"/>
      <c r="BSX30" s="583"/>
      <c r="BSY30" s="583"/>
      <c r="BSZ30" s="583"/>
      <c r="BTA30" s="583"/>
      <c r="BTB30" s="583"/>
      <c r="BTC30" s="583"/>
      <c r="BTD30" s="583"/>
      <c r="BTE30" s="583"/>
      <c r="BTF30" s="583"/>
      <c r="BTG30" s="583"/>
      <c r="BTH30" s="583"/>
      <c r="BTI30" s="583"/>
      <c r="BTJ30" s="583"/>
      <c r="BTK30" s="583"/>
      <c r="BTL30" s="583"/>
      <c r="BTM30" s="583"/>
      <c r="BTN30" s="583"/>
      <c r="BTO30" s="583"/>
      <c r="BTP30" s="583"/>
      <c r="BTQ30" s="583"/>
      <c r="BTR30" s="583"/>
      <c r="BTS30" s="583"/>
      <c r="BTT30" s="583"/>
      <c r="BTU30" s="583"/>
      <c r="BTV30" s="583"/>
      <c r="BTW30" s="583"/>
      <c r="BTX30" s="583"/>
      <c r="BTY30" s="583"/>
      <c r="BTZ30" s="583"/>
      <c r="BUA30" s="583"/>
      <c r="BUB30" s="583"/>
      <c r="BUC30" s="583"/>
      <c r="BUD30" s="583"/>
      <c r="BUE30" s="583"/>
      <c r="BUF30" s="583"/>
      <c r="BUG30" s="583"/>
      <c r="BUH30" s="583"/>
      <c r="BUI30" s="583"/>
      <c r="BUJ30" s="583"/>
      <c r="BUK30" s="583"/>
      <c r="BUL30" s="583"/>
      <c r="BUM30" s="583"/>
      <c r="BUN30" s="583"/>
      <c r="BUO30" s="583"/>
      <c r="BUP30" s="583"/>
      <c r="BUQ30" s="583"/>
      <c r="BUR30" s="583"/>
      <c r="BUS30" s="583"/>
      <c r="BUT30" s="583"/>
      <c r="BUU30" s="583"/>
      <c r="BUV30" s="583"/>
      <c r="BUW30" s="583"/>
      <c r="BUX30" s="583"/>
      <c r="BUY30" s="583"/>
      <c r="BUZ30" s="583"/>
      <c r="BVA30" s="583"/>
      <c r="BVB30" s="583"/>
      <c r="BVC30" s="583"/>
      <c r="BVD30" s="583"/>
      <c r="BVE30" s="583"/>
      <c r="BVF30" s="583"/>
      <c r="BVG30" s="583"/>
      <c r="BVH30" s="583"/>
      <c r="BVI30" s="583"/>
      <c r="BVJ30" s="583"/>
      <c r="BVK30" s="583"/>
      <c r="BVL30" s="583"/>
      <c r="BVM30" s="583"/>
      <c r="BVN30" s="583"/>
      <c r="BVO30" s="583"/>
      <c r="BVP30" s="583"/>
      <c r="BVQ30" s="583"/>
      <c r="BVR30" s="583"/>
      <c r="BVS30" s="583"/>
      <c r="BVT30" s="583"/>
      <c r="BVU30" s="583"/>
      <c r="BVV30" s="583"/>
      <c r="BVW30" s="583"/>
      <c r="BVX30" s="583"/>
      <c r="BVY30" s="583"/>
      <c r="BVZ30" s="583"/>
      <c r="BWA30" s="583"/>
      <c r="BWB30" s="583"/>
      <c r="BWC30" s="583"/>
      <c r="BWD30" s="583"/>
      <c r="BWE30" s="583"/>
      <c r="BWF30" s="583"/>
      <c r="BWG30" s="583"/>
      <c r="BWH30" s="583"/>
      <c r="BWI30" s="583"/>
      <c r="BWJ30" s="583"/>
      <c r="BWK30" s="583"/>
      <c r="BWL30" s="583"/>
      <c r="BWM30" s="583"/>
      <c r="BWN30" s="583"/>
      <c r="BWO30" s="583"/>
      <c r="BWP30" s="583"/>
      <c r="BWQ30" s="583"/>
      <c r="BWR30" s="583"/>
      <c r="BWS30" s="583"/>
      <c r="BWT30" s="583"/>
      <c r="BWU30" s="583"/>
      <c r="BWV30" s="583"/>
      <c r="BWW30" s="583"/>
      <c r="BWX30" s="583"/>
      <c r="BWY30" s="583"/>
      <c r="BWZ30" s="583"/>
      <c r="BXA30" s="583"/>
      <c r="BXB30" s="583"/>
      <c r="BXC30" s="583"/>
      <c r="BXD30" s="583"/>
      <c r="BXE30" s="583"/>
      <c r="BXF30" s="583"/>
      <c r="BXG30" s="583"/>
      <c r="BXH30" s="583"/>
      <c r="BXI30" s="583"/>
      <c r="BXJ30" s="583"/>
      <c r="BXK30" s="583"/>
      <c r="BXL30" s="583"/>
      <c r="BXM30" s="583"/>
      <c r="BXN30" s="583"/>
      <c r="BXO30" s="583"/>
      <c r="BXP30" s="583"/>
      <c r="BXQ30" s="583"/>
      <c r="BXR30" s="583"/>
      <c r="BXS30" s="583"/>
      <c r="BXT30" s="583"/>
      <c r="BXU30" s="583"/>
      <c r="BXV30" s="583"/>
      <c r="BXW30" s="583"/>
      <c r="BXX30" s="583"/>
      <c r="BXY30" s="583"/>
      <c r="BXZ30" s="583"/>
      <c r="BYA30" s="583"/>
      <c r="BYB30" s="583"/>
      <c r="BYC30" s="583"/>
      <c r="BYD30" s="583"/>
      <c r="BYE30" s="583"/>
      <c r="BYF30" s="583"/>
      <c r="BYG30" s="583"/>
      <c r="BYH30" s="583"/>
      <c r="BYI30" s="583"/>
      <c r="BYJ30" s="583"/>
      <c r="BYK30" s="583"/>
      <c r="BYL30" s="583"/>
      <c r="BYM30" s="583"/>
      <c r="BYN30" s="583"/>
      <c r="BYO30" s="583"/>
      <c r="BYP30" s="583"/>
      <c r="BYQ30" s="583"/>
      <c r="BYR30" s="583"/>
      <c r="BYS30" s="583"/>
      <c r="BYT30" s="583"/>
      <c r="BYU30" s="583"/>
      <c r="BYV30" s="583"/>
      <c r="BYW30" s="583"/>
      <c r="BYX30" s="583"/>
      <c r="BYY30" s="583"/>
      <c r="BYZ30" s="583"/>
      <c r="BZA30" s="583"/>
      <c r="BZB30" s="583"/>
      <c r="BZC30" s="583"/>
      <c r="BZD30" s="583"/>
      <c r="BZE30" s="583"/>
      <c r="BZF30" s="583"/>
      <c r="BZG30" s="583"/>
      <c r="BZH30" s="583"/>
      <c r="BZI30" s="583"/>
      <c r="BZJ30" s="583"/>
      <c r="BZK30" s="583"/>
      <c r="BZL30" s="583"/>
      <c r="BZM30" s="583"/>
      <c r="BZN30" s="583"/>
      <c r="BZO30" s="583"/>
      <c r="BZP30" s="583"/>
      <c r="BZQ30" s="583"/>
      <c r="BZR30" s="583"/>
      <c r="BZS30" s="583"/>
      <c r="BZT30" s="583"/>
      <c r="BZU30" s="583"/>
      <c r="BZV30" s="583"/>
      <c r="BZW30" s="583"/>
      <c r="BZX30" s="583"/>
      <c r="BZY30" s="583"/>
      <c r="BZZ30" s="583"/>
      <c r="CAA30" s="583"/>
      <c r="CAB30" s="583"/>
      <c r="CAC30" s="583"/>
      <c r="CAD30" s="583"/>
      <c r="CAE30" s="583"/>
      <c r="CAF30" s="583"/>
      <c r="CAG30" s="583"/>
      <c r="CAH30" s="583"/>
      <c r="CAI30" s="583"/>
      <c r="CAJ30" s="583"/>
      <c r="CAK30" s="583"/>
      <c r="CAL30" s="583"/>
      <c r="CAM30" s="583"/>
      <c r="CAN30" s="583"/>
      <c r="CAO30" s="583"/>
      <c r="CAP30" s="583"/>
      <c r="CAQ30" s="583"/>
      <c r="CAR30" s="583"/>
      <c r="CAS30" s="583"/>
      <c r="CAT30" s="583"/>
      <c r="CAU30" s="583"/>
      <c r="CAV30" s="583"/>
      <c r="CAW30" s="583"/>
      <c r="CAX30" s="583"/>
      <c r="CAY30" s="583"/>
      <c r="CAZ30" s="583"/>
      <c r="CBA30" s="583"/>
      <c r="CBB30" s="583"/>
      <c r="CBC30" s="583"/>
      <c r="CBD30" s="583"/>
      <c r="CBE30" s="583"/>
      <c r="CBF30" s="583"/>
      <c r="CBG30" s="583"/>
      <c r="CBH30" s="583"/>
      <c r="CBI30" s="583"/>
      <c r="CBJ30" s="583"/>
      <c r="CBK30" s="583"/>
      <c r="CBL30" s="583"/>
      <c r="CBM30" s="583"/>
      <c r="CBN30" s="583"/>
      <c r="CBO30" s="583"/>
      <c r="CBP30" s="583"/>
      <c r="CBQ30" s="583"/>
      <c r="CBR30" s="583"/>
      <c r="CBS30" s="583"/>
      <c r="CBT30" s="583"/>
      <c r="CBU30" s="583"/>
      <c r="CBV30" s="583"/>
      <c r="CBW30" s="583"/>
      <c r="CBX30" s="583"/>
      <c r="CBY30" s="583"/>
      <c r="CBZ30" s="583"/>
      <c r="CCA30" s="583"/>
      <c r="CCB30" s="583"/>
      <c r="CCC30" s="583"/>
      <c r="CCD30" s="583"/>
      <c r="CCE30" s="583"/>
      <c r="CCF30" s="583"/>
      <c r="CCG30" s="583"/>
      <c r="CCH30" s="583"/>
      <c r="CCI30" s="583"/>
      <c r="CCJ30" s="583"/>
      <c r="CCK30" s="583"/>
      <c r="CCL30" s="583"/>
      <c r="CCM30" s="583"/>
      <c r="CCN30" s="583"/>
      <c r="CCO30" s="583"/>
      <c r="CCP30" s="583"/>
      <c r="CCQ30" s="583"/>
      <c r="CCR30" s="583"/>
      <c r="CCS30" s="583"/>
      <c r="CCT30" s="583"/>
      <c r="CCU30" s="583"/>
      <c r="CCV30" s="583"/>
      <c r="CCW30" s="583"/>
      <c r="CCX30" s="583"/>
      <c r="CCY30" s="583"/>
      <c r="CCZ30" s="583"/>
      <c r="CDA30" s="583"/>
      <c r="CDB30" s="583"/>
      <c r="CDC30" s="583"/>
      <c r="CDD30" s="583"/>
      <c r="CDE30" s="583"/>
      <c r="CDF30" s="583"/>
      <c r="CDG30" s="583"/>
      <c r="CDH30" s="583"/>
      <c r="CDI30" s="583"/>
      <c r="CDJ30" s="583"/>
      <c r="CDK30" s="583"/>
      <c r="CDL30" s="583"/>
      <c r="CDM30" s="583"/>
      <c r="CDN30" s="583"/>
      <c r="CDO30" s="583"/>
      <c r="CDP30" s="583"/>
      <c r="CDQ30" s="583"/>
      <c r="CDR30" s="583"/>
      <c r="CDS30" s="583"/>
      <c r="CDT30" s="583"/>
      <c r="CDU30" s="583"/>
      <c r="CDV30" s="583"/>
      <c r="CDW30" s="583"/>
      <c r="CDX30" s="583"/>
      <c r="CDY30" s="583"/>
      <c r="CDZ30" s="583"/>
      <c r="CEA30" s="583"/>
      <c r="CEB30" s="583"/>
      <c r="CEC30" s="583"/>
      <c r="CED30" s="583"/>
      <c r="CEE30" s="583"/>
      <c r="CEF30" s="583"/>
      <c r="CEG30" s="583"/>
      <c r="CEH30" s="583"/>
      <c r="CEI30" s="583"/>
      <c r="CEJ30" s="583"/>
      <c r="CEK30" s="583"/>
      <c r="CEL30" s="583"/>
      <c r="CEM30" s="583"/>
      <c r="CEN30" s="583"/>
      <c r="CEO30" s="583"/>
      <c r="CEP30" s="583"/>
      <c r="CEQ30" s="583"/>
      <c r="CER30" s="583"/>
      <c r="CES30" s="583"/>
      <c r="CET30" s="583"/>
      <c r="CEU30" s="583"/>
      <c r="CEV30" s="583"/>
      <c r="CEW30" s="583"/>
      <c r="CEX30" s="583"/>
      <c r="CEY30" s="583"/>
      <c r="CEZ30" s="583"/>
      <c r="CFA30" s="583"/>
      <c r="CFB30" s="583"/>
      <c r="CFC30" s="583"/>
      <c r="CFD30" s="583"/>
      <c r="CFE30" s="583"/>
      <c r="CFF30" s="583"/>
      <c r="CFG30" s="583"/>
      <c r="CFH30" s="583"/>
      <c r="CFI30" s="583"/>
      <c r="CFJ30" s="583"/>
      <c r="CFK30" s="583"/>
      <c r="CFL30" s="583"/>
      <c r="CFM30" s="583"/>
      <c r="CFN30" s="583"/>
      <c r="CFO30" s="583"/>
      <c r="CFP30" s="583"/>
      <c r="CFQ30" s="583"/>
      <c r="CFR30" s="583"/>
      <c r="CFS30" s="583"/>
      <c r="CFT30" s="583"/>
      <c r="CFU30" s="583"/>
      <c r="CFV30" s="583"/>
      <c r="CFW30" s="583"/>
      <c r="CFX30" s="583"/>
      <c r="CFY30" s="583"/>
      <c r="CFZ30" s="583"/>
      <c r="CGA30" s="583"/>
      <c r="CGB30" s="583"/>
      <c r="CGC30" s="583"/>
      <c r="CGD30" s="583"/>
      <c r="CGE30" s="583"/>
      <c r="CGF30" s="583"/>
      <c r="CGG30" s="583"/>
      <c r="CGH30" s="583"/>
      <c r="CGI30" s="583"/>
      <c r="CGJ30" s="583"/>
      <c r="CGK30" s="583"/>
      <c r="CGL30" s="583"/>
      <c r="CGM30" s="583"/>
      <c r="CGN30" s="583"/>
      <c r="CGO30" s="583"/>
      <c r="CGP30" s="583"/>
      <c r="CGQ30" s="583"/>
      <c r="CGR30" s="583"/>
      <c r="CGS30" s="583"/>
      <c r="CGT30" s="583"/>
      <c r="CGU30" s="583"/>
      <c r="CGV30" s="583"/>
      <c r="CGW30" s="583"/>
      <c r="CGX30" s="583"/>
      <c r="CGY30" s="583"/>
      <c r="CGZ30" s="583"/>
      <c r="CHA30" s="583"/>
      <c r="CHB30" s="583"/>
      <c r="CHC30" s="583"/>
      <c r="CHD30" s="583"/>
      <c r="CHE30" s="583"/>
      <c r="CHF30" s="583"/>
      <c r="CHG30" s="583"/>
      <c r="CHH30" s="583"/>
      <c r="CHI30" s="583"/>
      <c r="CHJ30" s="583"/>
      <c r="CHK30" s="583"/>
      <c r="CHL30" s="583"/>
      <c r="CHM30" s="583"/>
      <c r="CHN30" s="583"/>
      <c r="CHO30" s="583"/>
      <c r="CHP30" s="583"/>
      <c r="CHQ30" s="583"/>
      <c r="CHR30" s="583"/>
      <c r="CHS30" s="583"/>
      <c r="CHT30" s="583"/>
      <c r="CHU30" s="583"/>
      <c r="CHV30" s="583"/>
      <c r="CHW30" s="583"/>
      <c r="CHX30" s="583"/>
      <c r="CHY30" s="583"/>
      <c r="CHZ30" s="583"/>
      <c r="CIA30" s="583"/>
      <c r="CIB30" s="583"/>
      <c r="CIC30" s="583"/>
      <c r="CID30" s="583"/>
      <c r="CIE30" s="583"/>
      <c r="CIF30" s="583"/>
      <c r="CIG30" s="583"/>
      <c r="CIH30" s="583"/>
      <c r="CII30" s="583"/>
      <c r="CIJ30" s="583"/>
      <c r="CIK30" s="583"/>
      <c r="CIL30" s="583"/>
      <c r="CIM30" s="583"/>
      <c r="CIN30" s="583"/>
      <c r="CIO30" s="583"/>
      <c r="CIP30" s="583"/>
      <c r="CIQ30" s="583"/>
      <c r="CIR30" s="583"/>
      <c r="CIS30" s="583"/>
      <c r="CIT30" s="583"/>
      <c r="CIU30" s="583"/>
      <c r="CIV30" s="583"/>
      <c r="CIW30" s="583"/>
      <c r="CIX30" s="583"/>
      <c r="CIY30" s="583"/>
      <c r="CIZ30" s="583"/>
      <c r="CJA30" s="583"/>
      <c r="CJB30" s="583"/>
      <c r="CJC30" s="583"/>
      <c r="CJD30" s="583"/>
      <c r="CJE30" s="583"/>
      <c r="CJF30" s="583"/>
      <c r="CJG30" s="583"/>
      <c r="CJH30" s="583"/>
      <c r="CJI30" s="583"/>
      <c r="CJJ30" s="583"/>
      <c r="CJK30" s="583"/>
      <c r="CJL30" s="583"/>
      <c r="CJM30" s="583"/>
      <c r="CJN30" s="583"/>
      <c r="CJO30" s="583"/>
      <c r="CJP30" s="583"/>
      <c r="CJQ30" s="583"/>
      <c r="CJR30" s="583"/>
      <c r="CJS30" s="583"/>
      <c r="CJT30" s="583"/>
      <c r="CJU30" s="583"/>
      <c r="CJV30" s="583"/>
      <c r="CJW30" s="583"/>
      <c r="CJX30" s="583"/>
      <c r="CJY30" s="583"/>
      <c r="CJZ30" s="583"/>
      <c r="CKA30" s="583"/>
      <c r="CKB30" s="583"/>
      <c r="CKC30" s="583"/>
      <c r="CKD30" s="583"/>
      <c r="CKE30" s="583"/>
      <c r="CKF30" s="583"/>
      <c r="CKG30" s="583"/>
      <c r="CKH30" s="583"/>
      <c r="CKI30" s="583"/>
      <c r="CKJ30" s="583"/>
      <c r="CKK30" s="583"/>
      <c r="CKL30" s="583"/>
      <c r="CKM30" s="583"/>
      <c r="CKN30" s="583"/>
      <c r="CKO30" s="583"/>
      <c r="CKP30" s="583"/>
      <c r="CKQ30" s="583"/>
      <c r="CKR30" s="583"/>
      <c r="CKS30" s="583"/>
      <c r="CKT30" s="583"/>
      <c r="CKU30" s="583"/>
      <c r="CKV30" s="583"/>
      <c r="CKW30" s="583"/>
      <c r="CKX30" s="583"/>
      <c r="CKY30" s="583"/>
      <c r="CKZ30" s="583"/>
      <c r="CLA30" s="583"/>
      <c r="CLB30" s="583"/>
      <c r="CLC30" s="583"/>
      <c r="CLD30" s="583"/>
      <c r="CLE30" s="583"/>
      <c r="CLF30" s="583"/>
      <c r="CLG30" s="583"/>
      <c r="CLH30" s="583"/>
      <c r="CLI30" s="583"/>
      <c r="CLJ30" s="583"/>
      <c r="CLK30" s="583"/>
      <c r="CLL30" s="583"/>
      <c r="CLM30" s="583"/>
      <c r="CLN30" s="583"/>
      <c r="CLO30" s="583"/>
      <c r="CLP30" s="583"/>
      <c r="CLQ30" s="583"/>
      <c r="CLR30" s="583"/>
      <c r="CLS30" s="583"/>
      <c r="CLT30" s="583"/>
      <c r="CLU30" s="583"/>
      <c r="CLV30" s="583"/>
      <c r="CLW30" s="583"/>
      <c r="CLX30" s="583"/>
      <c r="CLY30" s="583"/>
      <c r="CLZ30" s="583"/>
      <c r="CMA30" s="583"/>
      <c r="CMB30" s="583"/>
      <c r="CMC30" s="583"/>
      <c r="CMD30" s="583"/>
      <c r="CME30" s="583"/>
      <c r="CMF30" s="583"/>
      <c r="CMG30" s="583"/>
      <c r="CMH30" s="583"/>
      <c r="CMI30" s="583"/>
      <c r="CMJ30" s="583"/>
      <c r="CMK30" s="583"/>
      <c r="CML30" s="583"/>
      <c r="CMM30" s="583"/>
      <c r="CMN30" s="583"/>
      <c r="CMO30" s="583"/>
      <c r="CMP30" s="583"/>
      <c r="CMQ30" s="583"/>
      <c r="CMR30" s="583"/>
      <c r="CMS30" s="583"/>
      <c r="CMT30" s="583"/>
      <c r="CMU30" s="583"/>
      <c r="CMV30" s="583"/>
      <c r="CMW30" s="583"/>
      <c r="CMX30" s="583"/>
      <c r="CMY30" s="583"/>
      <c r="CMZ30" s="583"/>
      <c r="CNA30" s="583"/>
      <c r="CNB30" s="583"/>
      <c r="CNC30" s="583"/>
      <c r="CND30" s="583"/>
      <c r="CNE30" s="583"/>
      <c r="CNF30" s="583"/>
      <c r="CNG30" s="583"/>
      <c r="CNH30" s="583"/>
      <c r="CNI30" s="583"/>
      <c r="CNJ30" s="583"/>
      <c r="CNK30" s="583"/>
      <c r="CNL30" s="583"/>
      <c r="CNM30" s="583"/>
      <c r="CNN30" s="583"/>
      <c r="CNO30" s="583"/>
      <c r="CNP30" s="583"/>
      <c r="CNQ30" s="583"/>
      <c r="CNR30" s="583"/>
      <c r="CNS30" s="583"/>
      <c r="CNT30" s="583"/>
      <c r="CNU30" s="583"/>
      <c r="CNV30" s="583"/>
      <c r="CNW30" s="583"/>
      <c r="CNX30" s="583"/>
      <c r="CNY30" s="583"/>
      <c r="CNZ30" s="583"/>
      <c r="COA30" s="583"/>
      <c r="COB30" s="583"/>
      <c r="COC30" s="583"/>
      <c r="COD30" s="583"/>
      <c r="COE30" s="583"/>
      <c r="COF30" s="583"/>
      <c r="COG30" s="583"/>
      <c r="COH30" s="583"/>
      <c r="COI30" s="583"/>
      <c r="COJ30" s="583"/>
      <c r="COK30" s="583"/>
      <c r="COL30" s="583"/>
      <c r="COM30" s="583"/>
      <c r="CON30" s="583"/>
      <c r="COO30" s="583"/>
      <c r="COP30" s="583"/>
      <c r="COQ30" s="583"/>
      <c r="COR30" s="583"/>
      <c r="COS30" s="583"/>
      <c r="COT30" s="583"/>
      <c r="COU30" s="583"/>
      <c r="COV30" s="583"/>
      <c r="COW30" s="583"/>
      <c r="COX30" s="583"/>
      <c r="COY30" s="583"/>
      <c r="COZ30" s="583"/>
      <c r="CPA30" s="583"/>
      <c r="CPB30" s="583"/>
      <c r="CPC30" s="583"/>
      <c r="CPD30" s="583"/>
      <c r="CPE30" s="583"/>
      <c r="CPF30" s="583"/>
      <c r="CPG30" s="583"/>
      <c r="CPH30" s="583"/>
      <c r="CPI30" s="583"/>
      <c r="CPJ30" s="583"/>
      <c r="CPK30" s="583"/>
      <c r="CPL30" s="583"/>
      <c r="CPM30" s="583"/>
      <c r="CPN30" s="583"/>
      <c r="CPO30" s="583"/>
      <c r="CPP30" s="583"/>
      <c r="CPQ30" s="583"/>
      <c r="CPR30" s="583"/>
      <c r="CPS30" s="583"/>
      <c r="CPT30" s="583"/>
      <c r="CPU30" s="583"/>
      <c r="CPV30" s="583"/>
      <c r="CPW30" s="583"/>
      <c r="CPX30" s="583"/>
      <c r="CPY30" s="583"/>
      <c r="CPZ30" s="583"/>
      <c r="CQA30" s="583"/>
      <c r="CQB30" s="583"/>
      <c r="CQC30" s="583"/>
      <c r="CQD30" s="583"/>
      <c r="CQE30" s="583"/>
      <c r="CQF30" s="583"/>
      <c r="CQG30" s="583"/>
      <c r="CQH30" s="583"/>
      <c r="CQI30" s="583"/>
      <c r="CQJ30" s="583"/>
      <c r="CQK30" s="583"/>
      <c r="CQL30" s="583"/>
      <c r="CQM30" s="583"/>
      <c r="CQN30" s="583"/>
      <c r="CQO30" s="583"/>
      <c r="CQP30" s="583"/>
      <c r="CQQ30" s="583"/>
      <c r="CQR30" s="583"/>
      <c r="CQS30" s="583"/>
      <c r="CQT30" s="583"/>
      <c r="CQU30" s="583"/>
      <c r="CQV30" s="583"/>
      <c r="CQW30" s="583"/>
      <c r="CQX30" s="583"/>
      <c r="CQY30" s="583"/>
      <c r="CQZ30" s="583"/>
      <c r="CRA30" s="583"/>
      <c r="CRB30" s="583"/>
      <c r="CRC30" s="583"/>
      <c r="CRD30" s="583"/>
      <c r="CRE30" s="583"/>
      <c r="CRF30" s="583"/>
      <c r="CRG30" s="583"/>
      <c r="CRH30" s="583"/>
      <c r="CRI30" s="583"/>
      <c r="CRJ30" s="583"/>
      <c r="CRK30" s="583"/>
      <c r="CRL30" s="583"/>
      <c r="CRM30" s="583"/>
      <c r="CRN30" s="583"/>
      <c r="CRO30" s="583"/>
      <c r="CRP30" s="583"/>
      <c r="CRQ30" s="583"/>
      <c r="CRR30" s="583"/>
      <c r="CRS30" s="583"/>
      <c r="CRT30" s="583"/>
      <c r="CRU30" s="583"/>
      <c r="CRV30" s="583"/>
      <c r="CRW30" s="583"/>
      <c r="CRX30" s="583"/>
      <c r="CRY30" s="583"/>
      <c r="CRZ30" s="583"/>
      <c r="CSA30" s="583"/>
      <c r="CSB30" s="583"/>
      <c r="CSC30" s="583"/>
      <c r="CSD30" s="583"/>
      <c r="CSE30" s="583"/>
      <c r="CSF30" s="583"/>
      <c r="CSG30" s="583"/>
      <c r="CSH30" s="583"/>
      <c r="CSI30" s="583"/>
      <c r="CSJ30" s="583"/>
      <c r="CSK30" s="583"/>
      <c r="CSL30" s="583"/>
      <c r="CSM30" s="583"/>
      <c r="CSN30" s="583"/>
      <c r="CSO30" s="583"/>
      <c r="CSP30" s="583"/>
      <c r="CSQ30" s="583"/>
      <c r="CSR30" s="583"/>
      <c r="CSS30" s="583"/>
      <c r="CST30" s="583"/>
      <c r="CSU30" s="583"/>
      <c r="CSV30" s="583"/>
      <c r="CSW30" s="583"/>
      <c r="CSX30" s="583"/>
      <c r="CSY30" s="583"/>
      <c r="CSZ30" s="583"/>
      <c r="CTA30" s="583"/>
      <c r="CTB30" s="583"/>
      <c r="CTC30" s="583"/>
      <c r="CTD30" s="583"/>
      <c r="CTE30" s="583"/>
      <c r="CTF30" s="583"/>
      <c r="CTG30" s="583"/>
      <c r="CTH30" s="583"/>
      <c r="CTI30" s="583"/>
      <c r="CTJ30" s="583"/>
      <c r="CTK30" s="583"/>
      <c r="CTL30" s="583"/>
      <c r="CTM30" s="583"/>
      <c r="CTN30" s="583"/>
      <c r="CTO30" s="583"/>
      <c r="CTP30" s="583"/>
      <c r="CTQ30" s="583"/>
      <c r="CTR30" s="583"/>
      <c r="CTS30" s="583"/>
      <c r="CTT30" s="583"/>
      <c r="CTU30" s="583"/>
      <c r="CTV30" s="583"/>
      <c r="CTW30" s="583"/>
      <c r="CTX30" s="583"/>
      <c r="CTY30" s="583"/>
      <c r="CTZ30" s="583"/>
      <c r="CUA30" s="583"/>
      <c r="CUB30" s="583"/>
      <c r="CUC30" s="583"/>
      <c r="CUD30" s="583"/>
      <c r="CUE30" s="583"/>
      <c r="CUF30" s="583"/>
      <c r="CUG30" s="583"/>
      <c r="CUH30" s="583"/>
      <c r="CUI30" s="583"/>
      <c r="CUJ30" s="583"/>
      <c r="CUK30" s="583"/>
      <c r="CUL30" s="583"/>
      <c r="CUM30" s="583"/>
      <c r="CUN30" s="583"/>
      <c r="CUO30" s="583"/>
      <c r="CUP30" s="583"/>
      <c r="CUQ30" s="583"/>
      <c r="CUR30" s="583"/>
      <c r="CUS30" s="583"/>
      <c r="CUT30" s="583"/>
      <c r="CUU30" s="583"/>
      <c r="CUV30" s="583"/>
      <c r="CUW30" s="583"/>
      <c r="CUX30" s="583"/>
      <c r="CUY30" s="583"/>
      <c r="CUZ30" s="583"/>
      <c r="CVA30" s="583"/>
      <c r="CVB30" s="583"/>
      <c r="CVC30" s="583"/>
      <c r="CVD30" s="583"/>
      <c r="CVE30" s="583"/>
      <c r="CVF30" s="583"/>
      <c r="CVG30" s="583"/>
      <c r="CVH30" s="583"/>
      <c r="CVI30" s="583"/>
      <c r="CVJ30" s="583"/>
      <c r="CVK30" s="583"/>
      <c r="CVL30" s="583"/>
      <c r="CVM30" s="583"/>
      <c r="CVN30" s="583"/>
      <c r="CVO30" s="583"/>
      <c r="CVP30" s="583"/>
      <c r="CVQ30" s="583"/>
      <c r="CVR30" s="583"/>
      <c r="CVS30" s="583"/>
      <c r="CVT30" s="583"/>
      <c r="CVU30" s="583"/>
      <c r="CVV30" s="583"/>
      <c r="CVW30" s="583"/>
      <c r="CVX30" s="583"/>
      <c r="CVY30" s="583"/>
      <c r="CVZ30" s="583"/>
      <c r="CWA30" s="583"/>
      <c r="CWB30" s="583"/>
      <c r="CWC30" s="583"/>
      <c r="CWD30" s="583"/>
      <c r="CWE30" s="583"/>
      <c r="CWF30" s="583"/>
      <c r="CWG30" s="583"/>
      <c r="CWH30" s="583"/>
      <c r="CWI30" s="583"/>
      <c r="CWJ30" s="583"/>
      <c r="CWK30" s="583"/>
      <c r="CWL30" s="583"/>
      <c r="CWM30" s="583"/>
      <c r="CWN30" s="583"/>
      <c r="CWO30" s="583"/>
      <c r="CWP30" s="583"/>
      <c r="CWQ30" s="583"/>
      <c r="CWR30" s="583"/>
      <c r="CWS30" s="583"/>
      <c r="CWT30" s="583"/>
      <c r="CWU30" s="583"/>
      <c r="CWV30" s="583"/>
      <c r="CWW30" s="583"/>
      <c r="CWX30" s="583"/>
      <c r="CWY30" s="583"/>
      <c r="CWZ30" s="583"/>
      <c r="CXA30" s="583"/>
      <c r="CXB30" s="583"/>
      <c r="CXC30" s="583"/>
      <c r="CXD30" s="583"/>
      <c r="CXE30" s="583"/>
      <c r="CXF30" s="583"/>
      <c r="CXG30" s="583"/>
      <c r="CXH30" s="583"/>
      <c r="CXI30" s="583"/>
      <c r="CXJ30" s="583"/>
      <c r="CXK30" s="583"/>
      <c r="CXL30" s="583"/>
      <c r="CXM30" s="583"/>
      <c r="CXN30" s="583"/>
      <c r="CXO30" s="583"/>
      <c r="CXP30" s="583"/>
      <c r="CXQ30" s="583"/>
      <c r="CXR30" s="583"/>
      <c r="CXS30" s="583"/>
      <c r="CXT30" s="583"/>
      <c r="CXU30" s="583"/>
      <c r="CXV30" s="583"/>
      <c r="CXW30" s="583"/>
      <c r="CXX30" s="583"/>
      <c r="CXY30" s="583"/>
      <c r="CXZ30" s="583"/>
      <c r="CYA30" s="583"/>
      <c r="CYB30" s="583"/>
      <c r="CYC30" s="583"/>
      <c r="CYD30" s="583"/>
      <c r="CYE30" s="583"/>
      <c r="CYF30" s="583"/>
      <c r="CYG30" s="583"/>
      <c r="CYH30" s="583"/>
      <c r="CYI30" s="583"/>
      <c r="CYJ30" s="583"/>
      <c r="CYK30" s="583"/>
      <c r="CYL30" s="583"/>
      <c r="CYM30" s="583"/>
      <c r="CYN30" s="583"/>
      <c r="CYO30" s="583"/>
      <c r="CYP30" s="583"/>
      <c r="CYQ30" s="583"/>
      <c r="CYR30" s="583"/>
      <c r="CYS30" s="583"/>
      <c r="CYT30" s="583"/>
      <c r="CYU30" s="583"/>
      <c r="CYV30" s="583"/>
      <c r="CYW30" s="583"/>
      <c r="CYX30" s="583"/>
      <c r="CYY30" s="583"/>
      <c r="CYZ30" s="583"/>
      <c r="CZA30" s="583"/>
      <c r="CZB30" s="583"/>
      <c r="CZC30" s="583"/>
      <c r="CZD30" s="583"/>
      <c r="CZE30" s="583"/>
      <c r="CZF30" s="583"/>
      <c r="CZG30" s="583"/>
      <c r="CZH30" s="583"/>
      <c r="CZI30" s="583"/>
      <c r="CZJ30" s="583"/>
      <c r="CZK30" s="583"/>
      <c r="CZL30" s="583"/>
      <c r="CZM30" s="583"/>
      <c r="CZN30" s="583"/>
      <c r="CZO30" s="583"/>
      <c r="CZP30" s="583"/>
      <c r="CZQ30" s="583"/>
      <c r="CZR30" s="583"/>
      <c r="CZS30" s="583"/>
      <c r="CZT30" s="583"/>
      <c r="CZU30" s="583"/>
      <c r="CZV30" s="583"/>
      <c r="CZW30" s="583"/>
      <c r="CZX30" s="583"/>
      <c r="CZY30" s="583"/>
      <c r="CZZ30" s="583"/>
      <c r="DAA30" s="583"/>
      <c r="DAB30" s="583"/>
      <c r="DAC30" s="583"/>
      <c r="DAD30" s="583"/>
      <c r="DAE30" s="583"/>
      <c r="DAF30" s="583"/>
      <c r="DAG30" s="583"/>
      <c r="DAH30" s="583"/>
      <c r="DAI30" s="583"/>
      <c r="DAJ30" s="583"/>
      <c r="DAK30" s="583"/>
      <c r="DAL30" s="583"/>
      <c r="DAM30" s="583"/>
      <c r="DAN30" s="583"/>
      <c r="DAO30" s="583"/>
      <c r="DAP30" s="583"/>
      <c r="DAQ30" s="583"/>
      <c r="DAR30" s="583"/>
      <c r="DAS30" s="583"/>
      <c r="DAT30" s="583"/>
      <c r="DAU30" s="583"/>
      <c r="DAV30" s="583"/>
      <c r="DAW30" s="583"/>
      <c r="DAX30" s="583"/>
      <c r="DAY30" s="583"/>
      <c r="DAZ30" s="583"/>
      <c r="DBA30" s="583"/>
      <c r="DBB30" s="583"/>
      <c r="DBC30" s="583"/>
      <c r="DBD30" s="583"/>
      <c r="DBE30" s="583"/>
      <c r="DBF30" s="583"/>
      <c r="DBG30" s="583"/>
      <c r="DBH30" s="583"/>
      <c r="DBI30" s="583"/>
      <c r="DBJ30" s="583"/>
      <c r="DBK30" s="583"/>
      <c r="DBL30" s="583"/>
      <c r="DBM30" s="583"/>
      <c r="DBN30" s="583"/>
      <c r="DBO30" s="583"/>
      <c r="DBP30" s="583"/>
      <c r="DBQ30" s="583"/>
      <c r="DBR30" s="583"/>
      <c r="DBS30" s="583"/>
      <c r="DBT30" s="583"/>
      <c r="DBU30" s="583"/>
      <c r="DBV30" s="583"/>
      <c r="DBW30" s="583"/>
      <c r="DBX30" s="583"/>
      <c r="DBY30" s="583"/>
      <c r="DBZ30" s="583"/>
      <c r="DCA30" s="583"/>
      <c r="DCB30" s="583"/>
      <c r="DCC30" s="583"/>
      <c r="DCD30" s="583"/>
      <c r="DCE30" s="583"/>
      <c r="DCF30" s="583"/>
      <c r="DCG30" s="583"/>
      <c r="DCH30" s="583"/>
      <c r="DCI30" s="583"/>
      <c r="DCJ30" s="583"/>
      <c r="DCK30" s="583"/>
      <c r="DCL30" s="583"/>
      <c r="DCM30" s="583"/>
      <c r="DCN30" s="583"/>
      <c r="DCO30" s="583"/>
      <c r="DCP30" s="583"/>
      <c r="DCQ30" s="583"/>
      <c r="DCR30" s="583"/>
      <c r="DCS30" s="583"/>
      <c r="DCT30" s="583"/>
      <c r="DCU30" s="583"/>
      <c r="DCV30" s="583"/>
      <c r="DCW30" s="583"/>
      <c r="DCX30" s="583"/>
      <c r="DCY30" s="583"/>
      <c r="DCZ30" s="583"/>
      <c r="DDA30" s="583"/>
      <c r="DDB30" s="583"/>
      <c r="DDC30" s="583"/>
      <c r="DDD30" s="583"/>
      <c r="DDE30" s="583"/>
      <c r="DDF30" s="583"/>
      <c r="DDG30" s="583"/>
      <c r="DDH30" s="583"/>
      <c r="DDI30" s="583"/>
      <c r="DDJ30" s="583"/>
      <c r="DDK30" s="583"/>
      <c r="DDL30" s="583"/>
      <c r="DDM30" s="583"/>
      <c r="DDN30" s="583"/>
      <c r="DDO30" s="583"/>
      <c r="DDP30" s="583"/>
      <c r="DDQ30" s="583"/>
      <c r="DDR30" s="583"/>
      <c r="DDS30" s="583"/>
      <c r="DDT30" s="583"/>
      <c r="DDU30" s="583"/>
      <c r="DDV30" s="583"/>
      <c r="DDW30" s="583"/>
      <c r="DDX30" s="583"/>
      <c r="DDY30" s="583"/>
      <c r="DDZ30" s="583"/>
      <c r="DEA30" s="583"/>
      <c r="DEB30" s="583"/>
      <c r="DEC30" s="583"/>
      <c r="DED30" s="583"/>
      <c r="DEE30" s="583"/>
      <c r="DEF30" s="583"/>
      <c r="DEG30" s="583"/>
      <c r="DEH30" s="583"/>
      <c r="DEI30" s="583"/>
      <c r="DEJ30" s="583"/>
      <c r="DEK30" s="583"/>
      <c r="DEL30" s="583"/>
      <c r="DEM30" s="583"/>
      <c r="DEN30" s="583"/>
      <c r="DEO30" s="583"/>
      <c r="DEP30" s="583"/>
      <c r="DEQ30" s="583"/>
      <c r="DER30" s="583"/>
      <c r="DES30" s="583"/>
      <c r="DET30" s="583"/>
      <c r="DEU30" s="583"/>
      <c r="DEV30" s="583"/>
      <c r="DEW30" s="583"/>
      <c r="DEX30" s="583"/>
      <c r="DEY30" s="583"/>
      <c r="DEZ30" s="583"/>
      <c r="DFA30" s="583"/>
      <c r="DFB30" s="583"/>
      <c r="DFC30" s="583"/>
      <c r="DFD30" s="583"/>
      <c r="DFE30" s="583"/>
      <c r="DFF30" s="583"/>
      <c r="DFG30" s="583"/>
      <c r="DFH30" s="583"/>
      <c r="DFI30" s="583"/>
      <c r="DFJ30" s="583"/>
      <c r="DFK30" s="583"/>
      <c r="DFL30" s="583"/>
      <c r="DFM30" s="583"/>
      <c r="DFN30" s="583"/>
      <c r="DFO30" s="583"/>
      <c r="DFP30" s="583"/>
      <c r="DFQ30" s="583"/>
      <c r="DFR30" s="583"/>
      <c r="DFS30" s="583"/>
      <c r="DFT30" s="583"/>
      <c r="DFU30" s="583"/>
      <c r="DFV30" s="583"/>
      <c r="DFW30" s="583"/>
      <c r="DFX30" s="583"/>
      <c r="DFY30" s="583"/>
      <c r="DFZ30" s="583"/>
      <c r="DGA30" s="583"/>
      <c r="DGB30" s="583"/>
      <c r="DGC30" s="583"/>
      <c r="DGD30" s="583"/>
      <c r="DGE30" s="583"/>
      <c r="DGF30" s="583"/>
      <c r="DGG30" s="583"/>
      <c r="DGH30" s="583"/>
      <c r="DGI30" s="583"/>
      <c r="DGJ30" s="583"/>
      <c r="DGK30" s="583"/>
      <c r="DGL30" s="583"/>
      <c r="DGM30" s="583"/>
      <c r="DGN30" s="583"/>
      <c r="DGO30" s="583"/>
      <c r="DGP30" s="583"/>
      <c r="DGQ30" s="583"/>
      <c r="DGR30" s="583"/>
      <c r="DGS30" s="583"/>
      <c r="DGT30" s="583"/>
      <c r="DGU30" s="583"/>
      <c r="DGV30" s="583"/>
      <c r="DGW30" s="583"/>
      <c r="DGX30" s="583"/>
      <c r="DGY30" s="583"/>
      <c r="DGZ30" s="583"/>
      <c r="DHA30" s="583"/>
      <c r="DHB30" s="583"/>
      <c r="DHC30" s="583"/>
      <c r="DHD30" s="583"/>
      <c r="DHE30" s="583"/>
      <c r="DHF30" s="583"/>
      <c r="DHG30" s="583"/>
      <c r="DHH30" s="583"/>
      <c r="DHI30" s="583"/>
      <c r="DHJ30" s="583"/>
      <c r="DHK30" s="583"/>
      <c r="DHL30" s="583"/>
      <c r="DHM30" s="583"/>
      <c r="DHN30" s="583"/>
      <c r="DHO30" s="583"/>
      <c r="DHP30" s="583"/>
      <c r="DHQ30" s="583"/>
      <c r="DHR30" s="583"/>
      <c r="DHS30" s="583"/>
      <c r="DHT30" s="583"/>
      <c r="DHU30" s="583"/>
      <c r="DHV30" s="583"/>
      <c r="DHW30" s="583"/>
      <c r="DHX30" s="583"/>
      <c r="DHY30" s="583"/>
      <c r="DHZ30" s="583"/>
      <c r="DIA30" s="583"/>
      <c r="DIB30" s="583"/>
      <c r="DIC30" s="583"/>
      <c r="DID30" s="583"/>
      <c r="DIE30" s="583"/>
      <c r="DIF30" s="583"/>
      <c r="DIG30" s="583"/>
      <c r="DIH30" s="583"/>
      <c r="DII30" s="583"/>
      <c r="DIJ30" s="583"/>
      <c r="DIK30" s="583"/>
      <c r="DIL30" s="583"/>
      <c r="DIM30" s="583"/>
      <c r="DIN30" s="583"/>
      <c r="DIO30" s="583"/>
      <c r="DIP30" s="583"/>
      <c r="DIQ30" s="583"/>
      <c r="DIR30" s="583"/>
      <c r="DIS30" s="583"/>
      <c r="DIT30" s="583"/>
      <c r="DIU30" s="583"/>
      <c r="DIV30" s="583"/>
      <c r="DIW30" s="583"/>
      <c r="DIX30" s="583"/>
      <c r="DIY30" s="583"/>
      <c r="DIZ30" s="583"/>
      <c r="DJA30" s="583"/>
      <c r="DJB30" s="583"/>
      <c r="DJC30" s="583"/>
      <c r="DJD30" s="583"/>
      <c r="DJE30" s="583"/>
      <c r="DJF30" s="583"/>
      <c r="DJG30" s="583"/>
      <c r="DJH30" s="583"/>
      <c r="DJI30" s="583"/>
      <c r="DJJ30" s="583"/>
      <c r="DJK30" s="583"/>
      <c r="DJL30" s="583"/>
      <c r="DJM30" s="583"/>
      <c r="DJN30" s="583"/>
      <c r="DJO30" s="583"/>
      <c r="DJP30" s="583"/>
      <c r="DJQ30" s="583"/>
      <c r="DJR30" s="583"/>
      <c r="DJS30" s="583"/>
      <c r="DJT30" s="583"/>
      <c r="DJU30" s="583"/>
      <c r="DJV30" s="583"/>
      <c r="DJW30" s="583"/>
      <c r="DJX30" s="583"/>
      <c r="DJY30" s="583"/>
      <c r="DJZ30" s="583"/>
      <c r="DKA30" s="583"/>
      <c r="DKB30" s="583"/>
      <c r="DKC30" s="583"/>
      <c r="DKD30" s="583"/>
      <c r="DKE30" s="583"/>
      <c r="DKF30" s="583"/>
      <c r="DKG30" s="583"/>
      <c r="DKH30" s="583"/>
      <c r="DKI30" s="583"/>
      <c r="DKJ30" s="583"/>
      <c r="DKK30" s="583"/>
      <c r="DKL30" s="583"/>
      <c r="DKM30" s="583"/>
      <c r="DKN30" s="583"/>
      <c r="DKO30" s="583"/>
      <c r="DKP30" s="583"/>
      <c r="DKQ30" s="583"/>
      <c r="DKR30" s="583"/>
      <c r="DKS30" s="583"/>
      <c r="DKT30" s="583"/>
      <c r="DKU30" s="583"/>
      <c r="DKV30" s="583"/>
      <c r="DKW30" s="583"/>
      <c r="DKX30" s="583"/>
      <c r="DKY30" s="583"/>
      <c r="DKZ30" s="583"/>
      <c r="DLA30" s="583"/>
      <c r="DLB30" s="583"/>
      <c r="DLC30" s="583"/>
      <c r="DLD30" s="583"/>
      <c r="DLE30" s="583"/>
      <c r="DLF30" s="583"/>
      <c r="DLG30" s="583"/>
      <c r="DLH30" s="583"/>
      <c r="DLI30" s="583"/>
      <c r="DLJ30" s="583"/>
      <c r="DLK30" s="583"/>
      <c r="DLL30" s="583"/>
      <c r="DLM30" s="583"/>
      <c r="DLN30" s="583"/>
      <c r="DLO30" s="583"/>
      <c r="DLP30" s="583"/>
      <c r="DLQ30" s="583"/>
      <c r="DLR30" s="583"/>
      <c r="DLS30" s="583"/>
      <c r="DLT30" s="583"/>
      <c r="DLU30" s="583"/>
      <c r="DLV30" s="583"/>
      <c r="DLW30" s="583"/>
      <c r="DLX30" s="583"/>
      <c r="DLY30" s="583"/>
      <c r="DLZ30" s="583"/>
      <c r="DMA30" s="583"/>
      <c r="DMB30" s="583"/>
      <c r="DMC30" s="583"/>
      <c r="DMD30" s="583"/>
      <c r="DME30" s="583"/>
      <c r="DMF30" s="583"/>
      <c r="DMG30" s="583"/>
      <c r="DMH30" s="583"/>
      <c r="DMI30" s="583"/>
      <c r="DMJ30" s="583"/>
      <c r="DMK30" s="583"/>
      <c r="DML30" s="583"/>
      <c r="DMM30" s="583"/>
      <c r="DMN30" s="583"/>
      <c r="DMO30" s="583"/>
      <c r="DMP30" s="583"/>
      <c r="DMQ30" s="583"/>
      <c r="DMR30" s="583"/>
      <c r="DMS30" s="583"/>
      <c r="DMT30" s="583"/>
      <c r="DMU30" s="583"/>
      <c r="DMV30" s="583"/>
      <c r="DMW30" s="583"/>
      <c r="DMX30" s="583"/>
      <c r="DMY30" s="583"/>
      <c r="DMZ30" s="583"/>
      <c r="DNA30" s="583"/>
      <c r="DNB30" s="583"/>
      <c r="DNC30" s="583"/>
      <c r="DND30" s="583"/>
      <c r="DNE30" s="583"/>
      <c r="DNF30" s="583"/>
      <c r="DNG30" s="583"/>
      <c r="DNH30" s="583"/>
      <c r="DNI30" s="583"/>
      <c r="DNJ30" s="583"/>
      <c r="DNK30" s="583"/>
      <c r="DNL30" s="583"/>
      <c r="DNM30" s="583"/>
      <c r="DNN30" s="583"/>
      <c r="DNO30" s="583"/>
      <c r="DNP30" s="583"/>
      <c r="DNQ30" s="583"/>
      <c r="DNR30" s="583"/>
      <c r="DNS30" s="583"/>
      <c r="DNT30" s="583"/>
      <c r="DNU30" s="583"/>
      <c r="DNV30" s="583"/>
      <c r="DNW30" s="583"/>
      <c r="DNX30" s="583"/>
      <c r="DNY30" s="583"/>
      <c r="DNZ30" s="583"/>
      <c r="DOA30" s="583"/>
      <c r="DOB30" s="583"/>
      <c r="DOC30" s="583"/>
      <c r="DOD30" s="583"/>
      <c r="DOE30" s="583"/>
      <c r="DOF30" s="583"/>
      <c r="DOG30" s="583"/>
      <c r="DOH30" s="583"/>
      <c r="DOI30" s="583"/>
      <c r="DOJ30" s="583"/>
      <c r="DOK30" s="583"/>
      <c r="DOL30" s="583"/>
      <c r="DOM30" s="583"/>
      <c r="DON30" s="583"/>
      <c r="DOO30" s="583"/>
      <c r="DOP30" s="583"/>
      <c r="DOQ30" s="583"/>
      <c r="DOR30" s="583"/>
      <c r="DOS30" s="583"/>
      <c r="DOT30" s="583"/>
      <c r="DOU30" s="583"/>
      <c r="DOV30" s="583"/>
      <c r="DOW30" s="583"/>
      <c r="DOX30" s="583"/>
      <c r="DOY30" s="583"/>
      <c r="DOZ30" s="583"/>
      <c r="DPA30" s="583"/>
      <c r="DPB30" s="583"/>
      <c r="DPC30" s="583"/>
      <c r="DPD30" s="583"/>
      <c r="DPE30" s="583"/>
      <c r="DPF30" s="583"/>
      <c r="DPG30" s="583"/>
      <c r="DPH30" s="583"/>
      <c r="DPI30" s="583"/>
      <c r="DPJ30" s="583"/>
      <c r="DPK30" s="583"/>
      <c r="DPL30" s="583"/>
      <c r="DPM30" s="583"/>
      <c r="DPN30" s="583"/>
      <c r="DPO30" s="583"/>
      <c r="DPP30" s="583"/>
      <c r="DPQ30" s="583"/>
      <c r="DPR30" s="583"/>
      <c r="DPS30" s="583"/>
      <c r="DPT30" s="583"/>
      <c r="DPU30" s="583"/>
      <c r="DPV30" s="583"/>
      <c r="DPW30" s="583"/>
      <c r="DPX30" s="583"/>
      <c r="DPY30" s="583"/>
      <c r="DPZ30" s="583"/>
      <c r="DQA30" s="583"/>
      <c r="DQB30" s="583"/>
      <c r="DQC30" s="583"/>
      <c r="DQD30" s="583"/>
      <c r="DQE30" s="583"/>
      <c r="DQF30" s="583"/>
      <c r="DQG30" s="583"/>
      <c r="DQH30" s="583"/>
      <c r="DQI30" s="583"/>
      <c r="DQJ30" s="583"/>
      <c r="DQK30" s="583"/>
      <c r="DQL30" s="583"/>
      <c r="DQM30" s="583"/>
      <c r="DQN30" s="583"/>
      <c r="DQO30" s="583"/>
      <c r="DQP30" s="583"/>
      <c r="DQQ30" s="583"/>
      <c r="DQR30" s="583"/>
      <c r="DQS30" s="583"/>
      <c r="DQT30" s="583"/>
      <c r="DQU30" s="583"/>
      <c r="DQV30" s="583"/>
      <c r="DQW30" s="583"/>
      <c r="DQX30" s="583"/>
      <c r="DQY30" s="583"/>
      <c r="DQZ30" s="583"/>
      <c r="DRA30" s="583"/>
      <c r="DRB30" s="583"/>
      <c r="DRC30" s="583"/>
      <c r="DRD30" s="583"/>
      <c r="DRE30" s="583"/>
      <c r="DRF30" s="583"/>
      <c r="DRG30" s="583"/>
      <c r="DRH30" s="583"/>
      <c r="DRI30" s="583"/>
      <c r="DRJ30" s="583"/>
      <c r="DRK30" s="583"/>
      <c r="DRL30" s="583"/>
      <c r="DRM30" s="583"/>
      <c r="DRN30" s="583"/>
      <c r="DRO30" s="583"/>
      <c r="DRP30" s="583"/>
      <c r="DRQ30" s="583"/>
      <c r="DRR30" s="583"/>
      <c r="DRS30" s="583"/>
      <c r="DRT30" s="583"/>
      <c r="DRU30" s="583"/>
      <c r="DRV30" s="583"/>
      <c r="DRW30" s="583"/>
      <c r="DRX30" s="583"/>
      <c r="DRY30" s="583"/>
      <c r="DRZ30" s="583"/>
      <c r="DSA30" s="583"/>
      <c r="DSB30" s="583"/>
      <c r="DSC30" s="583"/>
      <c r="DSD30" s="583"/>
      <c r="DSE30" s="583"/>
      <c r="DSF30" s="583"/>
      <c r="DSG30" s="583"/>
      <c r="DSH30" s="583"/>
      <c r="DSI30" s="583"/>
      <c r="DSJ30" s="583"/>
      <c r="DSK30" s="583"/>
      <c r="DSL30" s="583"/>
      <c r="DSM30" s="583"/>
      <c r="DSN30" s="583"/>
      <c r="DSO30" s="583"/>
      <c r="DSP30" s="583"/>
      <c r="DSQ30" s="583"/>
      <c r="DSR30" s="583"/>
      <c r="DSS30" s="583"/>
      <c r="DST30" s="583"/>
      <c r="DSU30" s="583"/>
      <c r="DSV30" s="583"/>
      <c r="DSW30" s="583"/>
      <c r="DSX30" s="583"/>
      <c r="DSY30" s="583"/>
      <c r="DSZ30" s="583"/>
      <c r="DTA30" s="583"/>
      <c r="DTB30" s="583"/>
      <c r="DTC30" s="583"/>
      <c r="DTD30" s="583"/>
      <c r="DTE30" s="583"/>
      <c r="DTF30" s="583"/>
      <c r="DTG30" s="583"/>
      <c r="DTH30" s="583"/>
      <c r="DTI30" s="583"/>
      <c r="DTJ30" s="583"/>
      <c r="DTK30" s="583"/>
      <c r="DTL30" s="583"/>
      <c r="DTM30" s="583"/>
      <c r="DTN30" s="583"/>
      <c r="DTO30" s="583"/>
      <c r="DTP30" s="583"/>
      <c r="DTQ30" s="583"/>
      <c r="DTR30" s="583"/>
      <c r="DTS30" s="583"/>
      <c r="DTT30" s="583"/>
      <c r="DTU30" s="583"/>
      <c r="DTV30" s="583"/>
      <c r="DTW30" s="583"/>
      <c r="DTX30" s="583"/>
      <c r="DTY30" s="583"/>
      <c r="DTZ30" s="583"/>
      <c r="DUA30" s="583"/>
      <c r="DUB30" s="583"/>
      <c r="DUC30" s="583"/>
      <c r="DUD30" s="583"/>
      <c r="DUE30" s="583"/>
      <c r="DUF30" s="583"/>
      <c r="DUG30" s="583"/>
      <c r="DUH30" s="583"/>
      <c r="DUI30" s="583"/>
      <c r="DUJ30" s="583"/>
      <c r="DUK30" s="583"/>
      <c r="DUL30" s="583"/>
      <c r="DUM30" s="583"/>
      <c r="DUN30" s="583"/>
      <c r="DUO30" s="583"/>
      <c r="DUP30" s="583"/>
      <c r="DUQ30" s="583"/>
      <c r="DUR30" s="583"/>
      <c r="DUS30" s="583"/>
      <c r="DUT30" s="583"/>
      <c r="DUU30" s="583"/>
      <c r="DUV30" s="583"/>
      <c r="DUW30" s="583"/>
      <c r="DUX30" s="583"/>
      <c r="DUY30" s="583"/>
      <c r="DUZ30" s="583"/>
      <c r="DVA30" s="583"/>
      <c r="DVB30" s="583"/>
      <c r="DVC30" s="583"/>
      <c r="DVD30" s="583"/>
      <c r="DVE30" s="583"/>
      <c r="DVF30" s="583"/>
      <c r="DVG30" s="583"/>
      <c r="DVH30" s="583"/>
      <c r="DVI30" s="583"/>
      <c r="DVJ30" s="583"/>
      <c r="DVK30" s="583"/>
      <c r="DVL30" s="583"/>
      <c r="DVM30" s="583"/>
      <c r="DVN30" s="583"/>
      <c r="DVO30" s="583"/>
      <c r="DVP30" s="583"/>
      <c r="DVQ30" s="583"/>
      <c r="DVR30" s="583"/>
      <c r="DVS30" s="583"/>
      <c r="DVT30" s="583"/>
      <c r="DVU30" s="583"/>
      <c r="DVV30" s="583"/>
      <c r="DVW30" s="583"/>
      <c r="DVX30" s="583"/>
      <c r="DVY30" s="583"/>
      <c r="DVZ30" s="583"/>
      <c r="DWA30" s="583"/>
      <c r="DWB30" s="583"/>
      <c r="DWC30" s="583"/>
      <c r="DWD30" s="583"/>
      <c r="DWE30" s="583"/>
      <c r="DWF30" s="583"/>
      <c r="DWG30" s="583"/>
      <c r="DWH30" s="583"/>
      <c r="DWI30" s="583"/>
      <c r="DWJ30" s="583"/>
      <c r="DWK30" s="583"/>
      <c r="DWL30" s="583"/>
      <c r="DWM30" s="583"/>
      <c r="DWN30" s="583"/>
      <c r="DWO30" s="583"/>
      <c r="DWP30" s="583"/>
      <c r="DWQ30" s="583"/>
      <c r="DWR30" s="583"/>
      <c r="DWS30" s="583"/>
      <c r="DWT30" s="583"/>
      <c r="DWU30" s="583"/>
      <c r="DWV30" s="583"/>
      <c r="DWW30" s="583"/>
      <c r="DWX30" s="583"/>
      <c r="DWY30" s="583"/>
      <c r="DWZ30" s="583"/>
      <c r="DXA30" s="583"/>
      <c r="DXB30" s="583"/>
      <c r="DXC30" s="583"/>
      <c r="DXD30" s="583"/>
      <c r="DXE30" s="583"/>
      <c r="DXF30" s="583"/>
      <c r="DXG30" s="583"/>
      <c r="DXH30" s="583"/>
      <c r="DXI30" s="583"/>
      <c r="DXJ30" s="583"/>
      <c r="DXK30" s="583"/>
      <c r="DXL30" s="583"/>
      <c r="DXM30" s="583"/>
      <c r="DXN30" s="583"/>
      <c r="DXO30" s="583"/>
      <c r="DXP30" s="583"/>
      <c r="DXQ30" s="583"/>
      <c r="DXR30" s="583"/>
      <c r="DXS30" s="583"/>
      <c r="DXT30" s="583"/>
      <c r="DXU30" s="583"/>
      <c r="DXV30" s="583"/>
      <c r="DXW30" s="583"/>
      <c r="DXX30" s="583"/>
      <c r="DXY30" s="583"/>
      <c r="DXZ30" s="583"/>
      <c r="DYA30" s="583"/>
      <c r="DYB30" s="583"/>
      <c r="DYC30" s="583"/>
      <c r="DYD30" s="583"/>
      <c r="DYE30" s="583"/>
      <c r="DYF30" s="583"/>
      <c r="DYG30" s="583"/>
      <c r="DYH30" s="583"/>
      <c r="DYI30" s="583"/>
      <c r="DYJ30" s="583"/>
      <c r="DYK30" s="583"/>
      <c r="DYL30" s="583"/>
      <c r="DYM30" s="583"/>
      <c r="DYN30" s="583"/>
      <c r="DYO30" s="583"/>
      <c r="DYP30" s="583"/>
      <c r="DYQ30" s="583"/>
      <c r="DYR30" s="583"/>
      <c r="DYS30" s="583"/>
      <c r="DYT30" s="583"/>
      <c r="DYU30" s="583"/>
      <c r="DYV30" s="583"/>
      <c r="DYW30" s="583"/>
      <c r="DYX30" s="583"/>
      <c r="DYY30" s="583"/>
      <c r="DYZ30" s="583"/>
      <c r="DZA30" s="583"/>
      <c r="DZB30" s="583"/>
      <c r="DZC30" s="583"/>
      <c r="DZD30" s="583"/>
      <c r="DZE30" s="583"/>
      <c r="DZF30" s="583"/>
      <c r="DZG30" s="583"/>
      <c r="DZH30" s="583"/>
      <c r="DZI30" s="583"/>
      <c r="DZJ30" s="583"/>
      <c r="DZK30" s="583"/>
      <c r="DZL30" s="583"/>
      <c r="DZM30" s="583"/>
      <c r="DZN30" s="583"/>
      <c r="DZO30" s="583"/>
      <c r="DZP30" s="583"/>
      <c r="DZQ30" s="583"/>
      <c r="DZR30" s="583"/>
      <c r="DZS30" s="583"/>
      <c r="DZT30" s="583"/>
      <c r="DZU30" s="583"/>
      <c r="DZV30" s="583"/>
      <c r="DZW30" s="583"/>
      <c r="DZX30" s="583"/>
      <c r="DZY30" s="583"/>
      <c r="DZZ30" s="583"/>
      <c r="EAA30" s="583"/>
      <c r="EAB30" s="583"/>
      <c r="EAC30" s="583"/>
      <c r="EAD30" s="583"/>
      <c r="EAE30" s="583"/>
      <c r="EAF30" s="583"/>
      <c r="EAG30" s="583"/>
      <c r="EAH30" s="583"/>
      <c r="EAI30" s="583"/>
      <c r="EAJ30" s="583"/>
      <c r="EAK30" s="583"/>
      <c r="EAL30" s="583"/>
      <c r="EAM30" s="583"/>
      <c r="EAN30" s="583"/>
      <c r="EAO30" s="583"/>
      <c r="EAP30" s="583"/>
      <c r="EAQ30" s="583"/>
      <c r="EAR30" s="583"/>
      <c r="EAS30" s="583"/>
      <c r="EAT30" s="583"/>
      <c r="EAU30" s="583"/>
      <c r="EAV30" s="583"/>
      <c r="EAW30" s="583"/>
      <c r="EAX30" s="583"/>
      <c r="EAY30" s="583"/>
      <c r="EAZ30" s="583"/>
      <c r="EBA30" s="583"/>
      <c r="EBB30" s="583"/>
      <c r="EBC30" s="583"/>
      <c r="EBD30" s="583"/>
      <c r="EBE30" s="583"/>
      <c r="EBF30" s="583"/>
      <c r="EBG30" s="583"/>
      <c r="EBH30" s="583"/>
      <c r="EBI30" s="583"/>
      <c r="EBJ30" s="583"/>
      <c r="EBK30" s="583"/>
      <c r="EBL30" s="583"/>
      <c r="EBM30" s="583"/>
      <c r="EBN30" s="583"/>
      <c r="EBO30" s="583"/>
      <c r="EBP30" s="583"/>
      <c r="EBQ30" s="583"/>
      <c r="EBR30" s="583"/>
      <c r="EBS30" s="583"/>
      <c r="EBT30" s="583"/>
      <c r="EBU30" s="583"/>
      <c r="EBV30" s="583"/>
      <c r="EBW30" s="583"/>
      <c r="EBX30" s="583"/>
      <c r="EBY30" s="583"/>
      <c r="EBZ30" s="583"/>
      <c r="ECA30" s="583"/>
      <c r="ECB30" s="583"/>
      <c r="ECC30" s="583"/>
      <c r="ECD30" s="583"/>
      <c r="ECE30" s="583"/>
      <c r="ECF30" s="583"/>
      <c r="ECG30" s="583"/>
      <c r="ECH30" s="583"/>
      <c r="ECI30" s="583"/>
      <c r="ECJ30" s="583"/>
      <c r="ECK30" s="583"/>
      <c r="ECL30" s="583"/>
      <c r="ECM30" s="583"/>
      <c r="ECN30" s="583"/>
      <c r="ECO30" s="583"/>
      <c r="ECP30" s="583"/>
      <c r="ECQ30" s="583"/>
      <c r="ECR30" s="583"/>
      <c r="ECS30" s="583"/>
      <c r="ECT30" s="583"/>
      <c r="ECU30" s="583"/>
      <c r="ECV30" s="583"/>
      <c r="ECW30" s="583"/>
      <c r="ECX30" s="583"/>
      <c r="ECY30" s="583"/>
      <c r="ECZ30" s="583"/>
      <c r="EDA30" s="583"/>
      <c r="EDB30" s="583"/>
      <c r="EDC30" s="583"/>
      <c r="EDD30" s="583"/>
      <c r="EDE30" s="583"/>
      <c r="EDF30" s="583"/>
      <c r="EDG30" s="583"/>
      <c r="EDH30" s="583"/>
      <c r="EDI30" s="583"/>
      <c r="EDJ30" s="583"/>
      <c r="EDK30" s="583"/>
      <c r="EDL30" s="583"/>
      <c r="EDM30" s="583"/>
      <c r="EDN30" s="583"/>
      <c r="EDO30" s="583"/>
      <c r="EDP30" s="583"/>
      <c r="EDQ30" s="583"/>
      <c r="EDR30" s="583"/>
      <c r="EDS30" s="583"/>
      <c r="EDT30" s="583"/>
      <c r="EDU30" s="583"/>
      <c r="EDV30" s="583"/>
      <c r="EDW30" s="583"/>
      <c r="EDX30" s="583"/>
      <c r="EDY30" s="583"/>
      <c r="EDZ30" s="583"/>
      <c r="EEA30" s="583"/>
      <c r="EEB30" s="583"/>
      <c r="EEC30" s="583"/>
      <c r="EED30" s="583"/>
      <c r="EEE30" s="583"/>
      <c r="EEF30" s="583"/>
      <c r="EEG30" s="583"/>
      <c r="EEH30" s="583"/>
      <c r="EEI30" s="583"/>
      <c r="EEJ30" s="583"/>
      <c r="EEK30" s="583"/>
      <c r="EEL30" s="583"/>
      <c r="EEM30" s="583"/>
      <c r="EEN30" s="583"/>
      <c r="EEO30" s="583"/>
      <c r="EEP30" s="583"/>
      <c r="EEQ30" s="583"/>
      <c r="EER30" s="583"/>
      <c r="EES30" s="583"/>
      <c r="EET30" s="583"/>
      <c r="EEU30" s="583"/>
      <c r="EEV30" s="583"/>
      <c r="EEW30" s="583"/>
      <c r="EEX30" s="583"/>
      <c r="EEY30" s="583"/>
      <c r="EEZ30" s="583"/>
      <c r="EFA30" s="583"/>
      <c r="EFB30" s="583"/>
      <c r="EFC30" s="583"/>
      <c r="EFD30" s="583"/>
      <c r="EFE30" s="583"/>
      <c r="EFF30" s="583"/>
      <c r="EFG30" s="583"/>
      <c r="EFH30" s="583"/>
      <c r="EFI30" s="583"/>
      <c r="EFJ30" s="583"/>
      <c r="EFK30" s="583"/>
      <c r="EFL30" s="583"/>
      <c r="EFM30" s="583"/>
      <c r="EFN30" s="583"/>
      <c r="EFO30" s="583"/>
      <c r="EFP30" s="583"/>
      <c r="EFQ30" s="583"/>
      <c r="EFR30" s="583"/>
      <c r="EFS30" s="583"/>
      <c r="EFT30" s="583"/>
      <c r="EFU30" s="583"/>
      <c r="EFV30" s="583"/>
      <c r="EFW30" s="583"/>
      <c r="EFX30" s="583"/>
      <c r="EFY30" s="583"/>
      <c r="EFZ30" s="583"/>
      <c r="EGA30" s="583"/>
      <c r="EGB30" s="583"/>
      <c r="EGC30" s="583"/>
      <c r="EGD30" s="583"/>
      <c r="EGE30" s="583"/>
      <c r="EGF30" s="583"/>
      <c r="EGG30" s="583"/>
      <c r="EGH30" s="583"/>
      <c r="EGI30" s="583"/>
      <c r="EGJ30" s="583"/>
      <c r="EGK30" s="583"/>
      <c r="EGL30" s="583"/>
      <c r="EGM30" s="583"/>
      <c r="EGN30" s="583"/>
      <c r="EGO30" s="583"/>
      <c r="EGP30" s="583"/>
      <c r="EGQ30" s="583"/>
      <c r="EGR30" s="583"/>
      <c r="EGS30" s="583"/>
      <c r="EGT30" s="583"/>
      <c r="EGU30" s="583"/>
      <c r="EGV30" s="583"/>
      <c r="EGW30" s="583"/>
      <c r="EGX30" s="583"/>
      <c r="EGY30" s="583"/>
      <c r="EGZ30" s="583"/>
      <c r="EHA30" s="583"/>
      <c r="EHB30" s="583"/>
      <c r="EHC30" s="583"/>
      <c r="EHD30" s="583"/>
      <c r="EHE30" s="583"/>
      <c r="EHF30" s="583"/>
      <c r="EHG30" s="583"/>
      <c r="EHH30" s="583"/>
      <c r="EHI30" s="583"/>
      <c r="EHJ30" s="583"/>
      <c r="EHK30" s="583"/>
      <c r="EHL30" s="583"/>
      <c r="EHM30" s="583"/>
      <c r="EHN30" s="583"/>
      <c r="EHO30" s="583"/>
      <c r="EHP30" s="583"/>
      <c r="EHQ30" s="583"/>
      <c r="EHR30" s="583"/>
      <c r="EHS30" s="583"/>
      <c r="EHT30" s="583"/>
      <c r="EHU30" s="583"/>
      <c r="EHV30" s="583"/>
      <c r="EHW30" s="583"/>
      <c r="EHX30" s="583"/>
      <c r="EHY30" s="583"/>
      <c r="EHZ30" s="583"/>
      <c r="EIA30" s="583"/>
      <c r="EIB30" s="583"/>
      <c r="EIC30" s="583"/>
      <c r="EID30" s="583"/>
      <c r="EIE30" s="583"/>
      <c r="EIF30" s="583"/>
      <c r="EIG30" s="583"/>
      <c r="EIH30" s="583"/>
      <c r="EII30" s="583"/>
      <c r="EIJ30" s="583"/>
      <c r="EIK30" s="583"/>
      <c r="EIL30" s="583"/>
      <c r="EIM30" s="583"/>
      <c r="EIN30" s="583"/>
      <c r="EIO30" s="583"/>
      <c r="EIP30" s="583"/>
      <c r="EIQ30" s="583"/>
      <c r="EIR30" s="583"/>
      <c r="EIS30" s="583"/>
      <c r="EIT30" s="583"/>
      <c r="EIU30" s="583"/>
      <c r="EIV30" s="583"/>
      <c r="EIW30" s="583"/>
      <c r="EIX30" s="583"/>
      <c r="EIY30" s="583"/>
      <c r="EIZ30" s="583"/>
      <c r="EJA30" s="583"/>
      <c r="EJB30" s="583"/>
      <c r="EJC30" s="583"/>
      <c r="EJD30" s="583"/>
      <c r="EJE30" s="583"/>
      <c r="EJF30" s="583"/>
      <c r="EJG30" s="583"/>
      <c r="EJH30" s="583"/>
      <c r="EJI30" s="583"/>
      <c r="EJJ30" s="583"/>
      <c r="EJK30" s="583"/>
      <c r="EJL30" s="583"/>
      <c r="EJM30" s="583"/>
      <c r="EJN30" s="583"/>
      <c r="EJO30" s="583"/>
      <c r="EJP30" s="583"/>
      <c r="EJQ30" s="583"/>
      <c r="EJR30" s="583"/>
      <c r="EJS30" s="583"/>
      <c r="EJT30" s="583"/>
      <c r="EJU30" s="583"/>
      <c r="EJV30" s="583"/>
      <c r="EJW30" s="583"/>
      <c r="EJX30" s="583"/>
      <c r="EJY30" s="583"/>
      <c r="EJZ30" s="583"/>
      <c r="EKA30" s="583"/>
      <c r="EKB30" s="583"/>
      <c r="EKC30" s="583"/>
      <c r="EKD30" s="583"/>
      <c r="EKE30" s="583"/>
      <c r="EKF30" s="583"/>
      <c r="EKG30" s="583"/>
      <c r="EKH30" s="583"/>
      <c r="EKI30" s="583"/>
      <c r="EKJ30" s="583"/>
      <c r="EKK30" s="583"/>
      <c r="EKL30" s="583"/>
      <c r="EKM30" s="583"/>
      <c r="EKN30" s="583"/>
      <c r="EKO30" s="583"/>
      <c r="EKP30" s="583"/>
      <c r="EKQ30" s="583"/>
      <c r="EKR30" s="583"/>
      <c r="EKS30" s="583"/>
      <c r="EKT30" s="583"/>
      <c r="EKU30" s="583"/>
      <c r="EKV30" s="583"/>
      <c r="EKW30" s="583"/>
      <c r="EKX30" s="583"/>
      <c r="EKY30" s="583"/>
      <c r="EKZ30" s="583"/>
      <c r="ELA30" s="583"/>
      <c r="ELB30" s="583"/>
      <c r="ELC30" s="583"/>
      <c r="ELD30" s="583"/>
      <c r="ELE30" s="583"/>
      <c r="ELF30" s="583"/>
      <c r="ELG30" s="583"/>
      <c r="ELH30" s="583"/>
      <c r="ELI30" s="583"/>
      <c r="ELJ30" s="583"/>
      <c r="ELK30" s="583"/>
      <c r="ELL30" s="583"/>
      <c r="ELM30" s="583"/>
      <c r="ELN30" s="583"/>
      <c r="ELO30" s="583"/>
      <c r="ELP30" s="583"/>
      <c r="ELQ30" s="583"/>
      <c r="ELR30" s="583"/>
      <c r="ELS30" s="583"/>
      <c r="ELT30" s="583"/>
      <c r="ELU30" s="583"/>
      <c r="ELV30" s="583"/>
      <c r="ELW30" s="583"/>
      <c r="ELX30" s="583"/>
      <c r="ELY30" s="583"/>
      <c r="ELZ30" s="583"/>
      <c r="EMA30" s="583"/>
      <c r="EMB30" s="583"/>
      <c r="EMC30" s="583"/>
      <c r="EMD30" s="583"/>
      <c r="EME30" s="583"/>
      <c r="EMF30" s="583"/>
      <c r="EMG30" s="583"/>
      <c r="EMH30" s="583"/>
      <c r="EMI30" s="583"/>
      <c r="EMJ30" s="583"/>
      <c r="EMK30" s="583"/>
      <c r="EML30" s="583"/>
      <c r="EMM30" s="583"/>
      <c r="EMN30" s="583"/>
      <c r="EMO30" s="583"/>
      <c r="EMP30" s="583"/>
      <c r="EMQ30" s="583"/>
      <c r="EMR30" s="583"/>
      <c r="EMS30" s="583"/>
      <c r="EMT30" s="583"/>
      <c r="EMU30" s="583"/>
      <c r="EMV30" s="583"/>
      <c r="EMW30" s="583"/>
      <c r="EMX30" s="583"/>
      <c r="EMY30" s="583"/>
      <c r="EMZ30" s="583"/>
      <c r="ENA30" s="583"/>
      <c r="ENB30" s="583"/>
      <c r="ENC30" s="583"/>
      <c r="END30" s="583"/>
      <c r="ENE30" s="583"/>
      <c r="ENF30" s="583"/>
      <c r="ENG30" s="583"/>
      <c r="ENH30" s="583"/>
      <c r="ENI30" s="583"/>
      <c r="ENJ30" s="583"/>
      <c r="ENK30" s="583"/>
      <c r="ENL30" s="583"/>
      <c r="ENM30" s="583"/>
      <c r="ENN30" s="583"/>
      <c r="ENO30" s="583"/>
      <c r="ENP30" s="583"/>
      <c r="ENQ30" s="583"/>
      <c r="ENR30" s="583"/>
      <c r="ENS30" s="583"/>
      <c r="ENT30" s="583"/>
      <c r="ENU30" s="583"/>
      <c r="ENV30" s="583"/>
      <c r="ENW30" s="583"/>
      <c r="ENX30" s="583"/>
      <c r="ENY30" s="583"/>
      <c r="ENZ30" s="583"/>
      <c r="EOA30" s="583"/>
      <c r="EOB30" s="583"/>
      <c r="EOC30" s="583"/>
      <c r="EOD30" s="583"/>
      <c r="EOE30" s="583"/>
      <c r="EOF30" s="583"/>
      <c r="EOG30" s="583"/>
      <c r="EOH30" s="583"/>
      <c r="EOI30" s="583"/>
      <c r="EOJ30" s="583"/>
      <c r="EOK30" s="583"/>
      <c r="EOL30" s="583"/>
      <c r="EOM30" s="583"/>
      <c r="EON30" s="583"/>
      <c r="EOO30" s="583"/>
      <c r="EOP30" s="583"/>
      <c r="EOQ30" s="583"/>
      <c r="EOR30" s="583"/>
      <c r="EOS30" s="583"/>
      <c r="EOT30" s="583"/>
      <c r="EOU30" s="583"/>
      <c r="EOV30" s="583"/>
      <c r="EOW30" s="583"/>
      <c r="EOX30" s="583"/>
      <c r="EOY30" s="583"/>
      <c r="EOZ30" s="583"/>
      <c r="EPA30" s="583"/>
      <c r="EPB30" s="583"/>
      <c r="EPC30" s="583"/>
      <c r="EPD30" s="583"/>
      <c r="EPE30" s="583"/>
      <c r="EPF30" s="583"/>
      <c r="EPG30" s="583"/>
      <c r="EPH30" s="583"/>
      <c r="EPI30" s="583"/>
      <c r="EPJ30" s="583"/>
      <c r="EPK30" s="583"/>
      <c r="EPL30" s="583"/>
      <c r="EPM30" s="583"/>
      <c r="EPN30" s="583"/>
      <c r="EPO30" s="583"/>
      <c r="EPP30" s="583"/>
      <c r="EPQ30" s="583"/>
      <c r="EPR30" s="583"/>
      <c r="EPS30" s="583"/>
      <c r="EPT30" s="583"/>
      <c r="EPU30" s="583"/>
      <c r="EPV30" s="583"/>
      <c r="EPW30" s="583"/>
      <c r="EPX30" s="583"/>
      <c r="EPY30" s="583"/>
      <c r="EPZ30" s="583"/>
      <c r="EQA30" s="583"/>
      <c r="EQB30" s="583"/>
      <c r="EQC30" s="583"/>
      <c r="EQD30" s="583"/>
      <c r="EQE30" s="583"/>
      <c r="EQF30" s="583"/>
      <c r="EQG30" s="583"/>
      <c r="EQH30" s="583"/>
      <c r="EQI30" s="583"/>
      <c r="EQJ30" s="583"/>
      <c r="EQK30" s="583"/>
      <c r="EQL30" s="583"/>
      <c r="EQM30" s="583"/>
      <c r="EQN30" s="583"/>
      <c r="EQO30" s="583"/>
      <c r="EQP30" s="583"/>
      <c r="EQQ30" s="583"/>
      <c r="EQR30" s="583"/>
      <c r="EQS30" s="583"/>
      <c r="EQT30" s="583"/>
      <c r="EQU30" s="583"/>
      <c r="EQV30" s="583"/>
      <c r="EQW30" s="583"/>
      <c r="EQX30" s="583"/>
      <c r="EQY30" s="583"/>
      <c r="EQZ30" s="583"/>
      <c r="ERA30" s="583"/>
      <c r="ERB30" s="583"/>
      <c r="ERC30" s="583"/>
      <c r="ERD30" s="583"/>
      <c r="ERE30" s="583"/>
      <c r="ERF30" s="583"/>
      <c r="ERG30" s="583"/>
      <c r="ERH30" s="583"/>
      <c r="ERI30" s="583"/>
      <c r="ERJ30" s="583"/>
      <c r="ERK30" s="583"/>
      <c r="ERL30" s="583"/>
      <c r="ERM30" s="583"/>
      <c r="ERN30" s="583"/>
      <c r="ERO30" s="583"/>
      <c r="ERP30" s="583"/>
      <c r="ERQ30" s="583"/>
      <c r="ERR30" s="583"/>
      <c r="ERS30" s="583"/>
      <c r="ERT30" s="583"/>
      <c r="ERU30" s="583"/>
      <c r="ERV30" s="583"/>
      <c r="ERW30" s="583"/>
      <c r="ERX30" s="583"/>
      <c r="ERY30" s="583"/>
      <c r="ERZ30" s="583"/>
      <c r="ESA30" s="583"/>
      <c r="ESB30" s="583"/>
      <c r="ESC30" s="583"/>
      <c r="ESD30" s="583"/>
      <c r="ESE30" s="583"/>
      <c r="ESF30" s="583"/>
      <c r="ESG30" s="583"/>
      <c r="ESH30" s="583"/>
      <c r="ESI30" s="583"/>
      <c r="ESJ30" s="583"/>
      <c r="ESK30" s="583"/>
      <c r="ESL30" s="583"/>
      <c r="ESM30" s="583"/>
      <c r="ESN30" s="583"/>
      <c r="ESO30" s="583"/>
      <c r="ESP30" s="583"/>
      <c r="ESQ30" s="583"/>
      <c r="ESR30" s="583"/>
      <c r="ESS30" s="583"/>
      <c r="EST30" s="583"/>
      <c r="ESU30" s="583"/>
      <c r="ESV30" s="583"/>
      <c r="ESW30" s="583"/>
      <c r="ESX30" s="583"/>
      <c r="ESY30" s="583"/>
      <c r="ESZ30" s="583"/>
      <c r="ETA30" s="583"/>
      <c r="ETB30" s="583"/>
      <c r="ETC30" s="583"/>
      <c r="ETD30" s="583"/>
      <c r="ETE30" s="583"/>
      <c r="ETF30" s="583"/>
      <c r="ETG30" s="583"/>
      <c r="ETH30" s="583"/>
      <c r="ETI30" s="583"/>
      <c r="ETJ30" s="583"/>
      <c r="ETK30" s="583"/>
      <c r="ETL30" s="583"/>
      <c r="ETM30" s="583"/>
      <c r="ETN30" s="583"/>
      <c r="ETO30" s="583"/>
      <c r="ETP30" s="583"/>
      <c r="ETQ30" s="583"/>
      <c r="ETR30" s="583"/>
      <c r="ETS30" s="583"/>
      <c r="ETT30" s="583"/>
      <c r="ETU30" s="583"/>
      <c r="ETV30" s="583"/>
      <c r="ETW30" s="583"/>
      <c r="ETX30" s="583"/>
      <c r="ETY30" s="583"/>
      <c r="ETZ30" s="583"/>
      <c r="EUA30" s="583"/>
      <c r="EUB30" s="583"/>
      <c r="EUC30" s="583"/>
      <c r="EUD30" s="583"/>
      <c r="EUE30" s="583"/>
      <c r="EUF30" s="583"/>
      <c r="EUG30" s="583"/>
      <c r="EUH30" s="583"/>
      <c r="EUI30" s="583"/>
      <c r="EUJ30" s="583"/>
      <c r="EUK30" s="583"/>
      <c r="EUL30" s="583"/>
      <c r="EUM30" s="583"/>
      <c r="EUN30" s="583"/>
      <c r="EUO30" s="583"/>
      <c r="EUP30" s="583"/>
      <c r="EUQ30" s="583"/>
      <c r="EUR30" s="583"/>
      <c r="EUS30" s="583"/>
      <c r="EUT30" s="583"/>
      <c r="EUU30" s="583"/>
      <c r="EUV30" s="583"/>
      <c r="EUW30" s="583"/>
      <c r="EUX30" s="583"/>
      <c r="EUY30" s="583"/>
      <c r="EUZ30" s="583"/>
      <c r="EVA30" s="583"/>
      <c r="EVB30" s="583"/>
      <c r="EVC30" s="583"/>
      <c r="EVD30" s="583"/>
      <c r="EVE30" s="583"/>
      <c r="EVF30" s="583"/>
      <c r="EVG30" s="583"/>
      <c r="EVH30" s="583"/>
      <c r="EVI30" s="583"/>
      <c r="EVJ30" s="583"/>
      <c r="EVK30" s="583"/>
      <c r="EVL30" s="583"/>
      <c r="EVM30" s="583"/>
      <c r="EVN30" s="583"/>
      <c r="EVO30" s="583"/>
      <c r="EVP30" s="583"/>
      <c r="EVQ30" s="583"/>
      <c r="EVR30" s="583"/>
      <c r="EVS30" s="583"/>
      <c r="EVT30" s="583"/>
      <c r="EVU30" s="583"/>
      <c r="EVV30" s="583"/>
      <c r="EVW30" s="583"/>
      <c r="EVX30" s="583"/>
      <c r="EVY30" s="583"/>
      <c r="EVZ30" s="583"/>
      <c r="EWA30" s="583"/>
      <c r="EWB30" s="583"/>
      <c r="EWC30" s="583"/>
      <c r="EWD30" s="583"/>
      <c r="EWE30" s="583"/>
      <c r="EWF30" s="583"/>
      <c r="EWG30" s="583"/>
      <c r="EWH30" s="583"/>
      <c r="EWI30" s="583"/>
      <c r="EWJ30" s="583"/>
      <c r="EWK30" s="583"/>
      <c r="EWL30" s="583"/>
      <c r="EWM30" s="583"/>
      <c r="EWN30" s="583"/>
      <c r="EWO30" s="583"/>
      <c r="EWP30" s="583"/>
      <c r="EWQ30" s="583"/>
      <c r="EWR30" s="583"/>
      <c r="EWS30" s="583"/>
      <c r="EWT30" s="583"/>
      <c r="EWU30" s="583"/>
      <c r="EWV30" s="583"/>
      <c r="EWW30" s="583"/>
      <c r="EWX30" s="583"/>
      <c r="EWY30" s="583"/>
      <c r="EWZ30" s="583"/>
      <c r="EXA30" s="583"/>
      <c r="EXB30" s="583"/>
      <c r="EXC30" s="583"/>
      <c r="EXD30" s="583"/>
      <c r="EXE30" s="583"/>
      <c r="EXF30" s="583"/>
      <c r="EXG30" s="583"/>
      <c r="EXH30" s="583"/>
      <c r="EXI30" s="583"/>
      <c r="EXJ30" s="583"/>
      <c r="EXK30" s="583"/>
      <c r="EXL30" s="583"/>
      <c r="EXM30" s="583"/>
      <c r="EXN30" s="583"/>
      <c r="EXO30" s="583"/>
      <c r="EXP30" s="583"/>
      <c r="EXQ30" s="583"/>
      <c r="EXR30" s="583"/>
      <c r="EXS30" s="583"/>
      <c r="EXT30" s="583"/>
      <c r="EXU30" s="583"/>
      <c r="EXV30" s="583"/>
      <c r="EXW30" s="583"/>
      <c r="EXX30" s="583"/>
      <c r="EXY30" s="583"/>
      <c r="EXZ30" s="583"/>
      <c r="EYA30" s="583"/>
      <c r="EYB30" s="583"/>
      <c r="EYC30" s="583"/>
      <c r="EYD30" s="583"/>
      <c r="EYE30" s="583"/>
      <c r="EYF30" s="583"/>
      <c r="EYG30" s="583"/>
      <c r="EYH30" s="583"/>
      <c r="EYI30" s="583"/>
      <c r="EYJ30" s="583"/>
      <c r="EYK30" s="583"/>
      <c r="EYL30" s="583"/>
      <c r="EYM30" s="583"/>
      <c r="EYN30" s="583"/>
      <c r="EYO30" s="583"/>
      <c r="EYP30" s="583"/>
      <c r="EYQ30" s="583"/>
      <c r="EYR30" s="583"/>
      <c r="EYS30" s="583"/>
      <c r="EYT30" s="583"/>
      <c r="EYU30" s="583"/>
      <c r="EYV30" s="583"/>
      <c r="EYW30" s="583"/>
      <c r="EYX30" s="583"/>
      <c r="EYY30" s="583"/>
      <c r="EYZ30" s="583"/>
      <c r="EZA30" s="583"/>
      <c r="EZB30" s="583"/>
      <c r="EZC30" s="583"/>
      <c r="EZD30" s="583"/>
      <c r="EZE30" s="583"/>
      <c r="EZF30" s="583"/>
      <c r="EZG30" s="583"/>
      <c r="EZH30" s="583"/>
      <c r="EZI30" s="583"/>
      <c r="EZJ30" s="583"/>
      <c r="EZK30" s="583"/>
      <c r="EZL30" s="583"/>
      <c r="EZM30" s="583"/>
      <c r="EZN30" s="583"/>
      <c r="EZO30" s="583"/>
      <c r="EZP30" s="583"/>
      <c r="EZQ30" s="583"/>
      <c r="EZR30" s="583"/>
      <c r="EZS30" s="583"/>
      <c r="EZT30" s="583"/>
      <c r="EZU30" s="583"/>
      <c r="EZV30" s="583"/>
      <c r="EZW30" s="583"/>
      <c r="EZX30" s="583"/>
      <c r="EZY30" s="583"/>
      <c r="EZZ30" s="583"/>
      <c r="FAA30" s="583"/>
      <c r="FAB30" s="583"/>
      <c r="FAC30" s="583"/>
      <c r="FAD30" s="583"/>
      <c r="FAE30" s="583"/>
      <c r="FAF30" s="583"/>
      <c r="FAG30" s="583"/>
      <c r="FAH30" s="583"/>
      <c r="FAI30" s="583"/>
      <c r="FAJ30" s="583"/>
      <c r="FAK30" s="583"/>
      <c r="FAL30" s="583"/>
      <c r="FAM30" s="583"/>
      <c r="FAN30" s="583"/>
      <c r="FAO30" s="583"/>
      <c r="FAP30" s="583"/>
      <c r="FAQ30" s="583"/>
      <c r="FAR30" s="583"/>
      <c r="FAS30" s="583"/>
      <c r="FAT30" s="583"/>
      <c r="FAU30" s="583"/>
      <c r="FAV30" s="583"/>
      <c r="FAW30" s="583"/>
      <c r="FAX30" s="583"/>
      <c r="FAY30" s="583"/>
      <c r="FAZ30" s="583"/>
      <c r="FBA30" s="583"/>
      <c r="FBB30" s="583"/>
      <c r="FBC30" s="583"/>
      <c r="FBD30" s="583"/>
      <c r="FBE30" s="583"/>
      <c r="FBF30" s="583"/>
      <c r="FBG30" s="583"/>
      <c r="FBH30" s="583"/>
      <c r="FBI30" s="583"/>
      <c r="FBJ30" s="583"/>
      <c r="FBK30" s="583"/>
      <c r="FBL30" s="583"/>
      <c r="FBM30" s="583"/>
      <c r="FBN30" s="583"/>
      <c r="FBO30" s="583"/>
      <c r="FBP30" s="583"/>
      <c r="FBQ30" s="583"/>
      <c r="FBR30" s="583"/>
      <c r="FBS30" s="583"/>
      <c r="FBT30" s="583"/>
      <c r="FBU30" s="583"/>
      <c r="FBV30" s="583"/>
      <c r="FBW30" s="583"/>
      <c r="FBX30" s="583"/>
      <c r="FBY30" s="583"/>
      <c r="FBZ30" s="583"/>
      <c r="FCA30" s="583"/>
      <c r="FCB30" s="583"/>
      <c r="FCC30" s="583"/>
      <c r="FCD30" s="583"/>
      <c r="FCE30" s="583"/>
      <c r="FCF30" s="583"/>
      <c r="FCG30" s="583"/>
      <c r="FCH30" s="583"/>
      <c r="FCI30" s="583"/>
      <c r="FCJ30" s="583"/>
      <c r="FCK30" s="583"/>
      <c r="FCL30" s="583"/>
      <c r="FCM30" s="583"/>
      <c r="FCN30" s="583"/>
      <c r="FCO30" s="583"/>
      <c r="FCP30" s="583"/>
      <c r="FCQ30" s="583"/>
      <c r="FCR30" s="583"/>
      <c r="FCS30" s="583"/>
      <c r="FCT30" s="583"/>
      <c r="FCU30" s="583"/>
      <c r="FCV30" s="583"/>
      <c r="FCW30" s="583"/>
      <c r="FCX30" s="583"/>
      <c r="FCY30" s="583"/>
      <c r="FCZ30" s="583"/>
      <c r="FDA30" s="583"/>
      <c r="FDB30" s="583"/>
      <c r="FDC30" s="583"/>
      <c r="FDD30" s="583"/>
      <c r="FDE30" s="583"/>
      <c r="FDF30" s="583"/>
      <c r="FDG30" s="583"/>
      <c r="FDH30" s="583"/>
      <c r="FDI30" s="583"/>
      <c r="FDJ30" s="583"/>
      <c r="FDK30" s="583"/>
      <c r="FDL30" s="583"/>
      <c r="FDM30" s="583"/>
      <c r="FDN30" s="583"/>
      <c r="FDO30" s="583"/>
      <c r="FDP30" s="583"/>
      <c r="FDQ30" s="583"/>
      <c r="FDR30" s="583"/>
      <c r="FDS30" s="583"/>
      <c r="FDT30" s="583"/>
      <c r="FDU30" s="583"/>
      <c r="FDV30" s="583"/>
      <c r="FDW30" s="583"/>
      <c r="FDX30" s="583"/>
      <c r="FDY30" s="583"/>
      <c r="FDZ30" s="583"/>
      <c r="FEA30" s="583"/>
      <c r="FEB30" s="583"/>
      <c r="FEC30" s="583"/>
      <c r="FED30" s="583"/>
      <c r="FEE30" s="583"/>
      <c r="FEF30" s="583"/>
      <c r="FEG30" s="583"/>
      <c r="FEH30" s="583"/>
      <c r="FEI30" s="583"/>
      <c r="FEJ30" s="583"/>
      <c r="FEK30" s="583"/>
      <c r="FEL30" s="583"/>
      <c r="FEM30" s="583"/>
      <c r="FEN30" s="583"/>
      <c r="FEO30" s="583"/>
      <c r="FEP30" s="583"/>
      <c r="FEQ30" s="583"/>
      <c r="FER30" s="583"/>
      <c r="FES30" s="583"/>
      <c r="FET30" s="583"/>
      <c r="FEU30" s="583"/>
      <c r="FEV30" s="583"/>
      <c r="FEW30" s="583"/>
      <c r="FEX30" s="583"/>
      <c r="FEY30" s="583"/>
      <c r="FEZ30" s="583"/>
      <c r="FFA30" s="583"/>
      <c r="FFB30" s="583"/>
      <c r="FFC30" s="583"/>
      <c r="FFD30" s="583"/>
      <c r="FFE30" s="583"/>
      <c r="FFF30" s="583"/>
      <c r="FFG30" s="583"/>
      <c r="FFH30" s="583"/>
      <c r="FFI30" s="583"/>
      <c r="FFJ30" s="583"/>
      <c r="FFK30" s="583"/>
      <c r="FFL30" s="583"/>
      <c r="FFM30" s="583"/>
      <c r="FFN30" s="583"/>
      <c r="FFO30" s="583"/>
      <c r="FFP30" s="583"/>
      <c r="FFQ30" s="583"/>
      <c r="FFR30" s="583"/>
      <c r="FFS30" s="583"/>
      <c r="FFT30" s="583"/>
      <c r="FFU30" s="583"/>
      <c r="FFV30" s="583"/>
      <c r="FFW30" s="583"/>
      <c r="FFX30" s="583"/>
      <c r="FFY30" s="583"/>
      <c r="FFZ30" s="583"/>
      <c r="FGA30" s="583"/>
      <c r="FGB30" s="583"/>
      <c r="FGC30" s="583"/>
      <c r="FGD30" s="583"/>
      <c r="FGE30" s="583"/>
      <c r="FGF30" s="583"/>
      <c r="FGG30" s="583"/>
      <c r="FGH30" s="583"/>
      <c r="FGI30" s="583"/>
      <c r="FGJ30" s="583"/>
      <c r="FGK30" s="583"/>
      <c r="FGL30" s="583"/>
      <c r="FGM30" s="583"/>
      <c r="FGN30" s="583"/>
      <c r="FGO30" s="583"/>
      <c r="FGP30" s="583"/>
      <c r="FGQ30" s="583"/>
      <c r="FGR30" s="583"/>
      <c r="FGS30" s="583"/>
      <c r="FGT30" s="583"/>
      <c r="FGU30" s="583"/>
      <c r="FGV30" s="583"/>
      <c r="FGW30" s="583"/>
      <c r="FGX30" s="583"/>
      <c r="FGY30" s="583"/>
      <c r="FGZ30" s="583"/>
      <c r="FHA30" s="583"/>
      <c r="FHB30" s="583"/>
      <c r="FHC30" s="583"/>
      <c r="FHD30" s="583"/>
      <c r="FHE30" s="583"/>
      <c r="FHF30" s="583"/>
      <c r="FHG30" s="583"/>
      <c r="FHH30" s="583"/>
      <c r="FHI30" s="583"/>
      <c r="FHJ30" s="583"/>
      <c r="FHK30" s="583"/>
      <c r="FHL30" s="583"/>
      <c r="FHM30" s="583"/>
      <c r="FHN30" s="583"/>
      <c r="FHO30" s="583"/>
      <c r="FHP30" s="583"/>
      <c r="FHQ30" s="583"/>
      <c r="FHR30" s="583"/>
      <c r="FHS30" s="583"/>
      <c r="FHT30" s="583"/>
      <c r="FHU30" s="583"/>
      <c r="FHV30" s="583"/>
      <c r="FHW30" s="583"/>
      <c r="FHX30" s="583"/>
      <c r="FHY30" s="583"/>
      <c r="FHZ30" s="583"/>
      <c r="FIA30" s="583"/>
      <c r="FIB30" s="583"/>
      <c r="FIC30" s="583"/>
      <c r="FID30" s="583"/>
      <c r="FIE30" s="583"/>
      <c r="FIF30" s="583"/>
      <c r="FIG30" s="583"/>
      <c r="FIH30" s="583"/>
      <c r="FII30" s="583"/>
      <c r="FIJ30" s="583"/>
      <c r="FIK30" s="583"/>
      <c r="FIL30" s="583"/>
      <c r="FIM30" s="583"/>
      <c r="FIN30" s="583"/>
      <c r="FIO30" s="583"/>
      <c r="FIP30" s="583"/>
      <c r="FIQ30" s="583"/>
      <c r="FIR30" s="583"/>
      <c r="FIS30" s="583"/>
      <c r="FIT30" s="583"/>
      <c r="FIU30" s="583"/>
      <c r="FIV30" s="583"/>
      <c r="FIW30" s="583"/>
      <c r="FIX30" s="583"/>
      <c r="FIY30" s="583"/>
      <c r="FIZ30" s="583"/>
      <c r="FJA30" s="583"/>
      <c r="FJB30" s="583"/>
      <c r="FJC30" s="583"/>
      <c r="FJD30" s="583"/>
      <c r="FJE30" s="583"/>
      <c r="FJF30" s="583"/>
      <c r="FJG30" s="583"/>
      <c r="FJH30" s="583"/>
      <c r="FJI30" s="583"/>
      <c r="FJJ30" s="583"/>
      <c r="FJK30" s="583"/>
      <c r="FJL30" s="583"/>
      <c r="FJM30" s="583"/>
      <c r="FJN30" s="583"/>
      <c r="FJO30" s="583"/>
      <c r="FJP30" s="583"/>
      <c r="FJQ30" s="583"/>
      <c r="FJR30" s="583"/>
      <c r="FJS30" s="583"/>
      <c r="FJT30" s="583"/>
      <c r="FJU30" s="583"/>
      <c r="FJV30" s="583"/>
      <c r="FJW30" s="583"/>
      <c r="FJX30" s="583"/>
      <c r="FJY30" s="583"/>
      <c r="FJZ30" s="583"/>
      <c r="FKA30" s="583"/>
      <c r="FKB30" s="583"/>
      <c r="FKC30" s="583"/>
      <c r="FKD30" s="583"/>
      <c r="FKE30" s="583"/>
      <c r="FKF30" s="583"/>
      <c r="FKG30" s="583"/>
      <c r="FKH30" s="583"/>
      <c r="FKI30" s="583"/>
      <c r="FKJ30" s="583"/>
      <c r="FKK30" s="583"/>
      <c r="FKL30" s="583"/>
      <c r="FKM30" s="583"/>
      <c r="FKN30" s="583"/>
      <c r="FKO30" s="583"/>
      <c r="FKP30" s="583"/>
      <c r="FKQ30" s="583"/>
      <c r="FKR30" s="583"/>
      <c r="FKS30" s="583"/>
      <c r="FKT30" s="583"/>
      <c r="FKU30" s="583"/>
      <c r="FKV30" s="583"/>
      <c r="FKW30" s="583"/>
      <c r="FKX30" s="583"/>
      <c r="FKY30" s="583"/>
      <c r="FKZ30" s="583"/>
      <c r="FLA30" s="583"/>
      <c r="FLB30" s="583"/>
      <c r="FLC30" s="583"/>
      <c r="FLD30" s="583"/>
      <c r="FLE30" s="583"/>
      <c r="FLF30" s="583"/>
      <c r="FLG30" s="583"/>
      <c r="FLH30" s="583"/>
      <c r="FLI30" s="583"/>
      <c r="FLJ30" s="583"/>
      <c r="FLK30" s="583"/>
      <c r="FLL30" s="583"/>
      <c r="FLM30" s="583"/>
      <c r="FLN30" s="583"/>
      <c r="FLO30" s="583"/>
      <c r="FLP30" s="583"/>
      <c r="FLQ30" s="583"/>
      <c r="FLR30" s="583"/>
      <c r="FLS30" s="583"/>
      <c r="FLT30" s="583"/>
      <c r="FLU30" s="583"/>
      <c r="FLV30" s="583"/>
      <c r="FLW30" s="583"/>
      <c r="FLX30" s="583"/>
      <c r="FLY30" s="583"/>
      <c r="FLZ30" s="583"/>
      <c r="FMA30" s="583"/>
      <c r="FMB30" s="583"/>
      <c r="FMC30" s="583"/>
      <c r="FMD30" s="583"/>
      <c r="FME30" s="583"/>
      <c r="FMF30" s="583"/>
      <c r="FMG30" s="583"/>
      <c r="FMH30" s="583"/>
      <c r="FMI30" s="583"/>
      <c r="FMJ30" s="583"/>
      <c r="FMK30" s="583"/>
      <c r="FML30" s="583"/>
      <c r="FMM30" s="583"/>
      <c r="FMN30" s="583"/>
      <c r="FMO30" s="583"/>
      <c r="FMP30" s="583"/>
      <c r="FMQ30" s="583"/>
      <c r="FMR30" s="583"/>
      <c r="FMS30" s="583"/>
      <c r="FMT30" s="583"/>
      <c r="FMU30" s="583"/>
      <c r="FMV30" s="583"/>
      <c r="FMW30" s="583"/>
      <c r="FMX30" s="583"/>
      <c r="FMY30" s="583"/>
      <c r="FMZ30" s="583"/>
      <c r="FNA30" s="583"/>
      <c r="FNB30" s="583"/>
      <c r="FNC30" s="583"/>
      <c r="FND30" s="583"/>
      <c r="FNE30" s="583"/>
      <c r="FNF30" s="583"/>
      <c r="FNG30" s="583"/>
      <c r="FNH30" s="583"/>
      <c r="FNI30" s="583"/>
      <c r="FNJ30" s="583"/>
      <c r="FNK30" s="583"/>
      <c r="FNL30" s="583"/>
      <c r="FNM30" s="583"/>
      <c r="FNN30" s="583"/>
      <c r="FNO30" s="583"/>
      <c r="FNP30" s="583"/>
      <c r="FNQ30" s="583"/>
      <c r="FNR30" s="583"/>
      <c r="FNS30" s="583"/>
      <c r="FNT30" s="583"/>
      <c r="FNU30" s="583"/>
      <c r="FNV30" s="583"/>
      <c r="FNW30" s="583"/>
      <c r="FNX30" s="583"/>
      <c r="FNY30" s="583"/>
      <c r="FNZ30" s="583"/>
      <c r="FOA30" s="583"/>
      <c r="FOB30" s="583"/>
      <c r="FOC30" s="583"/>
      <c r="FOD30" s="583"/>
      <c r="FOE30" s="583"/>
      <c r="FOF30" s="583"/>
      <c r="FOG30" s="583"/>
      <c r="FOH30" s="583"/>
      <c r="FOI30" s="583"/>
      <c r="FOJ30" s="583"/>
      <c r="FOK30" s="583"/>
      <c r="FOL30" s="583"/>
      <c r="FOM30" s="583"/>
      <c r="FON30" s="583"/>
      <c r="FOO30" s="583"/>
      <c r="FOP30" s="583"/>
      <c r="FOQ30" s="583"/>
      <c r="FOR30" s="583"/>
      <c r="FOS30" s="583"/>
      <c r="FOT30" s="583"/>
      <c r="FOU30" s="583"/>
      <c r="FOV30" s="583"/>
      <c r="FOW30" s="583"/>
      <c r="FOX30" s="583"/>
      <c r="FOY30" s="583"/>
      <c r="FOZ30" s="583"/>
      <c r="FPA30" s="583"/>
      <c r="FPB30" s="583"/>
      <c r="FPC30" s="583"/>
      <c r="FPD30" s="583"/>
      <c r="FPE30" s="583"/>
      <c r="FPF30" s="583"/>
      <c r="FPG30" s="583"/>
      <c r="FPH30" s="583"/>
      <c r="FPI30" s="583"/>
      <c r="FPJ30" s="583"/>
      <c r="FPK30" s="583"/>
      <c r="FPL30" s="583"/>
      <c r="FPM30" s="583"/>
      <c r="FPN30" s="583"/>
      <c r="FPO30" s="583"/>
      <c r="FPP30" s="583"/>
      <c r="FPQ30" s="583"/>
      <c r="FPR30" s="583"/>
      <c r="FPS30" s="583"/>
      <c r="FPT30" s="583"/>
      <c r="FPU30" s="583"/>
      <c r="FPV30" s="583"/>
      <c r="FPW30" s="583"/>
      <c r="FPX30" s="583"/>
      <c r="FPY30" s="583"/>
      <c r="FPZ30" s="583"/>
      <c r="FQA30" s="583"/>
      <c r="FQB30" s="583"/>
      <c r="FQC30" s="583"/>
      <c r="FQD30" s="583"/>
      <c r="FQE30" s="583"/>
      <c r="FQF30" s="583"/>
      <c r="FQG30" s="583"/>
      <c r="FQH30" s="583"/>
      <c r="FQI30" s="583"/>
      <c r="FQJ30" s="583"/>
      <c r="FQK30" s="583"/>
      <c r="FQL30" s="583"/>
      <c r="FQM30" s="583"/>
      <c r="FQN30" s="583"/>
      <c r="FQO30" s="583"/>
      <c r="FQP30" s="583"/>
      <c r="FQQ30" s="583"/>
      <c r="FQR30" s="583"/>
      <c r="FQS30" s="583"/>
      <c r="FQT30" s="583"/>
      <c r="FQU30" s="583"/>
      <c r="FQV30" s="583"/>
      <c r="FQW30" s="583"/>
      <c r="FQX30" s="583"/>
      <c r="FQY30" s="583"/>
      <c r="FQZ30" s="583"/>
      <c r="FRA30" s="583"/>
      <c r="FRB30" s="583"/>
      <c r="FRC30" s="583"/>
      <c r="FRD30" s="583"/>
      <c r="FRE30" s="583"/>
      <c r="FRF30" s="583"/>
      <c r="FRG30" s="583"/>
      <c r="FRH30" s="583"/>
      <c r="FRI30" s="583"/>
      <c r="FRJ30" s="583"/>
      <c r="FRK30" s="583"/>
      <c r="FRL30" s="583"/>
      <c r="FRM30" s="583"/>
      <c r="FRN30" s="583"/>
      <c r="FRO30" s="583"/>
      <c r="FRP30" s="583"/>
      <c r="FRQ30" s="583"/>
      <c r="FRR30" s="583"/>
      <c r="FRS30" s="583"/>
      <c r="FRT30" s="583"/>
      <c r="FRU30" s="583"/>
      <c r="FRV30" s="583"/>
      <c r="FRW30" s="583"/>
      <c r="FRX30" s="583"/>
      <c r="FRY30" s="583"/>
      <c r="FRZ30" s="583"/>
      <c r="FSA30" s="583"/>
      <c r="FSB30" s="583"/>
      <c r="FSC30" s="583"/>
      <c r="FSD30" s="583"/>
      <c r="FSE30" s="583"/>
      <c r="FSF30" s="583"/>
      <c r="FSG30" s="583"/>
      <c r="FSH30" s="583"/>
      <c r="FSI30" s="583"/>
      <c r="FSJ30" s="583"/>
      <c r="FSK30" s="583"/>
      <c r="FSL30" s="583"/>
      <c r="FSM30" s="583"/>
      <c r="FSN30" s="583"/>
      <c r="FSO30" s="583"/>
      <c r="FSP30" s="583"/>
      <c r="FSQ30" s="583"/>
      <c r="FSR30" s="583"/>
      <c r="FSS30" s="583"/>
      <c r="FST30" s="583"/>
      <c r="FSU30" s="583"/>
      <c r="FSV30" s="583"/>
      <c r="FSW30" s="583"/>
      <c r="FSX30" s="583"/>
      <c r="FSY30" s="583"/>
      <c r="FSZ30" s="583"/>
      <c r="FTA30" s="583"/>
      <c r="FTB30" s="583"/>
      <c r="FTC30" s="583"/>
      <c r="FTD30" s="583"/>
      <c r="FTE30" s="583"/>
      <c r="FTF30" s="583"/>
      <c r="FTG30" s="583"/>
      <c r="FTH30" s="583"/>
      <c r="FTI30" s="583"/>
      <c r="FTJ30" s="583"/>
      <c r="FTK30" s="583"/>
      <c r="FTL30" s="583"/>
      <c r="FTM30" s="583"/>
      <c r="FTN30" s="583"/>
      <c r="FTO30" s="583"/>
      <c r="FTP30" s="583"/>
      <c r="FTQ30" s="583"/>
      <c r="FTR30" s="583"/>
      <c r="FTS30" s="583"/>
      <c r="FTT30" s="583"/>
      <c r="FTU30" s="583"/>
      <c r="FTV30" s="583"/>
      <c r="FTW30" s="583"/>
      <c r="FTX30" s="583"/>
      <c r="FTY30" s="583"/>
      <c r="FTZ30" s="583"/>
      <c r="FUA30" s="583"/>
      <c r="FUB30" s="583"/>
      <c r="FUC30" s="583"/>
      <c r="FUD30" s="583"/>
      <c r="FUE30" s="583"/>
      <c r="FUF30" s="583"/>
      <c r="FUG30" s="583"/>
      <c r="FUH30" s="583"/>
      <c r="FUI30" s="583"/>
      <c r="FUJ30" s="583"/>
      <c r="FUK30" s="583"/>
      <c r="FUL30" s="583"/>
      <c r="FUM30" s="583"/>
      <c r="FUN30" s="583"/>
      <c r="FUO30" s="583"/>
      <c r="FUP30" s="583"/>
      <c r="FUQ30" s="583"/>
      <c r="FUR30" s="583"/>
      <c r="FUS30" s="583"/>
      <c r="FUT30" s="583"/>
      <c r="FUU30" s="583"/>
      <c r="FUV30" s="583"/>
      <c r="FUW30" s="583"/>
      <c r="FUX30" s="583"/>
      <c r="FUY30" s="583"/>
      <c r="FUZ30" s="583"/>
      <c r="FVA30" s="583"/>
      <c r="FVB30" s="583"/>
      <c r="FVC30" s="583"/>
      <c r="FVD30" s="583"/>
      <c r="FVE30" s="583"/>
      <c r="FVF30" s="583"/>
      <c r="FVG30" s="583"/>
      <c r="FVH30" s="583"/>
      <c r="FVI30" s="583"/>
      <c r="FVJ30" s="583"/>
      <c r="FVK30" s="583"/>
      <c r="FVL30" s="583"/>
      <c r="FVM30" s="583"/>
      <c r="FVN30" s="583"/>
      <c r="FVO30" s="583"/>
      <c r="FVP30" s="583"/>
      <c r="FVQ30" s="583"/>
      <c r="FVR30" s="583"/>
      <c r="FVS30" s="583"/>
      <c r="FVT30" s="583"/>
      <c r="FVU30" s="583"/>
      <c r="FVV30" s="583"/>
      <c r="FVW30" s="583"/>
      <c r="FVX30" s="583"/>
      <c r="FVY30" s="583"/>
      <c r="FVZ30" s="583"/>
      <c r="FWA30" s="583"/>
      <c r="FWB30" s="583"/>
      <c r="FWC30" s="583"/>
      <c r="FWD30" s="583"/>
      <c r="FWE30" s="583"/>
      <c r="FWF30" s="583"/>
      <c r="FWG30" s="583"/>
      <c r="FWH30" s="583"/>
      <c r="FWI30" s="583"/>
      <c r="FWJ30" s="583"/>
      <c r="FWK30" s="583"/>
      <c r="FWL30" s="583"/>
      <c r="FWM30" s="583"/>
      <c r="FWN30" s="583"/>
      <c r="FWO30" s="583"/>
      <c r="FWP30" s="583"/>
      <c r="FWQ30" s="583"/>
      <c r="FWR30" s="583"/>
      <c r="FWS30" s="583"/>
      <c r="FWT30" s="583"/>
      <c r="FWU30" s="583"/>
      <c r="FWV30" s="583"/>
      <c r="FWW30" s="583"/>
      <c r="FWX30" s="583"/>
      <c r="FWY30" s="583"/>
      <c r="FWZ30" s="583"/>
      <c r="FXA30" s="583"/>
      <c r="FXB30" s="583"/>
      <c r="FXC30" s="583"/>
      <c r="FXD30" s="583"/>
      <c r="FXE30" s="583"/>
      <c r="FXF30" s="583"/>
      <c r="FXG30" s="583"/>
      <c r="FXH30" s="583"/>
      <c r="FXI30" s="583"/>
      <c r="FXJ30" s="583"/>
      <c r="FXK30" s="583"/>
      <c r="FXL30" s="583"/>
      <c r="FXM30" s="583"/>
      <c r="FXN30" s="583"/>
      <c r="FXO30" s="583"/>
      <c r="FXP30" s="583"/>
      <c r="FXQ30" s="583"/>
      <c r="FXR30" s="583"/>
      <c r="FXS30" s="583"/>
      <c r="FXT30" s="583"/>
      <c r="FXU30" s="583"/>
      <c r="FXV30" s="583"/>
      <c r="FXW30" s="583"/>
      <c r="FXX30" s="583"/>
      <c r="FXY30" s="583"/>
      <c r="FXZ30" s="583"/>
      <c r="FYA30" s="583"/>
      <c r="FYB30" s="583"/>
      <c r="FYC30" s="583"/>
      <c r="FYD30" s="583"/>
      <c r="FYE30" s="583"/>
      <c r="FYF30" s="583"/>
      <c r="FYG30" s="583"/>
      <c r="FYH30" s="583"/>
      <c r="FYI30" s="583"/>
      <c r="FYJ30" s="583"/>
      <c r="FYK30" s="583"/>
      <c r="FYL30" s="583"/>
      <c r="FYM30" s="583"/>
      <c r="FYN30" s="583"/>
      <c r="FYO30" s="583"/>
      <c r="FYP30" s="583"/>
      <c r="FYQ30" s="583"/>
      <c r="FYR30" s="583"/>
      <c r="FYS30" s="583"/>
      <c r="FYT30" s="583"/>
      <c r="FYU30" s="583"/>
      <c r="FYV30" s="583"/>
      <c r="FYW30" s="583"/>
      <c r="FYX30" s="583"/>
      <c r="FYY30" s="583"/>
      <c r="FYZ30" s="583"/>
      <c r="FZA30" s="583"/>
      <c r="FZB30" s="583"/>
      <c r="FZC30" s="583"/>
      <c r="FZD30" s="583"/>
      <c r="FZE30" s="583"/>
      <c r="FZF30" s="583"/>
      <c r="FZG30" s="583"/>
      <c r="FZH30" s="583"/>
      <c r="FZI30" s="583"/>
      <c r="FZJ30" s="583"/>
      <c r="FZK30" s="583"/>
      <c r="FZL30" s="583"/>
      <c r="FZM30" s="583"/>
      <c r="FZN30" s="583"/>
      <c r="FZO30" s="583"/>
      <c r="FZP30" s="583"/>
      <c r="FZQ30" s="583"/>
      <c r="FZR30" s="583"/>
      <c r="FZS30" s="583"/>
      <c r="FZT30" s="583"/>
      <c r="FZU30" s="583"/>
      <c r="FZV30" s="583"/>
      <c r="FZW30" s="583"/>
      <c r="FZX30" s="583"/>
      <c r="FZY30" s="583"/>
      <c r="FZZ30" s="583"/>
      <c r="GAA30" s="583"/>
      <c r="GAB30" s="583"/>
      <c r="GAC30" s="583"/>
      <c r="GAD30" s="583"/>
      <c r="GAE30" s="583"/>
      <c r="GAF30" s="583"/>
      <c r="GAG30" s="583"/>
      <c r="GAH30" s="583"/>
      <c r="GAI30" s="583"/>
      <c r="GAJ30" s="583"/>
      <c r="GAK30" s="583"/>
      <c r="GAL30" s="583"/>
      <c r="GAM30" s="583"/>
      <c r="GAN30" s="583"/>
      <c r="GAO30" s="583"/>
      <c r="GAP30" s="583"/>
      <c r="GAQ30" s="583"/>
      <c r="GAR30" s="583"/>
      <c r="GAS30" s="583"/>
      <c r="GAT30" s="583"/>
      <c r="GAU30" s="583"/>
      <c r="GAV30" s="583"/>
      <c r="GAW30" s="583"/>
      <c r="GAX30" s="583"/>
      <c r="GAY30" s="583"/>
      <c r="GAZ30" s="583"/>
      <c r="GBA30" s="583"/>
      <c r="GBB30" s="583"/>
      <c r="GBC30" s="583"/>
      <c r="GBD30" s="583"/>
      <c r="GBE30" s="583"/>
      <c r="GBF30" s="583"/>
      <c r="GBG30" s="583"/>
      <c r="GBH30" s="583"/>
      <c r="GBI30" s="583"/>
      <c r="GBJ30" s="583"/>
      <c r="GBK30" s="583"/>
      <c r="GBL30" s="583"/>
      <c r="GBM30" s="583"/>
      <c r="GBN30" s="583"/>
      <c r="GBO30" s="583"/>
      <c r="GBP30" s="583"/>
      <c r="GBQ30" s="583"/>
      <c r="GBR30" s="583"/>
      <c r="GBS30" s="583"/>
      <c r="GBT30" s="583"/>
      <c r="GBU30" s="583"/>
      <c r="GBV30" s="583"/>
      <c r="GBW30" s="583"/>
      <c r="GBX30" s="583"/>
      <c r="GBY30" s="583"/>
      <c r="GBZ30" s="583"/>
      <c r="GCA30" s="583"/>
      <c r="GCB30" s="583"/>
      <c r="GCC30" s="583"/>
      <c r="GCD30" s="583"/>
      <c r="GCE30" s="583"/>
      <c r="GCF30" s="583"/>
      <c r="GCG30" s="583"/>
      <c r="GCH30" s="583"/>
      <c r="GCI30" s="583"/>
      <c r="GCJ30" s="583"/>
      <c r="GCK30" s="583"/>
      <c r="GCL30" s="583"/>
      <c r="GCM30" s="583"/>
      <c r="GCN30" s="583"/>
      <c r="GCO30" s="583"/>
      <c r="GCP30" s="583"/>
      <c r="GCQ30" s="583"/>
      <c r="GCR30" s="583"/>
      <c r="GCS30" s="583"/>
      <c r="GCT30" s="583"/>
      <c r="GCU30" s="583"/>
      <c r="GCV30" s="583"/>
      <c r="GCW30" s="583"/>
      <c r="GCX30" s="583"/>
      <c r="GCY30" s="583"/>
      <c r="GCZ30" s="583"/>
      <c r="GDA30" s="583"/>
      <c r="GDB30" s="583"/>
      <c r="GDC30" s="583"/>
      <c r="GDD30" s="583"/>
      <c r="GDE30" s="583"/>
      <c r="GDF30" s="583"/>
      <c r="GDG30" s="583"/>
      <c r="GDH30" s="583"/>
      <c r="GDI30" s="583"/>
      <c r="GDJ30" s="583"/>
      <c r="GDK30" s="583"/>
      <c r="GDL30" s="583"/>
      <c r="GDM30" s="583"/>
      <c r="GDN30" s="583"/>
      <c r="GDO30" s="583"/>
      <c r="GDP30" s="583"/>
      <c r="GDQ30" s="583"/>
      <c r="GDR30" s="583"/>
      <c r="GDS30" s="583"/>
      <c r="GDT30" s="583"/>
      <c r="GDU30" s="583"/>
      <c r="GDV30" s="583"/>
      <c r="GDW30" s="583"/>
      <c r="GDX30" s="583"/>
      <c r="GDY30" s="583"/>
      <c r="GDZ30" s="583"/>
      <c r="GEA30" s="583"/>
      <c r="GEB30" s="583"/>
      <c r="GEC30" s="583"/>
      <c r="GED30" s="583"/>
      <c r="GEE30" s="583"/>
      <c r="GEF30" s="583"/>
      <c r="GEG30" s="583"/>
      <c r="GEH30" s="583"/>
      <c r="GEI30" s="583"/>
      <c r="GEJ30" s="583"/>
      <c r="GEK30" s="583"/>
      <c r="GEL30" s="583"/>
      <c r="GEM30" s="583"/>
      <c r="GEN30" s="583"/>
      <c r="GEO30" s="583"/>
      <c r="GEP30" s="583"/>
      <c r="GEQ30" s="583"/>
      <c r="GER30" s="583"/>
      <c r="GES30" s="583"/>
      <c r="GET30" s="583"/>
      <c r="GEU30" s="583"/>
      <c r="GEV30" s="583"/>
      <c r="GEW30" s="583"/>
      <c r="GEX30" s="583"/>
      <c r="GEY30" s="583"/>
      <c r="GEZ30" s="583"/>
      <c r="GFA30" s="583"/>
      <c r="GFB30" s="583"/>
      <c r="GFC30" s="583"/>
      <c r="GFD30" s="583"/>
      <c r="GFE30" s="583"/>
      <c r="GFF30" s="583"/>
      <c r="GFG30" s="583"/>
      <c r="GFH30" s="583"/>
      <c r="GFI30" s="583"/>
      <c r="GFJ30" s="583"/>
      <c r="GFK30" s="583"/>
      <c r="GFL30" s="583"/>
      <c r="GFM30" s="583"/>
      <c r="GFN30" s="583"/>
      <c r="GFO30" s="583"/>
      <c r="GFP30" s="583"/>
      <c r="GFQ30" s="583"/>
      <c r="GFR30" s="583"/>
      <c r="GFS30" s="583"/>
      <c r="GFT30" s="583"/>
      <c r="GFU30" s="583"/>
      <c r="GFV30" s="583"/>
      <c r="GFW30" s="583"/>
      <c r="GFX30" s="583"/>
      <c r="GFY30" s="583"/>
      <c r="GFZ30" s="583"/>
      <c r="GGA30" s="583"/>
      <c r="GGB30" s="583"/>
      <c r="GGC30" s="583"/>
      <c r="GGD30" s="583"/>
      <c r="GGE30" s="583"/>
      <c r="GGF30" s="583"/>
      <c r="GGG30" s="583"/>
      <c r="GGH30" s="583"/>
      <c r="GGI30" s="583"/>
      <c r="GGJ30" s="583"/>
      <c r="GGK30" s="583"/>
      <c r="GGL30" s="583"/>
      <c r="GGM30" s="583"/>
      <c r="GGN30" s="583"/>
      <c r="GGO30" s="583"/>
      <c r="GGP30" s="583"/>
      <c r="GGQ30" s="583"/>
      <c r="GGR30" s="583"/>
      <c r="GGS30" s="583"/>
      <c r="GGT30" s="583"/>
      <c r="GGU30" s="583"/>
      <c r="GGV30" s="583"/>
      <c r="GGW30" s="583"/>
      <c r="GGX30" s="583"/>
      <c r="GGY30" s="583"/>
      <c r="GGZ30" s="583"/>
      <c r="GHA30" s="583"/>
      <c r="GHB30" s="583"/>
      <c r="GHC30" s="583"/>
      <c r="GHD30" s="583"/>
      <c r="GHE30" s="583"/>
      <c r="GHF30" s="583"/>
      <c r="GHG30" s="583"/>
      <c r="GHH30" s="583"/>
      <c r="GHI30" s="583"/>
      <c r="GHJ30" s="583"/>
      <c r="GHK30" s="583"/>
      <c r="GHL30" s="583"/>
      <c r="GHM30" s="583"/>
      <c r="GHN30" s="583"/>
      <c r="GHO30" s="583"/>
      <c r="GHP30" s="583"/>
      <c r="GHQ30" s="583"/>
      <c r="GHR30" s="583"/>
      <c r="GHS30" s="583"/>
      <c r="GHT30" s="583"/>
      <c r="GHU30" s="583"/>
      <c r="GHV30" s="583"/>
      <c r="GHW30" s="583"/>
      <c r="GHX30" s="583"/>
      <c r="GHY30" s="583"/>
      <c r="GHZ30" s="583"/>
      <c r="GIA30" s="583"/>
      <c r="GIB30" s="583"/>
      <c r="GIC30" s="583"/>
      <c r="GID30" s="583"/>
      <c r="GIE30" s="583"/>
      <c r="GIF30" s="583"/>
      <c r="GIG30" s="583"/>
      <c r="GIH30" s="583"/>
      <c r="GII30" s="583"/>
      <c r="GIJ30" s="583"/>
      <c r="GIK30" s="583"/>
      <c r="GIL30" s="583"/>
      <c r="GIM30" s="583"/>
      <c r="GIN30" s="583"/>
      <c r="GIO30" s="583"/>
      <c r="GIP30" s="583"/>
      <c r="GIQ30" s="583"/>
      <c r="GIR30" s="583"/>
      <c r="GIS30" s="583"/>
      <c r="GIT30" s="583"/>
      <c r="GIU30" s="583"/>
      <c r="GIV30" s="583"/>
      <c r="GIW30" s="583"/>
      <c r="GIX30" s="583"/>
      <c r="GIY30" s="583"/>
      <c r="GIZ30" s="583"/>
      <c r="GJA30" s="583"/>
      <c r="GJB30" s="583"/>
      <c r="GJC30" s="583"/>
      <c r="GJD30" s="583"/>
      <c r="GJE30" s="583"/>
      <c r="GJF30" s="583"/>
      <c r="GJG30" s="583"/>
      <c r="GJH30" s="583"/>
      <c r="GJI30" s="583"/>
      <c r="GJJ30" s="583"/>
      <c r="GJK30" s="583"/>
      <c r="GJL30" s="583"/>
      <c r="GJM30" s="583"/>
      <c r="GJN30" s="583"/>
      <c r="GJO30" s="583"/>
      <c r="GJP30" s="583"/>
      <c r="GJQ30" s="583"/>
      <c r="GJR30" s="583"/>
      <c r="GJS30" s="583"/>
      <c r="GJT30" s="583"/>
      <c r="GJU30" s="583"/>
      <c r="GJV30" s="583"/>
      <c r="GJW30" s="583"/>
      <c r="GJX30" s="583"/>
      <c r="GJY30" s="583"/>
      <c r="GJZ30" s="583"/>
      <c r="GKA30" s="583"/>
      <c r="GKB30" s="583"/>
      <c r="GKC30" s="583"/>
      <c r="GKD30" s="583"/>
      <c r="GKE30" s="583"/>
      <c r="GKF30" s="583"/>
      <c r="GKG30" s="583"/>
      <c r="GKH30" s="583"/>
      <c r="GKI30" s="583"/>
      <c r="GKJ30" s="583"/>
      <c r="GKK30" s="583"/>
      <c r="GKL30" s="583"/>
      <c r="GKM30" s="583"/>
      <c r="GKN30" s="583"/>
      <c r="GKO30" s="583"/>
      <c r="GKP30" s="583"/>
      <c r="GKQ30" s="583"/>
      <c r="GKR30" s="583"/>
      <c r="GKS30" s="583"/>
      <c r="GKT30" s="583"/>
      <c r="GKU30" s="583"/>
      <c r="GKV30" s="583"/>
      <c r="GKW30" s="583"/>
      <c r="GKX30" s="583"/>
      <c r="GKY30" s="583"/>
      <c r="GKZ30" s="583"/>
      <c r="GLA30" s="583"/>
      <c r="GLB30" s="583"/>
      <c r="GLC30" s="583"/>
      <c r="GLD30" s="583"/>
      <c r="GLE30" s="583"/>
      <c r="GLF30" s="583"/>
      <c r="GLG30" s="583"/>
      <c r="GLH30" s="583"/>
      <c r="GLI30" s="583"/>
      <c r="GLJ30" s="583"/>
      <c r="GLK30" s="583"/>
      <c r="GLL30" s="583"/>
      <c r="GLM30" s="583"/>
      <c r="GLN30" s="583"/>
      <c r="GLO30" s="583"/>
      <c r="GLP30" s="583"/>
      <c r="GLQ30" s="583"/>
      <c r="GLR30" s="583"/>
      <c r="GLS30" s="583"/>
      <c r="GLT30" s="583"/>
      <c r="GLU30" s="583"/>
      <c r="GLV30" s="583"/>
      <c r="GLW30" s="583"/>
      <c r="GLX30" s="583"/>
      <c r="GLY30" s="583"/>
      <c r="GLZ30" s="583"/>
      <c r="GMA30" s="583"/>
      <c r="GMB30" s="583"/>
      <c r="GMC30" s="583"/>
      <c r="GMD30" s="583"/>
      <c r="GME30" s="583"/>
      <c r="GMF30" s="583"/>
      <c r="GMG30" s="583"/>
      <c r="GMH30" s="583"/>
      <c r="GMI30" s="583"/>
      <c r="GMJ30" s="583"/>
      <c r="GMK30" s="583"/>
      <c r="GML30" s="583"/>
      <c r="GMM30" s="583"/>
      <c r="GMN30" s="583"/>
      <c r="GMO30" s="583"/>
      <c r="GMP30" s="583"/>
      <c r="GMQ30" s="583"/>
      <c r="GMR30" s="583"/>
      <c r="GMS30" s="583"/>
      <c r="GMT30" s="583"/>
      <c r="GMU30" s="583"/>
      <c r="GMV30" s="583"/>
      <c r="GMW30" s="583"/>
      <c r="GMX30" s="583"/>
      <c r="GMY30" s="583"/>
      <c r="GMZ30" s="583"/>
      <c r="GNA30" s="583"/>
      <c r="GNB30" s="583"/>
      <c r="GNC30" s="583"/>
      <c r="GND30" s="583"/>
      <c r="GNE30" s="583"/>
      <c r="GNF30" s="583"/>
      <c r="GNG30" s="583"/>
      <c r="GNH30" s="583"/>
      <c r="GNI30" s="583"/>
      <c r="GNJ30" s="583"/>
      <c r="GNK30" s="583"/>
      <c r="GNL30" s="583"/>
      <c r="GNM30" s="583"/>
      <c r="GNN30" s="583"/>
      <c r="GNO30" s="583"/>
      <c r="GNP30" s="583"/>
      <c r="GNQ30" s="583"/>
      <c r="GNR30" s="583"/>
      <c r="GNS30" s="583"/>
      <c r="GNT30" s="583"/>
      <c r="GNU30" s="583"/>
      <c r="GNV30" s="583"/>
      <c r="GNW30" s="583"/>
      <c r="GNX30" s="583"/>
      <c r="GNY30" s="583"/>
      <c r="GNZ30" s="583"/>
      <c r="GOA30" s="583"/>
      <c r="GOB30" s="583"/>
      <c r="GOC30" s="583"/>
      <c r="GOD30" s="583"/>
      <c r="GOE30" s="583"/>
      <c r="GOF30" s="583"/>
      <c r="GOG30" s="583"/>
      <c r="GOH30" s="583"/>
      <c r="GOI30" s="583"/>
      <c r="GOJ30" s="583"/>
      <c r="GOK30" s="583"/>
      <c r="GOL30" s="583"/>
      <c r="GOM30" s="583"/>
      <c r="GON30" s="583"/>
      <c r="GOO30" s="583"/>
      <c r="GOP30" s="583"/>
      <c r="GOQ30" s="583"/>
      <c r="GOR30" s="583"/>
      <c r="GOS30" s="583"/>
      <c r="GOT30" s="583"/>
      <c r="GOU30" s="583"/>
      <c r="GOV30" s="583"/>
      <c r="GOW30" s="583"/>
      <c r="GOX30" s="583"/>
      <c r="GOY30" s="583"/>
      <c r="GOZ30" s="583"/>
      <c r="GPA30" s="583"/>
      <c r="GPB30" s="583"/>
      <c r="GPC30" s="583"/>
      <c r="GPD30" s="583"/>
      <c r="GPE30" s="583"/>
      <c r="GPF30" s="583"/>
      <c r="GPG30" s="583"/>
      <c r="GPH30" s="583"/>
      <c r="GPI30" s="583"/>
      <c r="GPJ30" s="583"/>
      <c r="GPK30" s="583"/>
      <c r="GPL30" s="583"/>
      <c r="GPM30" s="583"/>
      <c r="GPN30" s="583"/>
      <c r="GPO30" s="583"/>
      <c r="GPP30" s="583"/>
      <c r="GPQ30" s="583"/>
      <c r="GPR30" s="583"/>
      <c r="GPS30" s="583"/>
      <c r="GPT30" s="583"/>
      <c r="GPU30" s="583"/>
      <c r="GPV30" s="583"/>
      <c r="GPW30" s="583"/>
      <c r="GPX30" s="583"/>
      <c r="GPY30" s="583"/>
      <c r="GPZ30" s="583"/>
      <c r="GQA30" s="583"/>
      <c r="GQB30" s="583"/>
      <c r="GQC30" s="583"/>
      <c r="GQD30" s="583"/>
      <c r="GQE30" s="583"/>
      <c r="GQF30" s="583"/>
      <c r="GQG30" s="583"/>
      <c r="GQH30" s="583"/>
      <c r="GQI30" s="583"/>
      <c r="GQJ30" s="583"/>
      <c r="GQK30" s="583"/>
      <c r="GQL30" s="583"/>
      <c r="GQM30" s="583"/>
      <c r="GQN30" s="583"/>
      <c r="GQO30" s="583"/>
      <c r="GQP30" s="583"/>
      <c r="GQQ30" s="583"/>
      <c r="GQR30" s="583"/>
      <c r="GQS30" s="583"/>
      <c r="GQT30" s="583"/>
      <c r="GQU30" s="583"/>
      <c r="GQV30" s="583"/>
      <c r="GQW30" s="583"/>
      <c r="GQX30" s="583"/>
      <c r="GQY30" s="583"/>
      <c r="GQZ30" s="583"/>
      <c r="GRA30" s="583"/>
      <c r="GRB30" s="583"/>
      <c r="GRC30" s="583"/>
      <c r="GRD30" s="583"/>
      <c r="GRE30" s="583"/>
      <c r="GRF30" s="583"/>
      <c r="GRG30" s="583"/>
      <c r="GRH30" s="583"/>
      <c r="GRI30" s="583"/>
      <c r="GRJ30" s="583"/>
      <c r="GRK30" s="583"/>
      <c r="GRL30" s="583"/>
      <c r="GRM30" s="583"/>
      <c r="GRN30" s="583"/>
      <c r="GRO30" s="583"/>
      <c r="GRP30" s="583"/>
      <c r="GRQ30" s="583"/>
      <c r="GRR30" s="583"/>
      <c r="GRS30" s="583"/>
      <c r="GRT30" s="583"/>
      <c r="GRU30" s="583"/>
      <c r="GRV30" s="583"/>
      <c r="GRW30" s="583"/>
      <c r="GRX30" s="583"/>
      <c r="GRY30" s="583"/>
      <c r="GRZ30" s="583"/>
      <c r="GSA30" s="583"/>
      <c r="GSB30" s="583"/>
      <c r="GSC30" s="583"/>
      <c r="GSD30" s="583"/>
      <c r="GSE30" s="583"/>
      <c r="GSF30" s="583"/>
      <c r="GSG30" s="583"/>
      <c r="GSH30" s="583"/>
      <c r="GSI30" s="583"/>
      <c r="GSJ30" s="583"/>
      <c r="GSK30" s="583"/>
      <c r="GSL30" s="583"/>
      <c r="GSM30" s="583"/>
      <c r="GSN30" s="583"/>
      <c r="GSO30" s="583"/>
      <c r="GSP30" s="583"/>
      <c r="GSQ30" s="583"/>
      <c r="GSR30" s="583"/>
      <c r="GSS30" s="583"/>
      <c r="GST30" s="583"/>
      <c r="GSU30" s="583"/>
      <c r="GSV30" s="583"/>
      <c r="GSW30" s="583"/>
      <c r="GSX30" s="583"/>
      <c r="GSY30" s="583"/>
      <c r="GSZ30" s="583"/>
      <c r="GTA30" s="583"/>
      <c r="GTB30" s="583"/>
      <c r="GTC30" s="583"/>
      <c r="GTD30" s="583"/>
      <c r="GTE30" s="583"/>
      <c r="GTF30" s="583"/>
      <c r="GTG30" s="583"/>
      <c r="GTH30" s="583"/>
      <c r="GTI30" s="583"/>
      <c r="GTJ30" s="583"/>
      <c r="GTK30" s="583"/>
      <c r="GTL30" s="583"/>
      <c r="GTM30" s="583"/>
      <c r="GTN30" s="583"/>
      <c r="GTO30" s="583"/>
      <c r="GTP30" s="583"/>
      <c r="GTQ30" s="583"/>
      <c r="GTR30" s="583"/>
      <c r="GTS30" s="583"/>
      <c r="GTT30" s="583"/>
      <c r="GTU30" s="583"/>
      <c r="GTV30" s="583"/>
      <c r="GTW30" s="583"/>
      <c r="GTX30" s="583"/>
      <c r="GTY30" s="583"/>
      <c r="GTZ30" s="583"/>
      <c r="GUA30" s="583"/>
      <c r="GUB30" s="583"/>
      <c r="GUC30" s="583"/>
      <c r="GUD30" s="583"/>
      <c r="GUE30" s="583"/>
      <c r="GUF30" s="583"/>
      <c r="GUG30" s="583"/>
      <c r="GUH30" s="583"/>
      <c r="GUI30" s="583"/>
      <c r="GUJ30" s="583"/>
      <c r="GUK30" s="583"/>
      <c r="GUL30" s="583"/>
      <c r="GUM30" s="583"/>
      <c r="GUN30" s="583"/>
      <c r="GUO30" s="583"/>
      <c r="GUP30" s="583"/>
      <c r="GUQ30" s="583"/>
      <c r="GUR30" s="583"/>
      <c r="GUS30" s="583"/>
      <c r="GUT30" s="583"/>
      <c r="GUU30" s="583"/>
      <c r="GUV30" s="583"/>
      <c r="GUW30" s="583"/>
      <c r="GUX30" s="583"/>
      <c r="GUY30" s="583"/>
      <c r="GUZ30" s="583"/>
      <c r="GVA30" s="583"/>
      <c r="GVB30" s="583"/>
      <c r="GVC30" s="583"/>
      <c r="GVD30" s="583"/>
      <c r="GVE30" s="583"/>
      <c r="GVF30" s="583"/>
      <c r="GVG30" s="583"/>
      <c r="GVH30" s="583"/>
      <c r="GVI30" s="583"/>
      <c r="GVJ30" s="583"/>
      <c r="GVK30" s="583"/>
      <c r="GVL30" s="583"/>
      <c r="GVM30" s="583"/>
      <c r="GVN30" s="583"/>
      <c r="GVO30" s="583"/>
      <c r="GVP30" s="583"/>
      <c r="GVQ30" s="583"/>
      <c r="GVR30" s="583"/>
      <c r="GVS30" s="583"/>
      <c r="GVT30" s="583"/>
      <c r="GVU30" s="583"/>
      <c r="GVV30" s="583"/>
      <c r="GVW30" s="583"/>
      <c r="GVX30" s="583"/>
      <c r="GVY30" s="583"/>
      <c r="GVZ30" s="583"/>
      <c r="GWA30" s="583"/>
      <c r="GWB30" s="583"/>
      <c r="GWC30" s="583"/>
      <c r="GWD30" s="583"/>
      <c r="GWE30" s="583"/>
      <c r="GWF30" s="583"/>
      <c r="GWG30" s="583"/>
      <c r="GWH30" s="583"/>
      <c r="GWI30" s="583"/>
      <c r="GWJ30" s="583"/>
      <c r="GWK30" s="583"/>
      <c r="GWL30" s="583"/>
      <c r="GWM30" s="583"/>
      <c r="GWN30" s="583"/>
      <c r="GWO30" s="583"/>
      <c r="GWP30" s="583"/>
      <c r="GWQ30" s="583"/>
      <c r="GWR30" s="583"/>
      <c r="GWS30" s="583"/>
      <c r="GWT30" s="583"/>
      <c r="GWU30" s="583"/>
      <c r="GWV30" s="583"/>
      <c r="GWW30" s="583"/>
      <c r="GWX30" s="583"/>
      <c r="GWY30" s="583"/>
      <c r="GWZ30" s="583"/>
      <c r="GXA30" s="583"/>
      <c r="GXB30" s="583"/>
      <c r="GXC30" s="583"/>
      <c r="GXD30" s="583"/>
      <c r="GXE30" s="583"/>
      <c r="GXF30" s="583"/>
      <c r="GXG30" s="583"/>
      <c r="GXH30" s="583"/>
      <c r="GXI30" s="583"/>
      <c r="GXJ30" s="583"/>
      <c r="GXK30" s="583"/>
      <c r="GXL30" s="583"/>
      <c r="GXM30" s="583"/>
      <c r="GXN30" s="583"/>
      <c r="GXO30" s="583"/>
      <c r="GXP30" s="583"/>
      <c r="GXQ30" s="583"/>
      <c r="GXR30" s="583"/>
      <c r="GXS30" s="583"/>
      <c r="GXT30" s="583"/>
      <c r="GXU30" s="583"/>
      <c r="GXV30" s="583"/>
      <c r="GXW30" s="583"/>
      <c r="GXX30" s="583"/>
      <c r="GXY30" s="583"/>
      <c r="GXZ30" s="583"/>
      <c r="GYA30" s="583"/>
      <c r="GYB30" s="583"/>
      <c r="GYC30" s="583"/>
      <c r="GYD30" s="583"/>
      <c r="GYE30" s="583"/>
      <c r="GYF30" s="583"/>
      <c r="GYG30" s="583"/>
      <c r="GYH30" s="583"/>
      <c r="GYI30" s="583"/>
      <c r="GYJ30" s="583"/>
      <c r="GYK30" s="583"/>
      <c r="GYL30" s="583"/>
      <c r="GYM30" s="583"/>
      <c r="GYN30" s="583"/>
      <c r="GYO30" s="583"/>
      <c r="GYP30" s="583"/>
      <c r="GYQ30" s="583"/>
      <c r="GYR30" s="583"/>
      <c r="GYS30" s="583"/>
      <c r="GYT30" s="583"/>
      <c r="GYU30" s="583"/>
      <c r="GYV30" s="583"/>
      <c r="GYW30" s="583"/>
      <c r="GYX30" s="583"/>
      <c r="GYY30" s="583"/>
      <c r="GYZ30" s="583"/>
      <c r="GZA30" s="583"/>
      <c r="GZB30" s="583"/>
      <c r="GZC30" s="583"/>
      <c r="GZD30" s="583"/>
      <c r="GZE30" s="583"/>
      <c r="GZF30" s="583"/>
      <c r="GZG30" s="583"/>
      <c r="GZH30" s="583"/>
      <c r="GZI30" s="583"/>
      <c r="GZJ30" s="583"/>
      <c r="GZK30" s="583"/>
      <c r="GZL30" s="583"/>
      <c r="GZM30" s="583"/>
      <c r="GZN30" s="583"/>
      <c r="GZO30" s="583"/>
      <c r="GZP30" s="583"/>
      <c r="GZQ30" s="583"/>
      <c r="GZR30" s="583"/>
      <c r="GZS30" s="583"/>
      <c r="GZT30" s="583"/>
      <c r="GZU30" s="583"/>
      <c r="GZV30" s="583"/>
      <c r="GZW30" s="583"/>
      <c r="GZX30" s="583"/>
      <c r="GZY30" s="583"/>
      <c r="GZZ30" s="583"/>
      <c r="HAA30" s="583"/>
      <c r="HAB30" s="583"/>
      <c r="HAC30" s="583"/>
      <c r="HAD30" s="583"/>
      <c r="HAE30" s="583"/>
      <c r="HAF30" s="583"/>
      <c r="HAG30" s="583"/>
      <c r="HAH30" s="583"/>
      <c r="HAI30" s="583"/>
      <c r="HAJ30" s="583"/>
      <c r="HAK30" s="583"/>
      <c r="HAL30" s="583"/>
      <c r="HAM30" s="583"/>
      <c r="HAN30" s="583"/>
      <c r="HAO30" s="583"/>
      <c r="HAP30" s="583"/>
      <c r="HAQ30" s="583"/>
      <c r="HAR30" s="583"/>
      <c r="HAS30" s="583"/>
      <c r="HAT30" s="583"/>
      <c r="HAU30" s="583"/>
      <c r="HAV30" s="583"/>
      <c r="HAW30" s="583"/>
      <c r="HAX30" s="583"/>
      <c r="HAY30" s="583"/>
      <c r="HAZ30" s="583"/>
      <c r="HBA30" s="583"/>
      <c r="HBB30" s="583"/>
      <c r="HBC30" s="583"/>
      <c r="HBD30" s="583"/>
      <c r="HBE30" s="583"/>
      <c r="HBF30" s="583"/>
      <c r="HBG30" s="583"/>
      <c r="HBH30" s="583"/>
      <c r="HBI30" s="583"/>
      <c r="HBJ30" s="583"/>
      <c r="HBK30" s="583"/>
      <c r="HBL30" s="583"/>
      <c r="HBM30" s="583"/>
      <c r="HBN30" s="583"/>
      <c r="HBO30" s="583"/>
      <c r="HBP30" s="583"/>
      <c r="HBQ30" s="583"/>
      <c r="HBR30" s="583"/>
      <c r="HBS30" s="583"/>
      <c r="HBT30" s="583"/>
      <c r="HBU30" s="583"/>
      <c r="HBV30" s="583"/>
      <c r="HBW30" s="583"/>
      <c r="HBX30" s="583"/>
      <c r="HBY30" s="583"/>
      <c r="HBZ30" s="583"/>
      <c r="HCA30" s="583"/>
      <c r="HCB30" s="583"/>
      <c r="HCC30" s="583"/>
      <c r="HCD30" s="583"/>
      <c r="HCE30" s="583"/>
      <c r="HCF30" s="583"/>
      <c r="HCG30" s="583"/>
      <c r="HCH30" s="583"/>
      <c r="HCI30" s="583"/>
      <c r="HCJ30" s="583"/>
      <c r="HCK30" s="583"/>
      <c r="HCL30" s="583"/>
      <c r="HCM30" s="583"/>
      <c r="HCN30" s="583"/>
      <c r="HCO30" s="583"/>
      <c r="HCP30" s="583"/>
      <c r="HCQ30" s="583"/>
      <c r="HCR30" s="583"/>
      <c r="HCS30" s="583"/>
      <c r="HCT30" s="583"/>
      <c r="HCU30" s="583"/>
      <c r="HCV30" s="583"/>
      <c r="HCW30" s="583"/>
      <c r="HCX30" s="583"/>
      <c r="HCY30" s="583"/>
      <c r="HCZ30" s="583"/>
      <c r="HDA30" s="583"/>
      <c r="HDB30" s="583"/>
      <c r="HDC30" s="583"/>
      <c r="HDD30" s="583"/>
      <c r="HDE30" s="583"/>
      <c r="HDF30" s="583"/>
      <c r="HDG30" s="583"/>
      <c r="HDH30" s="583"/>
      <c r="HDI30" s="583"/>
      <c r="HDJ30" s="583"/>
      <c r="HDK30" s="583"/>
      <c r="HDL30" s="583"/>
      <c r="HDM30" s="583"/>
      <c r="HDN30" s="583"/>
      <c r="HDO30" s="583"/>
      <c r="HDP30" s="583"/>
      <c r="HDQ30" s="583"/>
      <c r="HDR30" s="583"/>
      <c r="HDS30" s="583"/>
      <c r="HDT30" s="583"/>
      <c r="HDU30" s="583"/>
      <c r="HDV30" s="583"/>
      <c r="HDW30" s="583"/>
      <c r="HDX30" s="583"/>
      <c r="HDY30" s="583"/>
      <c r="HDZ30" s="583"/>
      <c r="HEA30" s="583"/>
      <c r="HEB30" s="583"/>
      <c r="HEC30" s="583"/>
      <c r="HED30" s="583"/>
      <c r="HEE30" s="583"/>
      <c r="HEF30" s="583"/>
      <c r="HEG30" s="583"/>
      <c r="HEH30" s="583"/>
      <c r="HEI30" s="583"/>
      <c r="HEJ30" s="583"/>
      <c r="HEK30" s="583"/>
      <c r="HEL30" s="583"/>
      <c r="HEM30" s="583"/>
      <c r="HEN30" s="583"/>
      <c r="HEO30" s="583"/>
      <c r="HEP30" s="583"/>
      <c r="HEQ30" s="583"/>
      <c r="HER30" s="583"/>
      <c r="HES30" s="583"/>
      <c r="HET30" s="583"/>
      <c r="HEU30" s="583"/>
      <c r="HEV30" s="583"/>
      <c r="HEW30" s="583"/>
      <c r="HEX30" s="583"/>
      <c r="HEY30" s="583"/>
      <c r="HEZ30" s="583"/>
      <c r="HFA30" s="583"/>
      <c r="HFB30" s="583"/>
      <c r="HFC30" s="583"/>
      <c r="HFD30" s="583"/>
      <c r="HFE30" s="583"/>
      <c r="HFF30" s="583"/>
      <c r="HFG30" s="583"/>
      <c r="HFH30" s="583"/>
      <c r="HFI30" s="583"/>
      <c r="HFJ30" s="583"/>
      <c r="HFK30" s="583"/>
      <c r="HFL30" s="583"/>
      <c r="HFM30" s="583"/>
      <c r="HFN30" s="583"/>
      <c r="HFO30" s="583"/>
      <c r="HFP30" s="583"/>
      <c r="HFQ30" s="583"/>
      <c r="HFR30" s="583"/>
      <c r="HFS30" s="583"/>
      <c r="HFT30" s="583"/>
      <c r="HFU30" s="583"/>
      <c r="HFV30" s="583"/>
      <c r="HFW30" s="583"/>
      <c r="HFX30" s="583"/>
      <c r="HFY30" s="583"/>
      <c r="HFZ30" s="583"/>
      <c r="HGA30" s="583"/>
      <c r="HGB30" s="583"/>
      <c r="HGC30" s="583"/>
      <c r="HGD30" s="583"/>
      <c r="HGE30" s="583"/>
      <c r="HGF30" s="583"/>
      <c r="HGG30" s="583"/>
      <c r="HGH30" s="583"/>
      <c r="HGI30" s="583"/>
      <c r="HGJ30" s="583"/>
      <c r="HGK30" s="583"/>
      <c r="HGL30" s="583"/>
      <c r="HGM30" s="583"/>
      <c r="HGN30" s="583"/>
      <c r="HGO30" s="583"/>
      <c r="HGP30" s="583"/>
      <c r="HGQ30" s="583"/>
      <c r="HGR30" s="583"/>
      <c r="HGS30" s="583"/>
      <c r="HGT30" s="583"/>
      <c r="HGU30" s="583"/>
      <c r="HGV30" s="583"/>
      <c r="HGW30" s="583"/>
      <c r="HGX30" s="583"/>
      <c r="HGY30" s="583"/>
      <c r="HGZ30" s="583"/>
      <c r="HHA30" s="583"/>
      <c r="HHB30" s="583"/>
      <c r="HHC30" s="583"/>
      <c r="HHD30" s="583"/>
      <c r="HHE30" s="583"/>
      <c r="HHF30" s="583"/>
      <c r="HHG30" s="583"/>
      <c r="HHH30" s="583"/>
      <c r="HHI30" s="583"/>
      <c r="HHJ30" s="583"/>
      <c r="HHK30" s="583"/>
      <c r="HHL30" s="583"/>
      <c r="HHM30" s="583"/>
      <c r="HHN30" s="583"/>
      <c r="HHO30" s="583"/>
      <c r="HHP30" s="583"/>
      <c r="HHQ30" s="583"/>
      <c r="HHR30" s="583"/>
      <c r="HHS30" s="583"/>
      <c r="HHT30" s="583"/>
      <c r="HHU30" s="583"/>
      <c r="HHV30" s="583"/>
      <c r="HHW30" s="583"/>
      <c r="HHX30" s="583"/>
      <c r="HHY30" s="583"/>
      <c r="HHZ30" s="583"/>
      <c r="HIA30" s="583"/>
      <c r="HIB30" s="583"/>
      <c r="HIC30" s="583"/>
      <c r="HID30" s="583"/>
      <c r="HIE30" s="583"/>
      <c r="HIF30" s="583"/>
      <c r="HIG30" s="583"/>
      <c r="HIH30" s="583"/>
      <c r="HII30" s="583"/>
      <c r="HIJ30" s="583"/>
      <c r="HIK30" s="583"/>
      <c r="HIL30" s="583"/>
      <c r="HIM30" s="583"/>
      <c r="HIN30" s="583"/>
      <c r="HIO30" s="583"/>
      <c r="HIP30" s="583"/>
      <c r="HIQ30" s="583"/>
      <c r="HIR30" s="583"/>
      <c r="HIS30" s="583"/>
      <c r="HIT30" s="583"/>
      <c r="HIU30" s="583"/>
      <c r="HIV30" s="583"/>
      <c r="HIW30" s="583"/>
      <c r="HIX30" s="583"/>
      <c r="HIY30" s="583"/>
      <c r="HIZ30" s="583"/>
      <c r="HJA30" s="583"/>
      <c r="HJB30" s="583"/>
      <c r="HJC30" s="583"/>
      <c r="HJD30" s="583"/>
      <c r="HJE30" s="583"/>
      <c r="HJF30" s="583"/>
      <c r="HJG30" s="583"/>
      <c r="HJH30" s="583"/>
      <c r="HJI30" s="583"/>
      <c r="HJJ30" s="583"/>
      <c r="HJK30" s="583"/>
      <c r="HJL30" s="583"/>
      <c r="HJM30" s="583"/>
      <c r="HJN30" s="583"/>
      <c r="HJO30" s="583"/>
      <c r="HJP30" s="583"/>
      <c r="HJQ30" s="583"/>
      <c r="HJR30" s="583"/>
      <c r="HJS30" s="583"/>
      <c r="HJT30" s="583"/>
      <c r="HJU30" s="583"/>
      <c r="HJV30" s="583"/>
      <c r="HJW30" s="583"/>
      <c r="HJX30" s="583"/>
      <c r="HJY30" s="583"/>
      <c r="HJZ30" s="583"/>
      <c r="HKA30" s="583"/>
      <c r="HKB30" s="583"/>
      <c r="HKC30" s="583"/>
      <c r="HKD30" s="583"/>
      <c r="HKE30" s="583"/>
      <c r="HKF30" s="583"/>
      <c r="HKG30" s="583"/>
      <c r="HKH30" s="583"/>
      <c r="HKI30" s="583"/>
      <c r="HKJ30" s="583"/>
      <c r="HKK30" s="583"/>
      <c r="HKL30" s="583"/>
      <c r="HKM30" s="583"/>
      <c r="HKN30" s="583"/>
      <c r="HKO30" s="583"/>
      <c r="HKP30" s="583"/>
      <c r="HKQ30" s="583"/>
      <c r="HKR30" s="583"/>
      <c r="HKS30" s="583"/>
      <c r="HKT30" s="583"/>
      <c r="HKU30" s="583"/>
      <c r="HKV30" s="583"/>
      <c r="HKW30" s="583"/>
      <c r="HKX30" s="583"/>
      <c r="HKY30" s="583"/>
      <c r="HKZ30" s="583"/>
      <c r="HLA30" s="583"/>
      <c r="HLB30" s="583"/>
      <c r="HLC30" s="583"/>
      <c r="HLD30" s="583"/>
      <c r="HLE30" s="583"/>
      <c r="HLF30" s="583"/>
      <c r="HLG30" s="583"/>
      <c r="HLH30" s="583"/>
      <c r="HLI30" s="583"/>
      <c r="HLJ30" s="583"/>
      <c r="HLK30" s="583"/>
      <c r="HLL30" s="583"/>
      <c r="HLM30" s="583"/>
      <c r="HLN30" s="583"/>
      <c r="HLO30" s="583"/>
      <c r="HLP30" s="583"/>
      <c r="HLQ30" s="583"/>
      <c r="HLR30" s="583"/>
      <c r="HLS30" s="583"/>
      <c r="HLT30" s="583"/>
      <c r="HLU30" s="583"/>
      <c r="HLV30" s="583"/>
      <c r="HLW30" s="583"/>
      <c r="HLX30" s="583"/>
      <c r="HLY30" s="583"/>
      <c r="HLZ30" s="583"/>
      <c r="HMA30" s="583"/>
      <c r="HMB30" s="583"/>
      <c r="HMC30" s="583"/>
      <c r="HMD30" s="583"/>
      <c r="HME30" s="583"/>
      <c r="HMF30" s="583"/>
      <c r="HMG30" s="583"/>
      <c r="HMH30" s="583"/>
      <c r="HMI30" s="583"/>
      <c r="HMJ30" s="583"/>
      <c r="HMK30" s="583"/>
      <c r="HML30" s="583"/>
      <c r="HMM30" s="583"/>
      <c r="HMN30" s="583"/>
      <c r="HMO30" s="583"/>
      <c r="HMP30" s="583"/>
      <c r="HMQ30" s="583"/>
      <c r="HMR30" s="583"/>
      <c r="HMS30" s="583"/>
      <c r="HMT30" s="583"/>
      <c r="HMU30" s="583"/>
      <c r="HMV30" s="583"/>
      <c r="HMW30" s="583"/>
      <c r="HMX30" s="583"/>
      <c r="HMY30" s="583"/>
      <c r="HMZ30" s="583"/>
      <c r="HNA30" s="583"/>
      <c r="HNB30" s="583"/>
      <c r="HNC30" s="583"/>
      <c r="HND30" s="583"/>
      <c r="HNE30" s="583"/>
      <c r="HNF30" s="583"/>
      <c r="HNG30" s="583"/>
      <c r="HNH30" s="583"/>
      <c r="HNI30" s="583"/>
      <c r="HNJ30" s="583"/>
      <c r="HNK30" s="583"/>
      <c r="HNL30" s="583"/>
      <c r="HNM30" s="583"/>
      <c r="HNN30" s="583"/>
      <c r="HNO30" s="583"/>
      <c r="HNP30" s="583"/>
      <c r="HNQ30" s="583"/>
      <c r="HNR30" s="583"/>
      <c r="HNS30" s="583"/>
      <c r="HNT30" s="583"/>
      <c r="HNU30" s="583"/>
      <c r="HNV30" s="583"/>
      <c r="HNW30" s="583"/>
      <c r="HNX30" s="583"/>
      <c r="HNY30" s="583"/>
      <c r="HNZ30" s="583"/>
      <c r="HOA30" s="583"/>
      <c r="HOB30" s="583"/>
      <c r="HOC30" s="583"/>
      <c r="HOD30" s="583"/>
      <c r="HOE30" s="583"/>
      <c r="HOF30" s="583"/>
      <c r="HOG30" s="583"/>
      <c r="HOH30" s="583"/>
      <c r="HOI30" s="583"/>
      <c r="HOJ30" s="583"/>
      <c r="HOK30" s="583"/>
      <c r="HOL30" s="583"/>
      <c r="HOM30" s="583"/>
      <c r="HON30" s="583"/>
      <c r="HOO30" s="583"/>
      <c r="HOP30" s="583"/>
      <c r="HOQ30" s="583"/>
      <c r="HOR30" s="583"/>
      <c r="HOS30" s="583"/>
      <c r="HOT30" s="583"/>
      <c r="HOU30" s="583"/>
      <c r="HOV30" s="583"/>
      <c r="HOW30" s="583"/>
      <c r="HOX30" s="583"/>
      <c r="HOY30" s="583"/>
      <c r="HOZ30" s="583"/>
      <c r="HPA30" s="583"/>
      <c r="HPB30" s="583"/>
      <c r="HPC30" s="583"/>
      <c r="HPD30" s="583"/>
      <c r="HPE30" s="583"/>
      <c r="HPF30" s="583"/>
      <c r="HPG30" s="583"/>
      <c r="HPH30" s="583"/>
      <c r="HPI30" s="583"/>
      <c r="HPJ30" s="583"/>
      <c r="HPK30" s="583"/>
      <c r="HPL30" s="583"/>
      <c r="HPM30" s="583"/>
      <c r="HPN30" s="583"/>
      <c r="HPO30" s="583"/>
      <c r="HPP30" s="583"/>
      <c r="HPQ30" s="583"/>
      <c r="HPR30" s="583"/>
      <c r="HPS30" s="583"/>
      <c r="HPT30" s="583"/>
      <c r="HPU30" s="583"/>
      <c r="HPV30" s="583"/>
      <c r="HPW30" s="583"/>
      <c r="HPX30" s="583"/>
      <c r="HPY30" s="583"/>
      <c r="HPZ30" s="583"/>
      <c r="HQA30" s="583"/>
      <c r="HQB30" s="583"/>
      <c r="HQC30" s="583"/>
      <c r="HQD30" s="583"/>
      <c r="HQE30" s="583"/>
      <c r="HQF30" s="583"/>
      <c r="HQG30" s="583"/>
      <c r="HQH30" s="583"/>
      <c r="HQI30" s="583"/>
      <c r="HQJ30" s="583"/>
      <c r="HQK30" s="583"/>
      <c r="HQL30" s="583"/>
      <c r="HQM30" s="583"/>
      <c r="HQN30" s="583"/>
      <c r="HQO30" s="583"/>
      <c r="HQP30" s="583"/>
      <c r="HQQ30" s="583"/>
      <c r="HQR30" s="583"/>
      <c r="HQS30" s="583"/>
      <c r="HQT30" s="583"/>
      <c r="HQU30" s="583"/>
      <c r="HQV30" s="583"/>
      <c r="HQW30" s="583"/>
      <c r="HQX30" s="583"/>
      <c r="HQY30" s="583"/>
      <c r="HQZ30" s="583"/>
      <c r="HRA30" s="583"/>
      <c r="HRB30" s="583"/>
      <c r="HRC30" s="583"/>
      <c r="HRD30" s="583"/>
      <c r="HRE30" s="583"/>
      <c r="HRF30" s="583"/>
      <c r="HRG30" s="583"/>
      <c r="HRH30" s="583"/>
      <c r="HRI30" s="583"/>
      <c r="HRJ30" s="583"/>
      <c r="HRK30" s="583"/>
      <c r="HRL30" s="583"/>
      <c r="HRM30" s="583"/>
      <c r="HRN30" s="583"/>
      <c r="HRO30" s="583"/>
      <c r="HRP30" s="583"/>
      <c r="HRQ30" s="583"/>
      <c r="HRR30" s="583"/>
      <c r="HRS30" s="583"/>
      <c r="HRT30" s="583"/>
      <c r="HRU30" s="583"/>
      <c r="HRV30" s="583"/>
      <c r="HRW30" s="583"/>
      <c r="HRX30" s="583"/>
      <c r="HRY30" s="583"/>
      <c r="HRZ30" s="583"/>
      <c r="HSA30" s="583"/>
      <c r="HSB30" s="583"/>
      <c r="HSC30" s="583"/>
      <c r="HSD30" s="583"/>
      <c r="HSE30" s="583"/>
      <c r="HSF30" s="583"/>
      <c r="HSG30" s="583"/>
      <c r="HSH30" s="583"/>
      <c r="HSI30" s="583"/>
      <c r="HSJ30" s="583"/>
      <c r="HSK30" s="583"/>
      <c r="HSL30" s="583"/>
      <c r="HSM30" s="583"/>
      <c r="HSN30" s="583"/>
      <c r="HSO30" s="583"/>
      <c r="HSP30" s="583"/>
      <c r="HSQ30" s="583"/>
      <c r="HSR30" s="583"/>
      <c r="HSS30" s="583"/>
      <c r="HST30" s="583"/>
      <c r="HSU30" s="583"/>
      <c r="HSV30" s="583"/>
      <c r="HSW30" s="583"/>
      <c r="HSX30" s="583"/>
      <c r="HSY30" s="583"/>
      <c r="HSZ30" s="583"/>
      <c r="HTA30" s="583"/>
      <c r="HTB30" s="583"/>
      <c r="HTC30" s="583"/>
      <c r="HTD30" s="583"/>
      <c r="HTE30" s="583"/>
      <c r="HTF30" s="583"/>
      <c r="HTG30" s="583"/>
      <c r="HTH30" s="583"/>
      <c r="HTI30" s="583"/>
      <c r="HTJ30" s="583"/>
      <c r="HTK30" s="583"/>
      <c r="HTL30" s="583"/>
      <c r="HTM30" s="583"/>
      <c r="HTN30" s="583"/>
      <c r="HTO30" s="583"/>
      <c r="HTP30" s="583"/>
      <c r="HTQ30" s="583"/>
      <c r="HTR30" s="583"/>
      <c r="HTS30" s="583"/>
      <c r="HTT30" s="583"/>
      <c r="HTU30" s="583"/>
      <c r="HTV30" s="583"/>
      <c r="HTW30" s="583"/>
      <c r="HTX30" s="583"/>
      <c r="HTY30" s="583"/>
      <c r="HTZ30" s="583"/>
      <c r="HUA30" s="583"/>
      <c r="HUB30" s="583"/>
      <c r="HUC30" s="583"/>
      <c r="HUD30" s="583"/>
      <c r="HUE30" s="583"/>
      <c r="HUF30" s="583"/>
      <c r="HUG30" s="583"/>
      <c r="HUH30" s="583"/>
      <c r="HUI30" s="583"/>
      <c r="HUJ30" s="583"/>
      <c r="HUK30" s="583"/>
      <c r="HUL30" s="583"/>
      <c r="HUM30" s="583"/>
      <c r="HUN30" s="583"/>
      <c r="HUO30" s="583"/>
      <c r="HUP30" s="583"/>
      <c r="HUQ30" s="583"/>
      <c r="HUR30" s="583"/>
      <c r="HUS30" s="583"/>
      <c r="HUT30" s="583"/>
      <c r="HUU30" s="583"/>
      <c r="HUV30" s="583"/>
      <c r="HUW30" s="583"/>
      <c r="HUX30" s="583"/>
      <c r="HUY30" s="583"/>
      <c r="HUZ30" s="583"/>
      <c r="HVA30" s="583"/>
      <c r="HVB30" s="583"/>
      <c r="HVC30" s="583"/>
      <c r="HVD30" s="583"/>
      <c r="HVE30" s="583"/>
      <c r="HVF30" s="583"/>
      <c r="HVG30" s="583"/>
      <c r="HVH30" s="583"/>
      <c r="HVI30" s="583"/>
      <c r="HVJ30" s="583"/>
      <c r="HVK30" s="583"/>
      <c r="HVL30" s="583"/>
      <c r="HVM30" s="583"/>
      <c r="HVN30" s="583"/>
      <c r="HVO30" s="583"/>
      <c r="HVP30" s="583"/>
      <c r="HVQ30" s="583"/>
      <c r="HVR30" s="583"/>
      <c r="HVS30" s="583"/>
      <c r="HVT30" s="583"/>
      <c r="HVU30" s="583"/>
      <c r="HVV30" s="583"/>
      <c r="HVW30" s="583"/>
      <c r="HVX30" s="583"/>
      <c r="HVY30" s="583"/>
      <c r="HVZ30" s="583"/>
      <c r="HWA30" s="583"/>
      <c r="HWB30" s="583"/>
      <c r="HWC30" s="583"/>
      <c r="HWD30" s="583"/>
      <c r="HWE30" s="583"/>
      <c r="HWF30" s="583"/>
      <c r="HWG30" s="583"/>
      <c r="HWH30" s="583"/>
      <c r="HWI30" s="583"/>
      <c r="HWJ30" s="583"/>
      <c r="HWK30" s="583"/>
      <c r="HWL30" s="583"/>
      <c r="HWM30" s="583"/>
      <c r="HWN30" s="583"/>
      <c r="HWO30" s="583"/>
      <c r="HWP30" s="583"/>
      <c r="HWQ30" s="583"/>
      <c r="HWR30" s="583"/>
      <c r="HWS30" s="583"/>
      <c r="HWT30" s="583"/>
      <c r="HWU30" s="583"/>
      <c r="HWV30" s="583"/>
      <c r="HWW30" s="583"/>
      <c r="HWX30" s="583"/>
      <c r="HWY30" s="583"/>
      <c r="HWZ30" s="583"/>
      <c r="HXA30" s="583"/>
      <c r="HXB30" s="583"/>
      <c r="HXC30" s="583"/>
      <c r="HXD30" s="583"/>
      <c r="HXE30" s="583"/>
      <c r="HXF30" s="583"/>
      <c r="HXG30" s="583"/>
      <c r="HXH30" s="583"/>
      <c r="HXI30" s="583"/>
      <c r="HXJ30" s="583"/>
      <c r="HXK30" s="583"/>
      <c r="HXL30" s="583"/>
      <c r="HXM30" s="583"/>
      <c r="HXN30" s="583"/>
      <c r="HXO30" s="583"/>
      <c r="HXP30" s="583"/>
      <c r="HXQ30" s="583"/>
      <c r="HXR30" s="583"/>
      <c r="HXS30" s="583"/>
      <c r="HXT30" s="583"/>
      <c r="HXU30" s="583"/>
      <c r="HXV30" s="583"/>
      <c r="HXW30" s="583"/>
      <c r="HXX30" s="583"/>
      <c r="HXY30" s="583"/>
      <c r="HXZ30" s="583"/>
      <c r="HYA30" s="583"/>
      <c r="HYB30" s="583"/>
      <c r="HYC30" s="583"/>
      <c r="HYD30" s="583"/>
      <c r="HYE30" s="583"/>
      <c r="HYF30" s="583"/>
      <c r="HYG30" s="583"/>
      <c r="HYH30" s="583"/>
      <c r="HYI30" s="583"/>
      <c r="HYJ30" s="583"/>
      <c r="HYK30" s="583"/>
      <c r="HYL30" s="583"/>
      <c r="HYM30" s="583"/>
      <c r="HYN30" s="583"/>
      <c r="HYO30" s="583"/>
      <c r="HYP30" s="583"/>
      <c r="HYQ30" s="583"/>
      <c r="HYR30" s="583"/>
      <c r="HYS30" s="583"/>
      <c r="HYT30" s="583"/>
      <c r="HYU30" s="583"/>
      <c r="HYV30" s="583"/>
      <c r="HYW30" s="583"/>
      <c r="HYX30" s="583"/>
      <c r="HYY30" s="583"/>
      <c r="HYZ30" s="583"/>
      <c r="HZA30" s="583"/>
      <c r="HZB30" s="583"/>
      <c r="HZC30" s="583"/>
      <c r="HZD30" s="583"/>
      <c r="HZE30" s="583"/>
      <c r="HZF30" s="583"/>
      <c r="HZG30" s="583"/>
      <c r="HZH30" s="583"/>
      <c r="HZI30" s="583"/>
      <c r="HZJ30" s="583"/>
      <c r="HZK30" s="583"/>
      <c r="HZL30" s="583"/>
      <c r="HZM30" s="583"/>
      <c r="HZN30" s="583"/>
      <c r="HZO30" s="583"/>
      <c r="HZP30" s="583"/>
      <c r="HZQ30" s="583"/>
      <c r="HZR30" s="583"/>
      <c r="HZS30" s="583"/>
      <c r="HZT30" s="583"/>
      <c r="HZU30" s="583"/>
      <c r="HZV30" s="583"/>
      <c r="HZW30" s="583"/>
      <c r="HZX30" s="583"/>
      <c r="HZY30" s="583"/>
      <c r="HZZ30" s="583"/>
      <c r="IAA30" s="583"/>
      <c r="IAB30" s="583"/>
      <c r="IAC30" s="583"/>
      <c r="IAD30" s="583"/>
      <c r="IAE30" s="583"/>
      <c r="IAF30" s="583"/>
      <c r="IAG30" s="583"/>
      <c r="IAH30" s="583"/>
      <c r="IAI30" s="583"/>
      <c r="IAJ30" s="583"/>
      <c r="IAK30" s="583"/>
      <c r="IAL30" s="583"/>
      <c r="IAM30" s="583"/>
      <c r="IAN30" s="583"/>
      <c r="IAO30" s="583"/>
      <c r="IAP30" s="583"/>
      <c r="IAQ30" s="583"/>
      <c r="IAR30" s="583"/>
      <c r="IAS30" s="583"/>
      <c r="IAT30" s="583"/>
      <c r="IAU30" s="583"/>
      <c r="IAV30" s="583"/>
      <c r="IAW30" s="583"/>
      <c r="IAX30" s="583"/>
      <c r="IAY30" s="583"/>
      <c r="IAZ30" s="583"/>
      <c r="IBA30" s="583"/>
      <c r="IBB30" s="583"/>
      <c r="IBC30" s="583"/>
      <c r="IBD30" s="583"/>
      <c r="IBE30" s="583"/>
      <c r="IBF30" s="583"/>
      <c r="IBG30" s="583"/>
      <c r="IBH30" s="583"/>
      <c r="IBI30" s="583"/>
      <c r="IBJ30" s="583"/>
      <c r="IBK30" s="583"/>
      <c r="IBL30" s="583"/>
      <c r="IBM30" s="583"/>
      <c r="IBN30" s="583"/>
      <c r="IBO30" s="583"/>
      <c r="IBP30" s="583"/>
      <c r="IBQ30" s="583"/>
      <c r="IBR30" s="583"/>
      <c r="IBS30" s="583"/>
      <c r="IBT30" s="583"/>
      <c r="IBU30" s="583"/>
      <c r="IBV30" s="583"/>
      <c r="IBW30" s="583"/>
      <c r="IBX30" s="583"/>
      <c r="IBY30" s="583"/>
      <c r="IBZ30" s="583"/>
      <c r="ICA30" s="583"/>
      <c r="ICB30" s="583"/>
      <c r="ICC30" s="583"/>
      <c r="ICD30" s="583"/>
      <c r="ICE30" s="583"/>
      <c r="ICF30" s="583"/>
      <c r="ICG30" s="583"/>
      <c r="ICH30" s="583"/>
      <c r="ICI30" s="583"/>
      <c r="ICJ30" s="583"/>
      <c r="ICK30" s="583"/>
      <c r="ICL30" s="583"/>
      <c r="ICM30" s="583"/>
      <c r="ICN30" s="583"/>
      <c r="ICO30" s="583"/>
      <c r="ICP30" s="583"/>
      <c r="ICQ30" s="583"/>
      <c r="ICR30" s="583"/>
      <c r="ICS30" s="583"/>
      <c r="ICT30" s="583"/>
      <c r="ICU30" s="583"/>
      <c r="ICV30" s="583"/>
      <c r="ICW30" s="583"/>
      <c r="ICX30" s="583"/>
      <c r="ICY30" s="583"/>
      <c r="ICZ30" s="583"/>
      <c r="IDA30" s="583"/>
      <c r="IDB30" s="583"/>
      <c r="IDC30" s="583"/>
      <c r="IDD30" s="583"/>
      <c r="IDE30" s="583"/>
      <c r="IDF30" s="583"/>
      <c r="IDG30" s="583"/>
      <c r="IDH30" s="583"/>
      <c r="IDI30" s="583"/>
      <c r="IDJ30" s="583"/>
      <c r="IDK30" s="583"/>
      <c r="IDL30" s="583"/>
      <c r="IDM30" s="583"/>
      <c r="IDN30" s="583"/>
      <c r="IDO30" s="583"/>
      <c r="IDP30" s="583"/>
      <c r="IDQ30" s="583"/>
      <c r="IDR30" s="583"/>
      <c r="IDS30" s="583"/>
      <c r="IDT30" s="583"/>
      <c r="IDU30" s="583"/>
      <c r="IDV30" s="583"/>
      <c r="IDW30" s="583"/>
      <c r="IDX30" s="583"/>
      <c r="IDY30" s="583"/>
      <c r="IDZ30" s="583"/>
      <c r="IEA30" s="583"/>
      <c r="IEB30" s="583"/>
      <c r="IEC30" s="583"/>
      <c r="IED30" s="583"/>
      <c r="IEE30" s="583"/>
      <c r="IEF30" s="583"/>
      <c r="IEG30" s="583"/>
      <c r="IEH30" s="583"/>
      <c r="IEI30" s="583"/>
      <c r="IEJ30" s="583"/>
      <c r="IEK30" s="583"/>
      <c r="IEL30" s="583"/>
      <c r="IEM30" s="583"/>
      <c r="IEN30" s="583"/>
      <c r="IEO30" s="583"/>
      <c r="IEP30" s="583"/>
      <c r="IEQ30" s="583"/>
      <c r="IER30" s="583"/>
      <c r="IES30" s="583"/>
      <c r="IET30" s="583"/>
      <c r="IEU30" s="583"/>
      <c r="IEV30" s="583"/>
      <c r="IEW30" s="583"/>
      <c r="IEX30" s="583"/>
      <c r="IEY30" s="583"/>
      <c r="IEZ30" s="583"/>
      <c r="IFA30" s="583"/>
      <c r="IFB30" s="583"/>
      <c r="IFC30" s="583"/>
      <c r="IFD30" s="583"/>
      <c r="IFE30" s="583"/>
      <c r="IFF30" s="583"/>
      <c r="IFG30" s="583"/>
      <c r="IFH30" s="583"/>
      <c r="IFI30" s="583"/>
      <c r="IFJ30" s="583"/>
      <c r="IFK30" s="583"/>
      <c r="IFL30" s="583"/>
      <c r="IFM30" s="583"/>
      <c r="IFN30" s="583"/>
      <c r="IFO30" s="583"/>
      <c r="IFP30" s="583"/>
      <c r="IFQ30" s="583"/>
      <c r="IFR30" s="583"/>
      <c r="IFS30" s="583"/>
      <c r="IFT30" s="583"/>
      <c r="IFU30" s="583"/>
      <c r="IFV30" s="583"/>
      <c r="IFW30" s="583"/>
      <c r="IFX30" s="583"/>
      <c r="IFY30" s="583"/>
      <c r="IFZ30" s="583"/>
      <c r="IGA30" s="583"/>
      <c r="IGB30" s="583"/>
      <c r="IGC30" s="583"/>
      <c r="IGD30" s="583"/>
      <c r="IGE30" s="583"/>
      <c r="IGF30" s="583"/>
      <c r="IGG30" s="583"/>
      <c r="IGH30" s="583"/>
      <c r="IGI30" s="583"/>
      <c r="IGJ30" s="583"/>
      <c r="IGK30" s="583"/>
      <c r="IGL30" s="583"/>
      <c r="IGM30" s="583"/>
      <c r="IGN30" s="583"/>
      <c r="IGO30" s="583"/>
      <c r="IGP30" s="583"/>
      <c r="IGQ30" s="583"/>
      <c r="IGR30" s="583"/>
      <c r="IGS30" s="583"/>
      <c r="IGT30" s="583"/>
      <c r="IGU30" s="583"/>
      <c r="IGV30" s="583"/>
      <c r="IGW30" s="583"/>
      <c r="IGX30" s="583"/>
      <c r="IGY30" s="583"/>
      <c r="IGZ30" s="583"/>
      <c r="IHA30" s="583"/>
      <c r="IHB30" s="583"/>
      <c r="IHC30" s="583"/>
      <c r="IHD30" s="583"/>
      <c r="IHE30" s="583"/>
      <c r="IHF30" s="583"/>
      <c r="IHG30" s="583"/>
      <c r="IHH30" s="583"/>
      <c r="IHI30" s="583"/>
      <c r="IHJ30" s="583"/>
      <c r="IHK30" s="583"/>
      <c r="IHL30" s="583"/>
      <c r="IHM30" s="583"/>
      <c r="IHN30" s="583"/>
      <c r="IHO30" s="583"/>
      <c r="IHP30" s="583"/>
      <c r="IHQ30" s="583"/>
      <c r="IHR30" s="583"/>
      <c r="IHS30" s="583"/>
      <c r="IHT30" s="583"/>
      <c r="IHU30" s="583"/>
      <c r="IHV30" s="583"/>
      <c r="IHW30" s="583"/>
      <c r="IHX30" s="583"/>
      <c r="IHY30" s="583"/>
      <c r="IHZ30" s="583"/>
      <c r="IIA30" s="583"/>
      <c r="IIB30" s="583"/>
      <c r="IIC30" s="583"/>
      <c r="IID30" s="583"/>
      <c r="IIE30" s="583"/>
      <c r="IIF30" s="583"/>
      <c r="IIG30" s="583"/>
      <c r="IIH30" s="583"/>
      <c r="III30" s="583"/>
      <c r="IIJ30" s="583"/>
      <c r="IIK30" s="583"/>
      <c r="IIL30" s="583"/>
      <c r="IIM30" s="583"/>
      <c r="IIN30" s="583"/>
      <c r="IIO30" s="583"/>
      <c r="IIP30" s="583"/>
      <c r="IIQ30" s="583"/>
      <c r="IIR30" s="583"/>
      <c r="IIS30" s="583"/>
      <c r="IIT30" s="583"/>
      <c r="IIU30" s="583"/>
      <c r="IIV30" s="583"/>
      <c r="IIW30" s="583"/>
      <c r="IIX30" s="583"/>
      <c r="IIY30" s="583"/>
      <c r="IIZ30" s="583"/>
      <c r="IJA30" s="583"/>
      <c r="IJB30" s="583"/>
      <c r="IJC30" s="583"/>
      <c r="IJD30" s="583"/>
      <c r="IJE30" s="583"/>
      <c r="IJF30" s="583"/>
      <c r="IJG30" s="583"/>
      <c r="IJH30" s="583"/>
      <c r="IJI30" s="583"/>
      <c r="IJJ30" s="583"/>
      <c r="IJK30" s="583"/>
      <c r="IJL30" s="583"/>
      <c r="IJM30" s="583"/>
      <c r="IJN30" s="583"/>
      <c r="IJO30" s="583"/>
      <c r="IJP30" s="583"/>
      <c r="IJQ30" s="583"/>
      <c r="IJR30" s="583"/>
      <c r="IJS30" s="583"/>
      <c r="IJT30" s="583"/>
      <c r="IJU30" s="583"/>
      <c r="IJV30" s="583"/>
      <c r="IJW30" s="583"/>
      <c r="IJX30" s="583"/>
      <c r="IJY30" s="583"/>
      <c r="IJZ30" s="583"/>
      <c r="IKA30" s="583"/>
      <c r="IKB30" s="583"/>
      <c r="IKC30" s="583"/>
      <c r="IKD30" s="583"/>
      <c r="IKE30" s="583"/>
      <c r="IKF30" s="583"/>
      <c r="IKG30" s="583"/>
      <c r="IKH30" s="583"/>
      <c r="IKI30" s="583"/>
      <c r="IKJ30" s="583"/>
      <c r="IKK30" s="583"/>
      <c r="IKL30" s="583"/>
      <c r="IKM30" s="583"/>
      <c r="IKN30" s="583"/>
      <c r="IKO30" s="583"/>
      <c r="IKP30" s="583"/>
      <c r="IKQ30" s="583"/>
      <c r="IKR30" s="583"/>
      <c r="IKS30" s="583"/>
      <c r="IKT30" s="583"/>
      <c r="IKU30" s="583"/>
      <c r="IKV30" s="583"/>
      <c r="IKW30" s="583"/>
      <c r="IKX30" s="583"/>
      <c r="IKY30" s="583"/>
      <c r="IKZ30" s="583"/>
      <c r="ILA30" s="583"/>
      <c r="ILB30" s="583"/>
      <c r="ILC30" s="583"/>
      <c r="ILD30" s="583"/>
      <c r="ILE30" s="583"/>
      <c r="ILF30" s="583"/>
      <c r="ILG30" s="583"/>
      <c r="ILH30" s="583"/>
      <c r="ILI30" s="583"/>
      <c r="ILJ30" s="583"/>
      <c r="ILK30" s="583"/>
      <c r="ILL30" s="583"/>
      <c r="ILM30" s="583"/>
      <c r="ILN30" s="583"/>
      <c r="ILO30" s="583"/>
      <c r="ILP30" s="583"/>
      <c r="ILQ30" s="583"/>
      <c r="ILR30" s="583"/>
      <c r="ILS30" s="583"/>
      <c r="ILT30" s="583"/>
      <c r="ILU30" s="583"/>
      <c r="ILV30" s="583"/>
      <c r="ILW30" s="583"/>
      <c r="ILX30" s="583"/>
      <c r="ILY30" s="583"/>
      <c r="ILZ30" s="583"/>
      <c r="IMA30" s="583"/>
      <c r="IMB30" s="583"/>
      <c r="IMC30" s="583"/>
      <c r="IMD30" s="583"/>
      <c r="IME30" s="583"/>
      <c r="IMF30" s="583"/>
      <c r="IMG30" s="583"/>
      <c r="IMH30" s="583"/>
      <c r="IMI30" s="583"/>
      <c r="IMJ30" s="583"/>
      <c r="IMK30" s="583"/>
      <c r="IML30" s="583"/>
      <c r="IMM30" s="583"/>
      <c r="IMN30" s="583"/>
      <c r="IMO30" s="583"/>
      <c r="IMP30" s="583"/>
      <c r="IMQ30" s="583"/>
      <c r="IMR30" s="583"/>
      <c r="IMS30" s="583"/>
      <c r="IMT30" s="583"/>
      <c r="IMU30" s="583"/>
      <c r="IMV30" s="583"/>
      <c r="IMW30" s="583"/>
      <c r="IMX30" s="583"/>
      <c r="IMY30" s="583"/>
      <c r="IMZ30" s="583"/>
      <c r="INA30" s="583"/>
      <c r="INB30" s="583"/>
      <c r="INC30" s="583"/>
      <c r="IND30" s="583"/>
      <c r="INE30" s="583"/>
      <c r="INF30" s="583"/>
      <c r="ING30" s="583"/>
      <c r="INH30" s="583"/>
      <c r="INI30" s="583"/>
      <c r="INJ30" s="583"/>
      <c r="INK30" s="583"/>
      <c r="INL30" s="583"/>
      <c r="INM30" s="583"/>
      <c r="INN30" s="583"/>
      <c r="INO30" s="583"/>
      <c r="INP30" s="583"/>
      <c r="INQ30" s="583"/>
      <c r="INR30" s="583"/>
      <c r="INS30" s="583"/>
      <c r="INT30" s="583"/>
      <c r="INU30" s="583"/>
      <c r="INV30" s="583"/>
      <c r="INW30" s="583"/>
      <c r="INX30" s="583"/>
      <c r="INY30" s="583"/>
      <c r="INZ30" s="583"/>
      <c r="IOA30" s="583"/>
      <c r="IOB30" s="583"/>
      <c r="IOC30" s="583"/>
      <c r="IOD30" s="583"/>
      <c r="IOE30" s="583"/>
      <c r="IOF30" s="583"/>
      <c r="IOG30" s="583"/>
      <c r="IOH30" s="583"/>
      <c r="IOI30" s="583"/>
      <c r="IOJ30" s="583"/>
      <c r="IOK30" s="583"/>
      <c r="IOL30" s="583"/>
      <c r="IOM30" s="583"/>
      <c r="ION30" s="583"/>
      <c r="IOO30" s="583"/>
      <c r="IOP30" s="583"/>
      <c r="IOQ30" s="583"/>
      <c r="IOR30" s="583"/>
      <c r="IOS30" s="583"/>
      <c r="IOT30" s="583"/>
      <c r="IOU30" s="583"/>
      <c r="IOV30" s="583"/>
      <c r="IOW30" s="583"/>
      <c r="IOX30" s="583"/>
      <c r="IOY30" s="583"/>
      <c r="IOZ30" s="583"/>
      <c r="IPA30" s="583"/>
      <c r="IPB30" s="583"/>
      <c r="IPC30" s="583"/>
      <c r="IPD30" s="583"/>
      <c r="IPE30" s="583"/>
      <c r="IPF30" s="583"/>
      <c r="IPG30" s="583"/>
      <c r="IPH30" s="583"/>
      <c r="IPI30" s="583"/>
      <c r="IPJ30" s="583"/>
      <c r="IPK30" s="583"/>
      <c r="IPL30" s="583"/>
      <c r="IPM30" s="583"/>
      <c r="IPN30" s="583"/>
      <c r="IPO30" s="583"/>
      <c r="IPP30" s="583"/>
      <c r="IPQ30" s="583"/>
      <c r="IPR30" s="583"/>
      <c r="IPS30" s="583"/>
      <c r="IPT30" s="583"/>
      <c r="IPU30" s="583"/>
      <c r="IPV30" s="583"/>
      <c r="IPW30" s="583"/>
      <c r="IPX30" s="583"/>
      <c r="IPY30" s="583"/>
      <c r="IPZ30" s="583"/>
      <c r="IQA30" s="583"/>
      <c r="IQB30" s="583"/>
      <c r="IQC30" s="583"/>
      <c r="IQD30" s="583"/>
      <c r="IQE30" s="583"/>
      <c r="IQF30" s="583"/>
      <c r="IQG30" s="583"/>
      <c r="IQH30" s="583"/>
      <c r="IQI30" s="583"/>
      <c r="IQJ30" s="583"/>
      <c r="IQK30" s="583"/>
      <c r="IQL30" s="583"/>
      <c r="IQM30" s="583"/>
      <c r="IQN30" s="583"/>
      <c r="IQO30" s="583"/>
      <c r="IQP30" s="583"/>
      <c r="IQQ30" s="583"/>
      <c r="IQR30" s="583"/>
      <c r="IQS30" s="583"/>
      <c r="IQT30" s="583"/>
      <c r="IQU30" s="583"/>
      <c r="IQV30" s="583"/>
      <c r="IQW30" s="583"/>
      <c r="IQX30" s="583"/>
      <c r="IQY30" s="583"/>
      <c r="IQZ30" s="583"/>
      <c r="IRA30" s="583"/>
      <c r="IRB30" s="583"/>
      <c r="IRC30" s="583"/>
      <c r="IRD30" s="583"/>
      <c r="IRE30" s="583"/>
      <c r="IRF30" s="583"/>
      <c r="IRG30" s="583"/>
      <c r="IRH30" s="583"/>
      <c r="IRI30" s="583"/>
      <c r="IRJ30" s="583"/>
      <c r="IRK30" s="583"/>
      <c r="IRL30" s="583"/>
      <c r="IRM30" s="583"/>
      <c r="IRN30" s="583"/>
      <c r="IRO30" s="583"/>
      <c r="IRP30" s="583"/>
      <c r="IRQ30" s="583"/>
      <c r="IRR30" s="583"/>
      <c r="IRS30" s="583"/>
      <c r="IRT30" s="583"/>
      <c r="IRU30" s="583"/>
      <c r="IRV30" s="583"/>
      <c r="IRW30" s="583"/>
      <c r="IRX30" s="583"/>
      <c r="IRY30" s="583"/>
      <c r="IRZ30" s="583"/>
      <c r="ISA30" s="583"/>
      <c r="ISB30" s="583"/>
      <c r="ISC30" s="583"/>
      <c r="ISD30" s="583"/>
      <c r="ISE30" s="583"/>
      <c r="ISF30" s="583"/>
      <c r="ISG30" s="583"/>
      <c r="ISH30" s="583"/>
      <c r="ISI30" s="583"/>
      <c r="ISJ30" s="583"/>
      <c r="ISK30" s="583"/>
      <c r="ISL30" s="583"/>
      <c r="ISM30" s="583"/>
      <c r="ISN30" s="583"/>
      <c r="ISO30" s="583"/>
      <c r="ISP30" s="583"/>
      <c r="ISQ30" s="583"/>
      <c r="ISR30" s="583"/>
      <c r="ISS30" s="583"/>
      <c r="IST30" s="583"/>
      <c r="ISU30" s="583"/>
      <c r="ISV30" s="583"/>
      <c r="ISW30" s="583"/>
      <c r="ISX30" s="583"/>
      <c r="ISY30" s="583"/>
      <c r="ISZ30" s="583"/>
      <c r="ITA30" s="583"/>
      <c r="ITB30" s="583"/>
      <c r="ITC30" s="583"/>
      <c r="ITD30" s="583"/>
      <c r="ITE30" s="583"/>
      <c r="ITF30" s="583"/>
      <c r="ITG30" s="583"/>
      <c r="ITH30" s="583"/>
      <c r="ITI30" s="583"/>
      <c r="ITJ30" s="583"/>
      <c r="ITK30" s="583"/>
      <c r="ITL30" s="583"/>
      <c r="ITM30" s="583"/>
      <c r="ITN30" s="583"/>
      <c r="ITO30" s="583"/>
      <c r="ITP30" s="583"/>
      <c r="ITQ30" s="583"/>
      <c r="ITR30" s="583"/>
      <c r="ITS30" s="583"/>
      <c r="ITT30" s="583"/>
      <c r="ITU30" s="583"/>
      <c r="ITV30" s="583"/>
      <c r="ITW30" s="583"/>
      <c r="ITX30" s="583"/>
      <c r="ITY30" s="583"/>
      <c r="ITZ30" s="583"/>
      <c r="IUA30" s="583"/>
      <c r="IUB30" s="583"/>
      <c r="IUC30" s="583"/>
      <c r="IUD30" s="583"/>
      <c r="IUE30" s="583"/>
      <c r="IUF30" s="583"/>
      <c r="IUG30" s="583"/>
      <c r="IUH30" s="583"/>
      <c r="IUI30" s="583"/>
      <c r="IUJ30" s="583"/>
      <c r="IUK30" s="583"/>
      <c r="IUL30" s="583"/>
      <c r="IUM30" s="583"/>
      <c r="IUN30" s="583"/>
      <c r="IUO30" s="583"/>
      <c r="IUP30" s="583"/>
      <c r="IUQ30" s="583"/>
      <c r="IUR30" s="583"/>
      <c r="IUS30" s="583"/>
      <c r="IUT30" s="583"/>
      <c r="IUU30" s="583"/>
      <c r="IUV30" s="583"/>
      <c r="IUW30" s="583"/>
      <c r="IUX30" s="583"/>
      <c r="IUY30" s="583"/>
      <c r="IUZ30" s="583"/>
      <c r="IVA30" s="583"/>
      <c r="IVB30" s="583"/>
      <c r="IVC30" s="583"/>
      <c r="IVD30" s="583"/>
      <c r="IVE30" s="583"/>
      <c r="IVF30" s="583"/>
      <c r="IVG30" s="583"/>
      <c r="IVH30" s="583"/>
      <c r="IVI30" s="583"/>
      <c r="IVJ30" s="583"/>
      <c r="IVK30" s="583"/>
      <c r="IVL30" s="583"/>
      <c r="IVM30" s="583"/>
      <c r="IVN30" s="583"/>
      <c r="IVO30" s="583"/>
      <c r="IVP30" s="583"/>
      <c r="IVQ30" s="583"/>
      <c r="IVR30" s="583"/>
      <c r="IVS30" s="583"/>
      <c r="IVT30" s="583"/>
      <c r="IVU30" s="583"/>
      <c r="IVV30" s="583"/>
      <c r="IVW30" s="583"/>
      <c r="IVX30" s="583"/>
      <c r="IVY30" s="583"/>
      <c r="IVZ30" s="583"/>
      <c r="IWA30" s="583"/>
      <c r="IWB30" s="583"/>
      <c r="IWC30" s="583"/>
      <c r="IWD30" s="583"/>
      <c r="IWE30" s="583"/>
      <c r="IWF30" s="583"/>
      <c r="IWG30" s="583"/>
      <c r="IWH30" s="583"/>
      <c r="IWI30" s="583"/>
      <c r="IWJ30" s="583"/>
      <c r="IWK30" s="583"/>
      <c r="IWL30" s="583"/>
      <c r="IWM30" s="583"/>
      <c r="IWN30" s="583"/>
      <c r="IWO30" s="583"/>
      <c r="IWP30" s="583"/>
      <c r="IWQ30" s="583"/>
      <c r="IWR30" s="583"/>
      <c r="IWS30" s="583"/>
      <c r="IWT30" s="583"/>
      <c r="IWU30" s="583"/>
      <c r="IWV30" s="583"/>
      <c r="IWW30" s="583"/>
      <c r="IWX30" s="583"/>
      <c r="IWY30" s="583"/>
      <c r="IWZ30" s="583"/>
      <c r="IXA30" s="583"/>
      <c r="IXB30" s="583"/>
      <c r="IXC30" s="583"/>
      <c r="IXD30" s="583"/>
      <c r="IXE30" s="583"/>
      <c r="IXF30" s="583"/>
      <c r="IXG30" s="583"/>
      <c r="IXH30" s="583"/>
      <c r="IXI30" s="583"/>
      <c r="IXJ30" s="583"/>
      <c r="IXK30" s="583"/>
      <c r="IXL30" s="583"/>
      <c r="IXM30" s="583"/>
      <c r="IXN30" s="583"/>
      <c r="IXO30" s="583"/>
      <c r="IXP30" s="583"/>
      <c r="IXQ30" s="583"/>
      <c r="IXR30" s="583"/>
      <c r="IXS30" s="583"/>
      <c r="IXT30" s="583"/>
      <c r="IXU30" s="583"/>
      <c r="IXV30" s="583"/>
      <c r="IXW30" s="583"/>
      <c r="IXX30" s="583"/>
      <c r="IXY30" s="583"/>
      <c r="IXZ30" s="583"/>
      <c r="IYA30" s="583"/>
      <c r="IYB30" s="583"/>
      <c r="IYC30" s="583"/>
      <c r="IYD30" s="583"/>
      <c r="IYE30" s="583"/>
      <c r="IYF30" s="583"/>
      <c r="IYG30" s="583"/>
      <c r="IYH30" s="583"/>
      <c r="IYI30" s="583"/>
      <c r="IYJ30" s="583"/>
      <c r="IYK30" s="583"/>
      <c r="IYL30" s="583"/>
      <c r="IYM30" s="583"/>
      <c r="IYN30" s="583"/>
      <c r="IYO30" s="583"/>
      <c r="IYP30" s="583"/>
      <c r="IYQ30" s="583"/>
      <c r="IYR30" s="583"/>
      <c r="IYS30" s="583"/>
      <c r="IYT30" s="583"/>
      <c r="IYU30" s="583"/>
      <c r="IYV30" s="583"/>
      <c r="IYW30" s="583"/>
      <c r="IYX30" s="583"/>
      <c r="IYY30" s="583"/>
      <c r="IYZ30" s="583"/>
      <c r="IZA30" s="583"/>
      <c r="IZB30" s="583"/>
      <c r="IZC30" s="583"/>
      <c r="IZD30" s="583"/>
      <c r="IZE30" s="583"/>
      <c r="IZF30" s="583"/>
      <c r="IZG30" s="583"/>
      <c r="IZH30" s="583"/>
      <c r="IZI30" s="583"/>
      <c r="IZJ30" s="583"/>
      <c r="IZK30" s="583"/>
      <c r="IZL30" s="583"/>
      <c r="IZM30" s="583"/>
      <c r="IZN30" s="583"/>
      <c r="IZO30" s="583"/>
      <c r="IZP30" s="583"/>
      <c r="IZQ30" s="583"/>
      <c r="IZR30" s="583"/>
      <c r="IZS30" s="583"/>
      <c r="IZT30" s="583"/>
      <c r="IZU30" s="583"/>
      <c r="IZV30" s="583"/>
      <c r="IZW30" s="583"/>
      <c r="IZX30" s="583"/>
      <c r="IZY30" s="583"/>
      <c r="IZZ30" s="583"/>
      <c r="JAA30" s="583"/>
      <c r="JAB30" s="583"/>
      <c r="JAC30" s="583"/>
      <c r="JAD30" s="583"/>
      <c r="JAE30" s="583"/>
      <c r="JAF30" s="583"/>
      <c r="JAG30" s="583"/>
      <c r="JAH30" s="583"/>
      <c r="JAI30" s="583"/>
      <c r="JAJ30" s="583"/>
      <c r="JAK30" s="583"/>
      <c r="JAL30" s="583"/>
      <c r="JAM30" s="583"/>
      <c r="JAN30" s="583"/>
      <c r="JAO30" s="583"/>
      <c r="JAP30" s="583"/>
      <c r="JAQ30" s="583"/>
      <c r="JAR30" s="583"/>
      <c r="JAS30" s="583"/>
      <c r="JAT30" s="583"/>
      <c r="JAU30" s="583"/>
      <c r="JAV30" s="583"/>
      <c r="JAW30" s="583"/>
      <c r="JAX30" s="583"/>
      <c r="JAY30" s="583"/>
      <c r="JAZ30" s="583"/>
      <c r="JBA30" s="583"/>
      <c r="JBB30" s="583"/>
      <c r="JBC30" s="583"/>
      <c r="JBD30" s="583"/>
      <c r="JBE30" s="583"/>
      <c r="JBF30" s="583"/>
      <c r="JBG30" s="583"/>
      <c r="JBH30" s="583"/>
      <c r="JBI30" s="583"/>
      <c r="JBJ30" s="583"/>
      <c r="JBK30" s="583"/>
      <c r="JBL30" s="583"/>
      <c r="JBM30" s="583"/>
      <c r="JBN30" s="583"/>
      <c r="JBO30" s="583"/>
      <c r="JBP30" s="583"/>
      <c r="JBQ30" s="583"/>
      <c r="JBR30" s="583"/>
      <c r="JBS30" s="583"/>
      <c r="JBT30" s="583"/>
      <c r="JBU30" s="583"/>
      <c r="JBV30" s="583"/>
      <c r="JBW30" s="583"/>
      <c r="JBX30" s="583"/>
      <c r="JBY30" s="583"/>
      <c r="JBZ30" s="583"/>
      <c r="JCA30" s="583"/>
      <c r="JCB30" s="583"/>
      <c r="JCC30" s="583"/>
      <c r="JCD30" s="583"/>
      <c r="JCE30" s="583"/>
      <c r="JCF30" s="583"/>
      <c r="JCG30" s="583"/>
      <c r="JCH30" s="583"/>
      <c r="JCI30" s="583"/>
      <c r="JCJ30" s="583"/>
      <c r="JCK30" s="583"/>
      <c r="JCL30" s="583"/>
      <c r="JCM30" s="583"/>
      <c r="JCN30" s="583"/>
      <c r="JCO30" s="583"/>
      <c r="JCP30" s="583"/>
      <c r="JCQ30" s="583"/>
      <c r="JCR30" s="583"/>
      <c r="JCS30" s="583"/>
      <c r="JCT30" s="583"/>
      <c r="JCU30" s="583"/>
      <c r="JCV30" s="583"/>
      <c r="JCW30" s="583"/>
      <c r="JCX30" s="583"/>
      <c r="JCY30" s="583"/>
      <c r="JCZ30" s="583"/>
      <c r="JDA30" s="583"/>
      <c r="JDB30" s="583"/>
      <c r="JDC30" s="583"/>
      <c r="JDD30" s="583"/>
      <c r="JDE30" s="583"/>
      <c r="JDF30" s="583"/>
      <c r="JDG30" s="583"/>
      <c r="JDH30" s="583"/>
      <c r="JDI30" s="583"/>
      <c r="JDJ30" s="583"/>
      <c r="JDK30" s="583"/>
      <c r="JDL30" s="583"/>
      <c r="JDM30" s="583"/>
      <c r="JDN30" s="583"/>
      <c r="JDO30" s="583"/>
      <c r="JDP30" s="583"/>
      <c r="JDQ30" s="583"/>
      <c r="JDR30" s="583"/>
      <c r="JDS30" s="583"/>
      <c r="JDT30" s="583"/>
      <c r="JDU30" s="583"/>
      <c r="JDV30" s="583"/>
      <c r="JDW30" s="583"/>
      <c r="JDX30" s="583"/>
      <c r="JDY30" s="583"/>
      <c r="JDZ30" s="583"/>
      <c r="JEA30" s="583"/>
      <c r="JEB30" s="583"/>
      <c r="JEC30" s="583"/>
      <c r="JED30" s="583"/>
      <c r="JEE30" s="583"/>
      <c r="JEF30" s="583"/>
      <c r="JEG30" s="583"/>
      <c r="JEH30" s="583"/>
      <c r="JEI30" s="583"/>
      <c r="JEJ30" s="583"/>
      <c r="JEK30" s="583"/>
      <c r="JEL30" s="583"/>
      <c r="JEM30" s="583"/>
      <c r="JEN30" s="583"/>
      <c r="JEO30" s="583"/>
      <c r="JEP30" s="583"/>
      <c r="JEQ30" s="583"/>
      <c r="JER30" s="583"/>
      <c r="JES30" s="583"/>
      <c r="JET30" s="583"/>
      <c r="JEU30" s="583"/>
      <c r="JEV30" s="583"/>
      <c r="JEW30" s="583"/>
      <c r="JEX30" s="583"/>
      <c r="JEY30" s="583"/>
      <c r="JEZ30" s="583"/>
      <c r="JFA30" s="583"/>
      <c r="JFB30" s="583"/>
      <c r="JFC30" s="583"/>
      <c r="JFD30" s="583"/>
      <c r="JFE30" s="583"/>
      <c r="JFF30" s="583"/>
      <c r="JFG30" s="583"/>
      <c r="JFH30" s="583"/>
      <c r="JFI30" s="583"/>
      <c r="JFJ30" s="583"/>
      <c r="JFK30" s="583"/>
      <c r="JFL30" s="583"/>
      <c r="JFM30" s="583"/>
      <c r="JFN30" s="583"/>
      <c r="JFO30" s="583"/>
      <c r="JFP30" s="583"/>
      <c r="JFQ30" s="583"/>
      <c r="JFR30" s="583"/>
      <c r="JFS30" s="583"/>
      <c r="JFT30" s="583"/>
      <c r="JFU30" s="583"/>
      <c r="JFV30" s="583"/>
      <c r="JFW30" s="583"/>
      <c r="JFX30" s="583"/>
      <c r="JFY30" s="583"/>
      <c r="JFZ30" s="583"/>
      <c r="JGA30" s="583"/>
      <c r="JGB30" s="583"/>
      <c r="JGC30" s="583"/>
      <c r="JGD30" s="583"/>
      <c r="JGE30" s="583"/>
      <c r="JGF30" s="583"/>
      <c r="JGG30" s="583"/>
      <c r="JGH30" s="583"/>
      <c r="JGI30" s="583"/>
      <c r="JGJ30" s="583"/>
      <c r="JGK30" s="583"/>
      <c r="JGL30" s="583"/>
      <c r="JGM30" s="583"/>
      <c r="JGN30" s="583"/>
      <c r="JGO30" s="583"/>
      <c r="JGP30" s="583"/>
      <c r="JGQ30" s="583"/>
      <c r="JGR30" s="583"/>
      <c r="JGS30" s="583"/>
      <c r="JGT30" s="583"/>
      <c r="JGU30" s="583"/>
      <c r="JGV30" s="583"/>
      <c r="JGW30" s="583"/>
      <c r="JGX30" s="583"/>
      <c r="JGY30" s="583"/>
      <c r="JGZ30" s="583"/>
      <c r="JHA30" s="583"/>
      <c r="JHB30" s="583"/>
      <c r="JHC30" s="583"/>
      <c r="JHD30" s="583"/>
      <c r="JHE30" s="583"/>
      <c r="JHF30" s="583"/>
      <c r="JHG30" s="583"/>
      <c r="JHH30" s="583"/>
      <c r="JHI30" s="583"/>
      <c r="JHJ30" s="583"/>
      <c r="JHK30" s="583"/>
      <c r="JHL30" s="583"/>
      <c r="JHM30" s="583"/>
      <c r="JHN30" s="583"/>
      <c r="JHO30" s="583"/>
      <c r="JHP30" s="583"/>
      <c r="JHQ30" s="583"/>
      <c r="JHR30" s="583"/>
      <c r="JHS30" s="583"/>
      <c r="JHT30" s="583"/>
      <c r="JHU30" s="583"/>
      <c r="JHV30" s="583"/>
      <c r="JHW30" s="583"/>
      <c r="JHX30" s="583"/>
      <c r="JHY30" s="583"/>
      <c r="JHZ30" s="583"/>
      <c r="JIA30" s="583"/>
      <c r="JIB30" s="583"/>
      <c r="JIC30" s="583"/>
      <c r="JID30" s="583"/>
      <c r="JIE30" s="583"/>
      <c r="JIF30" s="583"/>
      <c r="JIG30" s="583"/>
      <c r="JIH30" s="583"/>
      <c r="JII30" s="583"/>
      <c r="JIJ30" s="583"/>
      <c r="JIK30" s="583"/>
      <c r="JIL30" s="583"/>
      <c r="JIM30" s="583"/>
      <c r="JIN30" s="583"/>
      <c r="JIO30" s="583"/>
      <c r="JIP30" s="583"/>
      <c r="JIQ30" s="583"/>
      <c r="JIR30" s="583"/>
      <c r="JIS30" s="583"/>
      <c r="JIT30" s="583"/>
      <c r="JIU30" s="583"/>
      <c r="JIV30" s="583"/>
      <c r="JIW30" s="583"/>
      <c r="JIX30" s="583"/>
      <c r="JIY30" s="583"/>
      <c r="JIZ30" s="583"/>
      <c r="JJA30" s="583"/>
      <c r="JJB30" s="583"/>
      <c r="JJC30" s="583"/>
      <c r="JJD30" s="583"/>
      <c r="JJE30" s="583"/>
      <c r="JJF30" s="583"/>
      <c r="JJG30" s="583"/>
      <c r="JJH30" s="583"/>
      <c r="JJI30" s="583"/>
      <c r="JJJ30" s="583"/>
      <c r="JJK30" s="583"/>
      <c r="JJL30" s="583"/>
      <c r="JJM30" s="583"/>
      <c r="JJN30" s="583"/>
      <c r="JJO30" s="583"/>
      <c r="JJP30" s="583"/>
      <c r="JJQ30" s="583"/>
      <c r="JJR30" s="583"/>
      <c r="JJS30" s="583"/>
      <c r="JJT30" s="583"/>
      <c r="JJU30" s="583"/>
      <c r="JJV30" s="583"/>
      <c r="JJW30" s="583"/>
      <c r="JJX30" s="583"/>
      <c r="JJY30" s="583"/>
      <c r="JJZ30" s="583"/>
      <c r="JKA30" s="583"/>
      <c r="JKB30" s="583"/>
      <c r="JKC30" s="583"/>
      <c r="JKD30" s="583"/>
      <c r="JKE30" s="583"/>
      <c r="JKF30" s="583"/>
      <c r="JKG30" s="583"/>
      <c r="JKH30" s="583"/>
      <c r="JKI30" s="583"/>
      <c r="JKJ30" s="583"/>
      <c r="JKK30" s="583"/>
      <c r="JKL30" s="583"/>
      <c r="JKM30" s="583"/>
      <c r="JKN30" s="583"/>
      <c r="JKO30" s="583"/>
      <c r="JKP30" s="583"/>
      <c r="JKQ30" s="583"/>
      <c r="JKR30" s="583"/>
      <c r="JKS30" s="583"/>
      <c r="JKT30" s="583"/>
      <c r="JKU30" s="583"/>
      <c r="JKV30" s="583"/>
      <c r="JKW30" s="583"/>
      <c r="JKX30" s="583"/>
      <c r="JKY30" s="583"/>
      <c r="JKZ30" s="583"/>
      <c r="JLA30" s="583"/>
      <c r="JLB30" s="583"/>
      <c r="JLC30" s="583"/>
      <c r="JLD30" s="583"/>
      <c r="JLE30" s="583"/>
      <c r="JLF30" s="583"/>
      <c r="JLG30" s="583"/>
      <c r="JLH30" s="583"/>
      <c r="JLI30" s="583"/>
      <c r="JLJ30" s="583"/>
      <c r="JLK30" s="583"/>
      <c r="JLL30" s="583"/>
      <c r="JLM30" s="583"/>
      <c r="JLN30" s="583"/>
      <c r="JLO30" s="583"/>
      <c r="JLP30" s="583"/>
      <c r="JLQ30" s="583"/>
      <c r="JLR30" s="583"/>
      <c r="JLS30" s="583"/>
      <c r="JLT30" s="583"/>
      <c r="JLU30" s="583"/>
      <c r="JLV30" s="583"/>
      <c r="JLW30" s="583"/>
      <c r="JLX30" s="583"/>
      <c r="JLY30" s="583"/>
      <c r="JLZ30" s="583"/>
      <c r="JMA30" s="583"/>
      <c r="JMB30" s="583"/>
      <c r="JMC30" s="583"/>
      <c r="JMD30" s="583"/>
      <c r="JME30" s="583"/>
      <c r="JMF30" s="583"/>
      <c r="JMG30" s="583"/>
      <c r="JMH30" s="583"/>
      <c r="JMI30" s="583"/>
      <c r="JMJ30" s="583"/>
      <c r="JMK30" s="583"/>
      <c r="JML30" s="583"/>
      <c r="JMM30" s="583"/>
      <c r="JMN30" s="583"/>
      <c r="JMO30" s="583"/>
      <c r="JMP30" s="583"/>
      <c r="JMQ30" s="583"/>
      <c r="JMR30" s="583"/>
      <c r="JMS30" s="583"/>
      <c r="JMT30" s="583"/>
      <c r="JMU30" s="583"/>
      <c r="JMV30" s="583"/>
      <c r="JMW30" s="583"/>
      <c r="JMX30" s="583"/>
      <c r="JMY30" s="583"/>
      <c r="JMZ30" s="583"/>
      <c r="JNA30" s="583"/>
      <c r="JNB30" s="583"/>
      <c r="JNC30" s="583"/>
      <c r="JND30" s="583"/>
      <c r="JNE30" s="583"/>
      <c r="JNF30" s="583"/>
      <c r="JNG30" s="583"/>
      <c r="JNH30" s="583"/>
      <c r="JNI30" s="583"/>
      <c r="JNJ30" s="583"/>
      <c r="JNK30" s="583"/>
      <c r="JNL30" s="583"/>
      <c r="JNM30" s="583"/>
      <c r="JNN30" s="583"/>
      <c r="JNO30" s="583"/>
      <c r="JNP30" s="583"/>
      <c r="JNQ30" s="583"/>
      <c r="JNR30" s="583"/>
      <c r="JNS30" s="583"/>
      <c r="JNT30" s="583"/>
      <c r="JNU30" s="583"/>
      <c r="JNV30" s="583"/>
      <c r="JNW30" s="583"/>
      <c r="JNX30" s="583"/>
      <c r="JNY30" s="583"/>
      <c r="JNZ30" s="583"/>
      <c r="JOA30" s="583"/>
      <c r="JOB30" s="583"/>
      <c r="JOC30" s="583"/>
      <c r="JOD30" s="583"/>
      <c r="JOE30" s="583"/>
      <c r="JOF30" s="583"/>
      <c r="JOG30" s="583"/>
      <c r="JOH30" s="583"/>
      <c r="JOI30" s="583"/>
      <c r="JOJ30" s="583"/>
      <c r="JOK30" s="583"/>
      <c r="JOL30" s="583"/>
      <c r="JOM30" s="583"/>
      <c r="JON30" s="583"/>
      <c r="JOO30" s="583"/>
      <c r="JOP30" s="583"/>
      <c r="JOQ30" s="583"/>
      <c r="JOR30" s="583"/>
      <c r="JOS30" s="583"/>
      <c r="JOT30" s="583"/>
      <c r="JOU30" s="583"/>
      <c r="JOV30" s="583"/>
      <c r="JOW30" s="583"/>
      <c r="JOX30" s="583"/>
      <c r="JOY30" s="583"/>
      <c r="JOZ30" s="583"/>
      <c r="JPA30" s="583"/>
      <c r="JPB30" s="583"/>
      <c r="JPC30" s="583"/>
      <c r="JPD30" s="583"/>
      <c r="JPE30" s="583"/>
      <c r="JPF30" s="583"/>
      <c r="JPG30" s="583"/>
      <c r="JPH30" s="583"/>
      <c r="JPI30" s="583"/>
      <c r="JPJ30" s="583"/>
      <c r="JPK30" s="583"/>
      <c r="JPL30" s="583"/>
      <c r="JPM30" s="583"/>
      <c r="JPN30" s="583"/>
      <c r="JPO30" s="583"/>
      <c r="JPP30" s="583"/>
      <c r="JPQ30" s="583"/>
      <c r="JPR30" s="583"/>
      <c r="JPS30" s="583"/>
      <c r="JPT30" s="583"/>
      <c r="JPU30" s="583"/>
      <c r="JPV30" s="583"/>
      <c r="JPW30" s="583"/>
      <c r="JPX30" s="583"/>
      <c r="JPY30" s="583"/>
      <c r="JPZ30" s="583"/>
      <c r="JQA30" s="583"/>
      <c r="JQB30" s="583"/>
      <c r="JQC30" s="583"/>
      <c r="JQD30" s="583"/>
      <c r="JQE30" s="583"/>
      <c r="JQF30" s="583"/>
      <c r="JQG30" s="583"/>
      <c r="JQH30" s="583"/>
      <c r="JQI30" s="583"/>
      <c r="JQJ30" s="583"/>
      <c r="JQK30" s="583"/>
      <c r="JQL30" s="583"/>
      <c r="JQM30" s="583"/>
      <c r="JQN30" s="583"/>
      <c r="JQO30" s="583"/>
      <c r="JQP30" s="583"/>
      <c r="JQQ30" s="583"/>
      <c r="JQR30" s="583"/>
      <c r="JQS30" s="583"/>
      <c r="JQT30" s="583"/>
      <c r="JQU30" s="583"/>
      <c r="JQV30" s="583"/>
      <c r="JQW30" s="583"/>
      <c r="JQX30" s="583"/>
      <c r="JQY30" s="583"/>
      <c r="JQZ30" s="583"/>
      <c r="JRA30" s="583"/>
      <c r="JRB30" s="583"/>
      <c r="JRC30" s="583"/>
      <c r="JRD30" s="583"/>
      <c r="JRE30" s="583"/>
      <c r="JRF30" s="583"/>
      <c r="JRG30" s="583"/>
      <c r="JRH30" s="583"/>
      <c r="JRI30" s="583"/>
      <c r="JRJ30" s="583"/>
      <c r="JRK30" s="583"/>
      <c r="JRL30" s="583"/>
      <c r="JRM30" s="583"/>
      <c r="JRN30" s="583"/>
      <c r="JRO30" s="583"/>
      <c r="JRP30" s="583"/>
      <c r="JRQ30" s="583"/>
      <c r="JRR30" s="583"/>
      <c r="JRS30" s="583"/>
      <c r="JRT30" s="583"/>
      <c r="JRU30" s="583"/>
      <c r="JRV30" s="583"/>
      <c r="JRW30" s="583"/>
      <c r="JRX30" s="583"/>
      <c r="JRY30" s="583"/>
      <c r="JRZ30" s="583"/>
      <c r="JSA30" s="583"/>
      <c r="JSB30" s="583"/>
      <c r="JSC30" s="583"/>
      <c r="JSD30" s="583"/>
      <c r="JSE30" s="583"/>
      <c r="JSF30" s="583"/>
      <c r="JSG30" s="583"/>
      <c r="JSH30" s="583"/>
      <c r="JSI30" s="583"/>
      <c r="JSJ30" s="583"/>
      <c r="JSK30" s="583"/>
      <c r="JSL30" s="583"/>
      <c r="JSM30" s="583"/>
      <c r="JSN30" s="583"/>
      <c r="JSO30" s="583"/>
      <c r="JSP30" s="583"/>
      <c r="JSQ30" s="583"/>
      <c r="JSR30" s="583"/>
      <c r="JSS30" s="583"/>
      <c r="JST30" s="583"/>
      <c r="JSU30" s="583"/>
      <c r="JSV30" s="583"/>
      <c r="JSW30" s="583"/>
      <c r="JSX30" s="583"/>
      <c r="JSY30" s="583"/>
      <c r="JSZ30" s="583"/>
      <c r="JTA30" s="583"/>
      <c r="JTB30" s="583"/>
      <c r="JTC30" s="583"/>
      <c r="JTD30" s="583"/>
      <c r="JTE30" s="583"/>
      <c r="JTF30" s="583"/>
      <c r="JTG30" s="583"/>
      <c r="JTH30" s="583"/>
      <c r="JTI30" s="583"/>
      <c r="JTJ30" s="583"/>
      <c r="JTK30" s="583"/>
      <c r="JTL30" s="583"/>
      <c r="JTM30" s="583"/>
      <c r="JTN30" s="583"/>
      <c r="JTO30" s="583"/>
      <c r="JTP30" s="583"/>
      <c r="JTQ30" s="583"/>
      <c r="JTR30" s="583"/>
      <c r="JTS30" s="583"/>
      <c r="JTT30" s="583"/>
      <c r="JTU30" s="583"/>
      <c r="JTV30" s="583"/>
      <c r="JTW30" s="583"/>
      <c r="JTX30" s="583"/>
      <c r="JTY30" s="583"/>
      <c r="JTZ30" s="583"/>
      <c r="JUA30" s="583"/>
      <c r="JUB30" s="583"/>
      <c r="JUC30" s="583"/>
      <c r="JUD30" s="583"/>
      <c r="JUE30" s="583"/>
      <c r="JUF30" s="583"/>
      <c r="JUG30" s="583"/>
      <c r="JUH30" s="583"/>
      <c r="JUI30" s="583"/>
      <c r="JUJ30" s="583"/>
      <c r="JUK30" s="583"/>
      <c r="JUL30" s="583"/>
      <c r="JUM30" s="583"/>
      <c r="JUN30" s="583"/>
      <c r="JUO30" s="583"/>
      <c r="JUP30" s="583"/>
      <c r="JUQ30" s="583"/>
      <c r="JUR30" s="583"/>
      <c r="JUS30" s="583"/>
      <c r="JUT30" s="583"/>
      <c r="JUU30" s="583"/>
      <c r="JUV30" s="583"/>
      <c r="JUW30" s="583"/>
      <c r="JUX30" s="583"/>
      <c r="JUY30" s="583"/>
      <c r="JUZ30" s="583"/>
      <c r="JVA30" s="583"/>
      <c r="JVB30" s="583"/>
      <c r="JVC30" s="583"/>
      <c r="JVD30" s="583"/>
      <c r="JVE30" s="583"/>
      <c r="JVF30" s="583"/>
      <c r="JVG30" s="583"/>
      <c r="JVH30" s="583"/>
      <c r="JVI30" s="583"/>
      <c r="JVJ30" s="583"/>
      <c r="JVK30" s="583"/>
      <c r="JVL30" s="583"/>
      <c r="JVM30" s="583"/>
      <c r="JVN30" s="583"/>
      <c r="JVO30" s="583"/>
      <c r="JVP30" s="583"/>
      <c r="JVQ30" s="583"/>
      <c r="JVR30" s="583"/>
      <c r="JVS30" s="583"/>
      <c r="JVT30" s="583"/>
      <c r="JVU30" s="583"/>
      <c r="JVV30" s="583"/>
      <c r="JVW30" s="583"/>
      <c r="JVX30" s="583"/>
      <c r="JVY30" s="583"/>
      <c r="JVZ30" s="583"/>
      <c r="JWA30" s="583"/>
      <c r="JWB30" s="583"/>
      <c r="JWC30" s="583"/>
      <c r="JWD30" s="583"/>
      <c r="JWE30" s="583"/>
      <c r="JWF30" s="583"/>
      <c r="JWG30" s="583"/>
      <c r="JWH30" s="583"/>
      <c r="JWI30" s="583"/>
      <c r="JWJ30" s="583"/>
      <c r="JWK30" s="583"/>
      <c r="JWL30" s="583"/>
      <c r="JWM30" s="583"/>
      <c r="JWN30" s="583"/>
      <c r="JWO30" s="583"/>
      <c r="JWP30" s="583"/>
      <c r="JWQ30" s="583"/>
      <c r="JWR30" s="583"/>
      <c r="JWS30" s="583"/>
      <c r="JWT30" s="583"/>
      <c r="JWU30" s="583"/>
      <c r="JWV30" s="583"/>
      <c r="JWW30" s="583"/>
      <c r="JWX30" s="583"/>
      <c r="JWY30" s="583"/>
      <c r="JWZ30" s="583"/>
      <c r="JXA30" s="583"/>
      <c r="JXB30" s="583"/>
      <c r="JXC30" s="583"/>
      <c r="JXD30" s="583"/>
      <c r="JXE30" s="583"/>
      <c r="JXF30" s="583"/>
      <c r="JXG30" s="583"/>
      <c r="JXH30" s="583"/>
      <c r="JXI30" s="583"/>
      <c r="JXJ30" s="583"/>
      <c r="JXK30" s="583"/>
      <c r="JXL30" s="583"/>
      <c r="JXM30" s="583"/>
      <c r="JXN30" s="583"/>
      <c r="JXO30" s="583"/>
      <c r="JXP30" s="583"/>
      <c r="JXQ30" s="583"/>
      <c r="JXR30" s="583"/>
      <c r="JXS30" s="583"/>
      <c r="JXT30" s="583"/>
      <c r="JXU30" s="583"/>
      <c r="JXV30" s="583"/>
      <c r="JXW30" s="583"/>
      <c r="JXX30" s="583"/>
      <c r="JXY30" s="583"/>
      <c r="JXZ30" s="583"/>
      <c r="JYA30" s="583"/>
      <c r="JYB30" s="583"/>
      <c r="JYC30" s="583"/>
      <c r="JYD30" s="583"/>
      <c r="JYE30" s="583"/>
      <c r="JYF30" s="583"/>
      <c r="JYG30" s="583"/>
      <c r="JYH30" s="583"/>
      <c r="JYI30" s="583"/>
      <c r="JYJ30" s="583"/>
      <c r="JYK30" s="583"/>
      <c r="JYL30" s="583"/>
      <c r="JYM30" s="583"/>
      <c r="JYN30" s="583"/>
      <c r="JYO30" s="583"/>
      <c r="JYP30" s="583"/>
      <c r="JYQ30" s="583"/>
      <c r="JYR30" s="583"/>
      <c r="JYS30" s="583"/>
      <c r="JYT30" s="583"/>
      <c r="JYU30" s="583"/>
      <c r="JYV30" s="583"/>
      <c r="JYW30" s="583"/>
      <c r="JYX30" s="583"/>
      <c r="JYY30" s="583"/>
      <c r="JYZ30" s="583"/>
      <c r="JZA30" s="583"/>
      <c r="JZB30" s="583"/>
      <c r="JZC30" s="583"/>
      <c r="JZD30" s="583"/>
      <c r="JZE30" s="583"/>
      <c r="JZF30" s="583"/>
      <c r="JZG30" s="583"/>
      <c r="JZH30" s="583"/>
      <c r="JZI30" s="583"/>
      <c r="JZJ30" s="583"/>
      <c r="JZK30" s="583"/>
      <c r="JZL30" s="583"/>
      <c r="JZM30" s="583"/>
      <c r="JZN30" s="583"/>
      <c r="JZO30" s="583"/>
      <c r="JZP30" s="583"/>
      <c r="JZQ30" s="583"/>
      <c r="JZR30" s="583"/>
      <c r="JZS30" s="583"/>
      <c r="JZT30" s="583"/>
      <c r="JZU30" s="583"/>
      <c r="JZV30" s="583"/>
      <c r="JZW30" s="583"/>
      <c r="JZX30" s="583"/>
      <c r="JZY30" s="583"/>
      <c r="JZZ30" s="583"/>
      <c r="KAA30" s="583"/>
      <c r="KAB30" s="583"/>
      <c r="KAC30" s="583"/>
      <c r="KAD30" s="583"/>
      <c r="KAE30" s="583"/>
      <c r="KAF30" s="583"/>
      <c r="KAG30" s="583"/>
      <c r="KAH30" s="583"/>
      <c r="KAI30" s="583"/>
      <c r="KAJ30" s="583"/>
      <c r="KAK30" s="583"/>
      <c r="KAL30" s="583"/>
      <c r="KAM30" s="583"/>
      <c r="KAN30" s="583"/>
      <c r="KAO30" s="583"/>
      <c r="KAP30" s="583"/>
      <c r="KAQ30" s="583"/>
      <c r="KAR30" s="583"/>
      <c r="KAS30" s="583"/>
      <c r="KAT30" s="583"/>
      <c r="KAU30" s="583"/>
      <c r="KAV30" s="583"/>
      <c r="KAW30" s="583"/>
      <c r="KAX30" s="583"/>
      <c r="KAY30" s="583"/>
      <c r="KAZ30" s="583"/>
      <c r="KBA30" s="583"/>
      <c r="KBB30" s="583"/>
      <c r="KBC30" s="583"/>
      <c r="KBD30" s="583"/>
      <c r="KBE30" s="583"/>
      <c r="KBF30" s="583"/>
      <c r="KBG30" s="583"/>
      <c r="KBH30" s="583"/>
      <c r="KBI30" s="583"/>
      <c r="KBJ30" s="583"/>
      <c r="KBK30" s="583"/>
      <c r="KBL30" s="583"/>
      <c r="KBM30" s="583"/>
      <c r="KBN30" s="583"/>
      <c r="KBO30" s="583"/>
      <c r="KBP30" s="583"/>
      <c r="KBQ30" s="583"/>
      <c r="KBR30" s="583"/>
      <c r="KBS30" s="583"/>
      <c r="KBT30" s="583"/>
      <c r="KBU30" s="583"/>
      <c r="KBV30" s="583"/>
      <c r="KBW30" s="583"/>
      <c r="KBX30" s="583"/>
      <c r="KBY30" s="583"/>
      <c r="KBZ30" s="583"/>
      <c r="KCA30" s="583"/>
      <c r="KCB30" s="583"/>
      <c r="KCC30" s="583"/>
      <c r="KCD30" s="583"/>
      <c r="KCE30" s="583"/>
      <c r="KCF30" s="583"/>
      <c r="KCG30" s="583"/>
      <c r="KCH30" s="583"/>
      <c r="KCI30" s="583"/>
      <c r="KCJ30" s="583"/>
      <c r="KCK30" s="583"/>
      <c r="KCL30" s="583"/>
      <c r="KCM30" s="583"/>
      <c r="KCN30" s="583"/>
      <c r="KCO30" s="583"/>
      <c r="KCP30" s="583"/>
      <c r="KCQ30" s="583"/>
      <c r="KCR30" s="583"/>
      <c r="KCS30" s="583"/>
      <c r="KCT30" s="583"/>
      <c r="KCU30" s="583"/>
      <c r="KCV30" s="583"/>
      <c r="KCW30" s="583"/>
      <c r="KCX30" s="583"/>
      <c r="KCY30" s="583"/>
      <c r="KCZ30" s="583"/>
      <c r="KDA30" s="583"/>
      <c r="KDB30" s="583"/>
      <c r="KDC30" s="583"/>
      <c r="KDD30" s="583"/>
      <c r="KDE30" s="583"/>
      <c r="KDF30" s="583"/>
      <c r="KDG30" s="583"/>
      <c r="KDH30" s="583"/>
      <c r="KDI30" s="583"/>
      <c r="KDJ30" s="583"/>
      <c r="KDK30" s="583"/>
      <c r="KDL30" s="583"/>
      <c r="KDM30" s="583"/>
      <c r="KDN30" s="583"/>
      <c r="KDO30" s="583"/>
      <c r="KDP30" s="583"/>
      <c r="KDQ30" s="583"/>
      <c r="KDR30" s="583"/>
      <c r="KDS30" s="583"/>
      <c r="KDT30" s="583"/>
      <c r="KDU30" s="583"/>
      <c r="KDV30" s="583"/>
      <c r="KDW30" s="583"/>
      <c r="KDX30" s="583"/>
      <c r="KDY30" s="583"/>
      <c r="KDZ30" s="583"/>
      <c r="KEA30" s="583"/>
      <c r="KEB30" s="583"/>
      <c r="KEC30" s="583"/>
      <c r="KED30" s="583"/>
      <c r="KEE30" s="583"/>
      <c r="KEF30" s="583"/>
      <c r="KEG30" s="583"/>
      <c r="KEH30" s="583"/>
      <c r="KEI30" s="583"/>
      <c r="KEJ30" s="583"/>
      <c r="KEK30" s="583"/>
      <c r="KEL30" s="583"/>
      <c r="KEM30" s="583"/>
      <c r="KEN30" s="583"/>
      <c r="KEO30" s="583"/>
      <c r="KEP30" s="583"/>
      <c r="KEQ30" s="583"/>
      <c r="KER30" s="583"/>
      <c r="KES30" s="583"/>
      <c r="KET30" s="583"/>
      <c r="KEU30" s="583"/>
      <c r="KEV30" s="583"/>
      <c r="KEW30" s="583"/>
      <c r="KEX30" s="583"/>
      <c r="KEY30" s="583"/>
      <c r="KEZ30" s="583"/>
      <c r="KFA30" s="583"/>
      <c r="KFB30" s="583"/>
      <c r="KFC30" s="583"/>
      <c r="KFD30" s="583"/>
      <c r="KFE30" s="583"/>
      <c r="KFF30" s="583"/>
      <c r="KFG30" s="583"/>
      <c r="KFH30" s="583"/>
      <c r="KFI30" s="583"/>
      <c r="KFJ30" s="583"/>
      <c r="KFK30" s="583"/>
      <c r="KFL30" s="583"/>
      <c r="KFM30" s="583"/>
      <c r="KFN30" s="583"/>
      <c r="KFO30" s="583"/>
      <c r="KFP30" s="583"/>
      <c r="KFQ30" s="583"/>
      <c r="KFR30" s="583"/>
      <c r="KFS30" s="583"/>
      <c r="KFT30" s="583"/>
      <c r="KFU30" s="583"/>
      <c r="KFV30" s="583"/>
      <c r="KFW30" s="583"/>
      <c r="KFX30" s="583"/>
      <c r="KFY30" s="583"/>
      <c r="KFZ30" s="583"/>
      <c r="KGA30" s="583"/>
      <c r="KGB30" s="583"/>
      <c r="KGC30" s="583"/>
      <c r="KGD30" s="583"/>
      <c r="KGE30" s="583"/>
      <c r="KGF30" s="583"/>
      <c r="KGG30" s="583"/>
      <c r="KGH30" s="583"/>
      <c r="KGI30" s="583"/>
      <c r="KGJ30" s="583"/>
      <c r="KGK30" s="583"/>
      <c r="KGL30" s="583"/>
      <c r="KGM30" s="583"/>
      <c r="KGN30" s="583"/>
      <c r="KGO30" s="583"/>
      <c r="KGP30" s="583"/>
      <c r="KGQ30" s="583"/>
      <c r="KGR30" s="583"/>
      <c r="KGS30" s="583"/>
      <c r="KGT30" s="583"/>
      <c r="KGU30" s="583"/>
      <c r="KGV30" s="583"/>
      <c r="KGW30" s="583"/>
      <c r="KGX30" s="583"/>
      <c r="KGY30" s="583"/>
      <c r="KGZ30" s="583"/>
      <c r="KHA30" s="583"/>
      <c r="KHB30" s="583"/>
      <c r="KHC30" s="583"/>
      <c r="KHD30" s="583"/>
      <c r="KHE30" s="583"/>
      <c r="KHF30" s="583"/>
      <c r="KHG30" s="583"/>
      <c r="KHH30" s="583"/>
      <c r="KHI30" s="583"/>
      <c r="KHJ30" s="583"/>
      <c r="KHK30" s="583"/>
      <c r="KHL30" s="583"/>
      <c r="KHM30" s="583"/>
      <c r="KHN30" s="583"/>
      <c r="KHO30" s="583"/>
      <c r="KHP30" s="583"/>
      <c r="KHQ30" s="583"/>
      <c r="KHR30" s="583"/>
      <c r="KHS30" s="583"/>
      <c r="KHT30" s="583"/>
      <c r="KHU30" s="583"/>
      <c r="KHV30" s="583"/>
      <c r="KHW30" s="583"/>
      <c r="KHX30" s="583"/>
      <c r="KHY30" s="583"/>
      <c r="KHZ30" s="583"/>
      <c r="KIA30" s="583"/>
      <c r="KIB30" s="583"/>
      <c r="KIC30" s="583"/>
      <c r="KID30" s="583"/>
      <c r="KIE30" s="583"/>
      <c r="KIF30" s="583"/>
      <c r="KIG30" s="583"/>
      <c r="KIH30" s="583"/>
      <c r="KII30" s="583"/>
      <c r="KIJ30" s="583"/>
      <c r="KIK30" s="583"/>
      <c r="KIL30" s="583"/>
      <c r="KIM30" s="583"/>
      <c r="KIN30" s="583"/>
      <c r="KIO30" s="583"/>
      <c r="KIP30" s="583"/>
      <c r="KIQ30" s="583"/>
      <c r="KIR30" s="583"/>
      <c r="KIS30" s="583"/>
      <c r="KIT30" s="583"/>
      <c r="KIU30" s="583"/>
      <c r="KIV30" s="583"/>
      <c r="KIW30" s="583"/>
      <c r="KIX30" s="583"/>
      <c r="KIY30" s="583"/>
      <c r="KIZ30" s="583"/>
      <c r="KJA30" s="583"/>
      <c r="KJB30" s="583"/>
      <c r="KJC30" s="583"/>
      <c r="KJD30" s="583"/>
      <c r="KJE30" s="583"/>
      <c r="KJF30" s="583"/>
      <c r="KJG30" s="583"/>
      <c r="KJH30" s="583"/>
      <c r="KJI30" s="583"/>
      <c r="KJJ30" s="583"/>
      <c r="KJK30" s="583"/>
      <c r="KJL30" s="583"/>
      <c r="KJM30" s="583"/>
      <c r="KJN30" s="583"/>
      <c r="KJO30" s="583"/>
      <c r="KJP30" s="583"/>
      <c r="KJQ30" s="583"/>
      <c r="KJR30" s="583"/>
      <c r="KJS30" s="583"/>
      <c r="KJT30" s="583"/>
      <c r="KJU30" s="583"/>
      <c r="KJV30" s="583"/>
      <c r="KJW30" s="583"/>
      <c r="KJX30" s="583"/>
      <c r="KJY30" s="583"/>
      <c r="KJZ30" s="583"/>
      <c r="KKA30" s="583"/>
      <c r="KKB30" s="583"/>
      <c r="KKC30" s="583"/>
      <c r="KKD30" s="583"/>
      <c r="KKE30" s="583"/>
      <c r="KKF30" s="583"/>
      <c r="KKG30" s="583"/>
      <c r="KKH30" s="583"/>
      <c r="KKI30" s="583"/>
      <c r="KKJ30" s="583"/>
      <c r="KKK30" s="583"/>
      <c r="KKL30" s="583"/>
      <c r="KKM30" s="583"/>
      <c r="KKN30" s="583"/>
      <c r="KKO30" s="583"/>
      <c r="KKP30" s="583"/>
      <c r="KKQ30" s="583"/>
      <c r="KKR30" s="583"/>
      <c r="KKS30" s="583"/>
      <c r="KKT30" s="583"/>
      <c r="KKU30" s="583"/>
      <c r="KKV30" s="583"/>
      <c r="KKW30" s="583"/>
      <c r="KKX30" s="583"/>
      <c r="KKY30" s="583"/>
      <c r="KKZ30" s="583"/>
      <c r="KLA30" s="583"/>
      <c r="KLB30" s="583"/>
      <c r="KLC30" s="583"/>
      <c r="KLD30" s="583"/>
      <c r="KLE30" s="583"/>
      <c r="KLF30" s="583"/>
      <c r="KLG30" s="583"/>
      <c r="KLH30" s="583"/>
      <c r="KLI30" s="583"/>
      <c r="KLJ30" s="583"/>
      <c r="KLK30" s="583"/>
      <c r="KLL30" s="583"/>
      <c r="KLM30" s="583"/>
      <c r="KLN30" s="583"/>
      <c r="KLO30" s="583"/>
      <c r="KLP30" s="583"/>
      <c r="KLQ30" s="583"/>
      <c r="KLR30" s="583"/>
      <c r="KLS30" s="583"/>
      <c r="KLT30" s="583"/>
      <c r="KLU30" s="583"/>
      <c r="KLV30" s="583"/>
      <c r="KLW30" s="583"/>
      <c r="KLX30" s="583"/>
      <c r="KLY30" s="583"/>
      <c r="KLZ30" s="583"/>
      <c r="KMA30" s="583"/>
      <c r="KMB30" s="583"/>
      <c r="KMC30" s="583"/>
      <c r="KMD30" s="583"/>
      <c r="KME30" s="583"/>
      <c r="KMF30" s="583"/>
      <c r="KMG30" s="583"/>
      <c r="KMH30" s="583"/>
      <c r="KMI30" s="583"/>
      <c r="KMJ30" s="583"/>
      <c r="KMK30" s="583"/>
      <c r="KML30" s="583"/>
      <c r="KMM30" s="583"/>
      <c r="KMN30" s="583"/>
      <c r="KMO30" s="583"/>
      <c r="KMP30" s="583"/>
      <c r="KMQ30" s="583"/>
      <c r="KMR30" s="583"/>
      <c r="KMS30" s="583"/>
      <c r="KMT30" s="583"/>
      <c r="KMU30" s="583"/>
      <c r="KMV30" s="583"/>
      <c r="KMW30" s="583"/>
      <c r="KMX30" s="583"/>
      <c r="KMY30" s="583"/>
      <c r="KMZ30" s="583"/>
      <c r="KNA30" s="583"/>
      <c r="KNB30" s="583"/>
      <c r="KNC30" s="583"/>
      <c r="KND30" s="583"/>
      <c r="KNE30" s="583"/>
      <c r="KNF30" s="583"/>
      <c r="KNG30" s="583"/>
      <c r="KNH30" s="583"/>
      <c r="KNI30" s="583"/>
      <c r="KNJ30" s="583"/>
      <c r="KNK30" s="583"/>
      <c r="KNL30" s="583"/>
      <c r="KNM30" s="583"/>
      <c r="KNN30" s="583"/>
      <c r="KNO30" s="583"/>
      <c r="KNP30" s="583"/>
      <c r="KNQ30" s="583"/>
      <c r="KNR30" s="583"/>
      <c r="KNS30" s="583"/>
      <c r="KNT30" s="583"/>
      <c r="KNU30" s="583"/>
      <c r="KNV30" s="583"/>
      <c r="KNW30" s="583"/>
      <c r="KNX30" s="583"/>
      <c r="KNY30" s="583"/>
      <c r="KNZ30" s="583"/>
      <c r="KOA30" s="583"/>
      <c r="KOB30" s="583"/>
      <c r="KOC30" s="583"/>
      <c r="KOD30" s="583"/>
      <c r="KOE30" s="583"/>
      <c r="KOF30" s="583"/>
      <c r="KOG30" s="583"/>
      <c r="KOH30" s="583"/>
      <c r="KOI30" s="583"/>
      <c r="KOJ30" s="583"/>
      <c r="KOK30" s="583"/>
      <c r="KOL30" s="583"/>
      <c r="KOM30" s="583"/>
      <c r="KON30" s="583"/>
      <c r="KOO30" s="583"/>
      <c r="KOP30" s="583"/>
      <c r="KOQ30" s="583"/>
      <c r="KOR30" s="583"/>
      <c r="KOS30" s="583"/>
      <c r="KOT30" s="583"/>
      <c r="KOU30" s="583"/>
      <c r="KOV30" s="583"/>
      <c r="KOW30" s="583"/>
      <c r="KOX30" s="583"/>
      <c r="KOY30" s="583"/>
      <c r="KOZ30" s="583"/>
      <c r="KPA30" s="583"/>
      <c r="KPB30" s="583"/>
      <c r="KPC30" s="583"/>
      <c r="KPD30" s="583"/>
      <c r="KPE30" s="583"/>
      <c r="KPF30" s="583"/>
      <c r="KPG30" s="583"/>
      <c r="KPH30" s="583"/>
      <c r="KPI30" s="583"/>
      <c r="KPJ30" s="583"/>
      <c r="KPK30" s="583"/>
      <c r="KPL30" s="583"/>
      <c r="KPM30" s="583"/>
      <c r="KPN30" s="583"/>
      <c r="KPO30" s="583"/>
      <c r="KPP30" s="583"/>
      <c r="KPQ30" s="583"/>
      <c r="KPR30" s="583"/>
      <c r="KPS30" s="583"/>
      <c r="KPT30" s="583"/>
      <c r="KPU30" s="583"/>
      <c r="KPV30" s="583"/>
      <c r="KPW30" s="583"/>
      <c r="KPX30" s="583"/>
      <c r="KPY30" s="583"/>
      <c r="KPZ30" s="583"/>
      <c r="KQA30" s="583"/>
      <c r="KQB30" s="583"/>
      <c r="KQC30" s="583"/>
      <c r="KQD30" s="583"/>
      <c r="KQE30" s="583"/>
      <c r="KQF30" s="583"/>
      <c r="KQG30" s="583"/>
      <c r="KQH30" s="583"/>
      <c r="KQI30" s="583"/>
      <c r="KQJ30" s="583"/>
      <c r="KQK30" s="583"/>
      <c r="KQL30" s="583"/>
      <c r="KQM30" s="583"/>
      <c r="KQN30" s="583"/>
      <c r="KQO30" s="583"/>
      <c r="KQP30" s="583"/>
      <c r="KQQ30" s="583"/>
      <c r="KQR30" s="583"/>
      <c r="KQS30" s="583"/>
      <c r="KQT30" s="583"/>
      <c r="KQU30" s="583"/>
      <c r="KQV30" s="583"/>
      <c r="KQW30" s="583"/>
      <c r="KQX30" s="583"/>
      <c r="KQY30" s="583"/>
      <c r="KQZ30" s="583"/>
      <c r="KRA30" s="583"/>
      <c r="KRB30" s="583"/>
      <c r="KRC30" s="583"/>
      <c r="KRD30" s="583"/>
      <c r="KRE30" s="583"/>
      <c r="KRF30" s="583"/>
      <c r="KRG30" s="583"/>
      <c r="KRH30" s="583"/>
      <c r="KRI30" s="583"/>
      <c r="KRJ30" s="583"/>
      <c r="KRK30" s="583"/>
      <c r="KRL30" s="583"/>
      <c r="KRM30" s="583"/>
      <c r="KRN30" s="583"/>
      <c r="KRO30" s="583"/>
      <c r="KRP30" s="583"/>
      <c r="KRQ30" s="583"/>
      <c r="KRR30" s="583"/>
      <c r="KRS30" s="583"/>
      <c r="KRT30" s="583"/>
      <c r="KRU30" s="583"/>
      <c r="KRV30" s="583"/>
      <c r="KRW30" s="583"/>
      <c r="KRX30" s="583"/>
      <c r="KRY30" s="583"/>
      <c r="KRZ30" s="583"/>
      <c r="KSA30" s="583"/>
      <c r="KSB30" s="583"/>
      <c r="KSC30" s="583"/>
      <c r="KSD30" s="583"/>
      <c r="KSE30" s="583"/>
      <c r="KSF30" s="583"/>
      <c r="KSG30" s="583"/>
      <c r="KSH30" s="583"/>
      <c r="KSI30" s="583"/>
      <c r="KSJ30" s="583"/>
      <c r="KSK30" s="583"/>
      <c r="KSL30" s="583"/>
      <c r="KSM30" s="583"/>
      <c r="KSN30" s="583"/>
      <c r="KSO30" s="583"/>
      <c r="KSP30" s="583"/>
      <c r="KSQ30" s="583"/>
      <c r="KSR30" s="583"/>
      <c r="KSS30" s="583"/>
      <c r="KST30" s="583"/>
      <c r="KSU30" s="583"/>
      <c r="KSV30" s="583"/>
      <c r="KSW30" s="583"/>
      <c r="KSX30" s="583"/>
      <c r="KSY30" s="583"/>
      <c r="KSZ30" s="583"/>
      <c r="KTA30" s="583"/>
      <c r="KTB30" s="583"/>
      <c r="KTC30" s="583"/>
      <c r="KTD30" s="583"/>
      <c r="KTE30" s="583"/>
      <c r="KTF30" s="583"/>
      <c r="KTG30" s="583"/>
      <c r="KTH30" s="583"/>
      <c r="KTI30" s="583"/>
      <c r="KTJ30" s="583"/>
      <c r="KTK30" s="583"/>
      <c r="KTL30" s="583"/>
      <c r="KTM30" s="583"/>
      <c r="KTN30" s="583"/>
      <c r="KTO30" s="583"/>
      <c r="KTP30" s="583"/>
      <c r="KTQ30" s="583"/>
      <c r="KTR30" s="583"/>
      <c r="KTS30" s="583"/>
      <c r="KTT30" s="583"/>
      <c r="KTU30" s="583"/>
      <c r="KTV30" s="583"/>
      <c r="KTW30" s="583"/>
      <c r="KTX30" s="583"/>
      <c r="KTY30" s="583"/>
      <c r="KTZ30" s="583"/>
      <c r="KUA30" s="583"/>
      <c r="KUB30" s="583"/>
      <c r="KUC30" s="583"/>
      <c r="KUD30" s="583"/>
      <c r="KUE30" s="583"/>
      <c r="KUF30" s="583"/>
      <c r="KUG30" s="583"/>
      <c r="KUH30" s="583"/>
      <c r="KUI30" s="583"/>
      <c r="KUJ30" s="583"/>
      <c r="KUK30" s="583"/>
      <c r="KUL30" s="583"/>
      <c r="KUM30" s="583"/>
      <c r="KUN30" s="583"/>
      <c r="KUO30" s="583"/>
      <c r="KUP30" s="583"/>
      <c r="KUQ30" s="583"/>
      <c r="KUR30" s="583"/>
      <c r="KUS30" s="583"/>
      <c r="KUT30" s="583"/>
      <c r="KUU30" s="583"/>
      <c r="KUV30" s="583"/>
      <c r="KUW30" s="583"/>
      <c r="KUX30" s="583"/>
      <c r="KUY30" s="583"/>
      <c r="KUZ30" s="583"/>
      <c r="KVA30" s="583"/>
      <c r="KVB30" s="583"/>
      <c r="KVC30" s="583"/>
      <c r="KVD30" s="583"/>
      <c r="KVE30" s="583"/>
      <c r="KVF30" s="583"/>
      <c r="KVG30" s="583"/>
      <c r="KVH30" s="583"/>
      <c r="KVI30" s="583"/>
      <c r="KVJ30" s="583"/>
      <c r="KVK30" s="583"/>
      <c r="KVL30" s="583"/>
      <c r="KVM30" s="583"/>
      <c r="KVN30" s="583"/>
      <c r="KVO30" s="583"/>
      <c r="KVP30" s="583"/>
      <c r="KVQ30" s="583"/>
      <c r="KVR30" s="583"/>
      <c r="KVS30" s="583"/>
      <c r="KVT30" s="583"/>
      <c r="KVU30" s="583"/>
      <c r="KVV30" s="583"/>
      <c r="KVW30" s="583"/>
      <c r="KVX30" s="583"/>
      <c r="KVY30" s="583"/>
      <c r="KVZ30" s="583"/>
      <c r="KWA30" s="583"/>
      <c r="KWB30" s="583"/>
      <c r="KWC30" s="583"/>
      <c r="KWD30" s="583"/>
      <c r="KWE30" s="583"/>
      <c r="KWF30" s="583"/>
      <c r="KWG30" s="583"/>
      <c r="KWH30" s="583"/>
      <c r="KWI30" s="583"/>
      <c r="KWJ30" s="583"/>
      <c r="KWK30" s="583"/>
      <c r="KWL30" s="583"/>
      <c r="KWM30" s="583"/>
      <c r="KWN30" s="583"/>
      <c r="KWO30" s="583"/>
      <c r="KWP30" s="583"/>
      <c r="KWQ30" s="583"/>
      <c r="KWR30" s="583"/>
      <c r="KWS30" s="583"/>
      <c r="KWT30" s="583"/>
      <c r="KWU30" s="583"/>
      <c r="KWV30" s="583"/>
      <c r="KWW30" s="583"/>
      <c r="KWX30" s="583"/>
      <c r="KWY30" s="583"/>
      <c r="KWZ30" s="583"/>
      <c r="KXA30" s="583"/>
      <c r="KXB30" s="583"/>
      <c r="KXC30" s="583"/>
      <c r="KXD30" s="583"/>
      <c r="KXE30" s="583"/>
      <c r="KXF30" s="583"/>
      <c r="KXG30" s="583"/>
      <c r="KXH30" s="583"/>
      <c r="KXI30" s="583"/>
      <c r="KXJ30" s="583"/>
      <c r="KXK30" s="583"/>
      <c r="KXL30" s="583"/>
      <c r="KXM30" s="583"/>
      <c r="KXN30" s="583"/>
      <c r="KXO30" s="583"/>
      <c r="KXP30" s="583"/>
      <c r="KXQ30" s="583"/>
      <c r="KXR30" s="583"/>
      <c r="KXS30" s="583"/>
      <c r="KXT30" s="583"/>
      <c r="KXU30" s="583"/>
      <c r="KXV30" s="583"/>
      <c r="KXW30" s="583"/>
      <c r="KXX30" s="583"/>
      <c r="KXY30" s="583"/>
      <c r="KXZ30" s="583"/>
      <c r="KYA30" s="583"/>
      <c r="KYB30" s="583"/>
      <c r="KYC30" s="583"/>
      <c r="KYD30" s="583"/>
      <c r="KYE30" s="583"/>
      <c r="KYF30" s="583"/>
      <c r="KYG30" s="583"/>
      <c r="KYH30" s="583"/>
      <c r="KYI30" s="583"/>
      <c r="KYJ30" s="583"/>
      <c r="KYK30" s="583"/>
      <c r="KYL30" s="583"/>
      <c r="KYM30" s="583"/>
      <c r="KYN30" s="583"/>
      <c r="KYO30" s="583"/>
      <c r="KYP30" s="583"/>
      <c r="KYQ30" s="583"/>
      <c r="KYR30" s="583"/>
      <c r="KYS30" s="583"/>
      <c r="KYT30" s="583"/>
      <c r="KYU30" s="583"/>
      <c r="KYV30" s="583"/>
      <c r="KYW30" s="583"/>
      <c r="KYX30" s="583"/>
      <c r="KYY30" s="583"/>
      <c r="KYZ30" s="583"/>
      <c r="KZA30" s="583"/>
      <c r="KZB30" s="583"/>
      <c r="KZC30" s="583"/>
      <c r="KZD30" s="583"/>
      <c r="KZE30" s="583"/>
      <c r="KZF30" s="583"/>
      <c r="KZG30" s="583"/>
      <c r="KZH30" s="583"/>
      <c r="KZI30" s="583"/>
      <c r="KZJ30" s="583"/>
      <c r="KZK30" s="583"/>
      <c r="KZL30" s="583"/>
      <c r="KZM30" s="583"/>
      <c r="KZN30" s="583"/>
      <c r="KZO30" s="583"/>
      <c r="KZP30" s="583"/>
      <c r="KZQ30" s="583"/>
      <c r="KZR30" s="583"/>
      <c r="KZS30" s="583"/>
      <c r="KZT30" s="583"/>
      <c r="KZU30" s="583"/>
      <c r="KZV30" s="583"/>
      <c r="KZW30" s="583"/>
      <c r="KZX30" s="583"/>
      <c r="KZY30" s="583"/>
      <c r="KZZ30" s="583"/>
      <c r="LAA30" s="583"/>
      <c r="LAB30" s="583"/>
      <c r="LAC30" s="583"/>
      <c r="LAD30" s="583"/>
      <c r="LAE30" s="583"/>
      <c r="LAF30" s="583"/>
      <c r="LAG30" s="583"/>
      <c r="LAH30" s="583"/>
      <c r="LAI30" s="583"/>
      <c r="LAJ30" s="583"/>
      <c r="LAK30" s="583"/>
      <c r="LAL30" s="583"/>
      <c r="LAM30" s="583"/>
      <c r="LAN30" s="583"/>
      <c r="LAO30" s="583"/>
      <c r="LAP30" s="583"/>
      <c r="LAQ30" s="583"/>
      <c r="LAR30" s="583"/>
      <c r="LAS30" s="583"/>
      <c r="LAT30" s="583"/>
      <c r="LAU30" s="583"/>
      <c r="LAV30" s="583"/>
      <c r="LAW30" s="583"/>
      <c r="LAX30" s="583"/>
      <c r="LAY30" s="583"/>
      <c r="LAZ30" s="583"/>
      <c r="LBA30" s="583"/>
      <c r="LBB30" s="583"/>
      <c r="LBC30" s="583"/>
      <c r="LBD30" s="583"/>
      <c r="LBE30" s="583"/>
      <c r="LBF30" s="583"/>
      <c r="LBG30" s="583"/>
      <c r="LBH30" s="583"/>
      <c r="LBI30" s="583"/>
      <c r="LBJ30" s="583"/>
      <c r="LBK30" s="583"/>
      <c r="LBL30" s="583"/>
      <c r="LBM30" s="583"/>
      <c r="LBN30" s="583"/>
      <c r="LBO30" s="583"/>
      <c r="LBP30" s="583"/>
      <c r="LBQ30" s="583"/>
      <c r="LBR30" s="583"/>
      <c r="LBS30" s="583"/>
      <c r="LBT30" s="583"/>
      <c r="LBU30" s="583"/>
      <c r="LBV30" s="583"/>
      <c r="LBW30" s="583"/>
      <c r="LBX30" s="583"/>
      <c r="LBY30" s="583"/>
      <c r="LBZ30" s="583"/>
      <c r="LCA30" s="583"/>
      <c r="LCB30" s="583"/>
      <c r="LCC30" s="583"/>
      <c r="LCD30" s="583"/>
      <c r="LCE30" s="583"/>
      <c r="LCF30" s="583"/>
      <c r="LCG30" s="583"/>
      <c r="LCH30" s="583"/>
      <c r="LCI30" s="583"/>
      <c r="LCJ30" s="583"/>
      <c r="LCK30" s="583"/>
      <c r="LCL30" s="583"/>
      <c r="LCM30" s="583"/>
      <c r="LCN30" s="583"/>
      <c r="LCO30" s="583"/>
      <c r="LCP30" s="583"/>
      <c r="LCQ30" s="583"/>
      <c r="LCR30" s="583"/>
      <c r="LCS30" s="583"/>
      <c r="LCT30" s="583"/>
      <c r="LCU30" s="583"/>
      <c r="LCV30" s="583"/>
      <c r="LCW30" s="583"/>
      <c r="LCX30" s="583"/>
      <c r="LCY30" s="583"/>
      <c r="LCZ30" s="583"/>
      <c r="LDA30" s="583"/>
      <c r="LDB30" s="583"/>
      <c r="LDC30" s="583"/>
      <c r="LDD30" s="583"/>
      <c r="LDE30" s="583"/>
      <c r="LDF30" s="583"/>
      <c r="LDG30" s="583"/>
      <c r="LDH30" s="583"/>
      <c r="LDI30" s="583"/>
      <c r="LDJ30" s="583"/>
      <c r="LDK30" s="583"/>
      <c r="LDL30" s="583"/>
      <c r="LDM30" s="583"/>
      <c r="LDN30" s="583"/>
      <c r="LDO30" s="583"/>
      <c r="LDP30" s="583"/>
      <c r="LDQ30" s="583"/>
      <c r="LDR30" s="583"/>
      <c r="LDS30" s="583"/>
      <c r="LDT30" s="583"/>
      <c r="LDU30" s="583"/>
      <c r="LDV30" s="583"/>
      <c r="LDW30" s="583"/>
      <c r="LDX30" s="583"/>
      <c r="LDY30" s="583"/>
      <c r="LDZ30" s="583"/>
      <c r="LEA30" s="583"/>
      <c r="LEB30" s="583"/>
      <c r="LEC30" s="583"/>
      <c r="LED30" s="583"/>
      <c r="LEE30" s="583"/>
      <c r="LEF30" s="583"/>
      <c r="LEG30" s="583"/>
      <c r="LEH30" s="583"/>
      <c r="LEI30" s="583"/>
      <c r="LEJ30" s="583"/>
      <c r="LEK30" s="583"/>
      <c r="LEL30" s="583"/>
      <c r="LEM30" s="583"/>
      <c r="LEN30" s="583"/>
      <c r="LEO30" s="583"/>
      <c r="LEP30" s="583"/>
      <c r="LEQ30" s="583"/>
      <c r="LER30" s="583"/>
      <c r="LES30" s="583"/>
      <c r="LET30" s="583"/>
      <c r="LEU30" s="583"/>
      <c r="LEV30" s="583"/>
      <c r="LEW30" s="583"/>
      <c r="LEX30" s="583"/>
      <c r="LEY30" s="583"/>
      <c r="LEZ30" s="583"/>
      <c r="LFA30" s="583"/>
      <c r="LFB30" s="583"/>
      <c r="LFC30" s="583"/>
      <c r="LFD30" s="583"/>
      <c r="LFE30" s="583"/>
      <c r="LFF30" s="583"/>
      <c r="LFG30" s="583"/>
      <c r="LFH30" s="583"/>
      <c r="LFI30" s="583"/>
      <c r="LFJ30" s="583"/>
      <c r="LFK30" s="583"/>
      <c r="LFL30" s="583"/>
      <c r="LFM30" s="583"/>
      <c r="LFN30" s="583"/>
      <c r="LFO30" s="583"/>
      <c r="LFP30" s="583"/>
      <c r="LFQ30" s="583"/>
      <c r="LFR30" s="583"/>
      <c r="LFS30" s="583"/>
      <c r="LFT30" s="583"/>
      <c r="LFU30" s="583"/>
      <c r="LFV30" s="583"/>
      <c r="LFW30" s="583"/>
      <c r="LFX30" s="583"/>
      <c r="LFY30" s="583"/>
      <c r="LFZ30" s="583"/>
      <c r="LGA30" s="583"/>
      <c r="LGB30" s="583"/>
      <c r="LGC30" s="583"/>
      <c r="LGD30" s="583"/>
      <c r="LGE30" s="583"/>
      <c r="LGF30" s="583"/>
      <c r="LGG30" s="583"/>
      <c r="LGH30" s="583"/>
      <c r="LGI30" s="583"/>
      <c r="LGJ30" s="583"/>
      <c r="LGK30" s="583"/>
      <c r="LGL30" s="583"/>
      <c r="LGM30" s="583"/>
      <c r="LGN30" s="583"/>
      <c r="LGO30" s="583"/>
      <c r="LGP30" s="583"/>
      <c r="LGQ30" s="583"/>
      <c r="LGR30" s="583"/>
      <c r="LGS30" s="583"/>
      <c r="LGT30" s="583"/>
      <c r="LGU30" s="583"/>
      <c r="LGV30" s="583"/>
      <c r="LGW30" s="583"/>
      <c r="LGX30" s="583"/>
      <c r="LGY30" s="583"/>
      <c r="LGZ30" s="583"/>
      <c r="LHA30" s="583"/>
      <c r="LHB30" s="583"/>
      <c r="LHC30" s="583"/>
      <c r="LHD30" s="583"/>
      <c r="LHE30" s="583"/>
      <c r="LHF30" s="583"/>
      <c r="LHG30" s="583"/>
      <c r="LHH30" s="583"/>
      <c r="LHI30" s="583"/>
      <c r="LHJ30" s="583"/>
      <c r="LHK30" s="583"/>
      <c r="LHL30" s="583"/>
      <c r="LHM30" s="583"/>
      <c r="LHN30" s="583"/>
      <c r="LHO30" s="583"/>
      <c r="LHP30" s="583"/>
      <c r="LHQ30" s="583"/>
      <c r="LHR30" s="583"/>
      <c r="LHS30" s="583"/>
      <c r="LHT30" s="583"/>
      <c r="LHU30" s="583"/>
      <c r="LHV30" s="583"/>
      <c r="LHW30" s="583"/>
      <c r="LHX30" s="583"/>
      <c r="LHY30" s="583"/>
      <c r="LHZ30" s="583"/>
      <c r="LIA30" s="583"/>
      <c r="LIB30" s="583"/>
      <c r="LIC30" s="583"/>
      <c r="LID30" s="583"/>
      <c r="LIE30" s="583"/>
      <c r="LIF30" s="583"/>
      <c r="LIG30" s="583"/>
      <c r="LIH30" s="583"/>
      <c r="LII30" s="583"/>
      <c r="LIJ30" s="583"/>
      <c r="LIK30" s="583"/>
      <c r="LIL30" s="583"/>
      <c r="LIM30" s="583"/>
      <c r="LIN30" s="583"/>
      <c r="LIO30" s="583"/>
      <c r="LIP30" s="583"/>
      <c r="LIQ30" s="583"/>
      <c r="LIR30" s="583"/>
      <c r="LIS30" s="583"/>
      <c r="LIT30" s="583"/>
      <c r="LIU30" s="583"/>
      <c r="LIV30" s="583"/>
      <c r="LIW30" s="583"/>
      <c r="LIX30" s="583"/>
      <c r="LIY30" s="583"/>
      <c r="LIZ30" s="583"/>
      <c r="LJA30" s="583"/>
      <c r="LJB30" s="583"/>
      <c r="LJC30" s="583"/>
      <c r="LJD30" s="583"/>
      <c r="LJE30" s="583"/>
      <c r="LJF30" s="583"/>
      <c r="LJG30" s="583"/>
      <c r="LJH30" s="583"/>
      <c r="LJI30" s="583"/>
      <c r="LJJ30" s="583"/>
      <c r="LJK30" s="583"/>
      <c r="LJL30" s="583"/>
      <c r="LJM30" s="583"/>
      <c r="LJN30" s="583"/>
      <c r="LJO30" s="583"/>
      <c r="LJP30" s="583"/>
      <c r="LJQ30" s="583"/>
      <c r="LJR30" s="583"/>
      <c r="LJS30" s="583"/>
      <c r="LJT30" s="583"/>
      <c r="LJU30" s="583"/>
      <c r="LJV30" s="583"/>
      <c r="LJW30" s="583"/>
      <c r="LJX30" s="583"/>
      <c r="LJY30" s="583"/>
      <c r="LJZ30" s="583"/>
      <c r="LKA30" s="583"/>
      <c r="LKB30" s="583"/>
      <c r="LKC30" s="583"/>
      <c r="LKD30" s="583"/>
      <c r="LKE30" s="583"/>
      <c r="LKF30" s="583"/>
      <c r="LKG30" s="583"/>
      <c r="LKH30" s="583"/>
      <c r="LKI30" s="583"/>
      <c r="LKJ30" s="583"/>
      <c r="LKK30" s="583"/>
      <c r="LKL30" s="583"/>
      <c r="LKM30" s="583"/>
      <c r="LKN30" s="583"/>
      <c r="LKO30" s="583"/>
      <c r="LKP30" s="583"/>
      <c r="LKQ30" s="583"/>
      <c r="LKR30" s="583"/>
      <c r="LKS30" s="583"/>
      <c r="LKT30" s="583"/>
      <c r="LKU30" s="583"/>
      <c r="LKV30" s="583"/>
      <c r="LKW30" s="583"/>
      <c r="LKX30" s="583"/>
      <c r="LKY30" s="583"/>
      <c r="LKZ30" s="583"/>
      <c r="LLA30" s="583"/>
      <c r="LLB30" s="583"/>
      <c r="LLC30" s="583"/>
      <c r="LLD30" s="583"/>
      <c r="LLE30" s="583"/>
      <c r="LLF30" s="583"/>
      <c r="LLG30" s="583"/>
      <c r="LLH30" s="583"/>
      <c r="LLI30" s="583"/>
      <c r="LLJ30" s="583"/>
      <c r="LLK30" s="583"/>
      <c r="LLL30" s="583"/>
      <c r="LLM30" s="583"/>
      <c r="LLN30" s="583"/>
      <c r="LLO30" s="583"/>
      <c r="LLP30" s="583"/>
      <c r="LLQ30" s="583"/>
      <c r="LLR30" s="583"/>
      <c r="LLS30" s="583"/>
      <c r="LLT30" s="583"/>
      <c r="LLU30" s="583"/>
      <c r="LLV30" s="583"/>
      <c r="LLW30" s="583"/>
      <c r="LLX30" s="583"/>
      <c r="LLY30" s="583"/>
      <c r="LLZ30" s="583"/>
      <c r="LMA30" s="583"/>
      <c r="LMB30" s="583"/>
      <c r="LMC30" s="583"/>
      <c r="LMD30" s="583"/>
      <c r="LME30" s="583"/>
      <c r="LMF30" s="583"/>
      <c r="LMG30" s="583"/>
      <c r="LMH30" s="583"/>
      <c r="LMI30" s="583"/>
      <c r="LMJ30" s="583"/>
      <c r="LMK30" s="583"/>
      <c r="LML30" s="583"/>
      <c r="LMM30" s="583"/>
      <c r="LMN30" s="583"/>
      <c r="LMO30" s="583"/>
      <c r="LMP30" s="583"/>
      <c r="LMQ30" s="583"/>
      <c r="LMR30" s="583"/>
      <c r="LMS30" s="583"/>
      <c r="LMT30" s="583"/>
      <c r="LMU30" s="583"/>
      <c r="LMV30" s="583"/>
      <c r="LMW30" s="583"/>
      <c r="LMX30" s="583"/>
      <c r="LMY30" s="583"/>
      <c r="LMZ30" s="583"/>
      <c r="LNA30" s="583"/>
      <c r="LNB30" s="583"/>
      <c r="LNC30" s="583"/>
      <c r="LND30" s="583"/>
      <c r="LNE30" s="583"/>
      <c r="LNF30" s="583"/>
      <c r="LNG30" s="583"/>
      <c r="LNH30" s="583"/>
      <c r="LNI30" s="583"/>
      <c r="LNJ30" s="583"/>
      <c r="LNK30" s="583"/>
      <c r="LNL30" s="583"/>
      <c r="LNM30" s="583"/>
      <c r="LNN30" s="583"/>
      <c r="LNO30" s="583"/>
      <c r="LNP30" s="583"/>
      <c r="LNQ30" s="583"/>
      <c r="LNR30" s="583"/>
      <c r="LNS30" s="583"/>
      <c r="LNT30" s="583"/>
      <c r="LNU30" s="583"/>
      <c r="LNV30" s="583"/>
      <c r="LNW30" s="583"/>
      <c r="LNX30" s="583"/>
      <c r="LNY30" s="583"/>
      <c r="LNZ30" s="583"/>
      <c r="LOA30" s="583"/>
      <c r="LOB30" s="583"/>
      <c r="LOC30" s="583"/>
      <c r="LOD30" s="583"/>
      <c r="LOE30" s="583"/>
      <c r="LOF30" s="583"/>
      <c r="LOG30" s="583"/>
      <c r="LOH30" s="583"/>
      <c r="LOI30" s="583"/>
      <c r="LOJ30" s="583"/>
      <c r="LOK30" s="583"/>
      <c r="LOL30" s="583"/>
      <c r="LOM30" s="583"/>
      <c r="LON30" s="583"/>
      <c r="LOO30" s="583"/>
      <c r="LOP30" s="583"/>
      <c r="LOQ30" s="583"/>
      <c r="LOR30" s="583"/>
      <c r="LOS30" s="583"/>
      <c r="LOT30" s="583"/>
      <c r="LOU30" s="583"/>
      <c r="LOV30" s="583"/>
      <c r="LOW30" s="583"/>
      <c r="LOX30" s="583"/>
      <c r="LOY30" s="583"/>
      <c r="LOZ30" s="583"/>
      <c r="LPA30" s="583"/>
      <c r="LPB30" s="583"/>
      <c r="LPC30" s="583"/>
      <c r="LPD30" s="583"/>
      <c r="LPE30" s="583"/>
      <c r="LPF30" s="583"/>
      <c r="LPG30" s="583"/>
      <c r="LPH30" s="583"/>
      <c r="LPI30" s="583"/>
      <c r="LPJ30" s="583"/>
      <c r="LPK30" s="583"/>
      <c r="LPL30" s="583"/>
      <c r="LPM30" s="583"/>
      <c r="LPN30" s="583"/>
      <c r="LPO30" s="583"/>
      <c r="LPP30" s="583"/>
      <c r="LPQ30" s="583"/>
      <c r="LPR30" s="583"/>
      <c r="LPS30" s="583"/>
      <c r="LPT30" s="583"/>
      <c r="LPU30" s="583"/>
      <c r="LPV30" s="583"/>
      <c r="LPW30" s="583"/>
      <c r="LPX30" s="583"/>
      <c r="LPY30" s="583"/>
      <c r="LPZ30" s="583"/>
      <c r="LQA30" s="583"/>
      <c r="LQB30" s="583"/>
      <c r="LQC30" s="583"/>
      <c r="LQD30" s="583"/>
      <c r="LQE30" s="583"/>
      <c r="LQF30" s="583"/>
      <c r="LQG30" s="583"/>
      <c r="LQH30" s="583"/>
      <c r="LQI30" s="583"/>
      <c r="LQJ30" s="583"/>
      <c r="LQK30" s="583"/>
      <c r="LQL30" s="583"/>
      <c r="LQM30" s="583"/>
      <c r="LQN30" s="583"/>
      <c r="LQO30" s="583"/>
      <c r="LQP30" s="583"/>
      <c r="LQQ30" s="583"/>
      <c r="LQR30" s="583"/>
      <c r="LQS30" s="583"/>
      <c r="LQT30" s="583"/>
      <c r="LQU30" s="583"/>
      <c r="LQV30" s="583"/>
      <c r="LQW30" s="583"/>
      <c r="LQX30" s="583"/>
      <c r="LQY30" s="583"/>
      <c r="LQZ30" s="583"/>
      <c r="LRA30" s="583"/>
      <c r="LRB30" s="583"/>
      <c r="LRC30" s="583"/>
      <c r="LRD30" s="583"/>
      <c r="LRE30" s="583"/>
      <c r="LRF30" s="583"/>
      <c r="LRG30" s="583"/>
      <c r="LRH30" s="583"/>
      <c r="LRI30" s="583"/>
      <c r="LRJ30" s="583"/>
      <c r="LRK30" s="583"/>
      <c r="LRL30" s="583"/>
      <c r="LRM30" s="583"/>
      <c r="LRN30" s="583"/>
      <c r="LRO30" s="583"/>
      <c r="LRP30" s="583"/>
      <c r="LRQ30" s="583"/>
      <c r="LRR30" s="583"/>
      <c r="LRS30" s="583"/>
      <c r="LRT30" s="583"/>
      <c r="LRU30" s="583"/>
      <c r="LRV30" s="583"/>
      <c r="LRW30" s="583"/>
      <c r="LRX30" s="583"/>
      <c r="LRY30" s="583"/>
      <c r="LRZ30" s="583"/>
      <c r="LSA30" s="583"/>
      <c r="LSB30" s="583"/>
      <c r="LSC30" s="583"/>
      <c r="LSD30" s="583"/>
      <c r="LSE30" s="583"/>
      <c r="LSF30" s="583"/>
      <c r="LSG30" s="583"/>
      <c r="LSH30" s="583"/>
      <c r="LSI30" s="583"/>
      <c r="LSJ30" s="583"/>
      <c r="LSK30" s="583"/>
      <c r="LSL30" s="583"/>
      <c r="LSM30" s="583"/>
      <c r="LSN30" s="583"/>
      <c r="LSO30" s="583"/>
      <c r="LSP30" s="583"/>
      <c r="LSQ30" s="583"/>
      <c r="LSR30" s="583"/>
      <c r="LSS30" s="583"/>
      <c r="LST30" s="583"/>
      <c r="LSU30" s="583"/>
      <c r="LSV30" s="583"/>
      <c r="LSW30" s="583"/>
      <c r="LSX30" s="583"/>
      <c r="LSY30" s="583"/>
      <c r="LSZ30" s="583"/>
      <c r="LTA30" s="583"/>
      <c r="LTB30" s="583"/>
      <c r="LTC30" s="583"/>
      <c r="LTD30" s="583"/>
      <c r="LTE30" s="583"/>
      <c r="LTF30" s="583"/>
      <c r="LTG30" s="583"/>
      <c r="LTH30" s="583"/>
      <c r="LTI30" s="583"/>
      <c r="LTJ30" s="583"/>
      <c r="LTK30" s="583"/>
      <c r="LTL30" s="583"/>
      <c r="LTM30" s="583"/>
      <c r="LTN30" s="583"/>
      <c r="LTO30" s="583"/>
      <c r="LTP30" s="583"/>
      <c r="LTQ30" s="583"/>
      <c r="LTR30" s="583"/>
      <c r="LTS30" s="583"/>
      <c r="LTT30" s="583"/>
      <c r="LTU30" s="583"/>
      <c r="LTV30" s="583"/>
      <c r="LTW30" s="583"/>
      <c r="LTX30" s="583"/>
      <c r="LTY30" s="583"/>
      <c r="LTZ30" s="583"/>
      <c r="LUA30" s="583"/>
      <c r="LUB30" s="583"/>
      <c r="LUC30" s="583"/>
      <c r="LUD30" s="583"/>
      <c r="LUE30" s="583"/>
      <c r="LUF30" s="583"/>
      <c r="LUG30" s="583"/>
      <c r="LUH30" s="583"/>
      <c r="LUI30" s="583"/>
      <c r="LUJ30" s="583"/>
      <c r="LUK30" s="583"/>
      <c r="LUL30" s="583"/>
      <c r="LUM30" s="583"/>
      <c r="LUN30" s="583"/>
      <c r="LUO30" s="583"/>
      <c r="LUP30" s="583"/>
      <c r="LUQ30" s="583"/>
      <c r="LUR30" s="583"/>
      <c r="LUS30" s="583"/>
      <c r="LUT30" s="583"/>
      <c r="LUU30" s="583"/>
      <c r="LUV30" s="583"/>
      <c r="LUW30" s="583"/>
      <c r="LUX30" s="583"/>
      <c r="LUY30" s="583"/>
      <c r="LUZ30" s="583"/>
      <c r="LVA30" s="583"/>
      <c r="LVB30" s="583"/>
      <c r="LVC30" s="583"/>
      <c r="LVD30" s="583"/>
      <c r="LVE30" s="583"/>
      <c r="LVF30" s="583"/>
      <c r="LVG30" s="583"/>
      <c r="LVH30" s="583"/>
      <c r="LVI30" s="583"/>
      <c r="LVJ30" s="583"/>
      <c r="LVK30" s="583"/>
      <c r="LVL30" s="583"/>
      <c r="LVM30" s="583"/>
      <c r="LVN30" s="583"/>
      <c r="LVO30" s="583"/>
      <c r="LVP30" s="583"/>
      <c r="LVQ30" s="583"/>
      <c r="LVR30" s="583"/>
      <c r="LVS30" s="583"/>
      <c r="LVT30" s="583"/>
      <c r="LVU30" s="583"/>
      <c r="LVV30" s="583"/>
      <c r="LVW30" s="583"/>
      <c r="LVX30" s="583"/>
      <c r="LVY30" s="583"/>
      <c r="LVZ30" s="583"/>
      <c r="LWA30" s="583"/>
      <c r="LWB30" s="583"/>
      <c r="LWC30" s="583"/>
      <c r="LWD30" s="583"/>
      <c r="LWE30" s="583"/>
      <c r="LWF30" s="583"/>
      <c r="LWG30" s="583"/>
      <c r="LWH30" s="583"/>
      <c r="LWI30" s="583"/>
      <c r="LWJ30" s="583"/>
      <c r="LWK30" s="583"/>
      <c r="LWL30" s="583"/>
      <c r="LWM30" s="583"/>
      <c r="LWN30" s="583"/>
      <c r="LWO30" s="583"/>
      <c r="LWP30" s="583"/>
      <c r="LWQ30" s="583"/>
      <c r="LWR30" s="583"/>
      <c r="LWS30" s="583"/>
      <c r="LWT30" s="583"/>
      <c r="LWU30" s="583"/>
      <c r="LWV30" s="583"/>
      <c r="LWW30" s="583"/>
      <c r="LWX30" s="583"/>
      <c r="LWY30" s="583"/>
      <c r="LWZ30" s="583"/>
      <c r="LXA30" s="583"/>
      <c r="LXB30" s="583"/>
      <c r="LXC30" s="583"/>
      <c r="LXD30" s="583"/>
      <c r="LXE30" s="583"/>
      <c r="LXF30" s="583"/>
      <c r="LXG30" s="583"/>
      <c r="LXH30" s="583"/>
      <c r="LXI30" s="583"/>
      <c r="LXJ30" s="583"/>
      <c r="LXK30" s="583"/>
      <c r="LXL30" s="583"/>
      <c r="LXM30" s="583"/>
      <c r="LXN30" s="583"/>
      <c r="LXO30" s="583"/>
      <c r="LXP30" s="583"/>
      <c r="LXQ30" s="583"/>
      <c r="LXR30" s="583"/>
      <c r="LXS30" s="583"/>
      <c r="LXT30" s="583"/>
      <c r="LXU30" s="583"/>
      <c r="LXV30" s="583"/>
      <c r="LXW30" s="583"/>
      <c r="LXX30" s="583"/>
      <c r="LXY30" s="583"/>
      <c r="LXZ30" s="583"/>
      <c r="LYA30" s="583"/>
      <c r="LYB30" s="583"/>
      <c r="LYC30" s="583"/>
      <c r="LYD30" s="583"/>
      <c r="LYE30" s="583"/>
      <c r="LYF30" s="583"/>
      <c r="LYG30" s="583"/>
      <c r="LYH30" s="583"/>
      <c r="LYI30" s="583"/>
      <c r="LYJ30" s="583"/>
      <c r="LYK30" s="583"/>
      <c r="LYL30" s="583"/>
      <c r="LYM30" s="583"/>
      <c r="LYN30" s="583"/>
      <c r="LYO30" s="583"/>
      <c r="LYP30" s="583"/>
      <c r="LYQ30" s="583"/>
      <c r="LYR30" s="583"/>
      <c r="LYS30" s="583"/>
      <c r="LYT30" s="583"/>
      <c r="LYU30" s="583"/>
      <c r="LYV30" s="583"/>
      <c r="LYW30" s="583"/>
      <c r="LYX30" s="583"/>
      <c r="LYY30" s="583"/>
      <c r="LYZ30" s="583"/>
      <c r="LZA30" s="583"/>
      <c r="LZB30" s="583"/>
      <c r="LZC30" s="583"/>
      <c r="LZD30" s="583"/>
      <c r="LZE30" s="583"/>
      <c r="LZF30" s="583"/>
      <c r="LZG30" s="583"/>
      <c r="LZH30" s="583"/>
      <c r="LZI30" s="583"/>
      <c r="LZJ30" s="583"/>
      <c r="LZK30" s="583"/>
      <c r="LZL30" s="583"/>
      <c r="LZM30" s="583"/>
      <c r="LZN30" s="583"/>
      <c r="LZO30" s="583"/>
      <c r="LZP30" s="583"/>
      <c r="LZQ30" s="583"/>
      <c r="LZR30" s="583"/>
      <c r="LZS30" s="583"/>
      <c r="LZT30" s="583"/>
      <c r="LZU30" s="583"/>
      <c r="LZV30" s="583"/>
      <c r="LZW30" s="583"/>
      <c r="LZX30" s="583"/>
      <c r="LZY30" s="583"/>
      <c r="LZZ30" s="583"/>
      <c r="MAA30" s="583"/>
      <c r="MAB30" s="583"/>
      <c r="MAC30" s="583"/>
      <c r="MAD30" s="583"/>
      <c r="MAE30" s="583"/>
      <c r="MAF30" s="583"/>
      <c r="MAG30" s="583"/>
      <c r="MAH30" s="583"/>
      <c r="MAI30" s="583"/>
      <c r="MAJ30" s="583"/>
      <c r="MAK30" s="583"/>
      <c r="MAL30" s="583"/>
      <c r="MAM30" s="583"/>
      <c r="MAN30" s="583"/>
      <c r="MAO30" s="583"/>
      <c r="MAP30" s="583"/>
      <c r="MAQ30" s="583"/>
      <c r="MAR30" s="583"/>
      <c r="MAS30" s="583"/>
      <c r="MAT30" s="583"/>
      <c r="MAU30" s="583"/>
      <c r="MAV30" s="583"/>
      <c r="MAW30" s="583"/>
      <c r="MAX30" s="583"/>
      <c r="MAY30" s="583"/>
      <c r="MAZ30" s="583"/>
      <c r="MBA30" s="583"/>
      <c r="MBB30" s="583"/>
      <c r="MBC30" s="583"/>
      <c r="MBD30" s="583"/>
      <c r="MBE30" s="583"/>
      <c r="MBF30" s="583"/>
      <c r="MBG30" s="583"/>
      <c r="MBH30" s="583"/>
      <c r="MBI30" s="583"/>
      <c r="MBJ30" s="583"/>
      <c r="MBK30" s="583"/>
      <c r="MBL30" s="583"/>
      <c r="MBM30" s="583"/>
      <c r="MBN30" s="583"/>
      <c r="MBO30" s="583"/>
      <c r="MBP30" s="583"/>
      <c r="MBQ30" s="583"/>
      <c r="MBR30" s="583"/>
      <c r="MBS30" s="583"/>
      <c r="MBT30" s="583"/>
      <c r="MBU30" s="583"/>
      <c r="MBV30" s="583"/>
      <c r="MBW30" s="583"/>
      <c r="MBX30" s="583"/>
      <c r="MBY30" s="583"/>
      <c r="MBZ30" s="583"/>
      <c r="MCA30" s="583"/>
      <c r="MCB30" s="583"/>
      <c r="MCC30" s="583"/>
      <c r="MCD30" s="583"/>
      <c r="MCE30" s="583"/>
      <c r="MCF30" s="583"/>
      <c r="MCG30" s="583"/>
      <c r="MCH30" s="583"/>
      <c r="MCI30" s="583"/>
      <c r="MCJ30" s="583"/>
      <c r="MCK30" s="583"/>
      <c r="MCL30" s="583"/>
      <c r="MCM30" s="583"/>
      <c r="MCN30" s="583"/>
      <c r="MCO30" s="583"/>
      <c r="MCP30" s="583"/>
      <c r="MCQ30" s="583"/>
      <c r="MCR30" s="583"/>
      <c r="MCS30" s="583"/>
      <c r="MCT30" s="583"/>
      <c r="MCU30" s="583"/>
      <c r="MCV30" s="583"/>
      <c r="MCW30" s="583"/>
      <c r="MCX30" s="583"/>
      <c r="MCY30" s="583"/>
      <c r="MCZ30" s="583"/>
      <c r="MDA30" s="583"/>
      <c r="MDB30" s="583"/>
      <c r="MDC30" s="583"/>
      <c r="MDD30" s="583"/>
      <c r="MDE30" s="583"/>
      <c r="MDF30" s="583"/>
      <c r="MDG30" s="583"/>
      <c r="MDH30" s="583"/>
      <c r="MDI30" s="583"/>
      <c r="MDJ30" s="583"/>
      <c r="MDK30" s="583"/>
      <c r="MDL30" s="583"/>
      <c r="MDM30" s="583"/>
      <c r="MDN30" s="583"/>
      <c r="MDO30" s="583"/>
      <c r="MDP30" s="583"/>
      <c r="MDQ30" s="583"/>
      <c r="MDR30" s="583"/>
      <c r="MDS30" s="583"/>
      <c r="MDT30" s="583"/>
      <c r="MDU30" s="583"/>
      <c r="MDV30" s="583"/>
      <c r="MDW30" s="583"/>
      <c r="MDX30" s="583"/>
      <c r="MDY30" s="583"/>
      <c r="MDZ30" s="583"/>
      <c r="MEA30" s="583"/>
      <c r="MEB30" s="583"/>
      <c r="MEC30" s="583"/>
      <c r="MED30" s="583"/>
      <c r="MEE30" s="583"/>
      <c r="MEF30" s="583"/>
      <c r="MEG30" s="583"/>
      <c r="MEH30" s="583"/>
      <c r="MEI30" s="583"/>
      <c r="MEJ30" s="583"/>
      <c r="MEK30" s="583"/>
      <c r="MEL30" s="583"/>
      <c r="MEM30" s="583"/>
      <c r="MEN30" s="583"/>
      <c r="MEO30" s="583"/>
      <c r="MEP30" s="583"/>
      <c r="MEQ30" s="583"/>
      <c r="MER30" s="583"/>
      <c r="MES30" s="583"/>
      <c r="MET30" s="583"/>
      <c r="MEU30" s="583"/>
      <c r="MEV30" s="583"/>
      <c r="MEW30" s="583"/>
      <c r="MEX30" s="583"/>
      <c r="MEY30" s="583"/>
      <c r="MEZ30" s="583"/>
      <c r="MFA30" s="583"/>
      <c r="MFB30" s="583"/>
      <c r="MFC30" s="583"/>
      <c r="MFD30" s="583"/>
      <c r="MFE30" s="583"/>
      <c r="MFF30" s="583"/>
      <c r="MFG30" s="583"/>
      <c r="MFH30" s="583"/>
      <c r="MFI30" s="583"/>
      <c r="MFJ30" s="583"/>
      <c r="MFK30" s="583"/>
      <c r="MFL30" s="583"/>
      <c r="MFM30" s="583"/>
      <c r="MFN30" s="583"/>
      <c r="MFO30" s="583"/>
      <c r="MFP30" s="583"/>
      <c r="MFQ30" s="583"/>
      <c r="MFR30" s="583"/>
      <c r="MFS30" s="583"/>
      <c r="MFT30" s="583"/>
      <c r="MFU30" s="583"/>
      <c r="MFV30" s="583"/>
      <c r="MFW30" s="583"/>
      <c r="MFX30" s="583"/>
      <c r="MFY30" s="583"/>
      <c r="MFZ30" s="583"/>
      <c r="MGA30" s="583"/>
      <c r="MGB30" s="583"/>
      <c r="MGC30" s="583"/>
      <c r="MGD30" s="583"/>
      <c r="MGE30" s="583"/>
      <c r="MGF30" s="583"/>
      <c r="MGG30" s="583"/>
      <c r="MGH30" s="583"/>
      <c r="MGI30" s="583"/>
      <c r="MGJ30" s="583"/>
      <c r="MGK30" s="583"/>
      <c r="MGL30" s="583"/>
      <c r="MGM30" s="583"/>
      <c r="MGN30" s="583"/>
      <c r="MGO30" s="583"/>
      <c r="MGP30" s="583"/>
      <c r="MGQ30" s="583"/>
      <c r="MGR30" s="583"/>
      <c r="MGS30" s="583"/>
      <c r="MGT30" s="583"/>
      <c r="MGU30" s="583"/>
      <c r="MGV30" s="583"/>
      <c r="MGW30" s="583"/>
      <c r="MGX30" s="583"/>
      <c r="MGY30" s="583"/>
      <c r="MGZ30" s="583"/>
      <c r="MHA30" s="583"/>
      <c r="MHB30" s="583"/>
      <c r="MHC30" s="583"/>
      <c r="MHD30" s="583"/>
      <c r="MHE30" s="583"/>
      <c r="MHF30" s="583"/>
      <c r="MHG30" s="583"/>
      <c r="MHH30" s="583"/>
      <c r="MHI30" s="583"/>
      <c r="MHJ30" s="583"/>
      <c r="MHK30" s="583"/>
      <c r="MHL30" s="583"/>
      <c r="MHM30" s="583"/>
      <c r="MHN30" s="583"/>
      <c r="MHO30" s="583"/>
      <c r="MHP30" s="583"/>
      <c r="MHQ30" s="583"/>
      <c r="MHR30" s="583"/>
      <c r="MHS30" s="583"/>
      <c r="MHT30" s="583"/>
      <c r="MHU30" s="583"/>
      <c r="MHV30" s="583"/>
      <c r="MHW30" s="583"/>
      <c r="MHX30" s="583"/>
      <c r="MHY30" s="583"/>
      <c r="MHZ30" s="583"/>
      <c r="MIA30" s="583"/>
      <c r="MIB30" s="583"/>
      <c r="MIC30" s="583"/>
      <c r="MID30" s="583"/>
      <c r="MIE30" s="583"/>
      <c r="MIF30" s="583"/>
      <c r="MIG30" s="583"/>
      <c r="MIH30" s="583"/>
      <c r="MII30" s="583"/>
      <c r="MIJ30" s="583"/>
      <c r="MIK30" s="583"/>
      <c r="MIL30" s="583"/>
      <c r="MIM30" s="583"/>
      <c r="MIN30" s="583"/>
      <c r="MIO30" s="583"/>
      <c r="MIP30" s="583"/>
      <c r="MIQ30" s="583"/>
      <c r="MIR30" s="583"/>
      <c r="MIS30" s="583"/>
      <c r="MIT30" s="583"/>
      <c r="MIU30" s="583"/>
      <c r="MIV30" s="583"/>
      <c r="MIW30" s="583"/>
      <c r="MIX30" s="583"/>
      <c r="MIY30" s="583"/>
      <c r="MIZ30" s="583"/>
      <c r="MJA30" s="583"/>
      <c r="MJB30" s="583"/>
      <c r="MJC30" s="583"/>
      <c r="MJD30" s="583"/>
      <c r="MJE30" s="583"/>
      <c r="MJF30" s="583"/>
      <c r="MJG30" s="583"/>
      <c r="MJH30" s="583"/>
      <c r="MJI30" s="583"/>
      <c r="MJJ30" s="583"/>
      <c r="MJK30" s="583"/>
      <c r="MJL30" s="583"/>
      <c r="MJM30" s="583"/>
      <c r="MJN30" s="583"/>
      <c r="MJO30" s="583"/>
      <c r="MJP30" s="583"/>
      <c r="MJQ30" s="583"/>
      <c r="MJR30" s="583"/>
      <c r="MJS30" s="583"/>
      <c r="MJT30" s="583"/>
      <c r="MJU30" s="583"/>
      <c r="MJV30" s="583"/>
      <c r="MJW30" s="583"/>
      <c r="MJX30" s="583"/>
      <c r="MJY30" s="583"/>
      <c r="MJZ30" s="583"/>
      <c r="MKA30" s="583"/>
      <c r="MKB30" s="583"/>
      <c r="MKC30" s="583"/>
      <c r="MKD30" s="583"/>
      <c r="MKE30" s="583"/>
      <c r="MKF30" s="583"/>
      <c r="MKG30" s="583"/>
      <c r="MKH30" s="583"/>
      <c r="MKI30" s="583"/>
      <c r="MKJ30" s="583"/>
      <c r="MKK30" s="583"/>
      <c r="MKL30" s="583"/>
      <c r="MKM30" s="583"/>
      <c r="MKN30" s="583"/>
      <c r="MKO30" s="583"/>
      <c r="MKP30" s="583"/>
      <c r="MKQ30" s="583"/>
      <c r="MKR30" s="583"/>
      <c r="MKS30" s="583"/>
      <c r="MKT30" s="583"/>
      <c r="MKU30" s="583"/>
      <c r="MKV30" s="583"/>
      <c r="MKW30" s="583"/>
      <c r="MKX30" s="583"/>
      <c r="MKY30" s="583"/>
      <c r="MKZ30" s="583"/>
      <c r="MLA30" s="583"/>
      <c r="MLB30" s="583"/>
      <c r="MLC30" s="583"/>
      <c r="MLD30" s="583"/>
      <c r="MLE30" s="583"/>
      <c r="MLF30" s="583"/>
      <c r="MLG30" s="583"/>
      <c r="MLH30" s="583"/>
      <c r="MLI30" s="583"/>
      <c r="MLJ30" s="583"/>
      <c r="MLK30" s="583"/>
      <c r="MLL30" s="583"/>
      <c r="MLM30" s="583"/>
      <c r="MLN30" s="583"/>
      <c r="MLO30" s="583"/>
      <c r="MLP30" s="583"/>
      <c r="MLQ30" s="583"/>
      <c r="MLR30" s="583"/>
      <c r="MLS30" s="583"/>
      <c r="MLT30" s="583"/>
      <c r="MLU30" s="583"/>
      <c r="MLV30" s="583"/>
      <c r="MLW30" s="583"/>
      <c r="MLX30" s="583"/>
      <c r="MLY30" s="583"/>
      <c r="MLZ30" s="583"/>
      <c r="MMA30" s="583"/>
      <c r="MMB30" s="583"/>
      <c r="MMC30" s="583"/>
      <c r="MMD30" s="583"/>
      <c r="MME30" s="583"/>
      <c r="MMF30" s="583"/>
      <c r="MMG30" s="583"/>
      <c r="MMH30" s="583"/>
      <c r="MMI30" s="583"/>
      <c r="MMJ30" s="583"/>
      <c r="MMK30" s="583"/>
      <c r="MML30" s="583"/>
      <c r="MMM30" s="583"/>
      <c r="MMN30" s="583"/>
      <c r="MMO30" s="583"/>
      <c r="MMP30" s="583"/>
      <c r="MMQ30" s="583"/>
      <c r="MMR30" s="583"/>
      <c r="MMS30" s="583"/>
      <c r="MMT30" s="583"/>
      <c r="MMU30" s="583"/>
      <c r="MMV30" s="583"/>
      <c r="MMW30" s="583"/>
      <c r="MMX30" s="583"/>
      <c r="MMY30" s="583"/>
      <c r="MMZ30" s="583"/>
      <c r="MNA30" s="583"/>
      <c r="MNB30" s="583"/>
      <c r="MNC30" s="583"/>
      <c r="MND30" s="583"/>
      <c r="MNE30" s="583"/>
      <c r="MNF30" s="583"/>
      <c r="MNG30" s="583"/>
      <c r="MNH30" s="583"/>
      <c r="MNI30" s="583"/>
      <c r="MNJ30" s="583"/>
      <c r="MNK30" s="583"/>
      <c r="MNL30" s="583"/>
      <c r="MNM30" s="583"/>
      <c r="MNN30" s="583"/>
      <c r="MNO30" s="583"/>
      <c r="MNP30" s="583"/>
      <c r="MNQ30" s="583"/>
      <c r="MNR30" s="583"/>
      <c r="MNS30" s="583"/>
      <c r="MNT30" s="583"/>
      <c r="MNU30" s="583"/>
      <c r="MNV30" s="583"/>
      <c r="MNW30" s="583"/>
      <c r="MNX30" s="583"/>
      <c r="MNY30" s="583"/>
      <c r="MNZ30" s="583"/>
      <c r="MOA30" s="583"/>
      <c r="MOB30" s="583"/>
      <c r="MOC30" s="583"/>
      <c r="MOD30" s="583"/>
      <c r="MOE30" s="583"/>
      <c r="MOF30" s="583"/>
      <c r="MOG30" s="583"/>
      <c r="MOH30" s="583"/>
      <c r="MOI30" s="583"/>
      <c r="MOJ30" s="583"/>
      <c r="MOK30" s="583"/>
      <c r="MOL30" s="583"/>
      <c r="MOM30" s="583"/>
      <c r="MON30" s="583"/>
      <c r="MOO30" s="583"/>
      <c r="MOP30" s="583"/>
      <c r="MOQ30" s="583"/>
      <c r="MOR30" s="583"/>
      <c r="MOS30" s="583"/>
      <c r="MOT30" s="583"/>
      <c r="MOU30" s="583"/>
      <c r="MOV30" s="583"/>
      <c r="MOW30" s="583"/>
      <c r="MOX30" s="583"/>
      <c r="MOY30" s="583"/>
      <c r="MOZ30" s="583"/>
      <c r="MPA30" s="583"/>
      <c r="MPB30" s="583"/>
      <c r="MPC30" s="583"/>
      <c r="MPD30" s="583"/>
      <c r="MPE30" s="583"/>
      <c r="MPF30" s="583"/>
      <c r="MPG30" s="583"/>
      <c r="MPH30" s="583"/>
      <c r="MPI30" s="583"/>
      <c r="MPJ30" s="583"/>
      <c r="MPK30" s="583"/>
      <c r="MPL30" s="583"/>
      <c r="MPM30" s="583"/>
      <c r="MPN30" s="583"/>
      <c r="MPO30" s="583"/>
      <c r="MPP30" s="583"/>
      <c r="MPQ30" s="583"/>
      <c r="MPR30" s="583"/>
      <c r="MPS30" s="583"/>
      <c r="MPT30" s="583"/>
      <c r="MPU30" s="583"/>
      <c r="MPV30" s="583"/>
      <c r="MPW30" s="583"/>
      <c r="MPX30" s="583"/>
      <c r="MPY30" s="583"/>
      <c r="MPZ30" s="583"/>
      <c r="MQA30" s="583"/>
      <c r="MQB30" s="583"/>
      <c r="MQC30" s="583"/>
      <c r="MQD30" s="583"/>
      <c r="MQE30" s="583"/>
      <c r="MQF30" s="583"/>
      <c r="MQG30" s="583"/>
      <c r="MQH30" s="583"/>
      <c r="MQI30" s="583"/>
      <c r="MQJ30" s="583"/>
      <c r="MQK30" s="583"/>
      <c r="MQL30" s="583"/>
      <c r="MQM30" s="583"/>
      <c r="MQN30" s="583"/>
      <c r="MQO30" s="583"/>
      <c r="MQP30" s="583"/>
      <c r="MQQ30" s="583"/>
      <c r="MQR30" s="583"/>
      <c r="MQS30" s="583"/>
      <c r="MQT30" s="583"/>
      <c r="MQU30" s="583"/>
      <c r="MQV30" s="583"/>
      <c r="MQW30" s="583"/>
      <c r="MQX30" s="583"/>
      <c r="MQY30" s="583"/>
      <c r="MQZ30" s="583"/>
      <c r="MRA30" s="583"/>
      <c r="MRB30" s="583"/>
      <c r="MRC30" s="583"/>
      <c r="MRD30" s="583"/>
      <c r="MRE30" s="583"/>
      <c r="MRF30" s="583"/>
      <c r="MRG30" s="583"/>
      <c r="MRH30" s="583"/>
      <c r="MRI30" s="583"/>
      <c r="MRJ30" s="583"/>
      <c r="MRK30" s="583"/>
      <c r="MRL30" s="583"/>
      <c r="MRM30" s="583"/>
      <c r="MRN30" s="583"/>
      <c r="MRO30" s="583"/>
      <c r="MRP30" s="583"/>
      <c r="MRQ30" s="583"/>
      <c r="MRR30" s="583"/>
      <c r="MRS30" s="583"/>
      <c r="MRT30" s="583"/>
      <c r="MRU30" s="583"/>
      <c r="MRV30" s="583"/>
      <c r="MRW30" s="583"/>
      <c r="MRX30" s="583"/>
      <c r="MRY30" s="583"/>
      <c r="MRZ30" s="583"/>
      <c r="MSA30" s="583"/>
      <c r="MSB30" s="583"/>
      <c r="MSC30" s="583"/>
      <c r="MSD30" s="583"/>
      <c r="MSE30" s="583"/>
      <c r="MSF30" s="583"/>
      <c r="MSG30" s="583"/>
      <c r="MSH30" s="583"/>
      <c r="MSI30" s="583"/>
      <c r="MSJ30" s="583"/>
      <c r="MSK30" s="583"/>
      <c r="MSL30" s="583"/>
      <c r="MSM30" s="583"/>
      <c r="MSN30" s="583"/>
      <c r="MSO30" s="583"/>
      <c r="MSP30" s="583"/>
      <c r="MSQ30" s="583"/>
      <c r="MSR30" s="583"/>
      <c r="MSS30" s="583"/>
      <c r="MST30" s="583"/>
      <c r="MSU30" s="583"/>
      <c r="MSV30" s="583"/>
      <c r="MSW30" s="583"/>
      <c r="MSX30" s="583"/>
      <c r="MSY30" s="583"/>
      <c r="MSZ30" s="583"/>
      <c r="MTA30" s="583"/>
      <c r="MTB30" s="583"/>
      <c r="MTC30" s="583"/>
      <c r="MTD30" s="583"/>
      <c r="MTE30" s="583"/>
      <c r="MTF30" s="583"/>
      <c r="MTG30" s="583"/>
      <c r="MTH30" s="583"/>
      <c r="MTI30" s="583"/>
      <c r="MTJ30" s="583"/>
      <c r="MTK30" s="583"/>
      <c r="MTL30" s="583"/>
      <c r="MTM30" s="583"/>
      <c r="MTN30" s="583"/>
      <c r="MTO30" s="583"/>
      <c r="MTP30" s="583"/>
      <c r="MTQ30" s="583"/>
      <c r="MTR30" s="583"/>
      <c r="MTS30" s="583"/>
      <c r="MTT30" s="583"/>
      <c r="MTU30" s="583"/>
      <c r="MTV30" s="583"/>
      <c r="MTW30" s="583"/>
      <c r="MTX30" s="583"/>
      <c r="MTY30" s="583"/>
      <c r="MTZ30" s="583"/>
      <c r="MUA30" s="583"/>
      <c r="MUB30" s="583"/>
      <c r="MUC30" s="583"/>
      <c r="MUD30" s="583"/>
      <c r="MUE30" s="583"/>
      <c r="MUF30" s="583"/>
      <c r="MUG30" s="583"/>
      <c r="MUH30" s="583"/>
      <c r="MUI30" s="583"/>
      <c r="MUJ30" s="583"/>
      <c r="MUK30" s="583"/>
      <c r="MUL30" s="583"/>
      <c r="MUM30" s="583"/>
      <c r="MUN30" s="583"/>
      <c r="MUO30" s="583"/>
      <c r="MUP30" s="583"/>
      <c r="MUQ30" s="583"/>
      <c r="MUR30" s="583"/>
      <c r="MUS30" s="583"/>
      <c r="MUT30" s="583"/>
      <c r="MUU30" s="583"/>
      <c r="MUV30" s="583"/>
      <c r="MUW30" s="583"/>
      <c r="MUX30" s="583"/>
      <c r="MUY30" s="583"/>
      <c r="MUZ30" s="583"/>
      <c r="MVA30" s="583"/>
      <c r="MVB30" s="583"/>
      <c r="MVC30" s="583"/>
      <c r="MVD30" s="583"/>
      <c r="MVE30" s="583"/>
      <c r="MVF30" s="583"/>
      <c r="MVG30" s="583"/>
      <c r="MVH30" s="583"/>
      <c r="MVI30" s="583"/>
      <c r="MVJ30" s="583"/>
      <c r="MVK30" s="583"/>
      <c r="MVL30" s="583"/>
      <c r="MVM30" s="583"/>
      <c r="MVN30" s="583"/>
      <c r="MVO30" s="583"/>
      <c r="MVP30" s="583"/>
      <c r="MVQ30" s="583"/>
      <c r="MVR30" s="583"/>
      <c r="MVS30" s="583"/>
      <c r="MVT30" s="583"/>
      <c r="MVU30" s="583"/>
      <c r="MVV30" s="583"/>
      <c r="MVW30" s="583"/>
      <c r="MVX30" s="583"/>
      <c r="MVY30" s="583"/>
      <c r="MVZ30" s="583"/>
      <c r="MWA30" s="583"/>
      <c r="MWB30" s="583"/>
      <c r="MWC30" s="583"/>
      <c r="MWD30" s="583"/>
      <c r="MWE30" s="583"/>
      <c r="MWF30" s="583"/>
      <c r="MWG30" s="583"/>
      <c r="MWH30" s="583"/>
      <c r="MWI30" s="583"/>
      <c r="MWJ30" s="583"/>
      <c r="MWK30" s="583"/>
      <c r="MWL30" s="583"/>
      <c r="MWM30" s="583"/>
      <c r="MWN30" s="583"/>
      <c r="MWO30" s="583"/>
      <c r="MWP30" s="583"/>
      <c r="MWQ30" s="583"/>
      <c r="MWR30" s="583"/>
      <c r="MWS30" s="583"/>
      <c r="MWT30" s="583"/>
      <c r="MWU30" s="583"/>
      <c r="MWV30" s="583"/>
      <c r="MWW30" s="583"/>
      <c r="MWX30" s="583"/>
      <c r="MWY30" s="583"/>
      <c r="MWZ30" s="583"/>
      <c r="MXA30" s="583"/>
      <c r="MXB30" s="583"/>
      <c r="MXC30" s="583"/>
      <c r="MXD30" s="583"/>
      <c r="MXE30" s="583"/>
      <c r="MXF30" s="583"/>
      <c r="MXG30" s="583"/>
      <c r="MXH30" s="583"/>
      <c r="MXI30" s="583"/>
      <c r="MXJ30" s="583"/>
      <c r="MXK30" s="583"/>
      <c r="MXL30" s="583"/>
      <c r="MXM30" s="583"/>
      <c r="MXN30" s="583"/>
      <c r="MXO30" s="583"/>
      <c r="MXP30" s="583"/>
      <c r="MXQ30" s="583"/>
      <c r="MXR30" s="583"/>
      <c r="MXS30" s="583"/>
      <c r="MXT30" s="583"/>
      <c r="MXU30" s="583"/>
      <c r="MXV30" s="583"/>
      <c r="MXW30" s="583"/>
      <c r="MXX30" s="583"/>
      <c r="MXY30" s="583"/>
      <c r="MXZ30" s="583"/>
      <c r="MYA30" s="583"/>
      <c r="MYB30" s="583"/>
      <c r="MYC30" s="583"/>
      <c r="MYD30" s="583"/>
      <c r="MYE30" s="583"/>
      <c r="MYF30" s="583"/>
      <c r="MYG30" s="583"/>
      <c r="MYH30" s="583"/>
      <c r="MYI30" s="583"/>
      <c r="MYJ30" s="583"/>
      <c r="MYK30" s="583"/>
      <c r="MYL30" s="583"/>
      <c r="MYM30" s="583"/>
      <c r="MYN30" s="583"/>
      <c r="MYO30" s="583"/>
      <c r="MYP30" s="583"/>
      <c r="MYQ30" s="583"/>
      <c r="MYR30" s="583"/>
      <c r="MYS30" s="583"/>
      <c r="MYT30" s="583"/>
      <c r="MYU30" s="583"/>
      <c r="MYV30" s="583"/>
      <c r="MYW30" s="583"/>
      <c r="MYX30" s="583"/>
      <c r="MYY30" s="583"/>
      <c r="MYZ30" s="583"/>
      <c r="MZA30" s="583"/>
      <c r="MZB30" s="583"/>
      <c r="MZC30" s="583"/>
      <c r="MZD30" s="583"/>
      <c r="MZE30" s="583"/>
      <c r="MZF30" s="583"/>
      <c r="MZG30" s="583"/>
      <c r="MZH30" s="583"/>
      <c r="MZI30" s="583"/>
      <c r="MZJ30" s="583"/>
      <c r="MZK30" s="583"/>
      <c r="MZL30" s="583"/>
      <c r="MZM30" s="583"/>
      <c r="MZN30" s="583"/>
      <c r="MZO30" s="583"/>
      <c r="MZP30" s="583"/>
      <c r="MZQ30" s="583"/>
      <c r="MZR30" s="583"/>
      <c r="MZS30" s="583"/>
      <c r="MZT30" s="583"/>
      <c r="MZU30" s="583"/>
      <c r="MZV30" s="583"/>
      <c r="MZW30" s="583"/>
      <c r="MZX30" s="583"/>
      <c r="MZY30" s="583"/>
      <c r="MZZ30" s="583"/>
      <c r="NAA30" s="583"/>
      <c r="NAB30" s="583"/>
      <c r="NAC30" s="583"/>
      <c r="NAD30" s="583"/>
      <c r="NAE30" s="583"/>
      <c r="NAF30" s="583"/>
      <c r="NAG30" s="583"/>
      <c r="NAH30" s="583"/>
      <c r="NAI30" s="583"/>
      <c r="NAJ30" s="583"/>
      <c r="NAK30" s="583"/>
      <c r="NAL30" s="583"/>
      <c r="NAM30" s="583"/>
      <c r="NAN30" s="583"/>
      <c r="NAO30" s="583"/>
      <c r="NAP30" s="583"/>
      <c r="NAQ30" s="583"/>
      <c r="NAR30" s="583"/>
      <c r="NAS30" s="583"/>
      <c r="NAT30" s="583"/>
      <c r="NAU30" s="583"/>
      <c r="NAV30" s="583"/>
      <c r="NAW30" s="583"/>
      <c r="NAX30" s="583"/>
      <c r="NAY30" s="583"/>
      <c r="NAZ30" s="583"/>
      <c r="NBA30" s="583"/>
      <c r="NBB30" s="583"/>
      <c r="NBC30" s="583"/>
      <c r="NBD30" s="583"/>
      <c r="NBE30" s="583"/>
      <c r="NBF30" s="583"/>
      <c r="NBG30" s="583"/>
      <c r="NBH30" s="583"/>
      <c r="NBI30" s="583"/>
      <c r="NBJ30" s="583"/>
      <c r="NBK30" s="583"/>
      <c r="NBL30" s="583"/>
      <c r="NBM30" s="583"/>
      <c r="NBN30" s="583"/>
      <c r="NBO30" s="583"/>
      <c r="NBP30" s="583"/>
      <c r="NBQ30" s="583"/>
      <c r="NBR30" s="583"/>
      <c r="NBS30" s="583"/>
      <c r="NBT30" s="583"/>
      <c r="NBU30" s="583"/>
      <c r="NBV30" s="583"/>
      <c r="NBW30" s="583"/>
      <c r="NBX30" s="583"/>
      <c r="NBY30" s="583"/>
      <c r="NBZ30" s="583"/>
      <c r="NCA30" s="583"/>
      <c r="NCB30" s="583"/>
      <c r="NCC30" s="583"/>
      <c r="NCD30" s="583"/>
      <c r="NCE30" s="583"/>
      <c r="NCF30" s="583"/>
      <c r="NCG30" s="583"/>
      <c r="NCH30" s="583"/>
      <c r="NCI30" s="583"/>
      <c r="NCJ30" s="583"/>
      <c r="NCK30" s="583"/>
      <c r="NCL30" s="583"/>
      <c r="NCM30" s="583"/>
      <c r="NCN30" s="583"/>
      <c r="NCO30" s="583"/>
      <c r="NCP30" s="583"/>
      <c r="NCQ30" s="583"/>
      <c r="NCR30" s="583"/>
      <c r="NCS30" s="583"/>
      <c r="NCT30" s="583"/>
      <c r="NCU30" s="583"/>
      <c r="NCV30" s="583"/>
      <c r="NCW30" s="583"/>
      <c r="NCX30" s="583"/>
      <c r="NCY30" s="583"/>
      <c r="NCZ30" s="583"/>
      <c r="NDA30" s="583"/>
      <c r="NDB30" s="583"/>
      <c r="NDC30" s="583"/>
      <c r="NDD30" s="583"/>
      <c r="NDE30" s="583"/>
      <c r="NDF30" s="583"/>
      <c r="NDG30" s="583"/>
      <c r="NDH30" s="583"/>
      <c r="NDI30" s="583"/>
      <c r="NDJ30" s="583"/>
      <c r="NDK30" s="583"/>
      <c r="NDL30" s="583"/>
      <c r="NDM30" s="583"/>
      <c r="NDN30" s="583"/>
      <c r="NDO30" s="583"/>
      <c r="NDP30" s="583"/>
      <c r="NDQ30" s="583"/>
      <c r="NDR30" s="583"/>
      <c r="NDS30" s="583"/>
      <c r="NDT30" s="583"/>
      <c r="NDU30" s="583"/>
      <c r="NDV30" s="583"/>
      <c r="NDW30" s="583"/>
      <c r="NDX30" s="583"/>
      <c r="NDY30" s="583"/>
      <c r="NDZ30" s="583"/>
      <c r="NEA30" s="583"/>
      <c r="NEB30" s="583"/>
      <c r="NEC30" s="583"/>
      <c r="NED30" s="583"/>
      <c r="NEE30" s="583"/>
      <c r="NEF30" s="583"/>
      <c r="NEG30" s="583"/>
      <c r="NEH30" s="583"/>
      <c r="NEI30" s="583"/>
      <c r="NEJ30" s="583"/>
      <c r="NEK30" s="583"/>
      <c r="NEL30" s="583"/>
      <c r="NEM30" s="583"/>
      <c r="NEN30" s="583"/>
      <c r="NEO30" s="583"/>
      <c r="NEP30" s="583"/>
      <c r="NEQ30" s="583"/>
      <c r="NER30" s="583"/>
      <c r="NES30" s="583"/>
      <c r="NET30" s="583"/>
      <c r="NEU30" s="583"/>
      <c r="NEV30" s="583"/>
      <c r="NEW30" s="583"/>
      <c r="NEX30" s="583"/>
      <c r="NEY30" s="583"/>
      <c r="NEZ30" s="583"/>
      <c r="NFA30" s="583"/>
      <c r="NFB30" s="583"/>
      <c r="NFC30" s="583"/>
      <c r="NFD30" s="583"/>
      <c r="NFE30" s="583"/>
      <c r="NFF30" s="583"/>
      <c r="NFG30" s="583"/>
      <c r="NFH30" s="583"/>
      <c r="NFI30" s="583"/>
      <c r="NFJ30" s="583"/>
      <c r="NFK30" s="583"/>
      <c r="NFL30" s="583"/>
      <c r="NFM30" s="583"/>
      <c r="NFN30" s="583"/>
      <c r="NFO30" s="583"/>
      <c r="NFP30" s="583"/>
      <c r="NFQ30" s="583"/>
      <c r="NFR30" s="583"/>
      <c r="NFS30" s="583"/>
      <c r="NFT30" s="583"/>
      <c r="NFU30" s="583"/>
      <c r="NFV30" s="583"/>
      <c r="NFW30" s="583"/>
      <c r="NFX30" s="583"/>
      <c r="NFY30" s="583"/>
      <c r="NFZ30" s="583"/>
      <c r="NGA30" s="583"/>
      <c r="NGB30" s="583"/>
      <c r="NGC30" s="583"/>
      <c r="NGD30" s="583"/>
      <c r="NGE30" s="583"/>
      <c r="NGF30" s="583"/>
      <c r="NGG30" s="583"/>
      <c r="NGH30" s="583"/>
      <c r="NGI30" s="583"/>
      <c r="NGJ30" s="583"/>
      <c r="NGK30" s="583"/>
      <c r="NGL30" s="583"/>
      <c r="NGM30" s="583"/>
      <c r="NGN30" s="583"/>
      <c r="NGO30" s="583"/>
      <c r="NGP30" s="583"/>
      <c r="NGQ30" s="583"/>
      <c r="NGR30" s="583"/>
      <c r="NGS30" s="583"/>
      <c r="NGT30" s="583"/>
      <c r="NGU30" s="583"/>
      <c r="NGV30" s="583"/>
      <c r="NGW30" s="583"/>
      <c r="NGX30" s="583"/>
      <c r="NGY30" s="583"/>
      <c r="NGZ30" s="583"/>
      <c r="NHA30" s="583"/>
      <c r="NHB30" s="583"/>
      <c r="NHC30" s="583"/>
      <c r="NHD30" s="583"/>
      <c r="NHE30" s="583"/>
      <c r="NHF30" s="583"/>
      <c r="NHG30" s="583"/>
      <c r="NHH30" s="583"/>
      <c r="NHI30" s="583"/>
      <c r="NHJ30" s="583"/>
      <c r="NHK30" s="583"/>
      <c r="NHL30" s="583"/>
      <c r="NHM30" s="583"/>
      <c r="NHN30" s="583"/>
      <c r="NHO30" s="583"/>
      <c r="NHP30" s="583"/>
      <c r="NHQ30" s="583"/>
      <c r="NHR30" s="583"/>
      <c r="NHS30" s="583"/>
      <c r="NHT30" s="583"/>
      <c r="NHU30" s="583"/>
      <c r="NHV30" s="583"/>
      <c r="NHW30" s="583"/>
      <c r="NHX30" s="583"/>
      <c r="NHY30" s="583"/>
      <c r="NHZ30" s="583"/>
      <c r="NIA30" s="583"/>
      <c r="NIB30" s="583"/>
      <c r="NIC30" s="583"/>
      <c r="NID30" s="583"/>
      <c r="NIE30" s="583"/>
      <c r="NIF30" s="583"/>
      <c r="NIG30" s="583"/>
      <c r="NIH30" s="583"/>
      <c r="NII30" s="583"/>
      <c r="NIJ30" s="583"/>
      <c r="NIK30" s="583"/>
      <c r="NIL30" s="583"/>
      <c r="NIM30" s="583"/>
      <c r="NIN30" s="583"/>
      <c r="NIO30" s="583"/>
      <c r="NIP30" s="583"/>
      <c r="NIQ30" s="583"/>
      <c r="NIR30" s="583"/>
      <c r="NIS30" s="583"/>
      <c r="NIT30" s="583"/>
      <c r="NIU30" s="583"/>
      <c r="NIV30" s="583"/>
      <c r="NIW30" s="583"/>
      <c r="NIX30" s="583"/>
      <c r="NIY30" s="583"/>
      <c r="NIZ30" s="583"/>
      <c r="NJA30" s="583"/>
      <c r="NJB30" s="583"/>
      <c r="NJC30" s="583"/>
      <c r="NJD30" s="583"/>
      <c r="NJE30" s="583"/>
      <c r="NJF30" s="583"/>
      <c r="NJG30" s="583"/>
      <c r="NJH30" s="583"/>
      <c r="NJI30" s="583"/>
      <c r="NJJ30" s="583"/>
      <c r="NJK30" s="583"/>
      <c r="NJL30" s="583"/>
      <c r="NJM30" s="583"/>
      <c r="NJN30" s="583"/>
      <c r="NJO30" s="583"/>
      <c r="NJP30" s="583"/>
      <c r="NJQ30" s="583"/>
      <c r="NJR30" s="583"/>
      <c r="NJS30" s="583"/>
      <c r="NJT30" s="583"/>
      <c r="NJU30" s="583"/>
      <c r="NJV30" s="583"/>
      <c r="NJW30" s="583"/>
      <c r="NJX30" s="583"/>
      <c r="NJY30" s="583"/>
      <c r="NJZ30" s="583"/>
      <c r="NKA30" s="583"/>
      <c r="NKB30" s="583"/>
      <c r="NKC30" s="583"/>
      <c r="NKD30" s="583"/>
      <c r="NKE30" s="583"/>
      <c r="NKF30" s="583"/>
      <c r="NKG30" s="583"/>
      <c r="NKH30" s="583"/>
      <c r="NKI30" s="583"/>
      <c r="NKJ30" s="583"/>
      <c r="NKK30" s="583"/>
      <c r="NKL30" s="583"/>
      <c r="NKM30" s="583"/>
      <c r="NKN30" s="583"/>
      <c r="NKO30" s="583"/>
      <c r="NKP30" s="583"/>
      <c r="NKQ30" s="583"/>
      <c r="NKR30" s="583"/>
      <c r="NKS30" s="583"/>
      <c r="NKT30" s="583"/>
      <c r="NKU30" s="583"/>
      <c r="NKV30" s="583"/>
      <c r="NKW30" s="583"/>
      <c r="NKX30" s="583"/>
      <c r="NKY30" s="583"/>
      <c r="NKZ30" s="583"/>
      <c r="NLA30" s="583"/>
      <c r="NLB30" s="583"/>
      <c r="NLC30" s="583"/>
      <c r="NLD30" s="583"/>
      <c r="NLE30" s="583"/>
      <c r="NLF30" s="583"/>
      <c r="NLG30" s="583"/>
      <c r="NLH30" s="583"/>
      <c r="NLI30" s="583"/>
      <c r="NLJ30" s="583"/>
      <c r="NLK30" s="583"/>
      <c r="NLL30" s="583"/>
      <c r="NLM30" s="583"/>
      <c r="NLN30" s="583"/>
      <c r="NLO30" s="583"/>
      <c r="NLP30" s="583"/>
      <c r="NLQ30" s="583"/>
      <c r="NLR30" s="583"/>
      <c r="NLS30" s="583"/>
      <c r="NLT30" s="583"/>
      <c r="NLU30" s="583"/>
      <c r="NLV30" s="583"/>
      <c r="NLW30" s="583"/>
      <c r="NLX30" s="583"/>
      <c r="NLY30" s="583"/>
      <c r="NLZ30" s="583"/>
      <c r="NMA30" s="583"/>
      <c r="NMB30" s="583"/>
      <c r="NMC30" s="583"/>
      <c r="NMD30" s="583"/>
      <c r="NME30" s="583"/>
      <c r="NMF30" s="583"/>
      <c r="NMG30" s="583"/>
      <c r="NMH30" s="583"/>
      <c r="NMI30" s="583"/>
      <c r="NMJ30" s="583"/>
      <c r="NMK30" s="583"/>
      <c r="NML30" s="583"/>
      <c r="NMM30" s="583"/>
      <c r="NMN30" s="583"/>
      <c r="NMO30" s="583"/>
      <c r="NMP30" s="583"/>
      <c r="NMQ30" s="583"/>
      <c r="NMR30" s="583"/>
      <c r="NMS30" s="583"/>
      <c r="NMT30" s="583"/>
      <c r="NMU30" s="583"/>
      <c r="NMV30" s="583"/>
      <c r="NMW30" s="583"/>
      <c r="NMX30" s="583"/>
      <c r="NMY30" s="583"/>
      <c r="NMZ30" s="583"/>
      <c r="NNA30" s="583"/>
      <c r="NNB30" s="583"/>
      <c r="NNC30" s="583"/>
      <c r="NND30" s="583"/>
      <c r="NNE30" s="583"/>
      <c r="NNF30" s="583"/>
      <c r="NNG30" s="583"/>
      <c r="NNH30" s="583"/>
      <c r="NNI30" s="583"/>
      <c r="NNJ30" s="583"/>
      <c r="NNK30" s="583"/>
      <c r="NNL30" s="583"/>
      <c r="NNM30" s="583"/>
      <c r="NNN30" s="583"/>
      <c r="NNO30" s="583"/>
      <c r="NNP30" s="583"/>
      <c r="NNQ30" s="583"/>
      <c r="NNR30" s="583"/>
      <c r="NNS30" s="583"/>
      <c r="NNT30" s="583"/>
      <c r="NNU30" s="583"/>
      <c r="NNV30" s="583"/>
      <c r="NNW30" s="583"/>
      <c r="NNX30" s="583"/>
      <c r="NNY30" s="583"/>
      <c r="NNZ30" s="583"/>
      <c r="NOA30" s="583"/>
      <c r="NOB30" s="583"/>
      <c r="NOC30" s="583"/>
      <c r="NOD30" s="583"/>
      <c r="NOE30" s="583"/>
      <c r="NOF30" s="583"/>
      <c r="NOG30" s="583"/>
      <c r="NOH30" s="583"/>
      <c r="NOI30" s="583"/>
      <c r="NOJ30" s="583"/>
      <c r="NOK30" s="583"/>
      <c r="NOL30" s="583"/>
      <c r="NOM30" s="583"/>
      <c r="NON30" s="583"/>
      <c r="NOO30" s="583"/>
      <c r="NOP30" s="583"/>
      <c r="NOQ30" s="583"/>
      <c r="NOR30" s="583"/>
      <c r="NOS30" s="583"/>
      <c r="NOT30" s="583"/>
      <c r="NOU30" s="583"/>
      <c r="NOV30" s="583"/>
      <c r="NOW30" s="583"/>
      <c r="NOX30" s="583"/>
      <c r="NOY30" s="583"/>
      <c r="NOZ30" s="583"/>
      <c r="NPA30" s="583"/>
      <c r="NPB30" s="583"/>
      <c r="NPC30" s="583"/>
      <c r="NPD30" s="583"/>
      <c r="NPE30" s="583"/>
      <c r="NPF30" s="583"/>
      <c r="NPG30" s="583"/>
      <c r="NPH30" s="583"/>
      <c r="NPI30" s="583"/>
      <c r="NPJ30" s="583"/>
      <c r="NPK30" s="583"/>
      <c r="NPL30" s="583"/>
      <c r="NPM30" s="583"/>
      <c r="NPN30" s="583"/>
      <c r="NPO30" s="583"/>
      <c r="NPP30" s="583"/>
      <c r="NPQ30" s="583"/>
      <c r="NPR30" s="583"/>
      <c r="NPS30" s="583"/>
      <c r="NPT30" s="583"/>
      <c r="NPU30" s="583"/>
      <c r="NPV30" s="583"/>
      <c r="NPW30" s="583"/>
      <c r="NPX30" s="583"/>
      <c r="NPY30" s="583"/>
      <c r="NPZ30" s="583"/>
      <c r="NQA30" s="583"/>
      <c r="NQB30" s="583"/>
      <c r="NQC30" s="583"/>
      <c r="NQD30" s="583"/>
      <c r="NQE30" s="583"/>
      <c r="NQF30" s="583"/>
      <c r="NQG30" s="583"/>
      <c r="NQH30" s="583"/>
      <c r="NQI30" s="583"/>
      <c r="NQJ30" s="583"/>
      <c r="NQK30" s="583"/>
      <c r="NQL30" s="583"/>
      <c r="NQM30" s="583"/>
      <c r="NQN30" s="583"/>
      <c r="NQO30" s="583"/>
      <c r="NQP30" s="583"/>
      <c r="NQQ30" s="583"/>
      <c r="NQR30" s="583"/>
      <c r="NQS30" s="583"/>
      <c r="NQT30" s="583"/>
      <c r="NQU30" s="583"/>
      <c r="NQV30" s="583"/>
      <c r="NQW30" s="583"/>
      <c r="NQX30" s="583"/>
      <c r="NQY30" s="583"/>
      <c r="NQZ30" s="583"/>
      <c r="NRA30" s="583"/>
      <c r="NRB30" s="583"/>
      <c r="NRC30" s="583"/>
      <c r="NRD30" s="583"/>
      <c r="NRE30" s="583"/>
      <c r="NRF30" s="583"/>
      <c r="NRG30" s="583"/>
      <c r="NRH30" s="583"/>
      <c r="NRI30" s="583"/>
      <c r="NRJ30" s="583"/>
      <c r="NRK30" s="583"/>
      <c r="NRL30" s="583"/>
      <c r="NRM30" s="583"/>
      <c r="NRN30" s="583"/>
      <c r="NRO30" s="583"/>
      <c r="NRP30" s="583"/>
      <c r="NRQ30" s="583"/>
      <c r="NRR30" s="583"/>
      <c r="NRS30" s="583"/>
      <c r="NRT30" s="583"/>
      <c r="NRU30" s="583"/>
      <c r="NRV30" s="583"/>
      <c r="NRW30" s="583"/>
      <c r="NRX30" s="583"/>
      <c r="NRY30" s="583"/>
      <c r="NRZ30" s="583"/>
      <c r="NSA30" s="583"/>
      <c r="NSB30" s="583"/>
      <c r="NSC30" s="583"/>
      <c r="NSD30" s="583"/>
      <c r="NSE30" s="583"/>
      <c r="NSF30" s="583"/>
      <c r="NSG30" s="583"/>
      <c r="NSH30" s="583"/>
      <c r="NSI30" s="583"/>
      <c r="NSJ30" s="583"/>
      <c r="NSK30" s="583"/>
      <c r="NSL30" s="583"/>
      <c r="NSM30" s="583"/>
      <c r="NSN30" s="583"/>
      <c r="NSO30" s="583"/>
      <c r="NSP30" s="583"/>
      <c r="NSQ30" s="583"/>
      <c r="NSR30" s="583"/>
      <c r="NSS30" s="583"/>
      <c r="NST30" s="583"/>
      <c r="NSU30" s="583"/>
      <c r="NSV30" s="583"/>
      <c r="NSW30" s="583"/>
      <c r="NSX30" s="583"/>
      <c r="NSY30" s="583"/>
      <c r="NSZ30" s="583"/>
      <c r="NTA30" s="583"/>
      <c r="NTB30" s="583"/>
      <c r="NTC30" s="583"/>
      <c r="NTD30" s="583"/>
      <c r="NTE30" s="583"/>
      <c r="NTF30" s="583"/>
      <c r="NTG30" s="583"/>
      <c r="NTH30" s="583"/>
      <c r="NTI30" s="583"/>
      <c r="NTJ30" s="583"/>
      <c r="NTK30" s="583"/>
      <c r="NTL30" s="583"/>
      <c r="NTM30" s="583"/>
      <c r="NTN30" s="583"/>
      <c r="NTO30" s="583"/>
      <c r="NTP30" s="583"/>
      <c r="NTQ30" s="583"/>
      <c r="NTR30" s="583"/>
      <c r="NTS30" s="583"/>
      <c r="NTT30" s="583"/>
      <c r="NTU30" s="583"/>
      <c r="NTV30" s="583"/>
      <c r="NTW30" s="583"/>
      <c r="NTX30" s="583"/>
      <c r="NTY30" s="583"/>
      <c r="NTZ30" s="583"/>
      <c r="NUA30" s="583"/>
      <c r="NUB30" s="583"/>
      <c r="NUC30" s="583"/>
      <c r="NUD30" s="583"/>
      <c r="NUE30" s="583"/>
      <c r="NUF30" s="583"/>
      <c r="NUG30" s="583"/>
      <c r="NUH30" s="583"/>
      <c r="NUI30" s="583"/>
      <c r="NUJ30" s="583"/>
      <c r="NUK30" s="583"/>
      <c r="NUL30" s="583"/>
      <c r="NUM30" s="583"/>
      <c r="NUN30" s="583"/>
      <c r="NUO30" s="583"/>
      <c r="NUP30" s="583"/>
      <c r="NUQ30" s="583"/>
      <c r="NUR30" s="583"/>
      <c r="NUS30" s="583"/>
      <c r="NUT30" s="583"/>
      <c r="NUU30" s="583"/>
      <c r="NUV30" s="583"/>
      <c r="NUW30" s="583"/>
      <c r="NUX30" s="583"/>
      <c r="NUY30" s="583"/>
      <c r="NUZ30" s="583"/>
      <c r="NVA30" s="583"/>
      <c r="NVB30" s="583"/>
      <c r="NVC30" s="583"/>
      <c r="NVD30" s="583"/>
      <c r="NVE30" s="583"/>
      <c r="NVF30" s="583"/>
      <c r="NVG30" s="583"/>
      <c r="NVH30" s="583"/>
      <c r="NVI30" s="583"/>
      <c r="NVJ30" s="583"/>
      <c r="NVK30" s="583"/>
      <c r="NVL30" s="583"/>
      <c r="NVM30" s="583"/>
      <c r="NVN30" s="583"/>
      <c r="NVO30" s="583"/>
      <c r="NVP30" s="583"/>
      <c r="NVQ30" s="583"/>
      <c r="NVR30" s="583"/>
      <c r="NVS30" s="583"/>
      <c r="NVT30" s="583"/>
      <c r="NVU30" s="583"/>
      <c r="NVV30" s="583"/>
      <c r="NVW30" s="583"/>
      <c r="NVX30" s="583"/>
      <c r="NVY30" s="583"/>
      <c r="NVZ30" s="583"/>
      <c r="NWA30" s="583"/>
      <c r="NWB30" s="583"/>
      <c r="NWC30" s="583"/>
      <c r="NWD30" s="583"/>
      <c r="NWE30" s="583"/>
      <c r="NWF30" s="583"/>
      <c r="NWG30" s="583"/>
      <c r="NWH30" s="583"/>
      <c r="NWI30" s="583"/>
      <c r="NWJ30" s="583"/>
      <c r="NWK30" s="583"/>
      <c r="NWL30" s="583"/>
      <c r="NWM30" s="583"/>
      <c r="NWN30" s="583"/>
      <c r="NWO30" s="583"/>
      <c r="NWP30" s="583"/>
      <c r="NWQ30" s="583"/>
      <c r="NWR30" s="583"/>
      <c r="NWS30" s="583"/>
      <c r="NWT30" s="583"/>
      <c r="NWU30" s="583"/>
      <c r="NWV30" s="583"/>
      <c r="NWW30" s="583"/>
      <c r="NWX30" s="583"/>
      <c r="NWY30" s="583"/>
      <c r="NWZ30" s="583"/>
      <c r="NXA30" s="583"/>
      <c r="NXB30" s="583"/>
      <c r="NXC30" s="583"/>
      <c r="NXD30" s="583"/>
      <c r="NXE30" s="583"/>
      <c r="NXF30" s="583"/>
      <c r="NXG30" s="583"/>
      <c r="NXH30" s="583"/>
      <c r="NXI30" s="583"/>
      <c r="NXJ30" s="583"/>
      <c r="NXK30" s="583"/>
      <c r="NXL30" s="583"/>
      <c r="NXM30" s="583"/>
      <c r="NXN30" s="583"/>
      <c r="NXO30" s="583"/>
      <c r="NXP30" s="583"/>
      <c r="NXQ30" s="583"/>
      <c r="NXR30" s="583"/>
      <c r="NXS30" s="583"/>
      <c r="NXT30" s="583"/>
      <c r="NXU30" s="583"/>
      <c r="NXV30" s="583"/>
      <c r="NXW30" s="583"/>
      <c r="NXX30" s="583"/>
      <c r="NXY30" s="583"/>
      <c r="NXZ30" s="583"/>
      <c r="NYA30" s="583"/>
      <c r="NYB30" s="583"/>
      <c r="NYC30" s="583"/>
      <c r="NYD30" s="583"/>
      <c r="NYE30" s="583"/>
      <c r="NYF30" s="583"/>
      <c r="NYG30" s="583"/>
      <c r="NYH30" s="583"/>
      <c r="NYI30" s="583"/>
      <c r="NYJ30" s="583"/>
      <c r="NYK30" s="583"/>
      <c r="NYL30" s="583"/>
      <c r="NYM30" s="583"/>
      <c r="NYN30" s="583"/>
      <c r="NYO30" s="583"/>
      <c r="NYP30" s="583"/>
      <c r="NYQ30" s="583"/>
      <c r="NYR30" s="583"/>
      <c r="NYS30" s="583"/>
      <c r="NYT30" s="583"/>
      <c r="NYU30" s="583"/>
      <c r="NYV30" s="583"/>
      <c r="NYW30" s="583"/>
      <c r="NYX30" s="583"/>
      <c r="NYY30" s="583"/>
      <c r="NYZ30" s="583"/>
      <c r="NZA30" s="583"/>
      <c r="NZB30" s="583"/>
      <c r="NZC30" s="583"/>
      <c r="NZD30" s="583"/>
      <c r="NZE30" s="583"/>
      <c r="NZF30" s="583"/>
      <c r="NZG30" s="583"/>
      <c r="NZH30" s="583"/>
      <c r="NZI30" s="583"/>
      <c r="NZJ30" s="583"/>
      <c r="NZK30" s="583"/>
      <c r="NZL30" s="583"/>
      <c r="NZM30" s="583"/>
      <c r="NZN30" s="583"/>
      <c r="NZO30" s="583"/>
      <c r="NZP30" s="583"/>
      <c r="NZQ30" s="583"/>
      <c r="NZR30" s="583"/>
      <c r="NZS30" s="583"/>
      <c r="NZT30" s="583"/>
      <c r="NZU30" s="583"/>
      <c r="NZV30" s="583"/>
      <c r="NZW30" s="583"/>
      <c r="NZX30" s="583"/>
      <c r="NZY30" s="583"/>
      <c r="NZZ30" s="583"/>
      <c r="OAA30" s="583"/>
      <c r="OAB30" s="583"/>
      <c r="OAC30" s="583"/>
      <c r="OAD30" s="583"/>
      <c r="OAE30" s="583"/>
      <c r="OAF30" s="583"/>
      <c r="OAG30" s="583"/>
      <c r="OAH30" s="583"/>
      <c r="OAI30" s="583"/>
      <c r="OAJ30" s="583"/>
      <c r="OAK30" s="583"/>
      <c r="OAL30" s="583"/>
      <c r="OAM30" s="583"/>
      <c r="OAN30" s="583"/>
      <c r="OAO30" s="583"/>
      <c r="OAP30" s="583"/>
      <c r="OAQ30" s="583"/>
      <c r="OAR30" s="583"/>
      <c r="OAS30" s="583"/>
      <c r="OAT30" s="583"/>
      <c r="OAU30" s="583"/>
      <c r="OAV30" s="583"/>
      <c r="OAW30" s="583"/>
      <c r="OAX30" s="583"/>
      <c r="OAY30" s="583"/>
      <c r="OAZ30" s="583"/>
      <c r="OBA30" s="583"/>
      <c r="OBB30" s="583"/>
      <c r="OBC30" s="583"/>
      <c r="OBD30" s="583"/>
      <c r="OBE30" s="583"/>
      <c r="OBF30" s="583"/>
      <c r="OBG30" s="583"/>
      <c r="OBH30" s="583"/>
      <c r="OBI30" s="583"/>
      <c r="OBJ30" s="583"/>
      <c r="OBK30" s="583"/>
      <c r="OBL30" s="583"/>
      <c r="OBM30" s="583"/>
      <c r="OBN30" s="583"/>
      <c r="OBO30" s="583"/>
      <c r="OBP30" s="583"/>
      <c r="OBQ30" s="583"/>
      <c r="OBR30" s="583"/>
      <c r="OBS30" s="583"/>
      <c r="OBT30" s="583"/>
      <c r="OBU30" s="583"/>
      <c r="OBV30" s="583"/>
      <c r="OBW30" s="583"/>
      <c r="OBX30" s="583"/>
      <c r="OBY30" s="583"/>
      <c r="OBZ30" s="583"/>
      <c r="OCA30" s="583"/>
      <c r="OCB30" s="583"/>
      <c r="OCC30" s="583"/>
      <c r="OCD30" s="583"/>
      <c r="OCE30" s="583"/>
      <c r="OCF30" s="583"/>
      <c r="OCG30" s="583"/>
      <c r="OCH30" s="583"/>
      <c r="OCI30" s="583"/>
      <c r="OCJ30" s="583"/>
      <c r="OCK30" s="583"/>
      <c r="OCL30" s="583"/>
      <c r="OCM30" s="583"/>
      <c r="OCN30" s="583"/>
      <c r="OCO30" s="583"/>
      <c r="OCP30" s="583"/>
      <c r="OCQ30" s="583"/>
      <c r="OCR30" s="583"/>
      <c r="OCS30" s="583"/>
      <c r="OCT30" s="583"/>
      <c r="OCU30" s="583"/>
      <c r="OCV30" s="583"/>
      <c r="OCW30" s="583"/>
      <c r="OCX30" s="583"/>
      <c r="OCY30" s="583"/>
      <c r="OCZ30" s="583"/>
      <c r="ODA30" s="583"/>
      <c r="ODB30" s="583"/>
      <c r="ODC30" s="583"/>
      <c r="ODD30" s="583"/>
      <c r="ODE30" s="583"/>
      <c r="ODF30" s="583"/>
      <c r="ODG30" s="583"/>
      <c r="ODH30" s="583"/>
      <c r="ODI30" s="583"/>
      <c r="ODJ30" s="583"/>
      <c r="ODK30" s="583"/>
      <c r="ODL30" s="583"/>
      <c r="ODM30" s="583"/>
      <c r="ODN30" s="583"/>
      <c r="ODO30" s="583"/>
      <c r="ODP30" s="583"/>
      <c r="ODQ30" s="583"/>
      <c r="ODR30" s="583"/>
      <c r="ODS30" s="583"/>
      <c r="ODT30" s="583"/>
      <c r="ODU30" s="583"/>
      <c r="ODV30" s="583"/>
      <c r="ODW30" s="583"/>
      <c r="ODX30" s="583"/>
      <c r="ODY30" s="583"/>
      <c r="ODZ30" s="583"/>
      <c r="OEA30" s="583"/>
      <c r="OEB30" s="583"/>
      <c r="OEC30" s="583"/>
      <c r="OED30" s="583"/>
      <c r="OEE30" s="583"/>
      <c r="OEF30" s="583"/>
      <c r="OEG30" s="583"/>
      <c r="OEH30" s="583"/>
      <c r="OEI30" s="583"/>
      <c r="OEJ30" s="583"/>
      <c r="OEK30" s="583"/>
      <c r="OEL30" s="583"/>
      <c r="OEM30" s="583"/>
      <c r="OEN30" s="583"/>
      <c r="OEO30" s="583"/>
      <c r="OEP30" s="583"/>
      <c r="OEQ30" s="583"/>
      <c r="OER30" s="583"/>
      <c r="OES30" s="583"/>
      <c r="OET30" s="583"/>
      <c r="OEU30" s="583"/>
      <c r="OEV30" s="583"/>
      <c r="OEW30" s="583"/>
      <c r="OEX30" s="583"/>
      <c r="OEY30" s="583"/>
      <c r="OEZ30" s="583"/>
      <c r="OFA30" s="583"/>
      <c r="OFB30" s="583"/>
      <c r="OFC30" s="583"/>
      <c r="OFD30" s="583"/>
      <c r="OFE30" s="583"/>
      <c r="OFF30" s="583"/>
      <c r="OFG30" s="583"/>
      <c r="OFH30" s="583"/>
      <c r="OFI30" s="583"/>
      <c r="OFJ30" s="583"/>
      <c r="OFK30" s="583"/>
      <c r="OFL30" s="583"/>
      <c r="OFM30" s="583"/>
      <c r="OFN30" s="583"/>
      <c r="OFO30" s="583"/>
      <c r="OFP30" s="583"/>
      <c r="OFQ30" s="583"/>
      <c r="OFR30" s="583"/>
      <c r="OFS30" s="583"/>
      <c r="OFT30" s="583"/>
      <c r="OFU30" s="583"/>
      <c r="OFV30" s="583"/>
      <c r="OFW30" s="583"/>
      <c r="OFX30" s="583"/>
      <c r="OFY30" s="583"/>
      <c r="OFZ30" s="583"/>
      <c r="OGA30" s="583"/>
      <c r="OGB30" s="583"/>
      <c r="OGC30" s="583"/>
      <c r="OGD30" s="583"/>
      <c r="OGE30" s="583"/>
      <c r="OGF30" s="583"/>
      <c r="OGG30" s="583"/>
      <c r="OGH30" s="583"/>
      <c r="OGI30" s="583"/>
      <c r="OGJ30" s="583"/>
      <c r="OGK30" s="583"/>
      <c r="OGL30" s="583"/>
      <c r="OGM30" s="583"/>
      <c r="OGN30" s="583"/>
      <c r="OGO30" s="583"/>
      <c r="OGP30" s="583"/>
      <c r="OGQ30" s="583"/>
      <c r="OGR30" s="583"/>
      <c r="OGS30" s="583"/>
      <c r="OGT30" s="583"/>
      <c r="OGU30" s="583"/>
      <c r="OGV30" s="583"/>
      <c r="OGW30" s="583"/>
      <c r="OGX30" s="583"/>
      <c r="OGY30" s="583"/>
      <c r="OGZ30" s="583"/>
      <c r="OHA30" s="583"/>
      <c r="OHB30" s="583"/>
      <c r="OHC30" s="583"/>
      <c r="OHD30" s="583"/>
      <c r="OHE30" s="583"/>
      <c r="OHF30" s="583"/>
      <c r="OHG30" s="583"/>
      <c r="OHH30" s="583"/>
      <c r="OHI30" s="583"/>
      <c r="OHJ30" s="583"/>
      <c r="OHK30" s="583"/>
      <c r="OHL30" s="583"/>
      <c r="OHM30" s="583"/>
      <c r="OHN30" s="583"/>
      <c r="OHO30" s="583"/>
      <c r="OHP30" s="583"/>
      <c r="OHQ30" s="583"/>
      <c r="OHR30" s="583"/>
      <c r="OHS30" s="583"/>
      <c r="OHT30" s="583"/>
      <c r="OHU30" s="583"/>
      <c r="OHV30" s="583"/>
      <c r="OHW30" s="583"/>
      <c r="OHX30" s="583"/>
      <c r="OHY30" s="583"/>
      <c r="OHZ30" s="583"/>
      <c r="OIA30" s="583"/>
      <c r="OIB30" s="583"/>
      <c r="OIC30" s="583"/>
      <c r="OID30" s="583"/>
      <c r="OIE30" s="583"/>
      <c r="OIF30" s="583"/>
      <c r="OIG30" s="583"/>
      <c r="OIH30" s="583"/>
      <c r="OII30" s="583"/>
      <c r="OIJ30" s="583"/>
      <c r="OIK30" s="583"/>
      <c r="OIL30" s="583"/>
      <c r="OIM30" s="583"/>
      <c r="OIN30" s="583"/>
      <c r="OIO30" s="583"/>
      <c r="OIP30" s="583"/>
      <c r="OIQ30" s="583"/>
      <c r="OIR30" s="583"/>
      <c r="OIS30" s="583"/>
      <c r="OIT30" s="583"/>
      <c r="OIU30" s="583"/>
      <c r="OIV30" s="583"/>
      <c r="OIW30" s="583"/>
      <c r="OIX30" s="583"/>
      <c r="OIY30" s="583"/>
      <c r="OIZ30" s="583"/>
      <c r="OJA30" s="583"/>
      <c r="OJB30" s="583"/>
      <c r="OJC30" s="583"/>
      <c r="OJD30" s="583"/>
      <c r="OJE30" s="583"/>
      <c r="OJF30" s="583"/>
      <c r="OJG30" s="583"/>
      <c r="OJH30" s="583"/>
      <c r="OJI30" s="583"/>
      <c r="OJJ30" s="583"/>
      <c r="OJK30" s="583"/>
      <c r="OJL30" s="583"/>
      <c r="OJM30" s="583"/>
      <c r="OJN30" s="583"/>
      <c r="OJO30" s="583"/>
      <c r="OJP30" s="583"/>
      <c r="OJQ30" s="583"/>
      <c r="OJR30" s="583"/>
      <c r="OJS30" s="583"/>
      <c r="OJT30" s="583"/>
      <c r="OJU30" s="583"/>
      <c r="OJV30" s="583"/>
      <c r="OJW30" s="583"/>
      <c r="OJX30" s="583"/>
      <c r="OJY30" s="583"/>
      <c r="OJZ30" s="583"/>
      <c r="OKA30" s="583"/>
      <c r="OKB30" s="583"/>
      <c r="OKC30" s="583"/>
      <c r="OKD30" s="583"/>
      <c r="OKE30" s="583"/>
      <c r="OKF30" s="583"/>
      <c r="OKG30" s="583"/>
      <c r="OKH30" s="583"/>
      <c r="OKI30" s="583"/>
      <c r="OKJ30" s="583"/>
      <c r="OKK30" s="583"/>
      <c r="OKL30" s="583"/>
      <c r="OKM30" s="583"/>
      <c r="OKN30" s="583"/>
      <c r="OKO30" s="583"/>
      <c r="OKP30" s="583"/>
      <c r="OKQ30" s="583"/>
      <c r="OKR30" s="583"/>
      <c r="OKS30" s="583"/>
      <c r="OKT30" s="583"/>
      <c r="OKU30" s="583"/>
      <c r="OKV30" s="583"/>
      <c r="OKW30" s="583"/>
      <c r="OKX30" s="583"/>
      <c r="OKY30" s="583"/>
      <c r="OKZ30" s="583"/>
      <c r="OLA30" s="583"/>
      <c r="OLB30" s="583"/>
      <c r="OLC30" s="583"/>
      <c r="OLD30" s="583"/>
      <c r="OLE30" s="583"/>
      <c r="OLF30" s="583"/>
      <c r="OLG30" s="583"/>
      <c r="OLH30" s="583"/>
      <c r="OLI30" s="583"/>
      <c r="OLJ30" s="583"/>
      <c r="OLK30" s="583"/>
      <c r="OLL30" s="583"/>
      <c r="OLM30" s="583"/>
      <c r="OLN30" s="583"/>
      <c r="OLO30" s="583"/>
      <c r="OLP30" s="583"/>
      <c r="OLQ30" s="583"/>
      <c r="OLR30" s="583"/>
      <c r="OLS30" s="583"/>
      <c r="OLT30" s="583"/>
      <c r="OLU30" s="583"/>
      <c r="OLV30" s="583"/>
      <c r="OLW30" s="583"/>
      <c r="OLX30" s="583"/>
      <c r="OLY30" s="583"/>
      <c r="OLZ30" s="583"/>
      <c r="OMA30" s="583"/>
      <c r="OMB30" s="583"/>
      <c r="OMC30" s="583"/>
      <c r="OMD30" s="583"/>
      <c r="OME30" s="583"/>
      <c r="OMF30" s="583"/>
      <c r="OMG30" s="583"/>
      <c r="OMH30" s="583"/>
      <c r="OMI30" s="583"/>
      <c r="OMJ30" s="583"/>
      <c r="OMK30" s="583"/>
      <c r="OML30" s="583"/>
      <c r="OMM30" s="583"/>
      <c r="OMN30" s="583"/>
      <c r="OMO30" s="583"/>
      <c r="OMP30" s="583"/>
      <c r="OMQ30" s="583"/>
      <c r="OMR30" s="583"/>
      <c r="OMS30" s="583"/>
      <c r="OMT30" s="583"/>
      <c r="OMU30" s="583"/>
      <c r="OMV30" s="583"/>
      <c r="OMW30" s="583"/>
      <c r="OMX30" s="583"/>
      <c r="OMY30" s="583"/>
      <c r="OMZ30" s="583"/>
      <c r="ONA30" s="583"/>
      <c r="ONB30" s="583"/>
      <c r="ONC30" s="583"/>
      <c r="OND30" s="583"/>
      <c r="ONE30" s="583"/>
      <c r="ONF30" s="583"/>
      <c r="ONG30" s="583"/>
      <c r="ONH30" s="583"/>
      <c r="ONI30" s="583"/>
      <c r="ONJ30" s="583"/>
      <c r="ONK30" s="583"/>
      <c r="ONL30" s="583"/>
      <c r="ONM30" s="583"/>
      <c r="ONN30" s="583"/>
      <c r="ONO30" s="583"/>
      <c r="ONP30" s="583"/>
      <c r="ONQ30" s="583"/>
      <c r="ONR30" s="583"/>
      <c r="ONS30" s="583"/>
      <c r="ONT30" s="583"/>
      <c r="ONU30" s="583"/>
      <c r="ONV30" s="583"/>
      <c r="ONW30" s="583"/>
      <c r="ONX30" s="583"/>
      <c r="ONY30" s="583"/>
      <c r="ONZ30" s="583"/>
      <c r="OOA30" s="583"/>
      <c r="OOB30" s="583"/>
      <c r="OOC30" s="583"/>
      <c r="OOD30" s="583"/>
      <c r="OOE30" s="583"/>
      <c r="OOF30" s="583"/>
      <c r="OOG30" s="583"/>
      <c r="OOH30" s="583"/>
      <c r="OOI30" s="583"/>
      <c r="OOJ30" s="583"/>
      <c r="OOK30" s="583"/>
      <c r="OOL30" s="583"/>
      <c r="OOM30" s="583"/>
      <c r="OON30" s="583"/>
      <c r="OOO30" s="583"/>
      <c r="OOP30" s="583"/>
      <c r="OOQ30" s="583"/>
      <c r="OOR30" s="583"/>
      <c r="OOS30" s="583"/>
      <c r="OOT30" s="583"/>
      <c r="OOU30" s="583"/>
      <c r="OOV30" s="583"/>
      <c r="OOW30" s="583"/>
      <c r="OOX30" s="583"/>
      <c r="OOY30" s="583"/>
      <c r="OOZ30" s="583"/>
      <c r="OPA30" s="583"/>
      <c r="OPB30" s="583"/>
      <c r="OPC30" s="583"/>
      <c r="OPD30" s="583"/>
      <c r="OPE30" s="583"/>
      <c r="OPF30" s="583"/>
      <c r="OPG30" s="583"/>
      <c r="OPH30" s="583"/>
      <c r="OPI30" s="583"/>
      <c r="OPJ30" s="583"/>
      <c r="OPK30" s="583"/>
      <c r="OPL30" s="583"/>
      <c r="OPM30" s="583"/>
      <c r="OPN30" s="583"/>
      <c r="OPO30" s="583"/>
      <c r="OPP30" s="583"/>
      <c r="OPQ30" s="583"/>
      <c r="OPR30" s="583"/>
      <c r="OPS30" s="583"/>
      <c r="OPT30" s="583"/>
      <c r="OPU30" s="583"/>
      <c r="OPV30" s="583"/>
      <c r="OPW30" s="583"/>
      <c r="OPX30" s="583"/>
      <c r="OPY30" s="583"/>
      <c r="OPZ30" s="583"/>
      <c r="OQA30" s="583"/>
      <c r="OQB30" s="583"/>
      <c r="OQC30" s="583"/>
      <c r="OQD30" s="583"/>
      <c r="OQE30" s="583"/>
      <c r="OQF30" s="583"/>
      <c r="OQG30" s="583"/>
      <c r="OQH30" s="583"/>
      <c r="OQI30" s="583"/>
      <c r="OQJ30" s="583"/>
      <c r="OQK30" s="583"/>
      <c r="OQL30" s="583"/>
      <c r="OQM30" s="583"/>
      <c r="OQN30" s="583"/>
      <c r="OQO30" s="583"/>
      <c r="OQP30" s="583"/>
      <c r="OQQ30" s="583"/>
      <c r="OQR30" s="583"/>
      <c r="OQS30" s="583"/>
      <c r="OQT30" s="583"/>
      <c r="OQU30" s="583"/>
      <c r="OQV30" s="583"/>
      <c r="OQW30" s="583"/>
      <c r="OQX30" s="583"/>
      <c r="OQY30" s="583"/>
      <c r="OQZ30" s="583"/>
      <c r="ORA30" s="583"/>
      <c r="ORB30" s="583"/>
      <c r="ORC30" s="583"/>
      <c r="ORD30" s="583"/>
      <c r="ORE30" s="583"/>
      <c r="ORF30" s="583"/>
      <c r="ORG30" s="583"/>
      <c r="ORH30" s="583"/>
      <c r="ORI30" s="583"/>
      <c r="ORJ30" s="583"/>
      <c r="ORK30" s="583"/>
      <c r="ORL30" s="583"/>
      <c r="ORM30" s="583"/>
      <c r="ORN30" s="583"/>
      <c r="ORO30" s="583"/>
      <c r="ORP30" s="583"/>
      <c r="ORQ30" s="583"/>
      <c r="ORR30" s="583"/>
      <c r="ORS30" s="583"/>
      <c r="ORT30" s="583"/>
      <c r="ORU30" s="583"/>
      <c r="ORV30" s="583"/>
      <c r="ORW30" s="583"/>
      <c r="ORX30" s="583"/>
      <c r="ORY30" s="583"/>
      <c r="ORZ30" s="583"/>
      <c r="OSA30" s="583"/>
      <c r="OSB30" s="583"/>
      <c r="OSC30" s="583"/>
      <c r="OSD30" s="583"/>
      <c r="OSE30" s="583"/>
      <c r="OSF30" s="583"/>
      <c r="OSG30" s="583"/>
      <c r="OSH30" s="583"/>
      <c r="OSI30" s="583"/>
      <c r="OSJ30" s="583"/>
      <c r="OSK30" s="583"/>
      <c r="OSL30" s="583"/>
      <c r="OSM30" s="583"/>
      <c r="OSN30" s="583"/>
      <c r="OSO30" s="583"/>
      <c r="OSP30" s="583"/>
      <c r="OSQ30" s="583"/>
      <c r="OSR30" s="583"/>
      <c r="OSS30" s="583"/>
      <c r="OST30" s="583"/>
      <c r="OSU30" s="583"/>
      <c r="OSV30" s="583"/>
      <c r="OSW30" s="583"/>
      <c r="OSX30" s="583"/>
      <c r="OSY30" s="583"/>
      <c r="OSZ30" s="583"/>
      <c r="OTA30" s="583"/>
      <c r="OTB30" s="583"/>
      <c r="OTC30" s="583"/>
      <c r="OTD30" s="583"/>
      <c r="OTE30" s="583"/>
      <c r="OTF30" s="583"/>
      <c r="OTG30" s="583"/>
      <c r="OTH30" s="583"/>
      <c r="OTI30" s="583"/>
      <c r="OTJ30" s="583"/>
      <c r="OTK30" s="583"/>
      <c r="OTL30" s="583"/>
      <c r="OTM30" s="583"/>
      <c r="OTN30" s="583"/>
      <c r="OTO30" s="583"/>
      <c r="OTP30" s="583"/>
      <c r="OTQ30" s="583"/>
      <c r="OTR30" s="583"/>
      <c r="OTS30" s="583"/>
      <c r="OTT30" s="583"/>
      <c r="OTU30" s="583"/>
      <c r="OTV30" s="583"/>
      <c r="OTW30" s="583"/>
      <c r="OTX30" s="583"/>
      <c r="OTY30" s="583"/>
      <c r="OTZ30" s="583"/>
      <c r="OUA30" s="583"/>
      <c r="OUB30" s="583"/>
      <c r="OUC30" s="583"/>
      <c r="OUD30" s="583"/>
      <c r="OUE30" s="583"/>
      <c r="OUF30" s="583"/>
      <c r="OUG30" s="583"/>
      <c r="OUH30" s="583"/>
      <c r="OUI30" s="583"/>
      <c r="OUJ30" s="583"/>
      <c r="OUK30" s="583"/>
      <c r="OUL30" s="583"/>
      <c r="OUM30" s="583"/>
      <c r="OUN30" s="583"/>
      <c r="OUO30" s="583"/>
      <c r="OUP30" s="583"/>
      <c r="OUQ30" s="583"/>
      <c r="OUR30" s="583"/>
      <c r="OUS30" s="583"/>
      <c r="OUT30" s="583"/>
      <c r="OUU30" s="583"/>
      <c r="OUV30" s="583"/>
      <c r="OUW30" s="583"/>
      <c r="OUX30" s="583"/>
      <c r="OUY30" s="583"/>
      <c r="OUZ30" s="583"/>
      <c r="OVA30" s="583"/>
      <c r="OVB30" s="583"/>
      <c r="OVC30" s="583"/>
      <c r="OVD30" s="583"/>
      <c r="OVE30" s="583"/>
      <c r="OVF30" s="583"/>
      <c r="OVG30" s="583"/>
      <c r="OVH30" s="583"/>
      <c r="OVI30" s="583"/>
      <c r="OVJ30" s="583"/>
      <c r="OVK30" s="583"/>
      <c r="OVL30" s="583"/>
      <c r="OVM30" s="583"/>
      <c r="OVN30" s="583"/>
      <c r="OVO30" s="583"/>
      <c r="OVP30" s="583"/>
      <c r="OVQ30" s="583"/>
      <c r="OVR30" s="583"/>
      <c r="OVS30" s="583"/>
      <c r="OVT30" s="583"/>
      <c r="OVU30" s="583"/>
      <c r="OVV30" s="583"/>
      <c r="OVW30" s="583"/>
      <c r="OVX30" s="583"/>
      <c r="OVY30" s="583"/>
      <c r="OVZ30" s="583"/>
      <c r="OWA30" s="583"/>
      <c r="OWB30" s="583"/>
      <c r="OWC30" s="583"/>
      <c r="OWD30" s="583"/>
      <c r="OWE30" s="583"/>
      <c r="OWF30" s="583"/>
      <c r="OWG30" s="583"/>
      <c r="OWH30" s="583"/>
      <c r="OWI30" s="583"/>
      <c r="OWJ30" s="583"/>
      <c r="OWK30" s="583"/>
      <c r="OWL30" s="583"/>
      <c r="OWM30" s="583"/>
      <c r="OWN30" s="583"/>
      <c r="OWO30" s="583"/>
      <c r="OWP30" s="583"/>
      <c r="OWQ30" s="583"/>
      <c r="OWR30" s="583"/>
      <c r="OWS30" s="583"/>
      <c r="OWT30" s="583"/>
      <c r="OWU30" s="583"/>
      <c r="OWV30" s="583"/>
      <c r="OWW30" s="583"/>
      <c r="OWX30" s="583"/>
      <c r="OWY30" s="583"/>
      <c r="OWZ30" s="583"/>
      <c r="OXA30" s="583"/>
      <c r="OXB30" s="583"/>
      <c r="OXC30" s="583"/>
      <c r="OXD30" s="583"/>
      <c r="OXE30" s="583"/>
      <c r="OXF30" s="583"/>
      <c r="OXG30" s="583"/>
      <c r="OXH30" s="583"/>
      <c r="OXI30" s="583"/>
      <c r="OXJ30" s="583"/>
      <c r="OXK30" s="583"/>
      <c r="OXL30" s="583"/>
      <c r="OXM30" s="583"/>
      <c r="OXN30" s="583"/>
      <c r="OXO30" s="583"/>
      <c r="OXP30" s="583"/>
      <c r="OXQ30" s="583"/>
      <c r="OXR30" s="583"/>
      <c r="OXS30" s="583"/>
      <c r="OXT30" s="583"/>
      <c r="OXU30" s="583"/>
      <c r="OXV30" s="583"/>
      <c r="OXW30" s="583"/>
      <c r="OXX30" s="583"/>
      <c r="OXY30" s="583"/>
      <c r="OXZ30" s="583"/>
      <c r="OYA30" s="583"/>
      <c r="OYB30" s="583"/>
      <c r="OYC30" s="583"/>
      <c r="OYD30" s="583"/>
      <c r="OYE30" s="583"/>
      <c r="OYF30" s="583"/>
      <c r="OYG30" s="583"/>
      <c r="OYH30" s="583"/>
      <c r="OYI30" s="583"/>
      <c r="OYJ30" s="583"/>
      <c r="OYK30" s="583"/>
      <c r="OYL30" s="583"/>
      <c r="OYM30" s="583"/>
      <c r="OYN30" s="583"/>
      <c r="OYO30" s="583"/>
      <c r="OYP30" s="583"/>
      <c r="OYQ30" s="583"/>
      <c r="OYR30" s="583"/>
      <c r="OYS30" s="583"/>
      <c r="OYT30" s="583"/>
      <c r="OYU30" s="583"/>
      <c r="OYV30" s="583"/>
      <c r="OYW30" s="583"/>
      <c r="OYX30" s="583"/>
      <c r="OYY30" s="583"/>
      <c r="OYZ30" s="583"/>
      <c r="OZA30" s="583"/>
      <c r="OZB30" s="583"/>
      <c r="OZC30" s="583"/>
      <c r="OZD30" s="583"/>
      <c r="OZE30" s="583"/>
      <c r="OZF30" s="583"/>
      <c r="OZG30" s="583"/>
      <c r="OZH30" s="583"/>
      <c r="OZI30" s="583"/>
      <c r="OZJ30" s="583"/>
      <c r="OZK30" s="583"/>
      <c r="OZL30" s="583"/>
      <c r="OZM30" s="583"/>
      <c r="OZN30" s="583"/>
      <c r="OZO30" s="583"/>
      <c r="OZP30" s="583"/>
      <c r="OZQ30" s="583"/>
      <c r="OZR30" s="583"/>
      <c r="OZS30" s="583"/>
      <c r="OZT30" s="583"/>
      <c r="OZU30" s="583"/>
      <c r="OZV30" s="583"/>
      <c r="OZW30" s="583"/>
      <c r="OZX30" s="583"/>
      <c r="OZY30" s="583"/>
      <c r="OZZ30" s="583"/>
      <c r="PAA30" s="583"/>
      <c r="PAB30" s="583"/>
      <c r="PAC30" s="583"/>
      <c r="PAD30" s="583"/>
      <c r="PAE30" s="583"/>
      <c r="PAF30" s="583"/>
      <c r="PAG30" s="583"/>
      <c r="PAH30" s="583"/>
      <c r="PAI30" s="583"/>
      <c r="PAJ30" s="583"/>
      <c r="PAK30" s="583"/>
      <c r="PAL30" s="583"/>
      <c r="PAM30" s="583"/>
      <c r="PAN30" s="583"/>
      <c r="PAO30" s="583"/>
      <c r="PAP30" s="583"/>
      <c r="PAQ30" s="583"/>
      <c r="PAR30" s="583"/>
      <c r="PAS30" s="583"/>
      <c r="PAT30" s="583"/>
      <c r="PAU30" s="583"/>
      <c r="PAV30" s="583"/>
      <c r="PAW30" s="583"/>
      <c r="PAX30" s="583"/>
      <c r="PAY30" s="583"/>
      <c r="PAZ30" s="583"/>
      <c r="PBA30" s="583"/>
      <c r="PBB30" s="583"/>
      <c r="PBC30" s="583"/>
      <c r="PBD30" s="583"/>
      <c r="PBE30" s="583"/>
      <c r="PBF30" s="583"/>
      <c r="PBG30" s="583"/>
      <c r="PBH30" s="583"/>
      <c r="PBI30" s="583"/>
      <c r="PBJ30" s="583"/>
      <c r="PBK30" s="583"/>
      <c r="PBL30" s="583"/>
      <c r="PBM30" s="583"/>
      <c r="PBN30" s="583"/>
      <c r="PBO30" s="583"/>
      <c r="PBP30" s="583"/>
      <c r="PBQ30" s="583"/>
      <c r="PBR30" s="583"/>
      <c r="PBS30" s="583"/>
      <c r="PBT30" s="583"/>
      <c r="PBU30" s="583"/>
      <c r="PBV30" s="583"/>
      <c r="PBW30" s="583"/>
      <c r="PBX30" s="583"/>
      <c r="PBY30" s="583"/>
      <c r="PBZ30" s="583"/>
      <c r="PCA30" s="583"/>
      <c r="PCB30" s="583"/>
      <c r="PCC30" s="583"/>
      <c r="PCD30" s="583"/>
      <c r="PCE30" s="583"/>
      <c r="PCF30" s="583"/>
      <c r="PCG30" s="583"/>
      <c r="PCH30" s="583"/>
      <c r="PCI30" s="583"/>
      <c r="PCJ30" s="583"/>
      <c r="PCK30" s="583"/>
      <c r="PCL30" s="583"/>
      <c r="PCM30" s="583"/>
      <c r="PCN30" s="583"/>
      <c r="PCO30" s="583"/>
      <c r="PCP30" s="583"/>
      <c r="PCQ30" s="583"/>
      <c r="PCR30" s="583"/>
      <c r="PCS30" s="583"/>
      <c r="PCT30" s="583"/>
      <c r="PCU30" s="583"/>
      <c r="PCV30" s="583"/>
      <c r="PCW30" s="583"/>
      <c r="PCX30" s="583"/>
      <c r="PCY30" s="583"/>
      <c r="PCZ30" s="583"/>
      <c r="PDA30" s="583"/>
      <c r="PDB30" s="583"/>
      <c r="PDC30" s="583"/>
      <c r="PDD30" s="583"/>
      <c r="PDE30" s="583"/>
      <c r="PDF30" s="583"/>
      <c r="PDG30" s="583"/>
      <c r="PDH30" s="583"/>
      <c r="PDI30" s="583"/>
      <c r="PDJ30" s="583"/>
      <c r="PDK30" s="583"/>
      <c r="PDL30" s="583"/>
      <c r="PDM30" s="583"/>
      <c r="PDN30" s="583"/>
      <c r="PDO30" s="583"/>
      <c r="PDP30" s="583"/>
      <c r="PDQ30" s="583"/>
      <c r="PDR30" s="583"/>
      <c r="PDS30" s="583"/>
      <c r="PDT30" s="583"/>
      <c r="PDU30" s="583"/>
      <c r="PDV30" s="583"/>
      <c r="PDW30" s="583"/>
      <c r="PDX30" s="583"/>
      <c r="PDY30" s="583"/>
      <c r="PDZ30" s="583"/>
      <c r="PEA30" s="583"/>
      <c r="PEB30" s="583"/>
      <c r="PEC30" s="583"/>
      <c r="PED30" s="583"/>
      <c r="PEE30" s="583"/>
      <c r="PEF30" s="583"/>
      <c r="PEG30" s="583"/>
      <c r="PEH30" s="583"/>
      <c r="PEI30" s="583"/>
      <c r="PEJ30" s="583"/>
      <c r="PEK30" s="583"/>
      <c r="PEL30" s="583"/>
      <c r="PEM30" s="583"/>
      <c r="PEN30" s="583"/>
      <c r="PEO30" s="583"/>
      <c r="PEP30" s="583"/>
      <c r="PEQ30" s="583"/>
      <c r="PER30" s="583"/>
      <c r="PES30" s="583"/>
      <c r="PET30" s="583"/>
      <c r="PEU30" s="583"/>
      <c r="PEV30" s="583"/>
      <c r="PEW30" s="583"/>
      <c r="PEX30" s="583"/>
      <c r="PEY30" s="583"/>
      <c r="PEZ30" s="583"/>
      <c r="PFA30" s="583"/>
      <c r="PFB30" s="583"/>
      <c r="PFC30" s="583"/>
      <c r="PFD30" s="583"/>
      <c r="PFE30" s="583"/>
      <c r="PFF30" s="583"/>
      <c r="PFG30" s="583"/>
      <c r="PFH30" s="583"/>
      <c r="PFI30" s="583"/>
      <c r="PFJ30" s="583"/>
      <c r="PFK30" s="583"/>
      <c r="PFL30" s="583"/>
      <c r="PFM30" s="583"/>
      <c r="PFN30" s="583"/>
      <c r="PFO30" s="583"/>
      <c r="PFP30" s="583"/>
      <c r="PFQ30" s="583"/>
      <c r="PFR30" s="583"/>
      <c r="PFS30" s="583"/>
      <c r="PFT30" s="583"/>
      <c r="PFU30" s="583"/>
      <c r="PFV30" s="583"/>
      <c r="PFW30" s="583"/>
      <c r="PFX30" s="583"/>
      <c r="PFY30" s="583"/>
      <c r="PFZ30" s="583"/>
      <c r="PGA30" s="583"/>
      <c r="PGB30" s="583"/>
      <c r="PGC30" s="583"/>
      <c r="PGD30" s="583"/>
      <c r="PGE30" s="583"/>
      <c r="PGF30" s="583"/>
      <c r="PGG30" s="583"/>
      <c r="PGH30" s="583"/>
      <c r="PGI30" s="583"/>
      <c r="PGJ30" s="583"/>
      <c r="PGK30" s="583"/>
      <c r="PGL30" s="583"/>
      <c r="PGM30" s="583"/>
      <c r="PGN30" s="583"/>
      <c r="PGO30" s="583"/>
      <c r="PGP30" s="583"/>
      <c r="PGQ30" s="583"/>
      <c r="PGR30" s="583"/>
      <c r="PGS30" s="583"/>
      <c r="PGT30" s="583"/>
      <c r="PGU30" s="583"/>
      <c r="PGV30" s="583"/>
      <c r="PGW30" s="583"/>
      <c r="PGX30" s="583"/>
      <c r="PGY30" s="583"/>
      <c r="PGZ30" s="583"/>
      <c r="PHA30" s="583"/>
      <c r="PHB30" s="583"/>
      <c r="PHC30" s="583"/>
      <c r="PHD30" s="583"/>
      <c r="PHE30" s="583"/>
      <c r="PHF30" s="583"/>
      <c r="PHG30" s="583"/>
      <c r="PHH30" s="583"/>
      <c r="PHI30" s="583"/>
      <c r="PHJ30" s="583"/>
      <c r="PHK30" s="583"/>
      <c r="PHL30" s="583"/>
      <c r="PHM30" s="583"/>
      <c r="PHN30" s="583"/>
      <c r="PHO30" s="583"/>
      <c r="PHP30" s="583"/>
      <c r="PHQ30" s="583"/>
      <c r="PHR30" s="583"/>
      <c r="PHS30" s="583"/>
      <c r="PHT30" s="583"/>
      <c r="PHU30" s="583"/>
      <c r="PHV30" s="583"/>
      <c r="PHW30" s="583"/>
      <c r="PHX30" s="583"/>
      <c r="PHY30" s="583"/>
      <c r="PHZ30" s="583"/>
      <c r="PIA30" s="583"/>
      <c r="PIB30" s="583"/>
      <c r="PIC30" s="583"/>
      <c r="PID30" s="583"/>
      <c r="PIE30" s="583"/>
      <c r="PIF30" s="583"/>
      <c r="PIG30" s="583"/>
      <c r="PIH30" s="583"/>
      <c r="PII30" s="583"/>
      <c r="PIJ30" s="583"/>
      <c r="PIK30" s="583"/>
      <c r="PIL30" s="583"/>
      <c r="PIM30" s="583"/>
      <c r="PIN30" s="583"/>
      <c r="PIO30" s="583"/>
      <c r="PIP30" s="583"/>
      <c r="PIQ30" s="583"/>
      <c r="PIR30" s="583"/>
      <c r="PIS30" s="583"/>
      <c r="PIT30" s="583"/>
      <c r="PIU30" s="583"/>
      <c r="PIV30" s="583"/>
      <c r="PIW30" s="583"/>
      <c r="PIX30" s="583"/>
      <c r="PIY30" s="583"/>
      <c r="PIZ30" s="583"/>
      <c r="PJA30" s="583"/>
      <c r="PJB30" s="583"/>
      <c r="PJC30" s="583"/>
      <c r="PJD30" s="583"/>
      <c r="PJE30" s="583"/>
      <c r="PJF30" s="583"/>
      <c r="PJG30" s="583"/>
      <c r="PJH30" s="583"/>
      <c r="PJI30" s="583"/>
      <c r="PJJ30" s="583"/>
      <c r="PJK30" s="583"/>
      <c r="PJL30" s="583"/>
      <c r="PJM30" s="583"/>
      <c r="PJN30" s="583"/>
      <c r="PJO30" s="583"/>
      <c r="PJP30" s="583"/>
      <c r="PJQ30" s="583"/>
      <c r="PJR30" s="583"/>
      <c r="PJS30" s="583"/>
      <c r="PJT30" s="583"/>
      <c r="PJU30" s="583"/>
      <c r="PJV30" s="583"/>
      <c r="PJW30" s="583"/>
      <c r="PJX30" s="583"/>
      <c r="PJY30" s="583"/>
      <c r="PJZ30" s="583"/>
      <c r="PKA30" s="583"/>
      <c r="PKB30" s="583"/>
      <c r="PKC30" s="583"/>
      <c r="PKD30" s="583"/>
      <c r="PKE30" s="583"/>
      <c r="PKF30" s="583"/>
      <c r="PKG30" s="583"/>
      <c r="PKH30" s="583"/>
      <c r="PKI30" s="583"/>
      <c r="PKJ30" s="583"/>
      <c r="PKK30" s="583"/>
      <c r="PKL30" s="583"/>
      <c r="PKM30" s="583"/>
      <c r="PKN30" s="583"/>
      <c r="PKO30" s="583"/>
      <c r="PKP30" s="583"/>
      <c r="PKQ30" s="583"/>
      <c r="PKR30" s="583"/>
      <c r="PKS30" s="583"/>
      <c r="PKT30" s="583"/>
      <c r="PKU30" s="583"/>
      <c r="PKV30" s="583"/>
      <c r="PKW30" s="583"/>
      <c r="PKX30" s="583"/>
      <c r="PKY30" s="583"/>
      <c r="PKZ30" s="583"/>
      <c r="PLA30" s="583"/>
      <c r="PLB30" s="583"/>
      <c r="PLC30" s="583"/>
      <c r="PLD30" s="583"/>
      <c r="PLE30" s="583"/>
      <c r="PLF30" s="583"/>
      <c r="PLG30" s="583"/>
      <c r="PLH30" s="583"/>
      <c r="PLI30" s="583"/>
      <c r="PLJ30" s="583"/>
      <c r="PLK30" s="583"/>
      <c r="PLL30" s="583"/>
      <c r="PLM30" s="583"/>
      <c r="PLN30" s="583"/>
      <c r="PLO30" s="583"/>
      <c r="PLP30" s="583"/>
      <c r="PLQ30" s="583"/>
      <c r="PLR30" s="583"/>
      <c r="PLS30" s="583"/>
      <c r="PLT30" s="583"/>
      <c r="PLU30" s="583"/>
      <c r="PLV30" s="583"/>
      <c r="PLW30" s="583"/>
      <c r="PLX30" s="583"/>
      <c r="PLY30" s="583"/>
      <c r="PLZ30" s="583"/>
      <c r="PMA30" s="583"/>
      <c r="PMB30" s="583"/>
      <c r="PMC30" s="583"/>
      <c r="PMD30" s="583"/>
      <c r="PME30" s="583"/>
      <c r="PMF30" s="583"/>
      <c r="PMG30" s="583"/>
      <c r="PMH30" s="583"/>
      <c r="PMI30" s="583"/>
      <c r="PMJ30" s="583"/>
      <c r="PMK30" s="583"/>
      <c r="PML30" s="583"/>
      <c r="PMM30" s="583"/>
      <c r="PMN30" s="583"/>
      <c r="PMO30" s="583"/>
      <c r="PMP30" s="583"/>
      <c r="PMQ30" s="583"/>
      <c r="PMR30" s="583"/>
      <c r="PMS30" s="583"/>
      <c r="PMT30" s="583"/>
      <c r="PMU30" s="583"/>
      <c r="PMV30" s="583"/>
      <c r="PMW30" s="583"/>
      <c r="PMX30" s="583"/>
      <c r="PMY30" s="583"/>
      <c r="PMZ30" s="583"/>
      <c r="PNA30" s="583"/>
      <c r="PNB30" s="583"/>
      <c r="PNC30" s="583"/>
      <c r="PND30" s="583"/>
      <c r="PNE30" s="583"/>
      <c r="PNF30" s="583"/>
      <c r="PNG30" s="583"/>
      <c r="PNH30" s="583"/>
      <c r="PNI30" s="583"/>
      <c r="PNJ30" s="583"/>
      <c r="PNK30" s="583"/>
      <c r="PNL30" s="583"/>
      <c r="PNM30" s="583"/>
      <c r="PNN30" s="583"/>
      <c r="PNO30" s="583"/>
      <c r="PNP30" s="583"/>
      <c r="PNQ30" s="583"/>
      <c r="PNR30" s="583"/>
      <c r="PNS30" s="583"/>
      <c r="PNT30" s="583"/>
      <c r="PNU30" s="583"/>
      <c r="PNV30" s="583"/>
      <c r="PNW30" s="583"/>
      <c r="PNX30" s="583"/>
      <c r="PNY30" s="583"/>
      <c r="PNZ30" s="583"/>
      <c r="POA30" s="583"/>
      <c r="POB30" s="583"/>
      <c r="POC30" s="583"/>
      <c r="POD30" s="583"/>
      <c r="POE30" s="583"/>
      <c r="POF30" s="583"/>
      <c r="POG30" s="583"/>
      <c r="POH30" s="583"/>
      <c r="POI30" s="583"/>
      <c r="POJ30" s="583"/>
      <c r="POK30" s="583"/>
      <c r="POL30" s="583"/>
      <c r="POM30" s="583"/>
      <c r="PON30" s="583"/>
      <c r="POO30" s="583"/>
      <c r="POP30" s="583"/>
      <c r="POQ30" s="583"/>
      <c r="POR30" s="583"/>
      <c r="POS30" s="583"/>
      <c r="POT30" s="583"/>
      <c r="POU30" s="583"/>
      <c r="POV30" s="583"/>
      <c r="POW30" s="583"/>
      <c r="POX30" s="583"/>
      <c r="POY30" s="583"/>
      <c r="POZ30" s="583"/>
      <c r="PPA30" s="583"/>
      <c r="PPB30" s="583"/>
      <c r="PPC30" s="583"/>
      <c r="PPD30" s="583"/>
      <c r="PPE30" s="583"/>
      <c r="PPF30" s="583"/>
      <c r="PPG30" s="583"/>
      <c r="PPH30" s="583"/>
      <c r="PPI30" s="583"/>
      <c r="PPJ30" s="583"/>
      <c r="PPK30" s="583"/>
      <c r="PPL30" s="583"/>
      <c r="PPM30" s="583"/>
      <c r="PPN30" s="583"/>
      <c r="PPO30" s="583"/>
      <c r="PPP30" s="583"/>
      <c r="PPQ30" s="583"/>
      <c r="PPR30" s="583"/>
      <c r="PPS30" s="583"/>
      <c r="PPT30" s="583"/>
      <c r="PPU30" s="583"/>
      <c r="PPV30" s="583"/>
      <c r="PPW30" s="583"/>
      <c r="PPX30" s="583"/>
      <c r="PPY30" s="583"/>
      <c r="PPZ30" s="583"/>
      <c r="PQA30" s="583"/>
      <c r="PQB30" s="583"/>
      <c r="PQC30" s="583"/>
      <c r="PQD30" s="583"/>
      <c r="PQE30" s="583"/>
      <c r="PQF30" s="583"/>
      <c r="PQG30" s="583"/>
      <c r="PQH30" s="583"/>
      <c r="PQI30" s="583"/>
      <c r="PQJ30" s="583"/>
      <c r="PQK30" s="583"/>
      <c r="PQL30" s="583"/>
      <c r="PQM30" s="583"/>
      <c r="PQN30" s="583"/>
      <c r="PQO30" s="583"/>
      <c r="PQP30" s="583"/>
      <c r="PQQ30" s="583"/>
      <c r="PQR30" s="583"/>
      <c r="PQS30" s="583"/>
      <c r="PQT30" s="583"/>
      <c r="PQU30" s="583"/>
      <c r="PQV30" s="583"/>
      <c r="PQW30" s="583"/>
      <c r="PQX30" s="583"/>
      <c r="PQY30" s="583"/>
      <c r="PQZ30" s="583"/>
      <c r="PRA30" s="583"/>
      <c r="PRB30" s="583"/>
      <c r="PRC30" s="583"/>
      <c r="PRD30" s="583"/>
      <c r="PRE30" s="583"/>
      <c r="PRF30" s="583"/>
      <c r="PRG30" s="583"/>
      <c r="PRH30" s="583"/>
      <c r="PRI30" s="583"/>
      <c r="PRJ30" s="583"/>
      <c r="PRK30" s="583"/>
      <c r="PRL30" s="583"/>
      <c r="PRM30" s="583"/>
      <c r="PRN30" s="583"/>
      <c r="PRO30" s="583"/>
      <c r="PRP30" s="583"/>
      <c r="PRQ30" s="583"/>
      <c r="PRR30" s="583"/>
      <c r="PRS30" s="583"/>
      <c r="PRT30" s="583"/>
      <c r="PRU30" s="583"/>
      <c r="PRV30" s="583"/>
      <c r="PRW30" s="583"/>
      <c r="PRX30" s="583"/>
      <c r="PRY30" s="583"/>
      <c r="PRZ30" s="583"/>
      <c r="PSA30" s="583"/>
      <c r="PSB30" s="583"/>
      <c r="PSC30" s="583"/>
      <c r="PSD30" s="583"/>
      <c r="PSE30" s="583"/>
      <c r="PSF30" s="583"/>
      <c r="PSG30" s="583"/>
      <c r="PSH30" s="583"/>
      <c r="PSI30" s="583"/>
      <c r="PSJ30" s="583"/>
      <c r="PSK30" s="583"/>
      <c r="PSL30" s="583"/>
      <c r="PSM30" s="583"/>
      <c r="PSN30" s="583"/>
      <c r="PSO30" s="583"/>
      <c r="PSP30" s="583"/>
      <c r="PSQ30" s="583"/>
      <c r="PSR30" s="583"/>
      <c r="PSS30" s="583"/>
      <c r="PST30" s="583"/>
      <c r="PSU30" s="583"/>
      <c r="PSV30" s="583"/>
      <c r="PSW30" s="583"/>
      <c r="PSX30" s="583"/>
      <c r="PSY30" s="583"/>
      <c r="PSZ30" s="583"/>
      <c r="PTA30" s="583"/>
      <c r="PTB30" s="583"/>
      <c r="PTC30" s="583"/>
      <c r="PTD30" s="583"/>
      <c r="PTE30" s="583"/>
      <c r="PTF30" s="583"/>
      <c r="PTG30" s="583"/>
      <c r="PTH30" s="583"/>
      <c r="PTI30" s="583"/>
      <c r="PTJ30" s="583"/>
      <c r="PTK30" s="583"/>
      <c r="PTL30" s="583"/>
      <c r="PTM30" s="583"/>
      <c r="PTN30" s="583"/>
      <c r="PTO30" s="583"/>
      <c r="PTP30" s="583"/>
      <c r="PTQ30" s="583"/>
      <c r="PTR30" s="583"/>
      <c r="PTS30" s="583"/>
      <c r="PTT30" s="583"/>
      <c r="PTU30" s="583"/>
      <c r="PTV30" s="583"/>
      <c r="PTW30" s="583"/>
      <c r="PTX30" s="583"/>
      <c r="PTY30" s="583"/>
      <c r="PTZ30" s="583"/>
      <c r="PUA30" s="583"/>
      <c r="PUB30" s="583"/>
      <c r="PUC30" s="583"/>
      <c r="PUD30" s="583"/>
      <c r="PUE30" s="583"/>
      <c r="PUF30" s="583"/>
      <c r="PUG30" s="583"/>
      <c r="PUH30" s="583"/>
      <c r="PUI30" s="583"/>
      <c r="PUJ30" s="583"/>
      <c r="PUK30" s="583"/>
      <c r="PUL30" s="583"/>
      <c r="PUM30" s="583"/>
      <c r="PUN30" s="583"/>
      <c r="PUO30" s="583"/>
      <c r="PUP30" s="583"/>
      <c r="PUQ30" s="583"/>
      <c r="PUR30" s="583"/>
      <c r="PUS30" s="583"/>
      <c r="PUT30" s="583"/>
      <c r="PUU30" s="583"/>
      <c r="PUV30" s="583"/>
      <c r="PUW30" s="583"/>
      <c r="PUX30" s="583"/>
      <c r="PUY30" s="583"/>
      <c r="PUZ30" s="583"/>
      <c r="PVA30" s="583"/>
      <c r="PVB30" s="583"/>
      <c r="PVC30" s="583"/>
      <c r="PVD30" s="583"/>
      <c r="PVE30" s="583"/>
      <c r="PVF30" s="583"/>
      <c r="PVG30" s="583"/>
      <c r="PVH30" s="583"/>
      <c r="PVI30" s="583"/>
      <c r="PVJ30" s="583"/>
      <c r="PVK30" s="583"/>
      <c r="PVL30" s="583"/>
      <c r="PVM30" s="583"/>
      <c r="PVN30" s="583"/>
      <c r="PVO30" s="583"/>
      <c r="PVP30" s="583"/>
      <c r="PVQ30" s="583"/>
      <c r="PVR30" s="583"/>
      <c r="PVS30" s="583"/>
      <c r="PVT30" s="583"/>
      <c r="PVU30" s="583"/>
      <c r="PVV30" s="583"/>
      <c r="PVW30" s="583"/>
      <c r="PVX30" s="583"/>
      <c r="PVY30" s="583"/>
      <c r="PVZ30" s="583"/>
      <c r="PWA30" s="583"/>
      <c r="PWB30" s="583"/>
      <c r="PWC30" s="583"/>
      <c r="PWD30" s="583"/>
      <c r="PWE30" s="583"/>
      <c r="PWF30" s="583"/>
      <c r="PWG30" s="583"/>
      <c r="PWH30" s="583"/>
      <c r="PWI30" s="583"/>
      <c r="PWJ30" s="583"/>
      <c r="PWK30" s="583"/>
      <c r="PWL30" s="583"/>
      <c r="PWM30" s="583"/>
      <c r="PWN30" s="583"/>
      <c r="PWO30" s="583"/>
      <c r="PWP30" s="583"/>
      <c r="PWQ30" s="583"/>
      <c r="PWR30" s="583"/>
      <c r="PWS30" s="583"/>
      <c r="PWT30" s="583"/>
      <c r="PWU30" s="583"/>
      <c r="PWV30" s="583"/>
      <c r="PWW30" s="583"/>
      <c r="PWX30" s="583"/>
      <c r="PWY30" s="583"/>
      <c r="PWZ30" s="583"/>
      <c r="PXA30" s="583"/>
      <c r="PXB30" s="583"/>
      <c r="PXC30" s="583"/>
      <c r="PXD30" s="583"/>
      <c r="PXE30" s="583"/>
      <c r="PXF30" s="583"/>
      <c r="PXG30" s="583"/>
      <c r="PXH30" s="583"/>
      <c r="PXI30" s="583"/>
      <c r="PXJ30" s="583"/>
      <c r="PXK30" s="583"/>
      <c r="PXL30" s="583"/>
      <c r="PXM30" s="583"/>
      <c r="PXN30" s="583"/>
      <c r="PXO30" s="583"/>
      <c r="PXP30" s="583"/>
      <c r="PXQ30" s="583"/>
      <c r="PXR30" s="583"/>
      <c r="PXS30" s="583"/>
      <c r="PXT30" s="583"/>
      <c r="PXU30" s="583"/>
      <c r="PXV30" s="583"/>
      <c r="PXW30" s="583"/>
      <c r="PXX30" s="583"/>
      <c r="PXY30" s="583"/>
      <c r="PXZ30" s="583"/>
      <c r="PYA30" s="583"/>
      <c r="PYB30" s="583"/>
      <c r="PYC30" s="583"/>
      <c r="PYD30" s="583"/>
      <c r="PYE30" s="583"/>
      <c r="PYF30" s="583"/>
      <c r="PYG30" s="583"/>
      <c r="PYH30" s="583"/>
      <c r="PYI30" s="583"/>
      <c r="PYJ30" s="583"/>
      <c r="PYK30" s="583"/>
      <c r="PYL30" s="583"/>
      <c r="PYM30" s="583"/>
      <c r="PYN30" s="583"/>
      <c r="PYO30" s="583"/>
      <c r="PYP30" s="583"/>
      <c r="PYQ30" s="583"/>
      <c r="PYR30" s="583"/>
      <c r="PYS30" s="583"/>
      <c r="PYT30" s="583"/>
      <c r="PYU30" s="583"/>
      <c r="PYV30" s="583"/>
      <c r="PYW30" s="583"/>
      <c r="PYX30" s="583"/>
      <c r="PYY30" s="583"/>
      <c r="PYZ30" s="583"/>
      <c r="PZA30" s="583"/>
      <c r="PZB30" s="583"/>
      <c r="PZC30" s="583"/>
      <c r="PZD30" s="583"/>
      <c r="PZE30" s="583"/>
      <c r="PZF30" s="583"/>
      <c r="PZG30" s="583"/>
      <c r="PZH30" s="583"/>
      <c r="PZI30" s="583"/>
      <c r="PZJ30" s="583"/>
      <c r="PZK30" s="583"/>
      <c r="PZL30" s="583"/>
      <c r="PZM30" s="583"/>
      <c r="PZN30" s="583"/>
      <c r="PZO30" s="583"/>
      <c r="PZP30" s="583"/>
      <c r="PZQ30" s="583"/>
      <c r="PZR30" s="583"/>
      <c r="PZS30" s="583"/>
      <c r="PZT30" s="583"/>
      <c r="PZU30" s="583"/>
      <c r="PZV30" s="583"/>
      <c r="PZW30" s="583"/>
      <c r="PZX30" s="583"/>
      <c r="PZY30" s="583"/>
      <c r="PZZ30" s="583"/>
      <c r="QAA30" s="583"/>
      <c r="QAB30" s="583"/>
      <c r="QAC30" s="583"/>
      <c r="QAD30" s="583"/>
      <c r="QAE30" s="583"/>
      <c r="QAF30" s="583"/>
      <c r="QAG30" s="583"/>
      <c r="QAH30" s="583"/>
      <c r="QAI30" s="583"/>
      <c r="QAJ30" s="583"/>
      <c r="QAK30" s="583"/>
      <c r="QAL30" s="583"/>
      <c r="QAM30" s="583"/>
      <c r="QAN30" s="583"/>
      <c r="QAO30" s="583"/>
      <c r="QAP30" s="583"/>
      <c r="QAQ30" s="583"/>
      <c r="QAR30" s="583"/>
      <c r="QAS30" s="583"/>
      <c r="QAT30" s="583"/>
      <c r="QAU30" s="583"/>
      <c r="QAV30" s="583"/>
      <c r="QAW30" s="583"/>
      <c r="QAX30" s="583"/>
      <c r="QAY30" s="583"/>
      <c r="QAZ30" s="583"/>
      <c r="QBA30" s="583"/>
      <c r="QBB30" s="583"/>
      <c r="QBC30" s="583"/>
      <c r="QBD30" s="583"/>
      <c r="QBE30" s="583"/>
      <c r="QBF30" s="583"/>
      <c r="QBG30" s="583"/>
      <c r="QBH30" s="583"/>
      <c r="QBI30" s="583"/>
      <c r="QBJ30" s="583"/>
      <c r="QBK30" s="583"/>
      <c r="QBL30" s="583"/>
      <c r="QBM30" s="583"/>
      <c r="QBN30" s="583"/>
      <c r="QBO30" s="583"/>
      <c r="QBP30" s="583"/>
      <c r="QBQ30" s="583"/>
      <c r="QBR30" s="583"/>
      <c r="QBS30" s="583"/>
      <c r="QBT30" s="583"/>
      <c r="QBU30" s="583"/>
      <c r="QBV30" s="583"/>
      <c r="QBW30" s="583"/>
      <c r="QBX30" s="583"/>
      <c r="QBY30" s="583"/>
      <c r="QBZ30" s="583"/>
      <c r="QCA30" s="583"/>
      <c r="QCB30" s="583"/>
      <c r="QCC30" s="583"/>
      <c r="QCD30" s="583"/>
      <c r="QCE30" s="583"/>
      <c r="QCF30" s="583"/>
      <c r="QCG30" s="583"/>
      <c r="QCH30" s="583"/>
      <c r="QCI30" s="583"/>
      <c r="QCJ30" s="583"/>
      <c r="QCK30" s="583"/>
      <c r="QCL30" s="583"/>
      <c r="QCM30" s="583"/>
      <c r="QCN30" s="583"/>
      <c r="QCO30" s="583"/>
      <c r="QCP30" s="583"/>
      <c r="QCQ30" s="583"/>
      <c r="QCR30" s="583"/>
      <c r="QCS30" s="583"/>
      <c r="QCT30" s="583"/>
      <c r="QCU30" s="583"/>
      <c r="QCV30" s="583"/>
      <c r="QCW30" s="583"/>
      <c r="QCX30" s="583"/>
      <c r="QCY30" s="583"/>
      <c r="QCZ30" s="583"/>
      <c r="QDA30" s="583"/>
      <c r="QDB30" s="583"/>
      <c r="QDC30" s="583"/>
      <c r="QDD30" s="583"/>
      <c r="QDE30" s="583"/>
      <c r="QDF30" s="583"/>
      <c r="QDG30" s="583"/>
      <c r="QDH30" s="583"/>
      <c r="QDI30" s="583"/>
      <c r="QDJ30" s="583"/>
      <c r="QDK30" s="583"/>
      <c r="QDL30" s="583"/>
      <c r="QDM30" s="583"/>
      <c r="QDN30" s="583"/>
      <c r="QDO30" s="583"/>
      <c r="QDP30" s="583"/>
      <c r="QDQ30" s="583"/>
      <c r="QDR30" s="583"/>
      <c r="QDS30" s="583"/>
      <c r="QDT30" s="583"/>
      <c r="QDU30" s="583"/>
      <c r="QDV30" s="583"/>
      <c r="QDW30" s="583"/>
      <c r="QDX30" s="583"/>
      <c r="QDY30" s="583"/>
      <c r="QDZ30" s="583"/>
      <c r="QEA30" s="583"/>
      <c r="QEB30" s="583"/>
      <c r="QEC30" s="583"/>
      <c r="QED30" s="583"/>
      <c r="QEE30" s="583"/>
      <c r="QEF30" s="583"/>
      <c r="QEG30" s="583"/>
      <c r="QEH30" s="583"/>
      <c r="QEI30" s="583"/>
      <c r="QEJ30" s="583"/>
      <c r="QEK30" s="583"/>
      <c r="QEL30" s="583"/>
      <c r="QEM30" s="583"/>
      <c r="QEN30" s="583"/>
      <c r="QEO30" s="583"/>
      <c r="QEP30" s="583"/>
      <c r="QEQ30" s="583"/>
      <c r="QER30" s="583"/>
      <c r="QES30" s="583"/>
      <c r="QET30" s="583"/>
      <c r="QEU30" s="583"/>
      <c r="QEV30" s="583"/>
      <c r="QEW30" s="583"/>
      <c r="QEX30" s="583"/>
      <c r="QEY30" s="583"/>
      <c r="QEZ30" s="583"/>
      <c r="QFA30" s="583"/>
      <c r="QFB30" s="583"/>
      <c r="QFC30" s="583"/>
      <c r="QFD30" s="583"/>
      <c r="QFE30" s="583"/>
      <c r="QFF30" s="583"/>
      <c r="QFG30" s="583"/>
      <c r="QFH30" s="583"/>
      <c r="QFI30" s="583"/>
      <c r="QFJ30" s="583"/>
      <c r="QFK30" s="583"/>
      <c r="QFL30" s="583"/>
      <c r="QFM30" s="583"/>
      <c r="QFN30" s="583"/>
      <c r="QFO30" s="583"/>
      <c r="QFP30" s="583"/>
      <c r="QFQ30" s="583"/>
      <c r="QFR30" s="583"/>
      <c r="QFS30" s="583"/>
      <c r="QFT30" s="583"/>
      <c r="QFU30" s="583"/>
      <c r="QFV30" s="583"/>
      <c r="QFW30" s="583"/>
      <c r="QFX30" s="583"/>
      <c r="QFY30" s="583"/>
      <c r="QFZ30" s="583"/>
      <c r="QGA30" s="583"/>
      <c r="QGB30" s="583"/>
      <c r="QGC30" s="583"/>
      <c r="QGD30" s="583"/>
      <c r="QGE30" s="583"/>
      <c r="QGF30" s="583"/>
      <c r="QGG30" s="583"/>
      <c r="QGH30" s="583"/>
      <c r="QGI30" s="583"/>
      <c r="QGJ30" s="583"/>
      <c r="QGK30" s="583"/>
      <c r="QGL30" s="583"/>
      <c r="QGM30" s="583"/>
      <c r="QGN30" s="583"/>
      <c r="QGO30" s="583"/>
      <c r="QGP30" s="583"/>
      <c r="QGQ30" s="583"/>
      <c r="QGR30" s="583"/>
      <c r="QGS30" s="583"/>
      <c r="QGT30" s="583"/>
      <c r="QGU30" s="583"/>
      <c r="QGV30" s="583"/>
      <c r="QGW30" s="583"/>
      <c r="QGX30" s="583"/>
      <c r="QGY30" s="583"/>
      <c r="QGZ30" s="583"/>
      <c r="QHA30" s="583"/>
      <c r="QHB30" s="583"/>
      <c r="QHC30" s="583"/>
      <c r="QHD30" s="583"/>
      <c r="QHE30" s="583"/>
      <c r="QHF30" s="583"/>
      <c r="QHG30" s="583"/>
      <c r="QHH30" s="583"/>
      <c r="QHI30" s="583"/>
      <c r="QHJ30" s="583"/>
      <c r="QHK30" s="583"/>
      <c r="QHL30" s="583"/>
      <c r="QHM30" s="583"/>
      <c r="QHN30" s="583"/>
      <c r="QHO30" s="583"/>
      <c r="QHP30" s="583"/>
      <c r="QHQ30" s="583"/>
      <c r="QHR30" s="583"/>
      <c r="QHS30" s="583"/>
      <c r="QHT30" s="583"/>
      <c r="QHU30" s="583"/>
      <c r="QHV30" s="583"/>
      <c r="QHW30" s="583"/>
      <c r="QHX30" s="583"/>
      <c r="QHY30" s="583"/>
      <c r="QHZ30" s="583"/>
      <c r="QIA30" s="583"/>
      <c r="QIB30" s="583"/>
      <c r="QIC30" s="583"/>
      <c r="QID30" s="583"/>
      <c r="QIE30" s="583"/>
      <c r="QIF30" s="583"/>
      <c r="QIG30" s="583"/>
      <c r="QIH30" s="583"/>
      <c r="QII30" s="583"/>
      <c r="QIJ30" s="583"/>
      <c r="QIK30" s="583"/>
      <c r="QIL30" s="583"/>
      <c r="QIM30" s="583"/>
      <c r="QIN30" s="583"/>
      <c r="QIO30" s="583"/>
      <c r="QIP30" s="583"/>
      <c r="QIQ30" s="583"/>
      <c r="QIR30" s="583"/>
      <c r="QIS30" s="583"/>
      <c r="QIT30" s="583"/>
      <c r="QIU30" s="583"/>
      <c r="QIV30" s="583"/>
      <c r="QIW30" s="583"/>
      <c r="QIX30" s="583"/>
      <c r="QIY30" s="583"/>
      <c r="QIZ30" s="583"/>
      <c r="QJA30" s="583"/>
      <c r="QJB30" s="583"/>
      <c r="QJC30" s="583"/>
      <c r="QJD30" s="583"/>
      <c r="QJE30" s="583"/>
      <c r="QJF30" s="583"/>
      <c r="QJG30" s="583"/>
      <c r="QJH30" s="583"/>
      <c r="QJI30" s="583"/>
      <c r="QJJ30" s="583"/>
      <c r="QJK30" s="583"/>
      <c r="QJL30" s="583"/>
      <c r="QJM30" s="583"/>
      <c r="QJN30" s="583"/>
      <c r="QJO30" s="583"/>
      <c r="QJP30" s="583"/>
      <c r="QJQ30" s="583"/>
      <c r="QJR30" s="583"/>
      <c r="QJS30" s="583"/>
      <c r="QJT30" s="583"/>
      <c r="QJU30" s="583"/>
      <c r="QJV30" s="583"/>
      <c r="QJW30" s="583"/>
      <c r="QJX30" s="583"/>
      <c r="QJY30" s="583"/>
      <c r="QJZ30" s="583"/>
      <c r="QKA30" s="583"/>
      <c r="QKB30" s="583"/>
      <c r="QKC30" s="583"/>
      <c r="QKD30" s="583"/>
      <c r="QKE30" s="583"/>
      <c r="QKF30" s="583"/>
      <c r="QKG30" s="583"/>
      <c r="QKH30" s="583"/>
      <c r="QKI30" s="583"/>
      <c r="QKJ30" s="583"/>
      <c r="QKK30" s="583"/>
      <c r="QKL30" s="583"/>
      <c r="QKM30" s="583"/>
      <c r="QKN30" s="583"/>
      <c r="QKO30" s="583"/>
      <c r="QKP30" s="583"/>
      <c r="QKQ30" s="583"/>
      <c r="QKR30" s="583"/>
      <c r="QKS30" s="583"/>
      <c r="QKT30" s="583"/>
      <c r="QKU30" s="583"/>
      <c r="QKV30" s="583"/>
      <c r="QKW30" s="583"/>
      <c r="QKX30" s="583"/>
      <c r="QKY30" s="583"/>
      <c r="QKZ30" s="583"/>
      <c r="QLA30" s="583"/>
      <c r="QLB30" s="583"/>
      <c r="QLC30" s="583"/>
      <c r="QLD30" s="583"/>
      <c r="QLE30" s="583"/>
      <c r="QLF30" s="583"/>
      <c r="QLG30" s="583"/>
      <c r="QLH30" s="583"/>
      <c r="QLI30" s="583"/>
      <c r="QLJ30" s="583"/>
      <c r="QLK30" s="583"/>
      <c r="QLL30" s="583"/>
      <c r="QLM30" s="583"/>
      <c r="QLN30" s="583"/>
      <c r="QLO30" s="583"/>
      <c r="QLP30" s="583"/>
      <c r="QLQ30" s="583"/>
      <c r="QLR30" s="583"/>
      <c r="QLS30" s="583"/>
      <c r="QLT30" s="583"/>
      <c r="QLU30" s="583"/>
      <c r="QLV30" s="583"/>
      <c r="QLW30" s="583"/>
      <c r="QLX30" s="583"/>
      <c r="QLY30" s="583"/>
      <c r="QLZ30" s="583"/>
      <c r="QMA30" s="583"/>
      <c r="QMB30" s="583"/>
      <c r="QMC30" s="583"/>
      <c r="QMD30" s="583"/>
      <c r="QME30" s="583"/>
      <c r="QMF30" s="583"/>
      <c r="QMG30" s="583"/>
      <c r="QMH30" s="583"/>
      <c r="QMI30" s="583"/>
      <c r="QMJ30" s="583"/>
      <c r="QMK30" s="583"/>
      <c r="QML30" s="583"/>
      <c r="QMM30" s="583"/>
      <c r="QMN30" s="583"/>
      <c r="QMO30" s="583"/>
      <c r="QMP30" s="583"/>
      <c r="QMQ30" s="583"/>
      <c r="QMR30" s="583"/>
      <c r="QMS30" s="583"/>
      <c r="QMT30" s="583"/>
      <c r="QMU30" s="583"/>
      <c r="QMV30" s="583"/>
      <c r="QMW30" s="583"/>
      <c r="QMX30" s="583"/>
      <c r="QMY30" s="583"/>
      <c r="QMZ30" s="583"/>
      <c r="QNA30" s="583"/>
      <c r="QNB30" s="583"/>
      <c r="QNC30" s="583"/>
      <c r="QND30" s="583"/>
      <c r="QNE30" s="583"/>
      <c r="QNF30" s="583"/>
      <c r="QNG30" s="583"/>
      <c r="QNH30" s="583"/>
      <c r="QNI30" s="583"/>
      <c r="QNJ30" s="583"/>
      <c r="QNK30" s="583"/>
      <c r="QNL30" s="583"/>
      <c r="QNM30" s="583"/>
      <c r="QNN30" s="583"/>
      <c r="QNO30" s="583"/>
      <c r="QNP30" s="583"/>
      <c r="QNQ30" s="583"/>
      <c r="QNR30" s="583"/>
      <c r="QNS30" s="583"/>
      <c r="QNT30" s="583"/>
      <c r="QNU30" s="583"/>
      <c r="QNV30" s="583"/>
      <c r="QNW30" s="583"/>
      <c r="QNX30" s="583"/>
      <c r="QNY30" s="583"/>
      <c r="QNZ30" s="583"/>
      <c r="QOA30" s="583"/>
      <c r="QOB30" s="583"/>
      <c r="QOC30" s="583"/>
      <c r="QOD30" s="583"/>
      <c r="QOE30" s="583"/>
      <c r="QOF30" s="583"/>
      <c r="QOG30" s="583"/>
      <c r="QOH30" s="583"/>
      <c r="QOI30" s="583"/>
      <c r="QOJ30" s="583"/>
      <c r="QOK30" s="583"/>
      <c r="QOL30" s="583"/>
      <c r="QOM30" s="583"/>
      <c r="QON30" s="583"/>
      <c r="QOO30" s="583"/>
      <c r="QOP30" s="583"/>
      <c r="QOQ30" s="583"/>
      <c r="QOR30" s="583"/>
      <c r="QOS30" s="583"/>
      <c r="QOT30" s="583"/>
      <c r="QOU30" s="583"/>
      <c r="QOV30" s="583"/>
      <c r="QOW30" s="583"/>
      <c r="QOX30" s="583"/>
      <c r="QOY30" s="583"/>
      <c r="QOZ30" s="583"/>
      <c r="QPA30" s="583"/>
      <c r="QPB30" s="583"/>
      <c r="QPC30" s="583"/>
      <c r="QPD30" s="583"/>
      <c r="QPE30" s="583"/>
      <c r="QPF30" s="583"/>
      <c r="QPG30" s="583"/>
      <c r="QPH30" s="583"/>
      <c r="QPI30" s="583"/>
      <c r="QPJ30" s="583"/>
      <c r="QPK30" s="583"/>
      <c r="QPL30" s="583"/>
      <c r="QPM30" s="583"/>
      <c r="QPN30" s="583"/>
      <c r="QPO30" s="583"/>
      <c r="QPP30" s="583"/>
      <c r="QPQ30" s="583"/>
      <c r="QPR30" s="583"/>
      <c r="QPS30" s="583"/>
      <c r="QPT30" s="583"/>
      <c r="QPU30" s="583"/>
      <c r="QPV30" s="583"/>
      <c r="QPW30" s="583"/>
      <c r="QPX30" s="583"/>
      <c r="QPY30" s="583"/>
      <c r="QPZ30" s="583"/>
      <c r="QQA30" s="583"/>
      <c r="QQB30" s="583"/>
      <c r="QQC30" s="583"/>
      <c r="QQD30" s="583"/>
      <c r="QQE30" s="583"/>
      <c r="QQF30" s="583"/>
      <c r="QQG30" s="583"/>
      <c r="QQH30" s="583"/>
      <c r="QQI30" s="583"/>
      <c r="QQJ30" s="583"/>
      <c r="QQK30" s="583"/>
      <c r="QQL30" s="583"/>
      <c r="QQM30" s="583"/>
      <c r="QQN30" s="583"/>
      <c r="QQO30" s="583"/>
      <c r="QQP30" s="583"/>
      <c r="QQQ30" s="583"/>
      <c r="QQR30" s="583"/>
      <c r="QQS30" s="583"/>
      <c r="QQT30" s="583"/>
      <c r="QQU30" s="583"/>
      <c r="QQV30" s="583"/>
      <c r="QQW30" s="583"/>
      <c r="QQX30" s="583"/>
      <c r="QQY30" s="583"/>
      <c r="QQZ30" s="583"/>
      <c r="QRA30" s="583"/>
      <c r="QRB30" s="583"/>
      <c r="QRC30" s="583"/>
      <c r="QRD30" s="583"/>
      <c r="QRE30" s="583"/>
      <c r="QRF30" s="583"/>
      <c r="QRG30" s="583"/>
      <c r="QRH30" s="583"/>
      <c r="QRI30" s="583"/>
      <c r="QRJ30" s="583"/>
      <c r="QRK30" s="583"/>
      <c r="QRL30" s="583"/>
      <c r="QRM30" s="583"/>
      <c r="QRN30" s="583"/>
      <c r="QRO30" s="583"/>
      <c r="QRP30" s="583"/>
      <c r="QRQ30" s="583"/>
      <c r="QRR30" s="583"/>
      <c r="QRS30" s="583"/>
      <c r="QRT30" s="583"/>
      <c r="QRU30" s="583"/>
      <c r="QRV30" s="583"/>
      <c r="QRW30" s="583"/>
      <c r="QRX30" s="583"/>
      <c r="QRY30" s="583"/>
      <c r="QRZ30" s="583"/>
      <c r="QSA30" s="583"/>
      <c r="QSB30" s="583"/>
      <c r="QSC30" s="583"/>
      <c r="QSD30" s="583"/>
      <c r="QSE30" s="583"/>
      <c r="QSF30" s="583"/>
      <c r="QSG30" s="583"/>
      <c r="QSH30" s="583"/>
      <c r="QSI30" s="583"/>
      <c r="QSJ30" s="583"/>
      <c r="QSK30" s="583"/>
      <c r="QSL30" s="583"/>
      <c r="QSM30" s="583"/>
      <c r="QSN30" s="583"/>
      <c r="QSO30" s="583"/>
      <c r="QSP30" s="583"/>
      <c r="QSQ30" s="583"/>
      <c r="QSR30" s="583"/>
      <c r="QSS30" s="583"/>
      <c r="QST30" s="583"/>
      <c r="QSU30" s="583"/>
      <c r="QSV30" s="583"/>
      <c r="QSW30" s="583"/>
      <c r="QSX30" s="583"/>
      <c r="QSY30" s="583"/>
      <c r="QSZ30" s="583"/>
      <c r="QTA30" s="583"/>
      <c r="QTB30" s="583"/>
      <c r="QTC30" s="583"/>
      <c r="QTD30" s="583"/>
      <c r="QTE30" s="583"/>
      <c r="QTF30" s="583"/>
      <c r="QTG30" s="583"/>
      <c r="QTH30" s="583"/>
      <c r="QTI30" s="583"/>
      <c r="QTJ30" s="583"/>
      <c r="QTK30" s="583"/>
      <c r="QTL30" s="583"/>
      <c r="QTM30" s="583"/>
      <c r="QTN30" s="583"/>
      <c r="QTO30" s="583"/>
      <c r="QTP30" s="583"/>
      <c r="QTQ30" s="583"/>
      <c r="QTR30" s="583"/>
      <c r="QTS30" s="583"/>
      <c r="QTT30" s="583"/>
      <c r="QTU30" s="583"/>
      <c r="QTV30" s="583"/>
      <c r="QTW30" s="583"/>
      <c r="QTX30" s="583"/>
      <c r="QTY30" s="583"/>
      <c r="QTZ30" s="583"/>
      <c r="QUA30" s="583"/>
      <c r="QUB30" s="583"/>
      <c r="QUC30" s="583"/>
      <c r="QUD30" s="583"/>
      <c r="QUE30" s="583"/>
      <c r="QUF30" s="583"/>
      <c r="QUG30" s="583"/>
      <c r="QUH30" s="583"/>
      <c r="QUI30" s="583"/>
      <c r="QUJ30" s="583"/>
      <c r="QUK30" s="583"/>
      <c r="QUL30" s="583"/>
      <c r="QUM30" s="583"/>
      <c r="QUN30" s="583"/>
      <c r="QUO30" s="583"/>
      <c r="QUP30" s="583"/>
      <c r="QUQ30" s="583"/>
      <c r="QUR30" s="583"/>
      <c r="QUS30" s="583"/>
      <c r="QUT30" s="583"/>
      <c r="QUU30" s="583"/>
      <c r="QUV30" s="583"/>
      <c r="QUW30" s="583"/>
      <c r="QUX30" s="583"/>
      <c r="QUY30" s="583"/>
      <c r="QUZ30" s="583"/>
      <c r="QVA30" s="583"/>
      <c r="QVB30" s="583"/>
      <c r="QVC30" s="583"/>
      <c r="QVD30" s="583"/>
      <c r="QVE30" s="583"/>
      <c r="QVF30" s="583"/>
      <c r="QVG30" s="583"/>
      <c r="QVH30" s="583"/>
      <c r="QVI30" s="583"/>
      <c r="QVJ30" s="583"/>
      <c r="QVK30" s="583"/>
      <c r="QVL30" s="583"/>
      <c r="QVM30" s="583"/>
      <c r="QVN30" s="583"/>
      <c r="QVO30" s="583"/>
      <c r="QVP30" s="583"/>
      <c r="QVQ30" s="583"/>
      <c r="QVR30" s="583"/>
      <c r="QVS30" s="583"/>
      <c r="QVT30" s="583"/>
      <c r="QVU30" s="583"/>
      <c r="QVV30" s="583"/>
      <c r="QVW30" s="583"/>
      <c r="QVX30" s="583"/>
      <c r="QVY30" s="583"/>
      <c r="QVZ30" s="583"/>
      <c r="QWA30" s="583"/>
      <c r="QWB30" s="583"/>
      <c r="QWC30" s="583"/>
      <c r="QWD30" s="583"/>
      <c r="QWE30" s="583"/>
      <c r="QWF30" s="583"/>
      <c r="QWG30" s="583"/>
      <c r="QWH30" s="583"/>
      <c r="QWI30" s="583"/>
      <c r="QWJ30" s="583"/>
      <c r="QWK30" s="583"/>
      <c r="QWL30" s="583"/>
      <c r="QWM30" s="583"/>
      <c r="QWN30" s="583"/>
      <c r="QWO30" s="583"/>
      <c r="QWP30" s="583"/>
      <c r="QWQ30" s="583"/>
      <c r="QWR30" s="583"/>
      <c r="QWS30" s="583"/>
      <c r="QWT30" s="583"/>
      <c r="QWU30" s="583"/>
      <c r="QWV30" s="583"/>
      <c r="QWW30" s="583"/>
      <c r="QWX30" s="583"/>
      <c r="QWY30" s="583"/>
      <c r="QWZ30" s="583"/>
      <c r="QXA30" s="583"/>
      <c r="QXB30" s="583"/>
      <c r="QXC30" s="583"/>
      <c r="QXD30" s="583"/>
      <c r="QXE30" s="583"/>
      <c r="QXF30" s="583"/>
      <c r="QXG30" s="583"/>
      <c r="QXH30" s="583"/>
      <c r="QXI30" s="583"/>
      <c r="QXJ30" s="583"/>
      <c r="QXK30" s="583"/>
      <c r="QXL30" s="583"/>
      <c r="QXM30" s="583"/>
      <c r="QXN30" s="583"/>
      <c r="QXO30" s="583"/>
      <c r="QXP30" s="583"/>
      <c r="QXQ30" s="583"/>
      <c r="QXR30" s="583"/>
      <c r="QXS30" s="583"/>
      <c r="QXT30" s="583"/>
      <c r="QXU30" s="583"/>
      <c r="QXV30" s="583"/>
      <c r="QXW30" s="583"/>
      <c r="QXX30" s="583"/>
      <c r="QXY30" s="583"/>
      <c r="QXZ30" s="583"/>
      <c r="QYA30" s="583"/>
      <c r="QYB30" s="583"/>
      <c r="QYC30" s="583"/>
      <c r="QYD30" s="583"/>
      <c r="QYE30" s="583"/>
      <c r="QYF30" s="583"/>
      <c r="QYG30" s="583"/>
      <c r="QYH30" s="583"/>
      <c r="QYI30" s="583"/>
      <c r="QYJ30" s="583"/>
      <c r="QYK30" s="583"/>
      <c r="QYL30" s="583"/>
      <c r="QYM30" s="583"/>
      <c r="QYN30" s="583"/>
      <c r="QYO30" s="583"/>
      <c r="QYP30" s="583"/>
      <c r="QYQ30" s="583"/>
      <c r="QYR30" s="583"/>
      <c r="QYS30" s="583"/>
      <c r="QYT30" s="583"/>
      <c r="QYU30" s="583"/>
      <c r="QYV30" s="583"/>
      <c r="QYW30" s="583"/>
      <c r="QYX30" s="583"/>
      <c r="QYY30" s="583"/>
      <c r="QYZ30" s="583"/>
      <c r="QZA30" s="583"/>
      <c r="QZB30" s="583"/>
      <c r="QZC30" s="583"/>
      <c r="QZD30" s="583"/>
      <c r="QZE30" s="583"/>
      <c r="QZF30" s="583"/>
      <c r="QZG30" s="583"/>
      <c r="QZH30" s="583"/>
      <c r="QZI30" s="583"/>
      <c r="QZJ30" s="583"/>
      <c r="QZK30" s="583"/>
      <c r="QZL30" s="583"/>
      <c r="QZM30" s="583"/>
      <c r="QZN30" s="583"/>
      <c r="QZO30" s="583"/>
      <c r="QZP30" s="583"/>
      <c r="QZQ30" s="583"/>
      <c r="QZR30" s="583"/>
      <c r="QZS30" s="583"/>
      <c r="QZT30" s="583"/>
      <c r="QZU30" s="583"/>
      <c r="QZV30" s="583"/>
      <c r="QZW30" s="583"/>
      <c r="QZX30" s="583"/>
      <c r="QZY30" s="583"/>
      <c r="QZZ30" s="583"/>
      <c r="RAA30" s="583"/>
      <c r="RAB30" s="583"/>
      <c r="RAC30" s="583"/>
      <c r="RAD30" s="583"/>
      <c r="RAE30" s="583"/>
      <c r="RAF30" s="583"/>
      <c r="RAG30" s="583"/>
      <c r="RAH30" s="583"/>
      <c r="RAI30" s="583"/>
      <c r="RAJ30" s="583"/>
      <c r="RAK30" s="583"/>
      <c r="RAL30" s="583"/>
      <c r="RAM30" s="583"/>
      <c r="RAN30" s="583"/>
      <c r="RAO30" s="583"/>
      <c r="RAP30" s="583"/>
      <c r="RAQ30" s="583"/>
      <c r="RAR30" s="583"/>
      <c r="RAS30" s="583"/>
      <c r="RAT30" s="583"/>
      <c r="RAU30" s="583"/>
      <c r="RAV30" s="583"/>
      <c r="RAW30" s="583"/>
      <c r="RAX30" s="583"/>
      <c r="RAY30" s="583"/>
      <c r="RAZ30" s="583"/>
      <c r="RBA30" s="583"/>
      <c r="RBB30" s="583"/>
      <c r="RBC30" s="583"/>
      <c r="RBD30" s="583"/>
      <c r="RBE30" s="583"/>
      <c r="RBF30" s="583"/>
      <c r="RBG30" s="583"/>
      <c r="RBH30" s="583"/>
      <c r="RBI30" s="583"/>
      <c r="RBJ30" s="583"/>
      <c r="RBK30" s="583"/>
      <c r="RBL30" s="583"/>
      <c r="RBM30" s="583"/>
      <c r="RBN30" s="583"/>
      <c r="RBO30" s="583"/>
      <c r="RBP30" s="583"/>
      <c r="RBQ30" s="583"/>
      <c r="RBR30" s="583"/>
      <c r="RBS30" s="583"/>
      <c r="RBT30" s="583"/>
      <c r="RBU30" s="583"/>
      <c r="RBV30" s="583"/>
      <c r="RBW30" s="583"/>
      <c r="RBX30" s="583"/>
      <c r="RBY30" s="583"/>
      <c r="RBZ30" s="583"/>
      <c r="RCA30" s="583"/>
      <c r="RCB30" s="583"/>
      <c r="RCC30" s="583"/>
      <c r="RCD30" s="583"/>
      <c r="RCE30" s="583"/>
      <c r="RCF30" s="583"/>
      <c r="RCG30" s="583"/>
      <c r="RCH30" s="583"/>
      <c r="RCI30" s="583"/>
      <c r="RCJ30" s="583"/>
      <c r="RCK30" s="583"/>
      <c r="RCL30" s="583"/>
      <c r="RCM30" s="583"/>
      <c r="RCN30" s="583"/>
      <c r="RCO30" s="583"/>
      <c r="RCP30" s="583"/>
      <c r="RCQ30" s="583"/>
      <c r="RCR30" s="583"/>
      <c r="RCS30" s="583"/>
      <c r="RCT30" s="583"/>
      <c r="RCU30" s="583"/>
      <c r="RCV30" s="583"/>
      <c r="RCW30" s="583"/>
      <c r="RCX30" s="583"/>
      <c r="RCY30" s="583"/>
      <c r="RCZ30" s="583"/>
      <c r="RDA30" s="583"/>
      <c r="RDB30" s="583"/>
      <c r="RDC30" s="583"/>
      <c r="RDD30" s="583"/>
      <c r="RDE30" s="583"/>
      <c r="RDF30" s="583"/>
      <c r="RDG30" s="583"/>
      <c r="RDH30" s="583"/>
      <c r="RDI30" s="583"/>
      <c r="RDJ30" s="583"/>
      <c r="RDK30" s="583"/>
      <c r="RDL30" s="583"/>
      <c r="RDM30" s="583"/>
      <c r="RDN30" s="583"/>
      <c r="RDO30" s="583"/>
      <c r="RDP30" s="583"/>
      <c r="RDQ30" s="583"/>
      <c r="RDR30" s="583"/>
      <c r="RDS30" s="583"/>
      <c r="RDT30" s="583"/>
      <c r="RDU30" s="583"/>
      <c r="RDV30" s="583"/>
      <c r="RDW30" s="583"/>
      <c r="RDX30" s="583"/>
      <c r="RDY30" s="583"/>
      <c r="RDZ30" s="583"/>
      <c r="REA30" s="583"/>
      <c r="REB30" s="583"/>
      <c r="REC30" s="583"/>
      <c r="RED30" s="583"/>
      <c r="REE30" s="583"/>
      <c r="REF30" s="583"/>
      <c r="REG30" s="583"/>
      <c r="REH30" s="583"/>
      <c r="REI30" s="583"/>
      <c r="REJ30" s="583"/>
      <c r="REK30" s="583"/>
      <c r="REL30" s="583"/>
      <c r="REM30" s="583"/>
      <c r="REN30" s="583"/>
      <c r="REO30" s="583"/>
      <c r="REP30" s="583"/>
      <c r="REQ30" s="583"/>
      <c r="RER30" s="583"/>
      <c r="RES30" s="583"/>
      <c r="RET30" s="583"/>
      <c r="REU30" s="583"/>
      <c r="REV30" s="583"/>
      <c r="REW30" s="583"/>
      <c r="REX30" s="583"/>
      <c r="REY30" s="583"/>
      <c r="REZ30" s="583"/>
      <c r="RFA30" s="583"/>
      <c r="RFB30" s="583"/>
      <c r="RFC30" s="583"/>
      <c r="RFD30" s="583"/>
      <c r="RFE30" s="583"/>
      <c r="RFF30" s="583"/>
      <c r="RFG30" s="583"/>
      <c r="RFH30" s="583"/>
      <c r="RFI30" s="583"/>
      <c r="RFJ30" s="583"/>
      <c r="RFK30" s="583"/>
      <c r="RFL30" s="583"/>
      <c r="RFM30" s="583"/>
      <c r="RFN30" s="583"/>
      <c r="RFO30" s="583"/>
      <c r="RFP30" s="583"/>
      <c r="RFQ30" s="583"/>
      <c r="RFR30" s="583"/>
      <c r="RFS30" s="583"/>
      <c r="RFT30" s="583"/>
      <c r="RFU30" s="583"/>
      <c r="RFV30" s="583"/>
      <c r="RFW30" s="583"/>
      <c r="RFX30" s="583"/>
      <c r="RFY30" s="583"/>
      <c r="RFZ30" s="583"/>
      <c r="RGA30" s="583"/>
      <c r="RGB30" s="583"/>
      <c r="RGC30" s="583"/>
      <c r="RGD30" s="583"/>
      <c r="RGE30" s="583"/>
      <c r="RGF30" s="583"/>
      <c r="RGG30" s="583"/>
      <c r="RGH30" s="583"/>
      <c r="RGI30" s="583"/>
      <c r="RGJ30" s="583"/>
      <c r="RGK30" s="583"/>
      <c r="RGL30" s="583"/>
      <c r="RGM30" s="583"/>
      <c r="RGN30" s="583"/>
      <c r="RGO30" s="583"/>
      <c r="RGP30" s="583"/>
      <c r="RGQ30" s="583"/>
      <c r="RGR30" s="583"/>
      <c r="RGS30" s="583"/>
      <c r="RGT30" s="583"/>
      <c r="RGU30" s="583"/>
      <c r="RGV30" s="583"/>
      <c r="RGW30" s="583"/>
      <c r="RGX30" s="583"/>
      <c r="RGY30" s="583"/>
      <c r="RGZ30" s="583"/>
      <c r="RHA30" s="583"/>
      <c r="RHB30" s="583"/>
      <c r="RHC30" s="583"/>
      <c r="RHD30" s="583"/>
      <c r="RHE30" s="583"/>
      <c r="RHF30" s="583"/>
      <c r="RHG30" s="583"/>
      <c r="RHH30" s="583"/>
      <c r="RHI30" s="583"/>
      <c r="RHJ30" s="583"/>
      <c r="RHK30" s="583"/>
      <c r="RHL30" s="583"/>
      <c r="RHM30" s="583"/>
      <c r="RHN30" s="583"/>
      <c r="RHO30" s="583"/>
      <c r="RHP30" s="583"/>
      <c r="RHQ30" s="583"/>
      <c r="RHR30" s="583"/>
      <c r="RHS30" s="583"/>
      <c r="RHT30" s="583"/>
      <c r="RHU30" s="583"/>
      <c r="RHV30" s="583"/>
      <c r="RHW30" s="583"/>
      <c r="RHX30" s="583"/>
      <c r="RHY30" s="583"/>
      <c r="RHZ30" s="583"/>
      <c r="RIA30" s="583"/>
      <c r="RIB30" s="583"/>
      <c r="RIC30" s="583"/>
      <c r="RID30" s="583"/>
      <c r="RIE30" s="583"/>
      <c r="RIF30" s="583"/>
      <c r="RIG30" s="583"/>
      <c r="RIH30" s="583"/>
      <c r="RII30" s="583"/>
      <c r="RIJ30" s="583"/>
      <c r="RIK30" s="583"/>
      <c r="RIL30" s="583"/>
      <c r="RIM30" s="583"/>
      <c r="RIN30" s="583"/>
      <c r="RIO30" s="583"/>
      <c r="RIP30" s="583"/>
      <c r="RIQ30" s="583"/>
      <c r="RIR30" s="583"/>
      <c r="RIS30" s="583"/>
      <c r="RIT30" s="583"/>
      <c r="RIU30" s="583"/>
      <c r="RIV30" s="583"/>
      <c r="RIW30" s="583"/>
      <c r="RIX30" s="583"/>
      <c r="RIY30" s="583"/>
      <c r="RIZ30" s="583"/>
      <c r="RJA30" s="583"/>
      <c r="RJB30" s="583"/>
      <c r="RJC30" s="583"/>
      <c r="RJD30" s="583"/>
      <c r="RJE30" s="583"/>
      <c r="RJF30" s="583"/>
      <c r="RJG30" s="583"/>
      <c r="RJH30" s="583"/>
      <c r="RJI30" s="583"/>
      <c r="RJJ30" s="583"/>
      <c r="RJK30" s="583"/>
      <c r="RJL30" s="583"/>
      <c r="RJM30" s="583"/>
      <c r="RJN30" s="583"/>
      <c r="RJO30" s="583"/>
      <c r="RJP30" s="583"/>
      <c r="RJQ30" s="583"/>
      <c r="RJR30" s="583"/>
      <c r="RJS30" s="583"/>
      <c r="RJT30" s="583"/>
      <c r="RJU30" s="583"/>
      <c r="RJV30" s="583"/>
      <c r="RJW30" s="583"/>
      <c r="RJX30" s="583"/>
      <c r="RJY30" s="583"/>
      <c r="RJZ30" s="583"/>
      <c r="RKA30" s="583"/>
      <c r="RKB30" s="583"/>
      <c r="RKC30" s="583"/>
      <c r="RKD30" s="583"/>
      <c r="RKE30" s="583"/>
      <c r="RKF30" s="583"/>
      <c r="RKG30" s="583"/>
      <c r="RKH30" s="583"/>
      <c r="RKI30" s="583"/>
      <c r="RKJ30" s="583"/>
      <c r="RKK30" s="583"/>
      <c r="RKL30" s="583"/>
      <c r="RKM30" s="583"/>
      <c r="RKN30" s="583"/>
      <c r="RKO30" s="583"/>
      <c r="RKP30" s="583"/>
      <c r="RKQ30" s="583"/>
      <c r="RKR30" s="583"/>
      <c r="RKS30" s="583"/>
      <c r="RKT30" s="583"/>
      <c r="RKU30" s="583"/>
      <c r="RKV30" s="583"/>
      <c r="RKW30" s="583"/>
      <c r="RKX30" s="583"/>
      <c r="RKY30" s="583"/>
      <c r="RKZ30" s="583"/>
      <c r="RLA30" s="583"/>
      <c r="RLB30" s="583"/>
      <c r="RLC30" s="583"/>
      <c r="RLD30" s="583"/>
      <c r="RLE30" s="583"/>
      <c r="RLF30" s="583"/>
      <c r="RLG30" s="583"/>
      <c r="RLH30" s="583"/>
      <c r="RLI30" s="583"/>
      <c r="RLJ30" s="583"/>
      <c r="RLK30" s="583"/>
      <c r="RLL30" s="583"/>
      <c r="RLM30" s="583"/>
      <c r="RLN30" s="583"/>
      <c r="RLO30" s="583"/>
      <c r="RLP30" s="583"/>
      <c r="RLQ30" s="583"/>
      <c r="RLR30" s="583"/>
      <c r="RLS30" s="583"/>
      <c r="RLT30" s="583"/>
      <c r="RLU30" s="583"/>
      <c r="RLV30" s="583"/>
      <c r="RLW30" s="583"/>
      <c r="RLX30" s="583"/>
      <c r="RLY30" s="583"/>
      <c r="RLZ30" s="583"/>
      <c r="RMA30" s="583"/>
      <c r="RMB30" s="583"/>
      <c r="RMC30" s="583"/>
      <c r="RMD30" s="583"/>
      <c r="RME30" s="583"/>
      <c r="RMF30" s="583"/>
      <c r="RMG30" s="583"/>
      <c r="RMH30" s="583"/>
      <c r="RMI30" s="583"/>
      <c r="RMJ30" s="583"/>
      <c r="RMK30" s="583"/>
      <c r="RML30" s="583"/>
      <c r="RMM30" s="583"/>
      <c r="RMN30" s="583"/>
      <c r="RMO30" s="583"/>
      <c r="RMP30" s="583"/>
      <c r="RMQ30" s="583"/>
      <c r="RMR30" s="583"/>
      <c r="RMS30" s="583"/>
      <c r="RMT30" s="583"/>
      <c r="RMU30" s="583"/>
      <c r="RMV30" s="583"/>
      <c r="RMW30" s="583"/>
      <c r="RMX30" s="583"/>
      <c r="RMY30" s="583"/>
      <c r="RMZ30" s="583"/>
      <c r="RNA30" s="583"/>
      <c r="RNB30" s="583"/>
      <c r="RNC30" s="583"/>
      <c r="RND30" s="583"/>
      <c r="RNE30" s="583"/>
      <c r="RNF30" s="583"/>
      <c r="RNG30" s="583"/>
      <c r="RNH30" s="583"/>
      <c r="RNI30" s="583"/>
      <c r="RNJ30" s="583"/>
      <c r="RNK30" s="583"/>
      <c r="RNL30" s="583"/>
      <c r="RNM30" s="583"/>
      <c r="RNN30" s="583"/>
      <c r="RNO30" s="583"/>
      <c r="RNP30" s="583"/>
      <c r="RNQ30" s="583"/>
      <c r="RNR30" s="583"/>
      <c r="RNS30" s="583"/>
      <c r="RNT30" s="583"/>
      <c r="RNU30" s="583"/>
      <c r="RNV30" s="583"/>
      <c r="RNW30" s="583"/>
      <c r="RNX30" s="583"/>
      <c r="RNY30" s="583"/>
      <c r="RNZ30" s="583"/>
      <c r="ROA30" s="583"/>
      <c r="ROB30" s="583"/>
      <c r="ROC30" s="583"/>
      <c r="ROD30" s="583"/>
      <c r="ROE30" s="583"/>
      <c r="ROF30" s="583"/>
      <c r="ROG30" s="583"/>
      <c r="ROH30" s="583"/>
      <c r="ROI30" s="583"/>
      <c r="ROJ30" s="583"/>
      <c r="ROK30" s="583"/>
      <c r="ROL30" s="583"/>
      <c r="ROM30" s="583"/>
      <c r="RON30" s="583"/>
      <c r="ROO30" s="583"/>
      <c r="ROP30" s="583"/>
      <c r="ROQ30" s="583"/>
      <c r="ROR30" s="583"/>
      <c r="ROS30" s="583"/>
      <c r="ROT30" s="583"/>
      <c r="ROU30" s="583"/>
      <c r="ROV30" s="583"/>
      <c r="ROW30" s="583"/>
      <c r="ROX30" s="583"/>
      <c r="ROY30" s="583"/>
      <c r="ROZ30" s="583"/>
      <c r="RPA30" s="583"/>
      <c r="RPB30" s="583"/>
      <c r="RPC30" s="583"/>
      <c r="RPD30" s="583"/>
      <c r="RPE30" s="583"/>
      <c r="RPF30" s="583"/>
      <c r="RPG30" s="583"/>
      <c r="RPH30" s="583"/>
      <c r="RPI30" s="583"/>
      <c r="RPJ30" s="583"/>
      <c r="RPK30" s="583"/>
      <c r="RPL30" s="583"/>
      <c r="RPM30" s="583"/>
      <c r="RPN30" s="583"/>
      <c r="RPO30" s="583"/>
      <c r="RPP30" s="583"/>
      <c r="RPQ30" s="583"/>
      <c r="RPR30" s="583"/>
      <c r="RPS30" s="583"/>
      <c r="RPT30" s="583"/>
      <c r="RPU30" s="583"/>
      <c r="RPV30" s="583"/>
      <c r="RPW30" s="583"/>
      <c r="RPX30" s="583"/>
      <c r="RPY30" s="583"/>
      <c r="RPZ30" s="583"/>
      <c r="RQA30" s="583"/>
      <c r="RQB30" s="583"/>
      <c r="RQC30" s="583"/>
      <c r="RQD30" s="583"/>
      <c r="RQE30" s="583"/>
      <c r="RQF30" s="583"/>
      <c r="RQG30" s="583"/>
      <c r="RQH30" s="583"/>
      <c r="RQI30" s="583"/>
      <c r="RQJ30" s="583"/>
      <c r="RQK30" s="583"/>
      <c r="RQL30" s="583"/>
      <c r="RQM30" s="583"/>
      <c r="RQN30" s="583"/>
      <c r="RQO30" s="583"/>
      <c r="RQP30" s="583"/>
      <c r="RQQ30" s="583"/>
      <c r="RQR30" s="583"/>
      <c r="RQS30" s="583"/>
      <c r="RQT30" s="583"/>
      <c r="RQU30" s="583"/>
      <c r="RQV30" s="583"/>
      <c r="RQW30" s="583"/>
      <c r="RQX30" s="583"/>
      <c r="RQY30" s="583"/>
      <c r="RQZ30" s="583"/>
      <c r="RRA30" s="583"/>
      <c r="RRB30" s="583"/>
      <c r="RRC30" s="583"/>
      <c r="RRD30" s="583"/>
      <c r="RRE30" s="583"/>
      <c r="RRF30" s="583"/>
      <c r="RRG30" s="583"/>
      <c r="RRH30" s="583"/>
      <c r="RRI30" s="583"/>
      <c r="RRJ30" s="583"/>
      <c r="RRK30" s="583"/>
      <c r="RRL30" s="583"/>
      <c r="RRM30" s="583"/>
      <c r="RRN30" s="583"/>
      <c r="RRO30" s="583"/>
      <c r="RRP30" s="583"/>
      <c r="RRQ30" s="583"/>
      <c r="RRR30" s="583"/>
      <c r="RRS30" s="583"/>
      <c r="RRT30" s="583"/>
      <c r="RRU30" s="583"/>
      <c r="RRV30" s="583"/>
      <c r="RRW30" s="583"/>
      <c r="RRX30" s="583"/>
      <c r="RRY30" s="583"/>
      <c r="RRZ30" s="583"/>
      <c r="RSA30" s="583"/>
      <c r="RSB30" s="583"/>
      <c r="RSC30" s="583"/>
      <c r="RSD30" s="583"/>
      <c r="RSE30" s="583"/>
      <c r="RSF30" s="583"/>
      <c r="RSG30" s="583"/>
      <c r="RSH30" s="583"/>
      <c r="RSI30" s="583"/>
      <c r="RSJ30" s="583"/>
      <c r="RSK30" s="583"/>
      <c r="RSL30" s="583"/>
      <c r="RSM30" s="583"/>
      <c r="RSN30" s="583"/>
      <c r="RSO30" s="583"/>
      <c r="RSP30" s="583"/>
      <c r="RSQ30" s="583"/>
      <c r="RSR30" s="583"/>
      <c r="RSS30" s="583"/>
      <c r="RST30" s="583"/>
      <c r="RSU30" s="583"/>
      <c r="RSV30" s="583"/>
      <c r="RSW30" s="583"/>
      <c r="RSX30" s="583"/>
      <c r="RSY30" s="583"/>
      <c r="RSZ30" s="583"/>
      <c r="RTA30" s="583"/>
      <c r="RTB30" s="583"/>
      <c r="RTC30" s="583"/>
      <c r="RTD30" s="583"/>
      <c r="RTE30" s="583"/>
      <c r="RTF30" s="583"/>
      <c r="RTG30" s="583"/>
      <c r="RTH30" s="583"/>
      <c r="RTI30" s="583"/>
      <c r="RTJ30" s="583"/>
      <c r="RTK30" s="583"/>
      <c r="RTL30" s="583"/>
      <c r="RTM30" s="583"/>
      <c r="RTN30" s="583"/>
      <c r="RTO30" s="583"/>
      <c r="RTP30" s="583"/>
      <c r="RTQ30" s="583"/>
      <c r="RTR30" s="583"/>
      <c r="RTS30" s="583"/>
      <c r="RTT30" s="583"/>
      <c r="RTU30" s="583"/>
      <c r="RTV30" s="583"/>
      <c r="RTW30" s="583"/>
      <c r="RTX30" s="583"/>
      <c r="RTY30" s="583"/>
      <c r="RTZ30" s="583"/>
      <c r="RUA30" s="583"/>
      <c r="RUB30" s="583"/>
      <c r="RUC30" s="583"/>
      <c r="RUD30" s="583"/>
      <c r="RUE30" s="583"/>
      <c r="RUF30" s="583"/>
      <c r="RUG30" s="583"/>
      <c r="RUH30" s="583"/>
      <c r="RUI30" s="583"/>
      <c r="RUJ30" s="583"/>
      <c r="RUK30" s="583"/>
      <c r="RUL30" s="583"/>
      <c r="RUM30" s="583"/>
      <c r="RUN30" s="583"/>
      <c r="RUO30" s="583"/>
      <c r="RUP30" s="583"/>
      <c r="RUQ30" s="583"/>
      <c r="RUR30" s="583"/>
      <c r="RUS30" s="583"/>
      <c r="RUT30" s="583"/>
      <c r="RUU30" s="583"/>
      <c r="RUV30" s="583"/>
      <c r="RUW30" s="583"/>
      <c r="RUX30" s="583"/>
      <c r="RUY30" s="583"/>
      <c r="RUZ30" s="583"/>
      <c r="RVA30" s="583"/>
      <c r="RVB30" s="583"/>
      <c r="RVC30" s="583"/>
      <c r="RVD30" s="583"/>
      <c r="RVE30" s="583"/>
      <c r="RVF30" s="583"/>
      <c r="RVG30" s="583"/>
      <c r="RVH30" s="583"/>
      <c r="RVI30" s="583"/>
      <c r="RVJ30" s="583"/>
      <c r="RVK30" s="583"/>
      <c r="RVL30" s="583"/>
      <c r="RVM30" s="583"/>
      <c r="RVN30" s="583"/>
      <c r="RVO30" s="583"/>
      <c r="RVP30" s="583"/>
      <c r="RVQ30" s="583"/>
      <c r="RVR30" s="583"/>
      <c r="RVS30" s="583"/>
      <c r="RVT30" s="583"/>
      <c r="RVU30" s="583"/>
      <c r="RVV30" s="583"/>
      <c r="RVW30" s="583"/>
      <c r="RVX30" s="583"/>
      <c r="RVY30" s="583"/>
      <c r="RVZ30" s="583"/>
      <c r="RWA30" s="583"/>
      <c r="RWB30" s="583"/>
      <c r="RWC30" s="583"/>
      <c r="RWD30" s="583"/>
      <c r="RWE30" s="583"/>
      <c r="RWF30" s="583"/>
      <c r="RWG30" s="583"/>
      <c r="RWH30" s="583"/>
      <c r="RWI30" s="583"/>
      <c r="RWJ30" s="583"/>
      <c r="RWK30" s="583"/>
      <c r="RWL30" s="583"/>
      <c r="RWM30" s="583"/>
      <c r="RWN30" s="583"/>
      <c r="RWO30" s="583"/>
      <c r="RWP30" s="583"/>
      <c r="RWQ30" s="583"/>
      <c r="RWR30" s="583"/>
      <c r="RWS30" s="583"/>
      <c r="RWT30" s="583"/>
      <c r="RWU30" s="583"/>
      <c r="RWV30" s="583"/>
      <c r="RWW30" s="583"/>
      <c r="RWX30" s="583"/>
      <c r="RWY30" s="583"/>
      <c r="RWZ30" s="583"/>
      <c r="RXA30" s="583"/>
      <c r="RXB30" s="583"/>
      <c r="RXC30" s="583"/>
      <c r="RXD30" s="583"/>
      <c r="RXE30" s="583"/>
      <c r="RXF30" s="583"/>
      <c r="RXG30" s="583"/>
      <c r="RXH30" s="583"/>
      <c r="RXI30" s="583"/>
      <c r="RXJ30" s="583"/>
      <c r="RXK30" s="583"/>
      <c r="RXL30" s="583"/>
      <c r="RXM30" s="583"/>
      <c r="RXN30" s="583"/>
      <c r="RXO30" s="583"/>
      <c r="RXP30" s="583"/>
      <c r="RXQ30" s="583"/>
      <c r="RXR30" s="583"/>
      <c r="RXS30" s="583"/>
      <c r="RXT30" s="583"/>
      <c r="RXU30" s="583"/>
      <c r="RXV30" s="583"/>
      <c r="RXW30" s="583"/>
      <c r="RXX30" s="583"/>
      <c r="RXY30" s="583"/>
      <c r="RXZ30" s="583"/>
      <c r="RYA30" s="583"/>
      <c r="RYB30" s="583"/>
      <c r="RYC30" s="583"/>
      <c r="RYD30" s="583"/>
      <c r="RYE30" s="583"/>
      <c r="RYF30" s="583"/>
      <c r="RYG30" s="583"/>
      <c r="RYH30" s="583"/>
      <c r="RYI30" s="583"/>
      <c r="RYJ30" s="583"/>
      <c r="RYK30" s="583"/>
      <c r="RYL30" s="583"/>
      <c r="RYM30" s="583"/>
      <c r="RYN30" s="583"/>
      <c r="RYO30" s="583"/>
      <c r="RYP30" s="583"/>
      <c r="RYQ30" s="583"/>
      <c r="RYR30" s="583"/>
      <c r="RYS30" s="583"/>
      <c r="RYT30" s="583"/>
      <c r="RYU30" s="583"/>
      <c r="RYV30" s="583"/>
      <c r="RYW30" s="583"/>
      <c r="RYX30" s="583"/>
      <c r="RYY30" s="583"/>
      <c r="RYZ30" s="583"/>
      <c r="RZA30" s="583"/>
      <c r="RZB30" s="583"/>
      <c r="RZC30" s="583"/>
      <c r="RZD30" s="583"/>
      <c r="RZE30" s="583"/>
      <c r="RZF30" s="583"/>
      <c r="RZG30" s="583"/>
      <c r="RZH30" s="583"/>
      <c r="RZI30" s="583"/>
      <c r="RZJ30" s="583"/>
      <c r="RZK30" s="583"/>
      <c r="RZL30" s="583"/>
      <c r="RZM30" s="583"/>
      <c r="RZN30" s="583"/>
      <c r="RZO30" s="583"/>
      <c r="RZP30" s="583"/>
      <c r="RZQ30" s="583"/>
      <c r="RZR30" s="583"/>
      <c r="RZS30" s="583"/>
      <c r="RZT30" s="583"/>
      <c r="RZU30" s="583"/>
      <c r="RZV30" s="583"/>
      <c r="RZW30" s="583"/>
      <c r="RZX30" s="583"/>
      <c r="RZY30" s="583"/>
      <c r="RZZ30" s="583"/>
      <c r="SAA30" s="583"/>
      <c r="SAB30" s="583"/>
      <c r="SAC30" s="583"/>
      <c r="SAD30" s="583"/>
      <c r="SAE30" s="583"/>
      <c r="SAF30" s="583"/>
      <c r="SAG30" s="583"/>
      <c r="SAH30" s="583"/>
      <c r="SAI30" s="583"/>
      <c r="SAJ30" s="583"/>
      <c r="SAK30" s="583"/>
      <c r="SAL30" s="583"/>
      <c r="SAM30" s="583"/>
      <c r="SAN30" s="583"/>
      <c r="SAO30" s="583"/>
      <c r="SAP30" s="583"/>
      <c r="SAQ30" s="583"/>
      <c r="SAR30" s="583"/>
      <c r="SAS30" s="583"/>
      <c r="SAT30" s="583"/>
      <c r="SAU30" s="583"/>
      <c r="SAV30" s="583"/>
      <c r="SAW30" s="583"/>
      <c r="SAX30" s="583"/>
      <c r="SAY30" s="583"/>
      <c r="SAZ30" s="583"/>
      <c r="SBA30" s="583"/>
      <c r="SBB30" s="583"/>
      <c r="SBC30" s="583"/>
      <c r="SBD30" s="583"/>
      <c r="SBE30" s="583"/>
      <c r="SBF30" s="583"/>
      <c r="SBG30" s="583"/>
      <c r="SBH30" s="583"/>
      <c r="SBI30" s="583"/>
      <c r="SBJ30" s="583"/>
      <c r="SBK30" s="583"/>
      <c r="SBL30" s="583"/>
      <c r="SBM30" s="583"/>
      <c r="SBN30" s="583"/>
      <c r="SBO30" s="583"/>
      <c r="SBP30" s="583"/>
      <c r="SBQ30" s="583"/>
      <c r="SBR30" s="583"/>
      <c r="SBS30" s="583"/>
      <c r="SBT30" s="583"/>
      <c r="SBU30" s="583"/>
      <c r="SBV30" s="583"/>
      <c r="SBW30" s="583"/>
      <c r="SBX30" s="583"/>
      <c r="SBY30" s="583"/>
      <c r="SBZ30" s="583"/>
      <c r="SCA30" s="583"/>
      <c r="SCB30" s="583"/>
      <c r="SCC30" s="583"/>
      <c r="SCD30" s="583"/>
      <c r="SCE30" s="583"/>
      <c r="SCF30" s="583"/>
      <c r="SCG30" s="583"/>
      <c r="SCH30" s="583"/>
      <c r="SCI30" s="583"/>
      <c r="SCJ30" s="583"/>
      <c r="SCK30" s="583"/>
      <c r="SCL30" s="583"/>
      <c r="SCM30" s="583"/>
      <c r="SCN30" s="583"/>
      <c r="SCO30" s="583"/>
      <c r="SCP30" s="583"/>
      <c r="SCQ30" s="583"/>
      <c r="SCR30" s="583"/>
      <c r="SCS30" s="583"/>
      <c r="SCT30" s="583"/>
      <c r="SCU30" s="583"/>
      <c r="SCV30" s="583"/>
      <c r="SCW30" s="583"/>
      <c r="SCX30" s="583"/>
      <c r="SCY30" s="583"/>
      <c r="SCZ30" s="583"/>
      <c r="SDA30" s="583"/>
      <c r="SDB30" s="583"/>
      <c r="SDC30" s="583"/>
      <c r="SDD30" s="583"/>
      <c r="SDE30" s="583"/>
      <c r="SDF30" s="583"/>
      <c r="SDG30" s="583"/>
      <c r="SDH30" s="583"/>
      <c r="SDI30" s="583"/>
      <c r="SDJ30" s="583"/>
      <c r="SDK30" s="583"/>
      <c r="SDL30" s="583"/>
      <c r="SDM30" s="583"/>
      <c r="SDN30" s="583"/>
      <c r="SDO30" s="583"/>
      <c r="SDP30" s="583"/>
      <c r="SDQ30" s="583"/>
      <c r="SDR30" s="583"/>
      <c r="SDS30" s="583"/>
      <c r="SDT30" s="583"/>
      <c r="SDU30" s="583"/>
      <c r="SDV30" s="583"/>
      <c r="SDW30" s="583"/>
      <c r="SDX30" s="583"/>
      <c r="SDY30" s="583"/>
      <c r="SDZ30" s="583"/>
      <c r="SEA30" s="583"/>
      <c r="SEB30" s="583"/>
      <c r="SEC30" s="583"/>
      <c r="SED30" s="583"/>
      <c r="SEE30" s="583"/>
      <c r="SEF30" s="583"/>
      <c r="SEG30" s="583"/>
      <c r="SEH30" s="583"/>
      <c r="SEI30" s="583"/>
      <c r="SEJ30" s="583"/>
      <c r="SEK30" s="583"/>
      <c r="SEL30" s="583"/>
      <c r="SEM30" s="583"/>
      <c r="SEN30" s="583"/>
      <c r="SEO30" s="583"/>
      <c r="SEP30" s="583"/>
      <c r="SEQ30" s="583"/>
      <c r="SER30" s="583"/>
      <c r="SES30" s="583"/>
      <c r="SET30" s="583"/>
      <c r="SEU30" s="583"/>
      <c r="SEV30" s="583"/>
      <c r="SEW30" s="583"/>
      <c r="SEX30" s="583"/>
      <c r="SEY30" s="583"/>
      <c r="SEZ30" s="583"/>
      <c r="SFA30" s="583"/>
      <c r="SFB30" s="583"/>
      <c r="SFC30" s="583"/>
      <c r="SFD30" s="583"/>
      <c r="SFE30" s="583"/>
      <c r="SFF30" s="583"/>
      <c r="SFG30" s="583"/>
      <c r="SFH30" s="583"/>
      <c r="SFI30" s="583"/>
      <c r="SFJ30" s="583"/>
      <c r="SFK30" s="583"/>
      <c r="SFL30" s="583"/>
      <c r="SFM30" s="583"/>
      <c r="SFN30" s="583"/>
      <c r="SFO30" s="583"/>
      <c r="SFP30" s="583"/>
      <c r="SFQ30" s="583"/>
      <c r="SFR30" s="583"/>
      <c r="SFS30" s="583"/>
      <c r="SFT30" s="583"/>
      <c r="SFU30" s="583"/>
      <c r="SFV30" s="583"/>
      <c r="SFW30" s="583"/>
      <c r="SFX30" s="583"/>
      <c r="SFY30" s="583"/>
      <c r="SFZ30" s="583"/>
      <c r="SGA30" s="583"/>
      <c r="SGB30" s="583"/>
      <c r="SGC30" s="583"/>
      <c r="SGD30" s="583"/>
      <c r="SGE30" s="583"/>
      <c r="SGF30" s="583"/>
      <c r="SGG30" s="583"/>
      <c r="SGH30" s="583"/>
      <c r="SGI30" s="583"/>
      <c r="SGJ30" s="583"/>
      <c r="SGK30" s="583"/>
      <c r="SGL30" s="583"/>
      <c r="SGM30" s="583"/>
      <c r="SGN30" s="583"/>
      <c r="SGO30" s="583"/>
      <c r="SGP30" s="583"/>
      <c r="SGQ30" s="583"/>
      <c r="SGR30" s="583"/>
      <c r="SGS30" s="583"/>
      <c r="SGT30" s="583"/>
      <c r="SGU30" s="583"/>
      <c r="SGV30" s="583"/>
      <c r="SGW30" s="583"/>
      <c r="SGX30" s="583"/>
      <c r="SGY30" s="583"/>
      <c r="SGZ30" s="583"/>
      <c r="SHA30" s="583"/>
      <c r="SHB30" s="583"/>
      <c r="SHC30" s="583"/>
      <c r="SHD30" s="583"/>
      <c r="SHE30" s="583"/>
      <c r="SHF30" s="583"/>
      <c r="SHG30" s="583"/>
      <c r="SHH30" s="583"/>
      <c r="SHI30" s="583"/>
      <c r="SHJ30" s="583"/>
      <c r="SHK30" s="583"/>
      <c r="SHL30" s="583"/>
      <c r="SHM30" s="583"/>
      <c r="SHN30" s="583"/>
      <c r="SHO30" s="583"/>
      <c r="SHP30" s="583"/>
      <c r="SHQ30" s="583"/>
      <c r="SHR30" s="583"/>
      <c r="SHS30" s="583"/>
      <c r="SHT30" s="583"/>
      <c r="SHU30" s="583"/>
      <c r="SHV30" s="583"/>
      <c r="SHW30" s="583"/>
      <c r="SHX30" s="583"/>
      <c r="SHY30" s="583"/>
      <c r="SHZ30" s="583"/>
      <c r="SIA30" s="583"/>
      <c r="SIB30" s="583"/>
      <c r="SIC30" s="583"/>
      <c r="SID30" s="583"/>
      <c r="SIE30" s="583"/>
      <c r="SIF30" s="583"/>
      <c r="SIG30" s="583"/>
      <c r="SIH30" s="583"/>
      <c r="SII30" s="583"/>
      <c r="SIJ30" s="583"/>
      <c r="SIK30" s="583"/>
      <c r="SIL30" s="583"/>
      <c r="SIM30" s="583"/>
      <c r="SIN30" s="583"/>
      <c r="SIO30" s="583"/>
      <c r="SIP30" s="583"/>
      <c r="SIQ30" s="583"/>
      <c r="SIR30" s="583"/>
      <c r="SIS30" s="583"/>
      <c r="SIT30" s="583"/>
      <c r="SIU30" s="583"/>
      <c r="SIV30" s="583"/>
      <c r="SIW30" s="583"/>
      <c r="SIX30" s="583"/>
      <c r="SIY30" s="583"/>
      <c r="SIZ30" s="583"/>
      <c r="SJA30" s="583"/>
      <c r="SJB30" s="583"/>
      <c r="SJC30" s="583"/>
      <c r="SJD30" s="583"/>
      <c r="SJE30" s="583"/>
      <c r="SJF30" s="583"/>
      <c r="SJG30" s="583"/>
      <c r="SJH30" s="583"/>
      <c r="SJI30" s="583"/>
      <c r="SJJ30" s="583"/>
      <c r="SJK30" s="583"/>
      <c r="SJL30" s="583"/>
      <c r="SJM30" s="583"/>
      <c r="SJN30" s="583"/>
      <c r="SJO30" s="583"/>
      <c r="SJP30" s="583"/>
      <c r="SJQ30" s="583"/>
      <c r="SJR30" s="583"/>
      <c r="SJS30" s="583"/>
      <c r="SJT30" s="583"/>
      <c r="SJU30" s="583"/>
      <c r="SJV30" s="583"/>
      <c r="SJW30" s="583"/>
      <c r="SJX30" s="583"/>
      <c r="SJY30" s="583"/>
      <c r="SJZ30" s="583"/>
      <c r="SKA30" s="583"/>
      <c r="SKB30" s="583"/>
      <c r="SKC30" s="583"/>
      <c r="SKD30" s="583"/>
      <c r="SKE30" s="583"/>
      <c r="SKF30" s="583"/>
      <c r="SKG30" s="583"/>
      <c r="SKH30" s="583"/>
      <c r="SKI30" s="583"/>
      <c r="SKJ30" s="583"/>
      <c r="SKK30" s="583"/>
      <c r="SKL30" s="583"/>
      <c r="SKM30" s="583"/>
      <c r="SKN30" s="583"/>
      <c r="SKO30" s="583"/>
      <c r="SKP30" s="583"/>
      <c r="SKQ30" s="583"/>
      <c r="SKR30" s="583"/>
      <c r="SKS30" s="583"/>
      <c r="SKT30" s="583"/>
      <c r="SKU30" s="583"/>
      <c r="SKV30" s="583"/>
      <c r="SKW30" s="583"/>
      <c r="SKX30" s="583"/>
      <c r="SKY30" s="583"/>
      <c r="SKZ30" s="583"/>
      <c r="SLA30" s="583"/>
      <c r="SLB30" s="583"/>
      <c r="SLC30" s="583"/>
      <c r="SLD30" s="583"/>
      <c r="SLE30" s="583"/>
      <c r="SLF30" s="583"/>
      <c r="SLG30" s="583"/>
      <c r="SLH30" s="583"/>
      <c r="SLI30" s="583"/>
      <c r="SLJ30" s="583"/>
      <c r="SLK30" s="583"/>
      <c r="SLL30" s="583"/>
      <c r="SLM30" s="583"/>
      <c r="SLN30" s="583"/>
      <c r="SLO30" s="583"/>
      <c r="SLP30" s="583"/>
      <c r="SLQ30" s="583"/>
      <c r="SLR30" s="583"/>
      <c r="SLS30" s="583"/>
      <c r="SLT30" s="583"/>
      <c r="SLU30" s="583"/>
      <c r="SLV30" s="583"/>
      <c r="SLW30" s="583"/>
      <c r="SLX30" s="583"/>
      <c r="SLY30" s="583"/>
      <c r="SLZ30" s="583"/>
      <c r="SMA30" s="583"/>
      <c r="SMB30" s="583"/>
      <c r="SMC30" s="583"/>
      <c r="SMD30" s="583"/>
      <c r="SME30" s="583"/>
      <c r="SMF30" s="583"/>
      <c r="SMG30" s="583"/>
      <c r="SMH30" s="583"/>
      <c r="SMI30" s="583"/>
      <c r="SMJ30" s="583"/>
      <c r="SMK30" s="583"/>
      <c r="SML30" s="583"/>
      <c r="SMM30" s="583"/>
      <c r="SMN30" s="583"/>
      <c r="SMO30" s="583"/>
      <c r="SMP30" s="583"/>
      <c r="SMQ30" s="583"/>
      <c r="SMR30" s="583"/>
      <c r="SMS30" s="583"/>
      <c r="SMT30" s="583"/>
      <c r="SMU30" s="583"/>
      <c r="SMV30" s="583"/>
      <c r="SMW30" s="583"/>
      <c r="SMX30" s="583"/>
      <c r="SMY30" s="583"/>
      <c r="SMZ30" s="583"/>
      <c r="SNA30" s="583"/>
      <c r="SNB30" s="583"/>
      <c r="SNC30" s="583"/>
      <c r="SND30" s="583"/>
      <c r="SNE30" s="583"/>
      <c r="SNF30" s="583"/>
      <c r="SNG30" s="583"/>
      <c r="SNH30" s="583"/>
      <c r="SNI30" s="583"/>
      <c r="SNJ30" s="583"/>
      <c r="SNK30" s="583"/>
      <c r="SNL30" s="583"/>
      <c r="SNM30" s="583"/>
      <c r="SNN30" s="583"/>
      <c r="SNO30" s="583"/>
      <c r="SNP30" s="583"/>
      <c r="SNQ30" s="583"/>
      <c r="SNR30" s="583"/>
      <c r="SNS30" s="583"/>
      <c r="SNT30" s="583"/>
      <c r="SNU30" s="583"/>
      <c r="SNV30" s="583"/>
      <c r="SNW30" s="583"/>
      <c r="SNX30" s="583"/>
      <c r="SNY30" s="583"/>
      <c r="SNZ30" s="583"/>
      <c r="SOA30" s="583"/>
      <c r="SOB30" s="583"/>
      <c r="SOC30" s="583"/>
      <c r="SOD30" s="583"/>
      <c r="SOE30" s="583"/>
      <c r="SOF30" s="583"/>
      <c r="SOG30" s="583"/>
      <c r="SOH30" s="583"/>
      <c r="SOI30" s="583"/>
      <c r="SOJ30" s="583"/>
      <c r="SOK30" s="583"/>
      <c r="SOL30" s="583"/>
      <c r="SOM30" s="583"/>
      <c r="SON30" s="583"/>
      <c r="SOO30" s="583"/>
      <c r="SOP30" s="583"/>
      <c r="SOQ30" s="583"/>
      <c r="SOR30" s="583"/>
      <c r="SOS30" s="583"/>
      <c r="SOT30" s="583"/>
      <c r="SOU30" s="583"/>
      <c r="SOV30" s="583"/>
      <c r="SOW30" s="583"/>
      <c r="SOX30" s="583"/>
      <c r="SOY30" s="583"/>
      <c r="SOZ30" s="583"/>
      <c r="SPA30" s="583"/>
      <c r="SPB30" s="583"/>
      <c r="SPC30" s="583"/>
      <c r="SPD30" s="583"/>
      <c r="SPE30" s="583"/>
      <c r="SPF30" s="583"/>
      <c r="SPG30" s="583"/>
      <c r="SPH30" s="583"/>
      <c r="SPI30" s="583"/>
      <c r="SPJ30" s="583"/>
      <c r="SPK30" s="583"/>
      <c r="SPL30" s="583"/>
      <c r="SPM30" s="583"/>
      <c r="SPN30" s="583"/>
      <c r="SPO30" s="583"/>
      <c r="SPP30" s="583"/>
      <c r="SPQ30" s="583"/>
      <c r="SPR30" s="583"/>
      <c r="SPS30" s="583"/>
      <c r="SPT30" s="583"/>
      <c r="SPU30" s="583"/>
      <c r="SPV30" s="583"/>
      <c r="SPW30" s="583"/>
      <c r="SPX30" s="583"/>
      <c r="SPY30" s="583"/>
      <c r="SPZ30" s="583"/>
      <c r="SQA30" s="583"/>
      <c r="SQB30" s="583"/>
      <c r="SQC30" s="583"/>
      <c r="SQD30" s="583"/>
      <c r="SQE30" s="583"/>
      <c r="SQF30" s="583"/>
      <c r="SQG30" s="583"/>
      <c r="SQH30" s="583"/>
      <c r="SQI30" s="583"/>
      <c r="SQJ30" s="583"/>
      <c r="SQK30" s="583"/>
      <c r="SQL30" s="583"/>
      <c r="SQM30" s="583"/>
      <c r="SQN30" s="583"/>
      <c r="SQO30" s="583"/>
      <c r="SQP30" s="583"/>
      <c r="SQQ30" s="583"/>
      <c r="SQR30" s="583"/>
      <c r="SQS30" s="583"/>
      <c r="SQT30" s="583"/>
      <c r="SQU30" s="583"/>
      <c r="SQV30" s="583"/>
      <c r="SQW30" s="583"/>
      <c r="SQX30" s="583"/>
      <c r="SQY30" s="583"/>
      <c r="SQZ30" s="583"/>
      <c r="SRA30" s="583"/>
      <c r="SRB30" s="583"/>
      <c r="SRC30" s="583"/>
      <c r="SRD30" s="583"/>
      <c r="SRE30" s="583"/>
      <c r="SRF30" s="583"/>
      <c r="SRG30" s="583"/>
      <c r="SRH30" s="583"/>
      <c r="SRI30" s="583"/>
      <c r="SRJ30" s="583"/>
      <c r="SRK30" s="583"/>
      <c r="SRL30" s="583"/>
      <c r="SRM30" s="583"/>
      <c r="SRN30" s="583"/>
      <c r="SRO30" s="583"/>
      <c r="SRP30" s="583"/>
      <c r="SRQ30" s="583"/>
      <c r="SRR30" s="583"/>
      <c r="SRS30" s="583"/>
      <c r="SRT30" s="583"/>
      <c r="SRU30" s="583"/>
      <c r="SRV30" s="583"/>
      <c r="SRW30" s="583"/>
      <c r="SRX30" s="583"/>
      <c r="SRY30" s="583"/>
      <c r="SRZ30" s="583"/>
      <c r="SSA30" s="583"/>
      <c r="SSB30" s="583"/>
      <c r="SSC30" s="583"/>
      <c r="SSD30" s="583"/>
      <c r="SSE30" s="583"/>
      <c r="SSF30" s="583"/>
      <c r="SSG30" s="583"/>
      <c r="SSH30" s="583"/>
      <c r="SSI30" s="583"/>
      <c r="SSJ30" s="583"/>
      <c r="SSK30" s="583"/>
      <c r="SSL30" s="583"/>
      <c r="SSM30" s="583"/>
      <c r="SSN30" s="583"/>
      <c r="SSO30" s="583"/>
      <c r="SSP30" s="583"/>
      <c r="SSQ30" s="583"/>
      <c r="SSR30" s="583"/>
      <c r="SSS30" s="583"/>
      <c r="SST30" s="583"/>
      <c r="SSU30" s="583"/>
      <c r="SSV30" s="583"/>
      <c r="SSW30" s="583"/>
      <c r="SSX30" s="583"/>
      <c r="SSY30" s="583"/>
      <c r="SSZ30" s="583"/>
      <c r="STA30" s="583"/>
      <c r="STB30" s="583"/>
      <c r="STC30" s="583"/>
      <c r="STD30" s="583"/>
      <c r="STE30" s="583"/>
      <c r="STF30" s="583"/>
      <c r="STG30" s="583"/>
      <c r="STH30" s="583"/>
      <c r="STI30" s="583"/>
      <c r="STJ30" s="583"/>
      <c r="STK30" s="583"/>
      <c r="STL30" s="583"/>
      <c r="STM30" s="583"/>
      <c r="STN30" s="583"/>
      <c r="STO30" s="583"/>
      <c r="STP30" s="583"/>
      <c r="STQ30" s="583"/>
      <c r="STR30" s="583"/>
      <c r="STS30" s="583"/>
      <c r="STT30" s="583"/>
      <c r="STU30" s="583"/>
      <c r="STV30" s="583"/>
      <c r="STW30" s="583"/>
      <c r="STX30" s="583"/>
      <c r="STY30" s="583"/>
      <c r="STZ30" s="583"/>
      <c r="SUA30" s="583"/>
      <c r="SUB30" s="583"/>
      <c r="SUC30" s="583"/>
      <c r="SUD30" s="583"/>
      <c r="SUE30" s="583"/>
      <c r="SUF30" s="583"/>
      <c r="SUG30" s="583"/>
      <c r="SUH30" s="583"/>
      <c r="SUI30" s="583"/>
      <c r="SUJ30" s="583"/>
      <c r="SUK30" s="583"/>
      <c r="SUL30" s="583"/>
      <c r="SUM30" s="583"/>
      <c r="SUN30" s="583"/>
      <c r="SUO30" s="583"/>
      <c r="SUP30" s="583"/>
      <c r="SUQ30" s="583"/>
      <c r="SUR30" s="583"/>
      <c r="SUS30" s="583"/>
      <c r="SUT30" s="583"/>
      <c r="SUU30" s="583"/>
      <c r="SUV30" s="583"/>
      <c r="SUW30" s="583"/>
      <c r="SUX30" s="583"/>
      <c r="SUY30" s="583"/>
      <c r="SUZ30" s="583"/>
      <c r="SVA30" s="583"/>
      <c r="SVB30" s="583"/>
      <c r="SVC30" s="583"/>
      <c r="SVD30" s="583"/>
      <c r="SVE30" s="583"/>
      <c r="SVF30" s="583"/>
      <c r="SVG30" s="583"/>
      <c r="SVH30" s="583"/>
      <c r="SVI30" s="583"/>
      <c r="SVJ30" s="583"/>
      <c r="SVK30" s="583"/>
      <c r="SVL30" s="583"/>
      <c r="SVM30" s="583"/>
      <c r="SVN30" s="583"/>
      <c r="SVO30" s="583"/>
      <c r="SVP30" s="583"/>
      <c r="SVQ30" s="583"/>
      <c r="SVR30" s="583"/>
      <c r="SVS30" s="583"/>
      <c r="SVT30" s="583"/>
      <c r="SVU30" s="583"/>
      <c r="SVV30" s="583"/>
      <c r="SVW30" s="583"/>
      <c r="SVX30" s="583"/>
      <c r="SVY30" s="583"/>
      <c r="SVZ30" s="583"/>
      <c r="SWA30" s="583"/>
      <c r="SWB30" s="583"/>
      <c r="SWC30" s="583"/>
      <c r="SWD30" s="583"/>
      <c r="SWE30" s="583"/>
      <c r="SWF30" s="583"/>
      <c r="SWG30" s="583"/>
      <c r="SWH30" s="583"/>
      <c r="SWI30" s="583"/>
      <c r="SWJ30" s="583"/>
      <c r="SWK30" s="583"/>
      <c r="SWL30" s="583"/>
      <c r="SWM30" s="583"/>
      <c r="SWN30" s="583"/>
      <c r="SWO30" s="583"/>
      <c r="SWP30" s="583"/>
      <c r="SWQ30" s="583"/>
      <c r="SWR30" s="583"/>
      <c r="SWS30" s="583"/>
      <c r="SWT30" s="583"/>
      <c r="SWU30" s="583"/>
      <c r="SWV30" s="583"/>
      <c r="SWW30" s="583"/>
      <c r="SWX30" s="583"/>
      <c r="SWY30" s="583"/>
      <c r="SWZ30" s="583"/>
      <c r="SXA30" s="583"/>
      <c r="SXB30" s="583"/>
      <c r="SXC30" s="583"/>
      <c r="SXD30" s="583"/>
      <c r="SXE30" s="583"/>
      <c r="SXF30" s="583"/>
      <c r="SXG30" s="583"/>
      <c r="SXH30" s="583"/>
      <c r="SXI30" s="583"/>
      <c r="SXJ30" s="583"/>
      <c r="SXK30" s="583"/>
      <c r="SXL30" s="583"/>
      <c r="SXM30" s="583"/>
      <c r="SXN30" s="583"/>
      <c r="SXO30" s="583"/>
      <c r="SXP30" s="583"/>
      <c r="SXQ30" s="583"/>
      <c r="SXR30" s="583"/>
      <c r="SXS30" s="583"/>
      <c r="SXT30" s="583"/>
      <c r="SXU30" s="583"/>
      <c r="SXV30" s="583"/>
      <c r="SXW30" s="583"/>
      <c r="SXX30" s="583"/>
      <c r="SXY30" s="583"/>
      <c r="SXZ30" s="583"/>
      <c r="SYA30" s="583"/>
      <c r="SYB30" s="583"/>
      <c r="SYC30" s="583"/>
      <c r="SYD30" s="583"/>
      <c r="SYE30" s="583"/>
      <c r="SYF30" s="583"/>
      <c r="SYG30" s="583"/>
      <c r="SYH30" s="583"/>
      <c r="SYI30" s="583"/>
      <c r="SYJ30" s="583"/>
      <c r="SYK30" s="583"/>
      <c r="SYL30" s="583"/>
      <c r="SYM30" s="583"/>
      <c r="SYN30" s="583"/>
      <c r="SYO30" s="583"/>
      <c r="SYP30" s="583"/>
      <c r="SYQ30" s="583"/>
      <c r="SYR30" s="583"/>
      <c r="SYS30" s="583"/>
      <c r="SYT30" s="583"/>
      <c r="SYU30" s="583"/>
      <c r="SYV30" s="583"/>
      <c r="SYW30" s="583"/>
      <c r="SYX30" s="583"/>
      <c r="SYY30" s="583"/>
      <c r="SYZ30" s="583"/>
      <c r="SZA30" s="583"/>
      <c r="SZB30" s="583"/>
      <c r="SZC30" s="583"/>
      <c r="SZD30" s="583"/>
      <c r="SZE30" s="583"/>
      <c r="SZF30" s="583"/>
      <c r="SZG30" s="583"/>
      <c r="SZH30" s="583"/>
      <c r="SZI30" s="583"/>
      <c r="SZJ30" s="583"/>
      <c r="SZK30" s="583"/>
      <c r="SZL30" s="583"/>
      <c r="SZM30" s="583"/>
      <c r="SZN30" s="583"/>
      <c r="SZO30" s="583"/>
      <c r="SZP30" s="583"/>
      <c r="SZQ30" s="583"/>
      <c r="SZR30" s="583"/>
      <c r="SZS30" s="583"/>
      <c r="SZT30" s="583"/>
      <c r="SZU30" s="583"/>
      <c r="SZV30" s="583"/>
      <c r="SZW30" s="583"/>
      <c r="SZX30" s="583"/>
      <c r="SZY30" s="583"/>
      <c r="SZZ30" s="583"/>
      <c r="TAA30" s="583"/>
      <c r="TAB30" s="583"/>
      <c r="TAC30" s="583"/>
      <c r="TAD30" s="583"/>
      <c r="TAE30" s="583"/>
      <c r="TAF30" s="583"/>
      <c r="TAG30" s="583"/>
      <c r="TAH30" s="583"/>
      <c r="TAI30" s="583"/>
      <c r="TAJ30" s="583"/>
      <c r="TAK30" s="583"/>
      <c r="TAL30" s="583"/>
      <c r="TAM30" s="583"/>
      <c r="TAN30" s="583"/>
      <c r="TAO30" s="583"/>
      <c r="TAP30" s="583"/>
      <c r="TAQ30" s="583"/>
      <c r="TAR30" s="583"/>
      <c r="TAS30" s="583"/>
      <c r="TAT30" s="583"/>
      <c r="TAU30" s="583"/>
      <c r="TAV30" s="583"/>
      <c r="TAW30" s="583"/>
      <c r="TAX30" s="583"/>
      <c r="TAY30" s="583"/>
      <c r="TAZ30" s="583"/>
      <c r="TBA30" s="583"/>
      <c r="TBB30" s="583"/>
      <c r="TBC30" s="583"/>
      <c r="TBD30" s="583"/>
      <c r="TBE30" s="583"/>
      <c r="TBF30" s="583"/>
      <c r="TBG30" s="583"/>
      <c r="TBH30" s="583"/>
      <c r="TBI30" s="583"/>
      <c r="TBJ30" s="583"/>
      <c r="TBK30" s="583"/>
      <c r="TBL30" s="583"/>
      <c r="TBM30" s="583"/>
      <c r="TBN30" s="583"/>
      <c r="TBO30" s="583"/>
      <c r="TBP30" s="583"/>
      <c r="TBQ30" s="583"/>
      <c r="TBR30" s="583"/>
      <c r="TBS30" s="583"/>
      <c r="TBT30" s="583"/>
      <c r="TBU30" s="583"/>
      <c r="TBV30" s="583"/>
      <c r="TBW30" s="583"/>
      <c r="TBX30" s="583"/>
      <c r="TBY30" s="583"/>
      <c r="TBZ30" s="583"/>
      <c r="TCA30" s="583"/>
      <c r="TCB30" s="583"/>
      <c r="TCC30" s="583"/>
      <c r="TCD30" s="583"/>
      <c r="TCE30" s="583"/>
      <c r="TCF30" s="583"/>
      <c r="TCG30" s="583"/>
      <c r="TCH30" s="583"/>
      <c r="TCI30" s="583"/>
      <c r="TCJ30" s="583"/>
      <c r="TCK30" s="583"/>
      <c r="TCL30" s="583"/>
      <c r="TCM30" s="583"/>
      <c r="TCN30" s="583"/>
      <c r="TCO30" s="583"/>
      <c r="TCP30" s="583"/>
      <c r="TCQ30" s="583"/>
      <c r="TCR30" s="583"/>
      <c r="TCS30" s="583"/>
      <c r="TCT30" s="583"/>
      <c r="TCU30" s="583"/>
      <c r="TCV30" s="583"/>
      <c r="TCW30" s="583"/>
      <c r="TCX30" s="583"/>
      <c r="TCY30" s="583"/>
      <c r="TCZ30" s="583"/>
      <c r="TDA30" s="583"/>
      <c r="TDB30" s="583"/>
      <c r="TDC30" s="583"/>
      <c r="TDD30" s="583"/>
      <c r="TDE30" s="583"/>
      <c r="TDF30" s="583"/>
      <c r="TDG30" s="583"/>
      <c r="TDH30" s="583"/>
      <c r="TDI30" s="583"/>
      <c r="TDJ30" s="583"/>
      <c r="TDK30" s="583"/>
      <c r="TDL30" s="583"/>
      <c r="TDM30" s="583"/>
      <c r="TDN30" s="583"/>
      <c r="TDO30" s="583"/>
      <c r="TDP30" s="583"/>
      <c r="TDQ30" s="583"/>
      <c r="TDR30" s="583"/>
      <c r="TDS30" s="583"/>
      <c r="TDT30" s="583"/>
      <c r="TDU30" s="583"/>
      <c r="TDV30" s="583"/>
      <c r="TDW30" s="583"/>
      <c r="TDX30" s="583"/>
      <c r="TDY30" s="583"/>
      <c r="TDZ30" s="583"/>
      <c r="TEA30" s="583"/>
      <c r="TEB30" s="583"/>
      <c r="TEC30" s="583"/>
      <c r="TED30" s="583"/>
      <c r="TEE30" s="583"/>
      <c r="TEF30" s="583"/>
      <c r="TEG30" s="583"/>
      <c r="TEH30" s="583"/>
      <c r="TEI30" s="583"/>
      <c r="TEJ30" s="583"/>
      <c r="TEK30" s="583"/>
      <c r="TEL30" s="583"/>
      <c r="TEM30" s="583"/>
      <c r="TEN30" s="583"/>
      <c r="TEO30" s="583"/>
      <c r="TEP30" s="583"/>
      <c r="TEQ30" s="583"/>
      <c r="TER30" s="583"/>
      <c r="TES30" s="583"/>
      <c r="TET30" s="583"/>
      <c r="TEU30" s="583"/>
      <c r="TEV30" s="583"/>
      <c r="TEW30" s="583"/>
      <c r="TEX30" s="583"/>
      <c r="TEY30" s="583"/>
      <c r="TEZ30" s="583"/>
      <c r="TFA30" s="583"/>
      <c r="TFB30" s="583"/>
      <c r="TFC30" s="583"/>
      <c r="TFD30" s="583"/>
      <c r="TFE30" s="583"/>
      <c r="TFF30" s="583"/>
      <c r="TFG30" s="583"/>
      <c r="TFH30" s="583"/>
      <c r="TFI30" s="583"/>
      <c r="TFJ30" s="583"/>
      <c r="TFK30" s="583"/>
      <c r="TFL30" s="583"/>
      <c r="TFM30" s="583"/>
      <c r="TFN30" s="583"/>
      <c r="TFO30" s="583"/>
      <c r="TFP30" s="583"/>
      <c r="TFQ30" s="583"/>
      <c r="TFR30" s="583"/>
      <c r="TFS30" s="583"/>
      <c r="TFT30" s="583"/>
      <c r="TFU30" s="583"/>
      <c r="TFV30" s="583"/>
      <c r="TFW30" s="583"/>
      <c r="TFX30" s="583"/>
      <c r="TFY30" s="583"/>
      <c r="TFZ30" s="583"/>
      <c r="TGA30" s="583"/>
      <c r="TGB30" s="583"/>
      <c r="TGC30" s="583"/>
      <c r="TGD30" s="583"/>
      <c r="TGE30" s="583"/>
      <c r="TGF30" s="583"/>
      <c r="TGG30" s="583"/>
      <c r="TGH30" s="583"/>
      <c r="TGI30" s="583"/>
      <c r="TGJ30" s="583"/>
      <c r="TGK30" s="583"/>
      <c r="TGL30" s="583"/>
      <c r="TGM30" s="583"/>
      <c r="TGN30" s="583"/>
      <c r="TGO30" s="583"/>
      <c r="TGP30" s="583"/>
      <c r="TGQ30" s="583"/>
      <c r="TGR30" s="583"/>
      <c r="TGS30" s="583"/>
      <c r="TGT30" s="583"/>
      <c r="TGU30" s="583"/>
      <c r="TGV30" s="583"/>
      <c r="TGW30" s="583"/>
      <c r="TGX30" s="583"/>
      <c r="TGY30" s="583"/>
      <c r="TGZ30" s="583"/>
      <c r="THA30" s="583"/>
      <c r="THB30" s="583"/>
      <c r="THC30" s="583"/>
      <c r="THD30" s="583"/>
      <c r="THE30" s="583"/>
      <c r="THF30" s="583"/>
      <c r="THG30" s="583"/>
      <c r="THH30" s="583"/>
      <c r="THI30" s="583"/>
      <c r="THJ30" s="583"/>
      <c r="THK30" s="583"/>
      <c r="THL30" s="583"/>
      <c r="THM30" s="583"/>
      <c r="THN30" s="583"/>
      <c r="THO30" s="583"/>
      <c r="THP30" s="583"/>
      <c r="THQ30" s="583"/>
      <c r="THR30" s="583"/>
      <c r="THS30" s="583"/>
      <c r="THT30" s="583"/>
      <c r="THU30" s="583"/>
      <c r="THV30" s="583"/>
      <c r="THW30" s="583"/>
      <c r="THX30" s="583"/>
      <c r="THY30" s="583"/>
      <c r="THZ30" s="583"/>
      <c r="TIA30" s="583"/>
      <c r="TIB30" s="583"/>
      <c r="TIC30" s="583"/>
      <c r="TID30" s="583"/>
      <c r="TIE30" s="583"/>
      <c r="TIF30" s="583"/>
      <c r="TIG30" s="583"/>
      <c r="TIH30" s="583"/>
      <c r="TII30" s="583"/>
      <c r="TIJ30" s="583"/>
      <c r="TIK30" s="583"/>
      <c r="TIL30" s="583"/>
      <c r="TIM30" s="583"/>
      <c r="TIN30" s="583"/>
      <c r="TIO30" s="583"/>
      <c r="TIP30" s="583"/>
      <c r="TIQ30" s="583"/>
      <c r="TIR30" s="583"/>
      <c r="TIS30" s="583"/>
      <c r="TIT30" s="583"/>
      <c r="TIU30" s="583"/>
      <c r="TIV30" s="583"/>
      <c r="TIW30" s="583"/>
      <c r="TIX30" s="583"/>
      <c r="TIY30" s="583"/>
      <c r="TIZ30" s="583"/>
      <c r="TJA30" s="583"/>
      <c r="TJB30" s="583"/>
      <c r="TJC30" s="583"/>
      <c r="TJD30" s="583"/>
      <c r="TJE30" s="583"/>
      <c r="TJF30" s="583"/>
      <c r="TJG30" s="583"/>
      <c r="TJH30" s="583"/>
      <c r="TJI30" s="583"/>
      <c r="TJJ30" s="583"/>
      <c r="TJK30" s="583"/>
      <c r="TJL30" s="583"/>
      <c r="TJM30" s="583"/>
      <c r="TJN30" s="583"/>
      <c r="TJO30" s="583"/>
      <c r="TJP30" s="583"/>
      <c r="TJQ30" s="583"/>
      <c r="TJR30" s="583"/>
      <c r="TJS30" s="583"/>
      <c r="TJT30" s="583"/>
      <c r="TJU30" s="583"/>
      <c r="TJV30" s="583"/>
      <c r="TJW30" s="583"/>
      <c r="TJX30" s="583"/>
      <c r="TJY30" s="583"/>
      <c r="TJZ30" s="583"/>
      <c r="TKA30" s="583"/>
      <c r="TKB30" s="583"/>
      <c r="TKC30" s="583"/>
      <c r="TKD30" s="583"/>
      <c r="TKE30" s="583"/>
      <c r="TKF30" s="583"/>
      <c r="TKG30" s="583"/>
      <c r="TKH30" s="583"/>
      <c r="TKI30" s="583"/>
      <c r="TKJ30" s="583"/>
      <c r="TKK30" s="583"/>
      <c r="TKL30" s="583"/>
      <c r="TKM30" s="583"/>
      <c r="TKN30" s="583"/>
      <c r="TKO30" s="583"/>
      <c r="TKP30" s="583"/>
      <c r="TKQ30" s="583"/>
      <c r="TKR30" s="583"/>
      <c r="TKS30" s="583"/>
      <c r="TKT30" s="583"/>
      <c r="TKU30" s="583"/>
      <c r="TKV30" s="583"/>
      <c r="TKW30" s="583"/>
      <c r="TKX30" s="583"/>
      <c r="TKY30" s="583"/>
      <c r="TKZ30" s="583"/>
      <c r="TLA30" s="583"/>
      <c r="TLB30" s="583"/>
      <c r="TLC30" s="583"/>
      <c r="TLD30" s="583"/>
      <c r="TLE30" s="583"/>
      <c r="TLF30" s="583"/>
      <c r="TLG30" s="583"/>
      <c r="TLH30" s="583"/>
      <c r="TLI30" s="583"/>
      <c r="TLJ30" s="583"/>
      <c r="TLK30" s="583"/>
      <c r="TLL30" s="583"/>
      <c r="TLM30" s="583"/>
      <c r="TLN30" s="583"/>
      <c r="TLO30" s="583"/>
      <c r="TLP30" s="583"/>
      <c r="TLQ30" s="583"/>
      <c r="TLR30" s="583"/>
      <c r="TLS30" s="583"/>
      <c r="TLT30" s="583"/>
      <c r="TLU30" s="583"/>
      <c r="TLV30" s="583"/>
      <c r="TLW30" s="583"/>
      <c r="TLX30" s="583"/>
      <c r="TLY30" s="583"/>
      <c r="TLZ30" s="583"/>
      <c r="TMA30" s="583"/>
      <c r="TMB30" s="583"/>
      <c r="TMC30" s="583"/>
      <c r="TMD30" s="583"/>
      <c r="TME30" s="583"/>
      <c r="TMF30" s="583"/>
      <c r="TMG30" s="583"/>
      <c r="TMH30" s="583"/>
      <c r="TMI30" s="583"/>
      <c r="TMJ30" s="583"/>
      <c r="TMK30" s="583"/>
      <c r="TML30" s="583"/>
      <c r="TMM30" s="583"/>
      <c r="TMN30" s="583"/>
      <c r="TMO30" s="583"/>
      <c r="TMP30" s="583"/>
      <c r="TMQ30" s="583"/>
      <c r="TMR30" s="583"/>
      <c r="TMS30" s="583"/>
      <c r="TMT30" s="583"/>
      <c r="TMU30" s="583"/>
      <c r="TMV30" s="583"/>
      <c r="TMW30" s="583"/>
      <c r="TMX30" s="583"/>
      <c r="TMY30" s="583"/>
      <c r="TMZ30" s="583"/>
      <c r="TNA30" s="583"/>
      <c r="TNB30" s="583"/>
      <c r="TNC30" s="583"/>
      <c r="TND30" s="583"/>
      <c r="TNE30" s="583"/>
      <c r="TNF30" s="583"/>
      <c r="TNG30" s="583"/>
      <c r="TNH30" s="583"/>
      <c r="TNI30" s="583"/>
      <c r="TNJ30" s="583"/>
      <c r="TNK30" s="583"/>
      <c r="TNL30" s="583"/>
      <c r="TNM30" s="583"/>
      <c r="TNN30" s="583"/>
      <c r="TNO30" s="583"/>
      <c r="TNP30" s="583"/>
      <c r="TNQ30" s="583"/>
      <c r="TNR30" s="583"/>
      <c r="TNS30" s="583"/>
      <c r="TNT30" s="583"/>
      <c r="TNU30" s="583"/>
      <c r="TNV30" s="583"/>
      <c r="TNW30" s="583"/>
      <c r="TNX30" s="583"/>
      <c r="TNY30" s="583"/>
      <c r="TNZ30" s="583"/>
      <c r="TOA30" s="583"/>
      <c r="TOB30" s="583"/>
      <c r="TOC30" s="583"/>
      <c r="TOD30" s="583"/>
      <c r="TOE30" s="583"/>
      <c r="TOF30" s="583"/>
      <c r="TOG30" s="583"/>
      <c r="TOH30" s="583"/>
      <c r="TOI30" s="583"/>
      <c r="TOJ30" s="583"/>
      <c r="TOK30" s="583"/>
      <c r="TOL30" s="583"/>
      <c r="TOM30" s="583"/>
      <c r="TON30" s="583"/>
      <c r="TOO30" s="583"/>
      <c r="TOP30" s="583"/>
      <c r="TOQ30" s="583"/>
      <c r="TOR30" s="583"/>
      <c r="TOS30" s="583"/>
      <c r="TOT30" s="583"/>
      <c r="TOU30" s="583"/>
      <c r="TOV30" s="583"/>
      <c r="TOW30" s="583"/>
      <c r="TOX30" s="583"/>
      <c r="TOY30" s="583"/>
      <c r="TOZ30" s="583"/>
      <c r="TPA30" s="583"/>
      <c r="TPB30" s="583"/>
      <c r="TPC30" s="583"/>
      <c r="TPD30" s="583"/>
      <c r="TPE30" s="583"/>
      <c r="TPF30" s="583"/>
      <c r="TPG30" s="583"/>
      <c r="TPH30" s="583"/>
      <c r="TPI30" s="583"/>
      <c r="TPJ30" s="583"/>
      <c r="TPK30" s="583"/>
      <c r="TPL30" s="583"/>
      <c r="TPM30" s="583"/>
      <c r="TPN30" s="583"/>
      <c r="TPO30" s="583"/>
      <c r="TPP30" s="583"/>
      <c r="TPQ30" s="583"/>
      <c r="TPR30" s="583"/>
      <c r="TPS30" s="583"/>
      <c r="TPT30" s="583"/>
      <c r="TPU30" s="583"/>
      <c r="TPV30" s="583"/>
      <c r="TPW30" s="583"/>
      <c r="TPX30" s="583"/>
      <c r="TPY30" s="583"/>
      <c r="TPZ30" s="583"/>
      <c r="TQA30" s="583"/>
      <c r="TQB30" s="583"/>
      <c r="TQC30" s="583"/>
      <c r="TQD30" s="583"/>
      <c r="TQE30" s="583"/>
      <c r="TQF30" s="583"/>
      <c r="TQG30" s="583"/>
      <c r="TQH30" s="583"/>
      <c r="TQI30" s="583"/>
      <c r="TQJ30" s="583"/>
      <c r="TQK30" s="583"/>
      <c r="TQL30" s="583"/>
      <c r="TQM30" s="583"/>
      <c r="TQN30" s="583"/>
      <c r="TQO30" s="583"/>
      <c r="TQP30" s="583"/>
      <c r="TQQ30" s="583"/>
      <c r="TQR30" s="583"/>
      <c r="TQS30" s="583"/>
      <c r="TQT30" s="583"/>
      <c r="TQU30" s="583"/>
      <c r="TQV30" s="583"/>
      <c r="TQW30" s="583"/>
      <c r="TQX30" s="583"/>
      <c r="TQY30" s="583"/>
      <c r="TQZ30" s="583"/>
      <c r="TRA30" s="583"/>
      <c r="TRB30" s="583"/>
      <c r="TRC30" s="583"/>
      <c r="TRD30" s="583"/>
      <c r="TRE30" s="583"/>
      <c r="TRF30" s="583"/>
      <c r="TRG30" s="583"/>
      <c r="TRH30" s="583"/>
      <c r="TRI30" s="583"/>
      <c r="TRJ30" s="583"/>
      <c r="TRK30" s="583"/>
      <c r="TRL30" s="583"/>
      <c r="TRM30" s="583"/>
      <c r="TRN30" s="583"/>
      <c r="TRO30" s="583"/>
      <c r="TRP30" s="583"/>
      <c r="TRQ30" s="583"/>
      <c r="TRR30" s="583"/>
      <c r="TRS30" s="583"/>
      <c r="TRT30" s="583"/>
      <c r="TRU30" s="583"/>
      <c r="TRV30" s="583"/>
      <c r="TRW30" s="583"/>
      <c r="TRX30" s="583"/>
      <c r="TRY30" s="583"/>
      <c r="TRZ30" s="583"/>
      <c r="TSA30" s="583"/>
      <c r="TSB30" s="583"/>
      <c r="TSC30" s="583"/>
      <c r="TSD30" s="583"/>
      <c r="TSE30" s="583"/>
      <c r="TSF30" s="583"/>
      <c r="TSG30" s="583"/>
      <c r="TSH30" s="583"/>
      <c r="TSI30" s="583"/>
      <c r="TSJ30" s="583"/>
      <c r="TSK30" s="583"/>
      <c r="TSL30" s="583"/>
      <c r="TSM30" s="583"/>
      <c r="TSN30" s="583"/>
      <c r="TSO30" s="583"/>
      <c r="TSP30" s="583"/>
      <c r="TSQ30" s="583"/>
      <c r="TSR30" s="583"/>
      <c r="TSS30" s="583"/>
      <c r="TST30" s="583"/>
      <c r="TSU30" s="583"/>
      <c r="TSV30" s="583"/>
      <c r="TSW30" s="583"/>
      <c r="TSX30" s="583"/>
      <c r="TSY30" s="583"/>
      <c r="TSZ30" s="583"/>
      <c r="TTA30" s="583"/>
      <c r="TTB30" s="583"/>
      <c r="TTC30" s="583"/>
      <c r="TTD30" s="583"/>
      <c r="TTE30" s="583"/>
      <c r="TTF30" s="583"/>
      <c r="TTG30" s="583"/>
      <c r="TTH30" s="583"/>
      <c r="TTI30" s="583"/>
      <c r="TTJ30" s="583"/>
      <c r="TTK30" s="583"/>
      <c r="TTL30" s="583"/>
      <c r="TTM30" s="583"/>
      <c r="TTN30" s="583"/>
      <c r="TTO30" s="583"/>
      <c r="TTP30" s="583"/>
      <c r="TTQ30" s="583"/>
      <c r="TTR30" s="583"/>
      <c r="TTS30" s="583"/>
      <c r="TTT30" s="583"/>
      <c r="TTU30" s="583"/>
      <c r="TTV30" s="583"/>
      <c r="TTW30" s="583"/>
      <c r="TTX30" s="583"/>
      <c r="TTY30" s="583"/>
      <c r="TTZ30" s="583"/>
      <c r="TUA30" s="583"/>
      <c r="TUB30" s="583"/>
      <c r="TUC30" s="583"/>
      <c r="TUD30" s="583"/>
      <c r="TUE30" s="583"/>
      <c r="TUF30" s="583"/>
      <c r="TUG30" s="583"/>
      <c r="TUH30" s="583"/>
      <c r="TUI30" s="583"/>
      <c r="TUJ30" s="583"/>
      <c r="TUK30" s="583"/>
      <c r="TUL30" s="583"/>
      <c r="TUM30" s="583"/>
      <c r="TUN30" s="583"/>
      <c r="TUO30" s="583"/>
      <c r="TUP30" s="583"/>
      <c r="TUQ30" s="583"/>
      <c r="TUR30" s="583"/>
      <c r="TUS30" s="583"/>
      <c r="TUT30" s="583"/>
      <c r="TUU30" s="583"/>
      <c r="TUV30" s="583"/>
      <c r="TUW30" s="583"/>
      <c r="TUX30" s="583"/>
      <c r="TUY30" s="583"/>
      <c r="TUZ30" s="583"/>
      <c r="TVA30" s="583"/>
      <c r="TVB30" s="583"/>
      <c r="TVC30" s="583"/>
      <c r="TVD30" s="583"/>
      <c r="TVE30" s="583"/>
      <c r="TVF30" s="583"/>
      <c r="TVG30" s="583"/>
      <c r="TVH30" s="583"/>
      <c r="TVI30" s="583"/>
      <c r="TVJ30" s="583"/>
      <c r="TVK30" s="583"/>
      <c r="TVL30" s="583"/>
      <c r="TVM30" s="583"/>
      <c r="TVN30" s="583"/>
      <c r="TVO30" s="583"/>
      <c r="TVP30" s="583"/>
      <c r="TVQ30" s="583"/>
      <c r="TVR30" s="583"/>
      <c r="TVS30" s="583"/>
      <c r="TVT30" s="583"/>
      <c r="TVU30" s="583"/>
      <c r="TVV30" s="583"/>
      <c r="TVW30" s="583"/>
      <c r="TVX30" s="583"/>
      <c r="TVY30" s="583"/>
      <c r="TVZ30" s="583"/>
      <c r="TWA30" s="583"/>
      <c r="TWB30" s="583"/>
      <c r="TWC30" s="583"/>
      <c r="TWD30" s="583"/>
      <c r="TWE30" s="583"/>
      <c r="TWF30" s="583"/>
      <c r="TWG30" s="583"/>
      <c r="TWH30" s="583"/>
      <c r="TWI30" s="583"/>
      <c r="TWJ30" s="583"/>
      <c r="TWK30" s="583"/>
      <c r="TWL30" s="583"/>
      <c r="TWM30" s="583"/>
      <c r="TWN30" s="583"/>
      <c r="TWO30" s="583"/>
      <c r="TWP30" s="583"/>
      <c r="TWQ30" s="583"/>
      <c r="TWR30" s="583"/>
      <c r="TWS30" s="583"/>
      <c r="TWT30" s="583"/>
      <c r="TWU30" s="583"/>
      <c r="TWV30" s="583"/>
      <c r="TWW30" s="583"/>
      <c r="TWX30" s="583"/>
      <c r="TWY30" s="583"/>
      <c r="TWZ30" s="583"/>
      <c r="TXA30" s="583"/>
      <c r="TXB30" s="583"/>
      <c r="TXC30" s="583"/>
      <c r="TXD30" s="583"/>
      <c r="TXE30" s="583"/>
      <c r="TXF30" s="583"/>
      <c r="TXG30" s="583"/>
      <c r="TXH30" s="583"/>
      <c r="TXI30" s="583"/>
      <c r="TXJ30" s="583"/>
      <c r="TXK30" s="583"/>
      <c r="TXL30" s="583"/>
      <c r="TXM30" s="583"/>
      <c r="TXN30" s="583"/>
      <c r="TXO30" s="583"/>
      <c r="TXP30" s="583"/>
      <c r="TXQ30" s="583"/>
      <c r="TXR30" s="583"/>
      <c r="TXS30" s="583"/>
      <c r="TXT30" s="583"/>
      <c r="TXU30" s="583"/>
      <c r="TXV30" s="583"/>
      <c r="TXW30" s="583"/>
      <c r="TXX30" s="583"/>
      <c r="TXY30" s="583"/>
      <c r="TXZ30" s="583"/>
      <c r="TYA30" s="583"/>
      <c r="TYB30" s="583"/>
      <c r="TYC30" s="583"/>
      <c r="TYD30" s="583"/>
      <c r="TYE30" s="583"/>
      <c r="TYF30" s="583"/>
      <c r="TYG30" s="583"/>
      <c r="TYH30" s="583"/>
      <c r="TYI30" s="583"/>
      <c r="TYJ30" s="583"/>
      <c r="TYK30" s="583"/>
      <c r="TYL30" s="583"/>
      <c r="TYM30" s="583"/>
      <c r="TYN30" s="583"/>
      <c r="TYO30" s="583"/>
      <c r="TYP30" s="583"/>
      <c r="TYQ30" s="583"/>
      <c r="TYR30" s="583"/>
      <c r="TYS30" s="583"/>
      <c r="TYT30" s="583"/>
      <c r="TYU30" s="583"/>
      <c r="TYV30" s="583"/>
      <c r="TYW30" s="583"/>
      <c r="TYX30" s="583"/>
      <c r="TYY30" s="583"/>
      <c r="TYZ30" s="583"/>
      <c r="TZA30" s="583"/>
      <c r="TZB30" s="583"/>
      <c r="TZC30" s="583"/>
      <c r="TZD30" s="583"/>
      <c r="TZE30" s="583"/>
      <c r="TZF30" s="583"/>
      <c r="TZG30" s="583"/>
      <c r="TZH30" s="583"/>
      <c r="TZI30" s="583"/>
      <c r="TZJ30" s="583"/>
      <c r="TZK30" s="583"/>
      <c r="TZL30" s="583"/>
      <c r="TZM30" s="583"/>
      <c r="TZN30" s="583"/>
      <c r="TZO30" s="583"/>
      <c r="TZP30" s="583"/>
      <c r="TZQ30" s="583"/>
      <c r="TZR30" s="583"/>
      <c r="TZS30" s="583"/>
      <c r="TZT30" s="583"/>
      <c r="TZU30" s="583"/>
      <c r="TZV30" s="583"/>
      <c r="TZW30" s="583"/>
      <c r="TZX30" s="583"/>
      <c r="TZY30" s="583"/>
      <c r="TZZ30" s="583"/>
      <c r="UAA30" s="583"/>
      <c r="UAB30" s="583"/>
      <c r="UAC30" s="583"/>
      <c r="UAD30" s="583"/>
      <c r="UAE30" s="583"/>
      <c r="UAF30" s="583"/>
      <c r="UAG30" s="583"/>
      <c r="UAH30" s="583"/>
      <c r="UAI30" s="583"/>
      <c r="UAJ30" s="583"/>
      <c r="UAK30" s="583"/>
      <c r="UAL30" s="583"/>
      <c r="UAM30" s="583"/>
      <c r="UAN30" s="583"/>
      <c r="UAO30" s="583"/>
      <c r="UAP30" s="583"/>
      <c r="UAQ30" s="583"/>
      <c r="UAR30" s="583"/>
      <c r="UAS30" s="583"/>
      <c r="UAT30" s="583"/>
      <c r="UAU30" s="583"/>
      <c r="UAV30" s="583"/>
      <c r="UAW30" s="583"/>
      <c r="UAX30" s="583"/>
      <c r="UAY30" s="583"/>
      <c r="UAZ30" s="583"/>
      <c r="UBA30" s="583"/>
      <c r="UBB30" s="583"/>
      <c r="UBC30" s="583"/>
      <c r="UBD30" s="583"/>
      <c r="UBE30" s="583"/>
      <c r="UBF30" s="583"/>
      <c r="UBG30" s="583"/>
      <c r="UBH30" s="583"/>
      <c r="UBI30" s="583"/>
      <c r="UBJ30" s="583"/>
      <c r="UBK30" s="583"/>
      <c r="UBL30" s="583"/>
      <c r="UBM30" s="583"/>
      <c r="UBN30" s="583"/>
      <c r="UBO30" s="583"/>
      <c r="UBP30" s="583"/>
      <c r="UBQ30" s="583"/>
      <c r="UBR30" s="583"/>
      <c r="UBS30" s="583"/>
      <c r="UBT30" s="583"/>
      <c r="UBU30" s="583"/>
      <c r="UBV30" s="583"/>
      <c r="UBW30" s="583"/>
      <c r="UBX30" s="583"/>
      <c r="UBY30" s="583"/>
      <c r="UBZ30" s="583"/>
      <c r="UCA30" s="583"/>
      <c r="UCB30" s="583"/>
      <c r="UCC30" s="583"/>
      <c r="UCD30" s="583"/>
      <c r="UCE30" s="583"/>
      <c r="UCF30" s="583"/>
      <c r="UCG30" s="583"/>
      <c r="UCH30" s="583"/>
      <c r="UCI30" s="583"/>
      <c r="UCJ30" s="583"/>
      <c r="UCK30" s="583"/>
      <c r="UCL30" s="583"/>
      <c r="UCM30" s="583"/>
      <c r="UCN30" s="583"/>
      <c r="UCO30" s="583"/>
      <c r="UCP30" s="583"/>
      <c r="UCQ30" s="583"/>
      <c r="UCR30" s="583"/>
      <c r="UCS30" s="583"/>
      <c r="UCT30" s="583"/>
      <c r="UCU30" s="583"/>
      <c r="UCV30" s="583"/>
      <c r="UCW30" s="583"/>
      <c r="UCX30" s="583"/>
      <c r="UCY30" s="583"/>
      <c r="UCZ30" s="583"/>
      <c r="UDA30" s="583"/>
      <c r="UDB30" s="583"/>
      <c r="UDC30" s="583"/>
      <c r="UDD30" s="583"/>
      <c r="UDE30" s="583"/>
      <c r="UDF30" s="583"/>
      <c r="UDG30" s="583"/>
      <c r="UDH30" s="583"/>
      <c r="UDI30" s="583"/>
      <c r="UDJ30" s="583"/>
      <c r="UDK30" s="583"/>
      <c r="UDL30" s="583"/>
      <c r="UDM30" s="583"/>
      <c r="UDN30" s="583"/>
      <c r="UDO30" s="583"/>
      <c r="UDP30" s="583"/>
      <c r="UDQ30" s="583"/>
      <c r="UDR30" s="583"/>
      <c r="UDS30" s="583"/>
      <c r="UDT30" s="583"/>
      <c r="UDU30" s="583"/>
      <c r="UDV30" s="583"/>
      <c r="UDW30" s="583"/>
      <c r="UDX30" s="583"/>
      <c r="UDY30" s="583"/>
      <c r="UDZ30" s="583"/>
      <c r="UEA30" s="583"/>
      <c r="UEB30" s="583"/>
      <c r="UEC30" s="583"/>
      <c r="UED30" s="583"/>
      <c r="UEE30" s="583"/>
      <c r="UEF30" s="583"/>
      <c r="UEG30" s="583"/>
      <c r="UEH30" s="583"/>
      <c r="UEI30" s="583"/>
      <c r="UEJ30" s="583"/>
      <c r="UEK30" s="583"/>
      <c r="UEL30" s="583"/>
      <c r="UEM30" s="583"/>
      <c r="UEN30" s="583"/>
      <c r="UEO30" s="583"/>
      <c r="UEP30" s="583"/>
      <c r="UEQ30" s="583"/>
      <c r="UER30" s="583"/>
      <c r="UES30" s="583"/>
      <c r="UET30" s="583"/>
      <c r="UEU30" s="583"/>
      <c r="UEV30" s="583"/>
      <c r="UEW30" s="583"/>
      <c r="UEX30" s="583"/>
      <c r="UEY30" s="583"/>
      <c r="UEZ30" s="583"/>
      <c r="UFA30" s="583"/>
      <c r="UFB30" s="583"/>
      <c r="UFC30" s="583"/>
      <c r="UFD30" s="583"/>
      <c r="UFE30" s="583"/>
      <c r="UFF30" s="583"/>
      <c r="UFG30" s="583"/>
      <c r="UFH30" s="583"/>
      <c r="UFI30" s="583"/>
      <c r="UFJ30" s="583"/>
      <c r="UFK30" s="583"/>
      <c r="UFL30" s="583"/>
      <c r="UFM30" s="583"/>
      <c r="UFN30" s="583"/>
      <c r="UFO30" s="583"/>
      <c r="UFP30" s="583"/>
      <c r="UFQ30" s="583"/>
      <c r="UFR30" s="583"/>
      <c r="UFS30" s="583"/>
      <c r="UFT30" s="583"/>
      <c r="UFU30" s="583"/>
      <c r="UFV30" s="583"/>
      <c r="UFW30" s="583"/>
      <c r="UFX30" s="583"/>
      <c r="UFY30" s="583"/>
      <c r="UFZ30" s="583"/>
      <c r="UGA30" s="583"/>
      <c r="UGB30" s="583"/>
      <c r="UGC30" s="583"/>
      <c r="UGD30" s="583"/>
      <c r="UGE30" s="583"/>
      <c r="UGF30" s="583"/>
      <c r="UGG30" s="583"/>
      <c r="UGH30" s="583"/>
      <c r="UGI30" s="583"/>
      <c r="UGJ30" s="583"/>
      <c r="UGK30" s="583"/>
      <c r="UGL30" s="583"/>
      <c r="UGM30" s="583"/>
      <c r="UGN30" s="583"/>
      <c r="UGO30" s="583"/>
      <c r="UGP30" s="583"/>
      <c r="UGQ30" s="583"/>
      <c r="UGR30" s="583"/>
      <c r="UGS30" s="583"/>
      <c r="UGT30" s="583"/>
      <c r="UGU30" s="583"/>
      <c r="UGV30" s="583"/>
      <c r="UGW30" s="583"/>
      <c r="UGX30" s="583"/>
      <c r="UGY30" s="583"/>
      <c r="UGZ30" s="583"/>
      <c r="UHA30" s="583"/>
      <c r="UHB30" s="583"/>
      <c r="UHC30" s="583"/>
      <c r="UHD30" s="583"/>
      <c r="UHE30" s="583"/>
      <c r="UHF30" s="583"/>
      <c r="UHG30" s="583"/>
      <c r="UHH30" s="583"/>
      <c r="UHI30" s="583"/>
      <c r="UHJ30" s="583"/>
      <c r="UHK30" s="583"/>
      <c r="UHL30" s="583"/>
      <c r="UHM30" s="583"/>
      <c r="UHN30" s="583"/>
      <c r="UHO30" s="583"/>
      <c r="UHP30" s="583"/>
      <c r="UHQ30" s="583"/>
      <c r="UHR30" s="583"/>
      <c r="UHS30" s="583"/>
      <c r="UHT30" s="583"/>
      <c r="UHU30" s="583"/>
      <c r="UHV30" s="583"/>
      <c r="UHW30" s="583"/>
      <c r="UHX30" s="583"/>
      <c r="UHY30" s="583"/>
      <c r="UHZ30" s="583"/>
      <c r="UIA30" s="583"/>
      <c r="UIB30" s="583"/>
      <c r="UIC30" s="583"/>
      <c r="UID30" s="583"/>
      <c r="UIE30" s="583"/>
      <c r="UIF30" s="583"/>
      <c r="UIG30" s="583"/>
      <c r="UIH30" s="583"/>
      <c r="UII30" s="583"/>
      <c r="UIJ30" s="583"/>
      <c r="UIK30" s="583"/>
      <c r="UIL30" s="583"/>
      <c r="UIM30" s="583"/>
      <c r="UIN30" s="583"/>
      <c r="UIO30" s="583"/>
      <c r="UIP30" s="583"/>
      <c r="UIQ30" s="583"/>
      <c r="UIR30" s="583"/>
      <c r="UIS30" s="583"/>
      <c r="UIT30" s="583"/>
      <c r="UIU30" s="583"/>
      <c r="UIV30" s="583"/>
      <c r="UIW30" s="583"/>
      <c r="UIX30" s="583"/>
      <c r="UIY30" s="583"/>
      <c r="UIZ30" s="583"/>
      <c r="UJA30" s="583"/>
      <c r="UJB30" s="583"/>
      <c r="UJC30" s="583"/>
      <c r="UJD30" s="583"/>
      <c r="UJE30" s="583"/>
      <c r="UJF30" s="583"/>
      <c r="UJG30" s="583"/>
      <c r="UJH30" s="583"/>
      <c r="UJI30" s="583"/>
      <c r="UJJ30" s="583"/>
      <c r="UJK30" s="583"/>
      <c r="UJL30" s="583"/>
      <c r="UJM30" s="583"/>
      <c r="UJN30" s="583"/>
      <c r="UJO30" s="583"/>
      <c r="UJP30" s="583"/>
      <c r="UJQ30" s="583"/>
      <c r="UJR30" s="583"/>
      <c r="UJS30" s="583"/>
      <c r="UJT30" s="583"/>
      <c r="UJU30" s="583"/>
      <c r="UJV30" s="583"/>
      <c r="UJW30" s="583"/>
      <c r="UJX30" s="583"/>
      <c r="UJY30" s="583"/>
      <c r="UJZ30" s="583"/>
      <c r="UKA30" s="583"/>
      <c r="UKB30" s="583"/>
      <c r="UKC30" s="583"/>
      <c r="UKD30" s="583"/>
      <c r="UKE30" s="583"/>
      <c r="UKF30" s="583"/>
      <c r="UKG30" s="583"/>
      <c r="UKH30" s="583"/>
      <c r="UKI30" s="583"/>
      <c r="UKJ30" s="583"/>
      <c r="UKK30" s="583"/>
      <c r="UKL30" s="583"/>
      <c r="UKM30" s="583"/>
      <c r="UKN30" s="583"/>
      <c r="UKO30" s="583"/>
      <c r="UKP30" s="583"/>
      <c r="UKQ30" s="583"/>
      <c r="UKR30" s="583"/>
      <c r="UKS30" s="583"/>
      <c r="UKT30" s="583"/>
      <c r="UKU30" s="583"/>
      <c r="UKV30" s="583"/>
      <c r="UKW30" s="583"/>
      <c r="UKX30" s="583"/>
      <c r="UKY30" s="583"/>
      <c r="UKZ30" s="583"/>
      <c r="ULA30" s="583"/>
      <c r="ULB30" s="583"/>
      <c r="ULC30" s="583"/>
      <c r="ULD30" s="583"/>
      <c r="ULE30" s="583"/>
      <c r="ULF30" s="583"/>
      <c r="ULG30" s="583"/>
      <c r="ULH30" s="583"/>
      <c r="ULI30" s="583"/>
      <c r="ULJ30" s="583"/>
      <c r="ULK30" s="583"/>
      <c r="ULL30" s="583"/>
      <c r="ULM30" s="583"/>
      <c r="ULN30" s="583"/>
      <c r="ULO30" s="583"/>
      <c r="ULP30" s="583"/>
      <c r="ULQ30" s="583"/>
      <c r="ULR30" s="583"/>
      <c r="ULS30" s="583"/>
      <c r="ULT30" s="583"/>
      <c r="ULU30" s="583"/>
      <c r="ULV30" s="583"/>
      <c r="ULW30" s="583"/>
      <c r="ULX30" s="583"/>
      <c r="ULY30" s="583"/>
      <c r="ULZ30" s="583"/>
      <c r="UMA30" s="583"/>
      <c r="UMB30" s="583"/>
      <c r="UMC30" s="583"/>
      <c r="UMD30" s="583"/>
      <c r="UME30" s="583"/>
      <c r="UMF30" s="583"/>
      <c r="UMG30" s="583"/>
      <c r="UMH30" s="583"/>
      <c r="UMI30" s="583"/>
      <c r="UMJ30" s="583"/>
      <c r="UMK30" s="583"/>
      <c r="UML30" s="583"/>
      <c r="UMM30" s="583"/>
      <c r="UMN30" s="583"/>
      <c r="UMO30" s="583"/>
      <c r="UMP30" s="583"/>
      <c r="UMQ30" s="583"/>
      <c r="UMR30" s="583"/>
      <c r="UMS30" s="583"/>
      <c r="UMT30" s="583"/>
      <c r="UMU30" s="583"/>
      <c r="UMV30" s="583"/>
      <c r="UMW30" s="583"/>
      <c r="UMX30" s="583"/>
      <c r="UMY30" s="583"/>
      <c r="UMZ30" s="583"/>
      <c r="UNA30" s="583"/>
      <c r="UNB30" s="583"/>
      <c r="UNC30" s="583"/>
      <c r="UND30" s="583"/>
      <c r="UNE30" s="583"/>
      <c r="UNF30" s="583"/>
      <c r="UNG30" s="583"/>
      <c r="UNH30" s="583"/>
      <c r="UNI30" s="583"/>
      <c r="UNJ30" s="583"/>
      <c r="UNK30" s="583"/>
      <c r="UNL30" s="583"/>
      <c r="UNM30" s="583"/>
      <c r="UNN30" s="583"/>
      <c r="UNO30" s="583"/>
      <c r="UNP30" s="583"/>
      <c r="UNQ30" s="583"/>
      <c r="UNR30" s="583"/>
      <c r="UNS30" s="583"/>
      <c r="UNT30" s="583"/>
      <c r="UNU30" s="583"/>
      <c r="UNV30" s="583"/>
      <c r="UNW30" s="583"/>
      <c r="UNX30" s="583"/>
      <c r="UNY30" s="583"/>
      <c r="UNZ30" s="583"/>
      <c r="UOA30" s="583"/>
      <c r="UOB30" s="583"/>
      <c r="UOC30" s="583"/>
      <c r="UOD30" s="583"/>
      <c r="UOE30" s="583"/>
      <c r="UOF30" s="583"/>
      <c r="UOG30" s="583"/>
      <c r="UOH30" s="583"/>
      <c r="UOI30" s="583"/>
      <c r="UOJ30" s="583"/>
      <c r="UOK30" s="583"/>
      <c r="UOL30" s="583"/>
      <c r="UOM30" s="583"/>
      <c r="UON30" s="583"/>
      <c r="UOO30" s="583"/>
      <c r="UOP30" s="583"/>
      <c r="UOQ30" s="583"/>
      <c r="UOR30" s="583"/>
      <c r="UOS30" s="583"/>
      <c r="UOT30" s="583"/>
      <c r="UOU30" s="583"/>
      <c r="UOV30" s="583"/>
      <c r="UOW30" s="583"/>
      <c r="UOX30" s="583"/>
      <c r="UOY30" s="583"/>
      <c r="UOZ30" s="583"/>
      <c r="UPA30" s="583"/>
      <c r="UPB30" s="583"/>
      <c r="UPC30" s="583"/>
      <c r="UPD30" s="583"/>
      <c r="UPE30" s="583"/>
      <c r="UPF30" s="583"/>
      <c r="UPG30" s="583"/>
      <c r="UPH30" s="583"/>
      <c r="UPI30" s="583"/>
      <c r="UPJ30" s="583"/>
      <c r="UPK30" s="583"/>
      <c r="UPL30" s="583"/>
      <c r="UPM30" s="583"/>
      <c r="UPN30" s="583"/>
      <c r="UPO30" s="583"/>
      <c r="UPP30" s="583"/>
      <c r="UPQ30" s="583"/>
      <c r="UPR30" s="583"/>
      <c r="UPS30" s="583"/>
      <c r="UPT30" s="583"/>
      <c r="UPU30" s="583"/>
      <c r="UPV30" s="583"/>
      <c r="UPW30" s="583"/>
      <c r="UPX30" s="583"/>
      <c r="UPY30" s="583"/>
      <c r="UPZ30" s="583"/>
      <c r="UQA30" s="583"/>
      <c r="UQB30" s="583"/>
      <c r="UQC30" s="583"/>
      <c r="UQD30" s="583"/>
      <c r="UQE30" s="583"/>
      <c r="UQF30" s="583"/>
      <c r="UQG30" s="583"/>
      <c r="UQH30" s="583"/>
      <c r="UQI30" s="583"/>
      <c r="UQJ30" s="583"/>
      <c r="UQK30" s="583"/>
      <c r="UQL30" s="583"/>
      <c r="UQM30" s="583"/>
      <c r="UQN30" s="583"/>
      <c r="UQO30" s="583"/>
      <c r="UQP30" s="583"/>
      <c r="UQQ30" s="583"/>
      <c r="UQR30" s="583"/>
      <c r="UQS30" s="583"/>
      <c r="UQT30" s="583"/>
      <c r="UQU30" s="583"/>
      <c r="UQV30" s="583"/>
      <c r="UQW30" s="583"/>
      <c r="UQX30" s="583"/>
      <c r="UQY30" s="583"/>
      <c r="UQZ30" s="583"/>
      <c r="URA30" s="583"/>
      <c r="URB30" s="583"/>
      <c r="URC30" s="583"/>
      <c r="URD30" s="583"/>
      <c r="URE30" s="583"/>
      <c r="URF30" s="583"/>
      <c r="URG30" s="583"/>
      <c r="URH30" s="583"/>
      <c r="URI30" s="583"/>
      <c r="URJ30" s="583"/>
      <c r="URK30" s="583"/>
      <c r="URL30" s="583"/>
      <c r="URM30" s="583"/>
      <c r="URN30" s="583"/>
      <c r="URO30" s="583"/>
      <c r="URP30" s="583"/>
      <c r="URQ30" s="583"/>
      <c r="URR30" s="583"/>
      <c r="URS30" s="583"/>
      <c r="URT30" s="583"/>
      <c r="URU30" s="583"/>
      <c r="URV30" s="583"/>
      <c r="URW30" s="583"/>
      <c r="URX30" s="583"/>
      <c r="URY30" s="583"/>
      <c r="URZ30" s="583"/>
      <c r="USA30" s="583"/>
      <c r="USB30" s="583"/>
      <c r="USC30" s="583"/>
      <c r="USD30" s="583"/>
      <c r="USE30" s="583"/>
      <c r="USF30" s="583"/>
      <c r="USG30" s="583"/>
      <c r="USH30" s="583"/>
      <c r="USI30" s="583"/>
      <c r="USJ30" s="583"/>
      <c r="USK30" s="583"/>
      <c r="USL30" s="583"/>
      <c r="USM30" s="583"/>
      <c r="USN30" s="583"/>
      <c r="USO30" s="583"/>
      <c r="USP30" s="583"/>
      <c r="USQ30" s="583"/>
      <c r="USR30" s="583"/>
      <c r="USS30" s="583"/>
      <c r="UST30" s="583"/>
      <c r="USU30" s="583"/>
      <c r="USV30" s="583"/>
      <c r="USW30" s="583"/>
      <c r="USX30" s="583"/>
      <c r="USY30" s="583"/>
      <c r="USZ30" s="583"/>
      <c r="UTA30" s="583"/>
      <c r="UTB30" s="583"/>
      <c r="UTC30" s="583"/>
      <c r="UTD30" s="583"/>
      <c r="UTE30" s="583"/>
      <c r="UTF30" s="583"/>
      <c r="UTG30" s="583"/>
      <c r="UTH30" s="583"/>
      <c r="UTI30" s="583"/>
      <c r="UTJ30" s="583"/>
      <c r="UTK30" s="583"/>
      <c r="UTL30" s="583"/>
      <c r="UTM30" s="583"/>
      <c r="UTN30" s="583"/>
      <c r="UTO30" s="583"/>
      <c r="UTP30" s="583"/>
      <c r="UTQ30" s="583"/>
      <c r="UTR30" s="583"/>
      <c r="UTS30" s="583"/>
      <c r="UTT30" s="583"/>
      <c r="UTU30" s="583"/>
      <c r="UTV30" s="583"/>
      <c r="UTW30" s="583"/>
      <c r="UTX30" s="583"/>
      <c r="UTY30" s="583"/>
      <c r="UTZ30" s="583"/>
      <c r="UUA30" s="583"/>
      <c r="UUB30" s="583"/>
      <c r="UUC30" s="583"/>
      <c r="UUD30" s="583"/>
      <c r="UUE30" s="583"/>
      <c r="UUF30" s="583"/>
      <c r="UUG30" s="583"/>
      <c r="UUH30" s="583"/>
      <c r="UUI30" s="583"/>
      <c r="UUJ30" s="583"/>
      <c r="UUK30" s="583"/>
      <c r="UUL30" s="583"/>
      <c r="UUM30" s="583"/>
      <c r="UUN30" s="583"/>
      <c r="UUO30" s="583"/>
      <c r="UUP30" s="583"/>
      <c r="UUQ30" s="583"/>
      <c r="UUR30" s="583"/>
      <c r="UUS30" s="583"/>
      <c r="UUT30" s="583"/>
      <c r="UUU30" s="583"/>
      <c r="UUV30" s="583"/>
      <c r="UUW30" s="583"/>
      <c r="UUX30" s="583"/>
      <c r="UUY30" s="583"/>
      <c r="UUZ30" s="583"/>
      <c r="UVA30" s="583"/>
      <c r="UVB30" s="583"/>
      <c r="UVC30" s="583"/>
      <c r="UVD30" s="583"/>
      <c r="UVE30" s="583"/>
      <c r="UVF30" s="583"/>
      <c r="UVG30" s="583"/>
      <c r="UVH30" s="583"/>
      <c r="UVI30" s="583"/>
      <c r="UVJ30" s="583"/>
      <c r="UVK30" s="583"/>
      <c r="UVL30" s="583"/>
      <c r="UVM30" s="583"/>
      <c r="UVN30" s="583"/>
      <c r="UVO30" s="583"/>
      <c r="UVP30" s="583"/>
      <c r="UVQ30" s="583"/>
      <c r="UVR30" s="583"/>
      <c r="UVS30" s="583"/>
      <c r="UVT30" s="583"/>
      <c r="UVU30" s="583"/>
      <c r="UVV30" s="583"/>
      <c r="UVW30" s="583"/>
      <c r="UVX30" s="583"/>
      <c r="UVY30" s="583"/>
      <c r="UVZ30" s="583"/>
      <c r="UWA30" s="583"/>
      <c r="UWB30" s="583"/>
      <c r="UWC30" s="583"/>
      <c r="UWD30" s="583"/>
      <c r="UWE30" s="583"/>
      <c r="UWF30" s="583"/>
      <c r="UWG30" s="583"/>
      <c r="UWH30" s="583"/>
      <c r="UWI30" s="583"/>
      <c r="UWJ30" s="583"/>
      <c r="UWK30" s="583"/>
      <c r="UWL30" s="583"/>
      <c r="UWM30" s="583"/>
      <c r="UWN30" s="583"/>
      <c r="UWO30" s="583"/>
      <c r="UWP30" s="583"/>
      <c r="UWQ30" s="583"/>
      <c r="UWR30" s="583"/>
      <c r="UWS30" s="583"/>
      <c r="UWT30" s="583"/>
      <c r="UWU30" s="583"/>
      <c r="UWV30" s="583"/>
      <c r="UWW30" s="583"/>
      <c r="UWX30" s="583"/>
      <c r="UWY30" s="583"/>
      <c r="UWZ30" s="583"/>
      <c r="UXA30" s="583"/>
      <c r="UXB30" s="583"/>
      <c r="UXC30" s="583"/>
      <c r="UXD30" s="583"/>
      <c r="UXE30" s="583"/>
      <c r="UXF30" s="583"/>
      <c r="UXG30" s="583"/>
      <c r="UXH30" s="583"/>
      <c r="UXI30" s="583"/>
      <c r="UXJ30" s="583"/>
      <c r="UXK30" s="583"/>
      <c r="UXL30" s="583"/>
      <c r="UXM30" s="583"/>
      <c r="UXN30" s="583"/>
      <c r="UXO30" s="583"/>
      <c r="UXP30" s="583"/>
      <c r="UXQ30" s="583"/>
      <c r="UXR30" s="583"/>
      <c r="UXS30" s="583"/>
      <c r="UXT30" s="583"/>
      <c r="UXU30" s="583"/>
      <c r="UXV30" s="583"/>
      <c r="UXW30" s="583"/>
      <c r="UXX30" s="583"/>
      <c r="UXY30" s="583"/>
      <c r="UXZ30" s="583"/>
      <c r="UYA30" s="583"/>
      <c r="UYB30" s="583"/>
      <c r="UYC30" s="583"/>
      <c r="UYD30" s="583"/>
      <c r="UYE30" s="583"/>
      <c r="UYF30" s="583"/>
      <c r="UYG30" s="583"/>
      <c r="UYH30" s="583"/>
      <c r="UYI30" s="583"/>
      <c r="UYJ30" s="583"/>
      <c r="UYK30" s="583"/>
      <c r="UYL30" s="583"/>
      <c r="UYM30" s="583"/>
      <c r="UYN30" s="583"/>
      <c r="UYO30" s="583"/>
      <c r="UYP30" s="583"/>
      <c r="UYQ30" s="583"/>
      <c r="UYR30" s="583"/>
      <c r="UYS30" s="583"/>
      <c r="UYT30" s="583"/>
      <c r="UYU30" s="583"/>
      <c r="UYV30" s="583"/>
      <c r="UYW30" s="583"/>
      <c r="UYX30" s="583"/>
      <c r="UYY30" s="583"/>
      <c r="UYZ30" s="583"/>
      <c r="UZA30" s="583"/>
      <c r="UZB30" s="583"/>
      <c r="UZC30" s="583"/>
      <c r="UZD30" s="583"/>
      <c r="UZE30" s="583"/>
      <c r="UZF30" s="583"/>
      <c r="UZG30" s="583"/>
      <c r="UZH30" s="583"/>
      <c r="UZI30" s="583"/>
      <c r="UZJ30" s="583"/>
      <c r="UZK30" s="583"/>
      <c r="UZL30" s="583"/>
      <c r="UZM30" s="583"/>
      <c r="UZN30" s="583"/>
      <c r="UZO30" s="583"/>
      <c r="UZP30" s="583"/>
      <c r="UZQ30" s="583"/>
      <c r="UZR30" s="583"/>
      <c r="UZS30" s="583"/>
      <c r="UZT30" s="583"/>
      <c r="UZU30" s="583"/>
      <c r="UZV30" s="583"/>
      <c r="UZW30" s="583"/>
      <c r="UZX30" s="583"/>
      <c r="UZY30" s="583"/>
      <c r="UZZ30" s="583"/>
      <c r="VAA30" s="583"/>
      <c r="VAB30" s="583"/>
      <c r="VAC30" s="583"/>
      <c r="VAD30" s="583"/>
      <c r="VAE30" s="583"/>
      <c r="VAF30" s="583"/>
      <c r="VAG30" s="583"/>
      <c r="VAH30" s="583"/>
      <c r="VAI30" s="583"/>
      <c r="VAJ30" s="583"/>
      <c r="VAK30" s="583"/>
      <c r="VAL30" s="583"/>
      <c r="VAM30" s="583"/>
      <c r="VAN30" s="583"/>
      <c r="VAO30" s="583"/>
      <c r="VAP30" s="583"/>
      <c r="VAQ30" s="583"/>
      <c r="VAR30" s="583"/>
      <c r="VAS30" s="583"/>
      <c r="VAT30" s="583"/>
      <c r="VAU30" s="583"/>
      <c r="VAV30" s="583"/>
      <c r="VAW30" s="583"/>
      <c r="VAX30" s="583"/>
      <c r="VAY30" s="583"/>
      <c r="VAZ30" s="583"/>
      <c r="VBA30" s="583"/>
      <c r="VBB30" s="583"/>
      <c r="VBC30" s="583"/>
      <c r="VBD30" s="583"/>
      <c r="VBE30" s="583"/>
      <c r="VBF30" s="583"/>
      <c r="VBG30" s="583"/>
      <c r="VBH30" s="583"/>
      <c r="VBI30" s="583"/>
      <c r="VBJ30" s="583"/>
      <c r="VBK30" s="583"/>
      <c r="VBL30" s="583"/>
      <c r="VBM30" s="583"/>
      <c r="VBN30" s="583"/>
      <c r="VBO30" s="583"/>
      <c r="VBP30" s="583"/>
      <c r="VBQ30" s="583"/>
      <c r="VBR30" s="583"/>
      <c r="VBS30" s="583"/>
      <c r="VBT30" s="583"/>
      <c r="VBU30" s="583"/>
      <c r="VBV30" s="583"/>
      <c r="VBW30" s="583"/>
      <c r="VBX30" s="583"/>
      <c r="VBY30" s="583"/>
      <c r="VBZ30" s="583"/>
      <c r="VCA30" s="583"/>
      <c r="VCB30" s="583"/>
      <c r="VCC30" s="583"/>
      <c r="VCD30" s="583"/>
      <c r="VCE30" s="583"/>
      <c r="VCF30" s="583"/>
      <c r="VCG30" s="583"/>
      <c r="VCH30" s="583"/>
      <c r="VCI30" s="583"/>
      <c r="VCJ30" s="583"/>
      <c r="VCK30" s="583"/>
      <c r="VCL30" s="583"/>
      <c r="VCM30" s="583"/>
      <c r="VCN30" s="583"/>
      <c r="VCO30" s="583"/>
      <c r="VCP30" s="583"/>
      <c r="VCQ30" s="583"/>
      <c r="VCR30" s="583"/>
      <c r="VCS30" s="583"/>
      <c r="VCT30" s="583"/>
      <c r="VCU30" s="583"/>
      <c r="VCV30" s="583"/>
      <c r="VCW30" s="583"/>
      <c r="VCX30" s="583"/>
      <c r="VCY30" s="583"/>
      <c r="VCZ30" s="583"/>
      <c r="VDA30" s="583"/>
      <c r="VDB30" s="583"/>
      <c r="VDC30" s="583"/>
      <c r="VDD30" s="583"/>
      <c r="VDE30" s="583"/>
      <c r="VDF30" s="583"/>
      <c r="VDG30" s="583"/>
      <c r="VDH30" s="583"/>
      <c r="VDI30" s="583"/>
      <c r="VDJ30" s="583"/>
      <c r="VDK30" s="583"/>
      <c r="VDL30" s="583"/>
      <c r="VDM30" s="583"/>
      <c r="VDN30" s="583"/>
      <c r="VDO30" s="583"/>
      <c r="VDP30" s="583"/>
      <c r="VDQ30" s="583"/>
      <c r="VDR30" s="583"/>
      <c r="VDS30" s="583"/>
      <c r="VDT30" s="583"/>
      <c r="VDU30" s="583"/>
      <c r="VDV30" s="583"/>
      <c r="VDW30" s="583"/>
      <c r="VDX30" s="583"/>
      <c r="VDY30" s="583"/>
      <c r="VDZ30" s="583"/>
      <c r="VEA30" s="583"/>
      <c r="VEB30" s="583"/>
      <c r="VEC30" s="583"/>
      <c r="VED30" s="583"/>
      <c r="VEE30" s="583"/>
      <c r="VEF30" s="583"/>
      <c r="VEG30" s="583"/>
      <c r="VEH30" s="583"/>
      <c r="VEI30" s="583"/>
      <c r="VEJ30" s="583"/>
      <c r="VEK30" s="583"/>
      <c r="VEL30" s="583"/>
      <c r="VEM30" s="583"/>
      <c r="VEN30" s="583"/>
      <c r="VEO30" s="583"/>
      <c r="VEP30" s="583"/>
      <c r="VEQ30" s="583"/>
      <c r="VER30" s="583"/>
      <c r="VES30" s="583"/>
      <c r="VET30" s="583"/>
      <c r="VEU30" s="583"/>
      <c r="VEV30" s="583"/>
      <c r="VEW30" s="583"/>
      <c r="VEX30" s="583"/>
      <c r="VEY30" s="583"/>
      <c r="VEZ30" s="583"/>
      <c r="VFA30" s="583"/>
      <c r="VFB30" s="583"/>
      <c r="VFC30" s="583"/>
      <c r="VFD30" s="583"/>
      <c r="VFE30" s="583"/>
      <c r="VFF30" s="583"/>
      <c r="VFG30" s="583"/>
      <c r="VFH30" s="583"/>
      <c r="VFI30" s="583"/>
      <c r="VFJ30" s="583"/>
      <c r="VFK30" s="583"/>
      <c r="VFL30" s="583"/>
      <c r="VFM30" s="583"/>
      <c r="VFN30" s="583"/>
      <c r="VFO30" s="583"/>
      <c r="VFP30" s="583"/>
      <c r="VFQ30" s="583"/>
      <c r="VFR30" s="583"/>
      <c r="VFS30" s="583"/>
      <c r="VFT30" s="583"/>
      <c r="VFU30" s="583"/>
      <c r="VFV30" s="583"/>
      <c r="VFW30" s="583"/>
      <c r="VFX30" s="583"/>
      <c r="VFY30" s="583"/>
      <c r="VFZ30" s="583"/>
      <c r="VGA30" s="583"/>
      <c r="VGB30" s="583"/>
      <c r="VGC30" s="583"/>
      <c r="VGD30" s="583"/>
      <c r="VGE30" s="583"/>
      <c r="VGF30" s="583"/>
      <c r="VGG30" s="583"/>
      <c r="VGH30" s="583"/>
      <c r="VGI30" s="583"/>
      <c r="VGJ30" s="583"/>
      <c r="VGK30" s="583"/>
      <c r="VGL30" s="583"/>
      <c r="VGM30" s="583"/>
      <c r="VGN30" s="583"/>
      <c r="VGO30" s="583"/>
      <c r="VGP30" s="583"/>
      <c r="VGQ30" s="583"/>
      <c r="VGR30" s="583"/>
      <c r="VGS30" s="583"/>
      <c r="VGT30" s="583"/>
      <c r="VGU30" s="583"/>
      <c r="VGV30" s="583"/>
      <c r="VGW30" s="583"/>
      <c r="VGX30" s="583"/>
      <c r="VGY30" s="583"/>
      <c r="VGZ30" s="583"/>
      <c r="VHA30" s="583"/>
      <c r="VHB30" s="583"/>
      <c r="VHC30" s="583"/>
      <c r="VHD30" s="583"/>
      <c r="VHE30" s="583"/>
      <c r="VHF30" s="583"/>
      <c r="VHG30" s="583"/>
      <c r="VHH30" s="583"/>
      <c r="VHI30" s="583"/>
      <c r="VHJ30" s="583"/>
      <c r="VHK30" s="583"/>
      <c r="VHL30" s="583"/>
      <c r="VHM30" s="583"/>
      <c r="VHN30" s="583"/>
      <c r="VHO30" s="583"/>
      <c r="VHP30" s="583"/>
      <c r="VHQ30" s="583"/>
      <c r="VHR30" s="583"/>
      <c r="VHS30" s="583"/>
      <c r="VHT30" s="583"/>
      <c r="VHU30" s="583"/>
      <c r="VHV30" s="583"/>
      <c r="VHW30" s="583"/>
      <c r="VHX30" s="583"/>
      <c r="VHY30" s="583"/>
      <c r="VHZ30" s="583"/>
      <c r="VIA30" s="583"/>
      <c r="VIB30" s="583"/>
      <c r="VIC30" s="583"/>
      <c r="VID30" s="583"/>
      <c r="VIE30" s="583"/>
      <c r="VIF30" s="583"/>
      <c r="VIG30" s="583"/>
      <c r="VIH30" s="583"/>
      <c r="VII30" s="583"/>
      <c r="VIJ30" s="583"/>
      <c r="VIK30" s="583"/>
      <c r="VIL30" s="583"/>
      <c r="VIM30" s="583"/>
      <c r="VIN30" s="583"/>
      <c r="VIO30" s="583"/>
      <c r="VIP30" s="583"/>
      <c r="VIQ30" s="583"/>
      <c r="VIR30" s="583"/>
      <c r="VIS30" s="583"/>
      <c r="VIT30" s="583"/>
      <c r="VIU30" s="583"/>
      <c r="VIV30" s="583"/>
      <c r="VIW30" s="583"/>
      <c r="VIX30" s="583"/>
      <c r="VIY30" s="583"/>
      <c r="VIZ30" s="583"/>
      <c r="VJA30" s="583"/>
      <c r="VJB30" s="583"/>
      <c r="VJC30" s="583"/>
      <c r="VJD30" s="583"/>
      <c r="VJE30" s="583"/>
      <c r="VJF30" s="583"/>
      <c r="VJG30" s="583"/>
      <c r="VJH30" s="583"/>
      <c r="VJI30" s="583"/>
      <c r="VJJ30" s="583"/>
      <c r="VJK30" s="583"/>
      <c r="VJL30" s="583"/>
      <c r="VJM30" s="583"/>
      <c r="VJN30" s="583"/>
      <c r="VJO30" s="583"/>
      <c r="VJP30" s="583"/>
      <c r="VJQ30" s="583"/>
      <c r="VJR30" s="583"/>
      <c r="VJS30" s="583"/>
      <c r="VJT30" s="583"/>
      <c r="VJU30" s="583"/>
      <c r="VJV30" s="583"/>
      <c r="VJW30" s="583"/>
      <c r="VJX30" s="583"/>
      <c r="VJY30" s="583"/>
      <c r="VJZ30" s="583"/>
      <c r="VKA30" s="583"/>
      <c r="VKB30" s="583"/>
      <c r="VKC30" s="583"/>
      <c r="VKD30" s="583"/>
      <c r="VKE30" s="583"/>
      <c r="VKF30" s="583"/>
      <c r="VKG30" s="583"/>
      <c r="VKH30" s="583"/>
      <c r="VKI30" s="583"/>
      <c r="VKJ30" s="583"/>
      <c r="VKK30" s="583"/>
      <c r="VKL30" s="583"/>
      <c r="VKM30" s="583"/>
      <c r="VKN30" s="583"/>
      <c r="VKO30" s="583"/>
      <c r="VKP30" s="583"/>
      <c r="VKQ30" s="583"/>
      <c r="VKR30" s="583"/>
      <c r="VKS30" s="583"/>
      <c r="VKT30" s="583"/>
      <c r="VKU30" s="583"/>
      <c r="VKV30" s="583"/>
      <c r="VKW30" s="583"/>
      <c r="VKX30" s="583"/>
      <c r="VKY30" s="583"/>
      <c r="VKZ30" s="583"/>
      <c r="VLA30" s="583"/>
      <c r="VLB30" s="583"/>
      <c r="VLC30" s="583"/>
      <c r="VLD30" s="583"/>
      <c r="VLE30" s="583"/>
      <c r="VLF30" s="583"/>
      <c r="VLG30" s="583"/>
      <c r="VLH30" s="583"/>
      <c r="VLI30" s="583"/>
      <c r="VLJ30" s="583"/>
      <c r="VLK30" s="583"/>
      <c r="VLL30" s="583"/>
      <c r="VLM30" s="583"/>
      <c r="VLN30" s="583"/>
      <c r="VLO30" s="583"/>
      <c r="VLP30" s="583"/>
      <c r="VLQ30" s="583"/>
      <c r="VLR30" s="583"/>
      <c r="VLS30" s="583"/>
      <c r="VLT30" s="583"/>
      <c r="VLU30" s="583"/>
      <c r="VLV30" s="583"/>
      <c r="VLW30" s="583"/>
      <c r="VLX30" s="583"/>
      <c r="VLY30" s="583"/>
      <c r="VLZ30" s="583"/>
      <c r="VMA30" s="583"/>
      <c r="VMB30" s="583"/>
      <c r="VMC30" s="583"/>
      <c r="VMD30" s="583"/>
      <c r="VME30" s="583"/>
      <c r="VMF30" s="583"/>
      <c r="VMG30" s="583"/>
      <c r="VMH30" s="583"/>
      <c r="VMI30" s="583"/>
      <c r="VMJ30" s="583"/>
      <c r="VMK30" s="583"/>
      <c r="VML30" s="583"/>
      <c r="VMM30" s="583"/>
      <c r="VMN30" s="583"/>
      <c r="VMO30" s="583"/>
      <c r="VMP30" s="583"/>
      <c r="VMQ30" s="583"/>
      <c r="VMR30" s="583"/>
      <c r="VMS30" s="583"/>
      <c r="VMT30" s="583"/>
      <c r="VMU30" s="583"/>
      <c r="VMV30" s="583"/>
      <c r="VMW30" s="583"/>
      <c r="VMX30" s="583"/>
      <c r="VMY30" s="583"/>
      <c r="VMZ30" s="583"/>
      <c r="VNA30" s="583"/>
      <c r="VNB30" s="583"/>
      <c r="VNC30" s="583"/>
      <c r="VND30" s="583"/>
      <c r="VNE30" s="583"/>
      <c r="VNF30" s="583"/>
      <c r="VNG30" s="583"/>
      <c r="VNH30" s="583"/>
      <c r="VNI30" s="583"/>
      <c r="VNJ30" s="583"/>
      <c r="VNK30" s="583"/>
      <c r="VNL30" s="583"/>
      <c r="VNM30" s="583"/>
      <c r="VNN30" s="583"/>
      <c r="VNO30" s="583"/>
      <c r="VNP30" s="583"/>
      <c r="VNQ30" s="583"/>
      <c r="VNR30" s="583"/>
      <c r="VNS30" s="583"/>
      <c r="VNT30" s="583"/>
      <c r="VNU30" s="583"/>
      <c r="VNV30" s="583"/>
      <c r="VNW30" s="583"/>
      <c r="VNX30" s="583"/>
      <c r="VNY30" s="583"/>
      <c r="VNZ30" s="583"/>
      <c r="VOA30" s="583"/>
      <c r="VOB30" s="583"/>
      <c r="VOC30" s="583"/>
      <c r="VOD30" s="583"/>
      <c r="VOE30" s="583"/>
      <c r="VOF30" s="583"/>
      <c r="VOG30" s="583"/>
      <c r="VOH30" s="583"/>
      <c r="VOI30" s="583"/>
      <c r="VOJ30" s="583"/>
      <c r="VOK30" s="583"/>
      <c r="VOL30" s="583"/>
      <c r="VOM30" s="583"/>
      <c r="VON30" s="583"/>
      <c r="VOO30" s="583"/>
      <c r="VOP30" s="583"/>
      <c r="VOQ30" s="583"/>
      <c r="VOR30" s="583"/>
      <c r="VOS30" s="583"/>
      <c r="VOT30" s="583"/>
      <c r="VOU30" s="583"/>
      <c r="VOV30" s="583"/>
      <c r="VOW30" s="583"/>
      <c r="VOX30" s="583"/>
      <c r="VOY30" s="583"/>
      <c r="VOZ30" s="583"/>
      <c r="VPA30" s="583"/>
      <c r="VPB30" s="583"/>
      <c r="VPC30" s="583"/>
      <c r="VPD30" s="583"/>
      <c r="VPE30" s="583"/>
      <c r="VPF30" s="583"/>
      <c r="VPG30" s="583"/>
      <c r="VPH30" s="583"/>
      <c r="VPI30" s="583"/>
      <c r="VPJ30" s="583"/>
      <c r="VPK30" s="583"/>
      <c r="VPL30" s="583"/>
      <c r="VPM30" s="583"/>
      <c r="VPN30" s="583"/>
      <c r="VPO30" s="583"/>
      <c r="VPP30" s="583"/>
      <c r="VPQ30" s="583"/>
      <c r="VPR30" s="583"/>
      <c r="VPS30" s="583"/>
      <c r="VPT30" s="583"/>
      <c r="VPU30" s="583"/>
      <c r="VPV30" s="583"/>
      <c r="VPW30" s="583"/>
      <c r="VPX30" s="583"/>
      <c r="VPY30" s="583"/>
      <c r="VPZ30" s="583"/>
      <c r="VQA30" s="583"/>
      <c r="VQB30" s="583"/>
      <c r="VQC30" s="583"/>
      <c r="VQD30" s="583"/>
      <c r="VQE30" s="583"/>
      <c r="VQF30" s="583"/>
      <c r="VQG30" s="583"/>
      <c r="VQH30" s="583"/>
      <c r="VQI30" s="583"/>
      <c r="VQJ30" s="583"/>
      <c r="VQK30" s="583"/>
      <c r="VQL30" s="583"/>
      <c r="VQM30" s="583"/>
      <c r="VQN30" s="583"/>
      <c r="VQO30" s="583"/>
      <c r="VQP30" s="583"/>
      <c r="VQQ30" s="583"/>
      <c r="VQR30" s="583"/>
      <c r="VQS30" s="583"/>
      <c r="VQT30" s="583"/>
      <c r="VQU30" s="583"/>
      <c r="VQV30" s="583"/>
      <c r="VQW30" s="583"/>
      <c r="VQX30" s="583"/>
      <c r="VQY30" s="583"/>
      <c r="VQZ30" s="583"/>
      <c r="VRA30" s="583"/>
      <c r="VRB30" s="583"/>
      <c r="VRC30" s="583"/>
      <c r="VRD30" s="583"/>
      <c r="VRE30" s="583"/>
      <c r="VRF30" s="583"/>
      <c r="VRG30" s="583"/>
      <c r="VRH30" s="583"/>
      <c r="VRI30" s="583"/>
      <c r="VRJ30" s="583"/>
      <c r="VRK30" s="583"/>
      <c r="VRL30" s="583"/>
      <c r="VRM30" s="583"/>
      <c r="VRN30" s="583"/>
      <c r="VRO30" s="583"/>
      <c r="VRP30" s="583"/>
      <c r="VRQ30" s="583"/>
      <c r="VRR30" s="583"/>
      <c r="VRS30" s="583"/>
      <c r="VRT30" s="583"/>
      <c r="VRU30" s="583"/>
      <c r="VRV30" s="583"/>
      <c r="VRW30" s="583"/>
      <c r="VRX30" s="583"/>
      <c r="VRY30" s="583"/>
      <c r="VRZ30" s="583"/>
      <c r="VSA30" s="583"/>
      <c r="VSB30" s="583"/>
      <c r="VSC30" s="583"/>
      <c r="VSD30" s="583"/>
      <c r="VSE30" s="583"/>
      <c r="VSF30" s="583"/>
      <c r="VSG30" s="583"/>
      <c r="VSH30" s="583"/>
      <c r="VSI30" s="583"/>
      <c r="VSJ30" s="583"/>
      <c r="VSK30" s="583"/>
      <c r="VSL30" s="583"/>
      <c r="VSM30" s="583"/>
      <c r="VSN30" s="583"/>
      <c r="VSO30" s="583"/>
      <c r="VSP30" s="583"/>
      <c r="VSQ30" s="583"/>
      <c r="VSR30" s="583"/>
      <c r="VSS30" s="583"/>
      <c r="VST30" s="583"/>
      <c r="VSU30" s="583"/>
      <c r="VSV30" s="583"/>
      <c r="VSW30" s="583"/>
      <c r="VSX30" s="583"/>
      <c r="VSY30" s="583"/>
      <c r="VSZ30" s="583"/>
      <c r="VTA30" s="583"/>
      <c r="VTB30" s="583"/>
      <c r="VTC30" s="583"/>
      <c r="VTD30" s="583"/>
      <c r="VTE30" s="583"/>
      <c r="VTF30" s="583"/>
      <c r="VTG30" s="583"/>
      <c r="VTH30" s="583"/>
      <c r="VTI30" s="583"/>
      <c r="VTJ30" s="583"/>
      <c r="VTK30" s="583"/>
      <c r="VTL30" s="583"/>
      <c r="VTM30" s="583"/>
      <c r="VTN30" s="583"/>
      <c r="VTO30" s="583"/>
      <c r="VTP30" s="583"/>
      <c r="VTQ30" s="583"/>
      <c r="VTR30" s="583"/>
      <c r="VTS30" s="583"/>
      <c r="VTT30" s="583"/>
      <c r="VTU30" s="583"/>
      <c r="VTV30" s="583"/>
      <c r="VTW30" s="583"/>
      <c r="VTX30" s="583"/>
      <c r="VTY30" s="583"/>
      <c r="VTZ30" s="583"/>
      <c r="VUA30" s="583"/>
      <c r="VUB30" s="583"/>
      <c r="VUC30" s="583"/>
      <c r="VUD30" s="583"/>
      <c r="VUE30" s="583"/>
      <c r="VUF30" s="583"/>
      <c r="VUG30" s="583"/>
      <c r="VUH30" s="583"/>
      <c r="VUI30" s="583"/>
      <c r="VUJ30" s="583"/>
      <c r="VUK30" s="583"/>
      <c r="VUL30" s="583"/>
      <c r="VUM30" s="583"/>
      <c r="VUN30" s="583"/>
      <c r="VUO30" s="583"/>
      <c r="VUP30" s="583"/>
      <c r="VUQ30" s="583"/>
      <c r="VUR30" s="583"/>
      <c r="VUS30" s="583"/>
      <c r="VUT30" s="583"/>
      <c r="VUU30" s="583"/>
      <c r="VUV30" s="583"/>
      <c r="VUW30" s="583"/>
      <c r="VUX30" s="583"/>
      <c r="VUY30" s="583"/>
      <c r="VUZ30" s="583"/>
      <c r="VVA30" s="583"/>
      <c r="VVB30" s="583"/>
      <c r="VVC30" s="583"/>
      <c r="VVD30" s="583"/>
      <c r="VVE30" s="583"/>
      <c r="VVF30" s="583"/>
      <c r="VVG30" s="583"/>
      <c r="VVH30" s="583"/>
      <c r="VVI30" s="583"/>
      <c r="VVJ30" s="583"/>
      <c r="VVK30" s="583"/>
      <c r="VVL30" s="583"/>
      <c r="VVM30" s="583"/>
      <c r="VVN30" s="583"/>
      <c r="VVO30" s="583"/>
      <c r="VVP30" s="583"/>
      <c r="VVQ30" s="583"/>
      <c r="VVR30" s="583"/>
      <c r="VVS30" s="583"/>
      <c r="VVT30" s="583"/>
      <c r="VVU30" s="583"/>
      <c r="VVV30" s="583"/>
      <c r="VVW30" s="583"/>
      <c r="VVX30" s="583"/>
      <c r="VVY30" s="583"/>
      <c r="VVZ30" s="583"/>
      <c r="VWA30" s="583"/>
      <c r="VWB30" s="583"/>
      <c r="VWC30" s="583"/>
      <c r="VWD30" s="583"/>
      <c r="VWE30" s="583"/>
      <c r="VWF30" s="583"/>
      <c r="VWG30" s="583"/>
      <c r="VWH30" s="583"/>
      <c r="VWI30" s="583"/>
      <c r="VWJ30" s="583"/>
      <c r="VWK30" s="583"/>
      <c r="VWL30" s="583"/>
      <c r="VWM30" s="583"/>
      <c r="VWN30" s="583"/>
      <c r="VWO30" s="583"/>
      <c r="VWP30" s="583"/>
      <c r="VWQ30" s="583"/>
      <c r="VWR30" s="583"/>
      <c r="VWS30" s="583"/>
      <c r="VWT30" s="583"/>
      <c r="VWU30" s="583"/>
      <c r="VWV30" s="583"/>
      <c r="VWW30" s="583"/>
      <c r="VWX30" s="583"/>
      <c r="VWY30" s="583"/>
      <c r="VWZ30" s="583"/>
      <c r="VXA30" s="583"/>
      <c r="VXB30" s="583"/>
      <c r="VXC30" s="583"/>
      <c r="VXD30" s="583"/>
      <c r="VXE30" s="583"/>
      <c r="VXF30" s="583"/>
      <c r="VXG30" s="583"/>
      <c r="VXH30" s="583"/>
      <c r="VXI30" s="583"/>
      <c r="VXJ30" s="583"/>
      <c r="VXK30" s="583"/>
      <c r="VXL30" s="583"/>
      <c r="VXM30" s="583"/>
      <c r="VXN30" s="583"/>
      <c r="VXO30" s="583"/>
      <c r="VXP30" s="583"/>
      <c r="VXQ30" s="583"/>
      <c r="VXR30" s="583"/>
      <c r="VXS30" s="583"/>
      <c r="VXT30" s="583"/>
      <c r="VXU30" s="583"/>
      <c r="VXV30" s="583"/>
      <c r="VXW30" s="583"/>
      <c r="VXX30" s="583"/>
      <c r="VXY30" s="583"/>
      <c r="VXZ30" s="583"/>
      <c r="VYA30" s="583"/>
      <c r="VYB30" s="583"/>
      <c r="VYC30" s="583"/>
      <c r="VYD30" s="583"/>
      <c r="VYE30" s="583"/>
      <c r="VYF30" s="583"/>
      <c r="VYG30" s="583"/>
      <c r="VYH30" s="583"/>
      <c r="VYI30" s="583"/>
      <c r="VYJ30" s="583"/>
      <c r="VYK30" s="583"/>
      <c r="VYL30" s="583"/>
      <c r="VYM30" s="583"/>
      <c r="VYN30" s="583"/>
      <c r="VYO30" s="583"/>
      <c r="VYP30" s="583"/>
      <c r="VYQ30" s="583"/>
      <c r="VYR30" s="583"/>
      <c r="VYS30" s="583"/>
      <c r="VYT30" s="583"/>
      <c r="VYU30" s="583"/>
      <c r="VYV30" s="583"/>
      <c r="VYW30" s="583"/>
      <c r="VYX30" s="583"/>
      <c r="VYY30" s="583"/>
      <c r="VYZ30" s="583"/>
      <c r="VZA30" s="583"/>
      <c r="VZB30" s="583"/>
      <c r="VZC30" s="583"/>
      <c r="VZD30" s="583"/>
      <c r="VZE30" s="583"/>
      <c r="VZF30" s="583"/>
      <c r="VZG30" s="583"/>
      <c r="VZH30" s="583"/>
      <c r="VZI30" s="583"/>
      <c r="VZJ30" s="583"/>
      <c r="VZK30" s="583"/>
      <c r="VZL30" s="583"/>
      <c r="VZM30" s="583"/>
      <c r="VZN30" s="583"/>
      <c r="VZO30" s="583"/>
      <c r="VZP30" s="583"/>
      <c r="VZQ30" s="583"/>
      <c r="VZR30" s="583"/>
      <c r="VZS30" s="583"/>
      <c r="VZT30" s="583"/>
      <c r="VZU30" s="583"/>
      <c r="VZV30" s="583"/>
      <c r="VZW30" s="583"/>
      <c r="VZX30" s="583"/>
      <c r="VZY30" s="583"/>
      <c r="VZZ30" s="583"/>
      <c r="WAA30" s="583"/>
      <c r="WAB30" s="583"/>
      <c r="WAC30" s="583"/>
      <c r="WAD30" s="583"/>
      <c r="WAE30" s="583"/>
      <c r="WAF30" s="583"/>
      <c r="WAG30" s="583"/>
      <c r="WAH30" s="583"/>
      <c r="WAI30" s="583"/>
      <c r="WAJ30" s="583"/>
      <c r="WAK30" s="583"/>
      <c r="WAL30" s="583"/>
      <c r="WAM30" s="583"/>
      <c r="WAN30" s="583"/>
      <c r="WAO30" s="583"/>
      <c r="WAP30" s="583"/>
      <c r="WAQ30" s="583"/>
      <c r="WAR30" s="583"/>
      <c r="WAS30" s="583"/>
      <c r="WAT30" s="583"/>
      <c r="WAU30" s="583"/>
      <c r="WAV30" s="583"/>
      <c r="WAW30" s="583"/>
      <c r="WAX30" s="583"/>
      <c r="WAY30" s="583"/>
      <c r="WAZ30" s="583"/>
      <c r="WBA30" s="583"/>
      <c r="WBB30" s="583"/>
      <c r="WBC30" s="583"/>
      <c r="WBD30" s="583"/>
      <c r="WBE30" s="583"/>
      <c r="WBF30" s="583"/>
      <c r="WBG30" s="583"/>
      <c r="WBH30" s="583"/>
      <c r="WBI30" s="583"/>
      <c r="WBJ30" s="583"/>
      <c r="WBK30" s="583"/>
      <c r="WBL30" s="583"/>
      <c r="WBM30" s="583"/>
      <c r="WBN30" s="583"/>
      <c r="WBO30" s="583"/>
      <c r="WBP30" s="583"/>
      <c r="WBQ30" s="583"/>
      <c r="WBR30" s="583"/>
      <c r="WBS30" s="583"/>
      <c r="WBT30" s="583"/>
      <c r="WBU30" s="583"/>
      <c r="WBV30" s="583"/>
      <c r="WBW30" s="583"/>
      <c r="WBX30" s="583"/>
      <c r="WBY30" s="583"/>
      <c r="WBZ30" s="583"/>
      <c r="WCA30" s="583"/>
      <c r="WCB30" s="583"/>
      <c r="WCC30" s="583"/>
      <c r="WCD30" s="583"/>
      <c r="WCE30" s="583"/>
      <c r="WCF30" s="583"/>
      <c r="WCG30" s="583"/>
      <c r="WCH30" s="583"/>
      <c r="WCI30" s="583"/>
      <c r="WCJ30" s="583"/>
      <c r="WCK30" s="583"/>
      <c r="WCL30" s="583"/>
      <c r="WCM30" s="583"/>
      <c r="WCN30" s="583"/>
      <c r="WCO30" s="583"/>
      <c r="WCP30" s="583"/>
      <c r="WCQ30" s="583"/>
      <c r="WCR30" s="583"/>
      <c r="WCS30" s="583"/>
      <c r="WCT30" s="583"/>
      <c r="WCU30" s="583"/>
      <c r="WCV30" s="583"/>
      <c r="WCW30" s="583"/>
      <c r="WCX30" s="583"/>
      <c r="WCY30" s="583"/>
      <c r="WCZ30" s="583"/>
      <c r="WDA30" s="583"/>
      <c r="WDB30" s="583"/>
      <c r="WDC30" s="583"/>
      <c r="WDD30" s="583"/>
      <c r="WDE30" s="583"/>
      <c r="WDF30" s="583"/>
      <c r="WDG30" s="583"/>
      <c r="WDH30" s="583"/>
      <c r="WDI30" s="583"/>
      <c r="WDJ30" s="583"/>
      <c r="WDK30" s="583"/>
      <c r="WDL30" s="583"/>
      <c r="WDM30" s="583"/>
      <c r="WDN30" s="583"/>
      <c r="WDO30" s="583"/>
      <c r="WDP30" s="583"/>
      <c r="WDQ30" s="583"/>
      <c r="WDR30" s="583"/>
      <c r="WDS30" s="583"/>
      <c r="WDT30" s="583"/>
      <c r="WDU30" s="583"/>
      <c r="WDV30" s="583"/>
      <c r="WDW30" s="583"/>
      <c r="WDX30" s="583"/>
      <c r="WDY30" s="583"/>
      <c r="WDZ30" s="583"/>
      <c r="WEA30" s="583"/>
      <c r="WEB30" s="583"/>
      <c r="WEC30" s="583"/>
      <c r="WED30" s="583"/>
      <c r="WEE30" s="583"/>
      <c r="WEF30" s="583"/>
      <c r="WEG30" s="583"/>
      <c r="WEH30" s="583"/>
      <c r="WEI30" s="583"/>
      <c r="WEJ30" s="583"/>
      <c r="WEK30" s="583"/>
      <c r="WEL30" s="583"/>
      <c r="WEM30" s="583"/>
      <c r="WEN30" s="583"/>
      <c r="WEO30" s="583"/>
      <c r="WEP30" s="583"/>
      <c r="WEQ30" s="583"/>
      <c r="WER30" s="583"/>
      <c r="WES30" s="583"/>
      <c r="WET30" s="583"/>
      <c r="WEU30" s="583"/>
      <c r="WEV30" s="583"/>
      <c r="WEW30" s="583"/>
      <c r="WEX30" s="583"/>
      <c r="WEY30" s="583"/>
      <c r="WEZ30" s="583"/>
      <c r="WFA30" s="583"/>
      <c r="WFB30" s="583"/>
      <c r="WFC30" s="583"/>
      <c r="WFD30" s="583"/>
      <c r="WFE30" s="583"/>
      <c r="WFF30" s="583"/>
      <c r="WFG30" s="583"/>
      <c r="WFH30" s="583"/>
      <c r="WFI30" s="583"/>
      <c r="WFJ30" s="583"/>
      <c r="WFK30" s="583"/>
      <c r="WFL30" s="583"/>
      <c r="WFM30" s="583"/>
      <c r="WFN30" s="583"/>
      <c r="WFO30" s="583"/>
      <c r="WFP30" s="583"/>
      <c r="WFQ30" s="583"/>
      <c r="WFR30" s="583"/>
      <c r="WFS30" s="583"/>
      <c r="WFT30" s="583"/>
      <c r="WFU30" s="583"/>
      <c r="WFV30" s="583"/>
      <c r="WFW30" s="583"/>
      <c r="WFX30" s="583"/>
      <c r="WFY30" s="583"/>
      <c r="WFZ30" s="583"/>
      <c r="WGA30" s="583"/>
      <c r="WGB30" s="583"/>
      <c r="WGC30" s="583"/>
      <c r="WGD30" s="583"/>
      <c r="WGE30" s="583"/>
      <c r="WGF30" s="583"/>
      <c r="WGG30" s="583"/>
      <c r="WGH30" s="583"/>
      <c r="WGI30" s="583"/>
      <c r="WGJ30" s="583"/>
      <c r="WGK30" s="583"/>
      <c r="WGL30" s="583"/>
      <c r="WGM30" s="583"/>
      <c r="WGN30" s="583"/>
      <c r="WGO30" s="583"/>
      <c r="WGP30" s="583"/>
      <c r="WGQ30" s="583"/>
      <c r="WGR30" s="583"/>
      <c r="WGS30" s="583"/>
      <c r="WGT30" s="583"/>
      <c r="WGU30" s="583"/>
      <c r="WGV30" s="583"/>
      <c r="WGW30" s="583"/>
      <c r="WGX30" s="583"/>
      <c r="WGY30" s="583"/>
      <c r="WGZ30" s="583"/>
      <c r="WHA30" s="583"/>
      <c r="WHB30" s="583"/>
      <c r="WHC30" s="583"/>
      <c r="WHD30" s="583"/>
      <c r="WHE30" s="583"/>
      <c r="WHF30" s="583"/>
      <c r="WHG30" s="583"/>
      <c r="WHH30" s="583"/>
      <c r="WHI30" s="583"/>
      <c r="WHJ30" s="583"/>
      <c r="WHK30" s="583"/>
      <c r="WHL30" s="583"/>
      <c r="WHM30" s="583"/>
      <c r="WHN30" s="583"/>
      <c r="WHO30" s="583"/>
      <c r="WHP30" s="583"/>
      <c r="WHQ30" s="583"/>
      <c r="WHR30" s="583"/>
      <c r="WHS30" s="583"/>
      <c r="WHT30" s="583"/>
      <c r="WHU30" s="583"/>
      <c r="WHV30" s="583"/>
      <c r="WHW30" s="583"/>
      <c r="WHX30" s="583"/>
      <c r="WHY30" s="583"/>
      <c r="WHZ30" s="583"/>
      <c r="WIA30" s="583"/>
      <c r="WIB30" s="583"/>
      <c r="WIC30" s="583"/>
      <c r="WID30" s="583"/>
      <c r="WIE30" s="583"/>
      <c r="WIF30" s="583"/>
      <c r="WIG30" s="583"/>
      <c r="WIH30" s="583"/>
      <c r="WII30" s="583"/>
      <c r="WIJ30" s="583"/>
      <c r="WIK30" s="583"/>
      <c r="WIL30" s="583"/>
      <c r="WIM30" s="583"/>
      <c r="WIN30" s="583"/>
      <c r="WIO30" s="583"/>
      <c r="WIP30" s="583"/>
      <c r="WIQ30" s="583"/>
      <c r="WIR30" s="583"/>
      <c r="WIS30" s="583"/>
      <c r="WIT30" s="583"/>
      <c r="WIU30" s="583"/>
      <c r="WIV30" s="583"/>
      <c r="WIW30" s="583"/>
      <c r="WIX30" s="583"/>
      <c r="WIY30" s="583"/>
      <c r="WIZ30" s="583"/>
      <c r="WJA30" s="583"/>
      <c r="WJB30" s="583"/>
      <c r="WJC30" s="583"/>
      <c r="WJD30" s="583"/>
      <c r="WJE30" s="583"/>
      <c r="WJF30" s="583"/>
      <c r="WJG30" s="583"/>
      <c r="WJH30" s="583"/>
      <c r="WJI30" s="583"/>
      <c r="WJJ30" s="583"/>
      <c r="WJK30" s="583"/>
      <c r="WJL30" s="583"/>
      <c r="WJM30" s="583"/>
      <c r="WJN30" s="583"/>
      <c r="WJO30" s="583"/>
      <c r="WJP30" s="583"/>
      <c r="WJQ30" s="583"/>
      <c r="WJR30" s="583"/>
      <c r="WJS30" s="583"/>
      <c r="WJT30" s="583"/>
      <c r="WJU30" s="583"/>
      <c r="WJV30" s="583"/>
      <c r="WJW30" s="583"/>
      <c r="WJX30" s="583"/>
      <c r="WJY30" s="583"/>
      <c r="WJZ30" s="583"/>
      <c r="WKA30" s="583"/>
      <c r="WKB30" s="583"/>
      <c r="WKC30" s="583"/>
      <c r="WKD30" s="583"/>
      <c r="WKE30" s="583"/>
      <c r="WKF30" s="583"/>
      <c r="WKG30" s="583"/>
      <c r="WKH30" s="583"/>
      <c r="WKI30" s="583"/>
      <c r="WKJ30" s="583"/>
      <c r="WKK30" s="583"/>
      <c r="WKL30" s="583"/>
      <c r="WKM30" s="583"/>
      <c r="WKN30" s="583"/>
      <c r="WKO30" s="583"/>
      <c r="WKP30" s="583"/>
      <c r="WKQ30" s="583"/>
      <c r="WKR30" s="583"/>
      <c r="WKS30" s="583"/>
      <c r="WKT30" s="583"/>
      <c r="WKU30" s="583"/>
      <c r="WKV30" s="583"/>
      <c r="WKW30" s="583"/>
      <c r="WKX30" s="583"/>
      <c r="WKY30" s="583"/>
      <c r="WKZ30" s="583"/>
      <c r="WLA30" s="583"/>
      <c r="WLB30" s="583"/>
      <c r="WLC30" s="583"/>
      <c r="WLD30" s="583"/>
      <c r="WLE30" s="583"/>
      <c r="WLF30" s="583"/>
      <c r="WLG30" s="583"/>
      <c r="WLH30" s="583"/>
      <c r="WLI30" s="583"/>
      <c r="WLJ30" s="583"/>
      <c r="WLK30" s="583"/>
      <c r="WLL30" s="583"/>
      <c r="WLM30" s="583"/>
      <c r="WLN30" s="583"/>
      <c r="WLO30" s="583"/>
      <c r="WLP30" s="583"/>
      <c r="WLQ30" s="583"/>
      <c r="WLR30" s="583"/>
      <c r="WLS30" s="583"/>
      <c r="WLT30" s="583"/>
      <c r="WLU30" s="583"/>
      <c r="WLV30" s="583"/>
      <c r="WLW30" s="583"/>
      <c r="WLX30" s="583"/>
      <c r="WLY30" s="583"/>
      <c r="WLZ30" s="583"/>
      <c r="WMA30" s="583"/>
      <c r="WMB30" s="583"/>
      <c r="WMC30" s="583"/>
      <c r="WMD30" s="583"/>
      <c r="WME30" s="583"/>
      <c r="WMF30" s="583"/>
      <c r="WMG30" s="583"/>
      <c r="WMH30" s="583"/>
      <c r="WMI30" s="583"/>
      <c r="WMJ30" s="583"/>
      <c r="WMK30" s="583"/>
      <c r="WML30" s="583"/>
      <c r="WMM30" s="583"/>
      <c r="WMN30" s="583"/>
      <c r="WMO30" s="583"/>
      <c r="WMP30" s="583"/>
      <c r="WMQ30" s="583"/>
      <c r="WMR30" s="583"/>
      <c r="WMS30" s="583"/>
      <c r="WMT30" s="583"/>
      <c r="WMU30" s="583"/>
      <c r="WMV30" s="583"/>
      <c r="WMW30" s="583"/>
      <c r="WMX30" s="583"/>
      <c r="WMY30" s="583"/>
      <c r="WMZ30" s="583"/>
      <c r="WNA30" s="583"/>
      <c r="WNB30" s="583"/>
      <c r="WNC30" s="583"/>
      <c r="WND30" s="583"/>
      <c r="WNE30" s="583"/>
      <c r="WNF30" s="583"/>
      <c r="WNG30" s="583"/>
      <c r="WNH30" s="583"/>
      <c r="WNI30" s="583"/>
      <c r="WNJ30" s="583"/>
      <c r="WNK30" s="583"/>
      <c r="WNL30" s="583"/>
      <c r="WNM30" s="583"/>
      <c r="WNN30" s="583"/>
      <c r="WNO30" s="583"/>
      <c r="WNP30" s="583"/>
      <c r="WNQ30" s="583"/>
      <c r="WNR30" s="583"/>
      <c r="WNS30" s="583"/>
      <c r="WNT30" s="583"/>
      <c r="WNU30" s="583"/>
      <c r="WNV30" s="583"/>
      <c r="WNW30" s="583"/>
      <c r="WNX30" s="583"/>
      <c r="WNY30" s="583"/>
      <c r="WNZ30" s="583"/>
      <c r="WOA30" s="583"/>
      <c r="WOB30" s="583"/>
      <c r="WOC30" s="583"/>
      <c r="WOD30" s="583"/>
      <c r="WOE30" s="583"/>
      <c r="WOF30" s="583"/>
      <c r="WOG30" s="583"/>
      <c r="WOH30" s="583"/>
      <c r="WOI30" s="583"/>
      <c r="WOJ30" s="583"/>
      <c r="WOK30" s="583"/>
      <c r="WOL30" s="583"/>
      <c r="WOM30" s="583"/>
      <c r="WON30" s="583"/>
      <c r="WOO30" s="583"/>
      <c r="WOP30" s="583"/>
      <c r="WOQ30" s="583"/>
      <c r="WOR30" s="583"/>
      <c r="WOS30" s="583"/>
      <c r="WOT30" s="583"/>
      <c r="WOU30" s="583"/>
      <c r="WOV30" s="583"/>
      <c r="WOW30" s="583"/>
      <c r="WOX30" s="583"/>
      <c r="WOY30" s="583"/>
      <c r="WOZ30" s="583"/>
      <c r="WPA30" s="583"/>
      <c r="WPB30" s="583"/>
      <c r="WPC30" s="583"/>
      <c r="WPD30" s="583"/>
      <c r="WPE30" s="583"/>
      <c r="WPF30" s="583"/>
      <c r="WPG30" s="583"/>
      <c r="WPH30" s="583"/>
      <c r="WPI30" s="583"/>
      <c r="WPJ30" s="583"/>
      <c r="WPK30" s="583"/>
      <c r="WPL30" s="583"/>
      <c r="WPM30" s="583"/>
      <c r="WPN30" s="583"/>
      <c r="WPO30" s="583"/>
      <c r="WPP30" s="583"/>
      <c r="WPQ30" s="583"/>
      <c r="WPR30" s="583"/>
      <c r="WPS30" s="583"/>
      <c r="WPT30" s="583"/>
      <c r="WPU30" s="583"/>
      <c r="WPV30" s="583"/>
      <c r="WPW30" s="583"/>
      <c r="WPX30" s="583"/>
      <c r="WPY30" s="583"/>
      <c r="WPZ30" s="583"/>
      <c r="WQA30" s="583"/>
      <c r="WQB30" s="583"/>
      <c r="WQC30" s="583"/>
      <c r="WQD30" s="583"/>
      <c r="WQE30" s="583"/>
      <c r="WQF30" s="583"/>
      <c r="WQG30" s="583"/>
      <c r="WQH30" s="583"/>
      <c r="WQI30" s="583"/>
      <c r="WQJ30" s="583"/>
      <c r="WQK30" s="583"/>
      <c r="WQL30" s="583"/>
      <c r="WQM30" s="583"/>
      <c r="WQN30" s="583"/>
      <c r="WQO30" s="583"/>
      <c r="WQP30" s="583"/>
      <c r="WQQ30" s="583"/>
      <c r="WQR30" s="583"/>
      <c r="WQS30" s="583"/>
      <c r="WQT30" s="583"/>
      <c r="WQU30" s="583"/>
      <c r="WQV30" s="583"/>
      <c r="WQW30" s="583"/>
      <c r="WQX30" s="583"/>
      <c r="WQY30" s="583"/>
      <c r="WQZ30" s="583"/>
      <c r="WRA30" s="583"/>
      <c r="WRB30" s="583"/>
      <c r="WRC30" s="583"/>
      <c r="WRD30" s="583"/>
      <c r="WRE30" s="583"/>
      <c r="WRF30" s="583"/>
      <c r="WRG30" s="583"/>
      <c r="WRH30" s="583"/>
      <c r="WRI30" s="583"/>
      <c r="WRJ30" s="583"/>
      <c r="WRK30" s="583"/>
      <c r="WRL30" s="583"/>
      <c r="WRM30" s="583"/>
      <c r="WRN30" s="583"/>
      <c r="WRO30" s="583"/>
      <c r="WRP30" s="583"/>
      <c r="WRQ30" s="583"/>
      <c r="WRR30" s="583"/>
      <c r="WRS30" s="583"/>
      <c r="WRT30" s="583"/>
      <c r="WRU30" s="583"/>
      <c r="WRV30" s="583"/>
      <c r="WRW30" s="583"/>
      <c r="WRX30" s="583"/>
      <c r="WRY30" s="583"/>
      <c r="WRZ30" s="583"/>
      <c r="WSA30" s="583"/>
      <c r="WSB30" s="583"/>
      <c r="WSC30" s="583"/>
      <c r="WSD30" s="583"/>
      <c r="WSE30" s="583"/>
      <c r="WSF30" s="583"/>
      <c r="WSG30" s="583"/>
      <c r="WSH30" s="583"/>
      <c r="WSI30" s="583"/>
      <c r="WSJ30" s="583"/>
      <c r="WSK30" s="583"/>
      <c r="WSL30" s="583"/>
      <c r="WSM30" s="583"/>
      <c r="WSN30" s="583"/>
      <c r="WSO30" s="583"/>
      <c r="WSP30" s="583"/>
      <c r="WSQ30" s="583"/>
      <c r="WSR30" s="583"/>
      <c r="WSS30" s="583"/>
      <c r="WST30" s="583"/>
      <c r="WSU30" s="583"/>
      <c r="WSV30" s="583"/>
      <c r="WSW30" s="583"/>
      <c r="WSX30" s="583"/>
      <c r="WSY30" s="583"/>
      <c r="WSZ30" s="583"/>
      <c r="WTA30" s="583"/>
      <c r="WTB30" s="583"/>
      <c r="WTC30" s="583"/>
      <c r="WTD30" s="583"/>
      <c r="WTE30" s="583"/>
      <c r="WTF30" s="583"/>
      <c r="WTG30" s="583"/>
      <c r="WTH30" s="583"/>
      <c r="WTI30" s="583"/>
      <c r="WTJ30" s="583"/>
      <c r="WTK30" s="583"/>
      <c r="WTL30" s="583"/>
      <c r="WTM30" s="583"/>
      <c r="WTN30" s="583"/>
      <c r="WTO30" s="583"/>
      <c r="WTP30" s="583"/>
      <c r="WTQ30" s="583"/>
      <c r="WTR30" s="583"/>
      <c r="WTS30" s="583"/>
      <c r="WTT30" s="583"/>
      <c r="WTU30" s="583"/>
      <c r="WTV30" s="583"/>
      <c r="WTW30" s="583"/>
      <c r="WTX30" s="583"/>
      <c r="WTY30" s="583"/>
      <c r="WTZ30" s="583"/>
      <c r="WUA30" s="583"/>
      <c r="WUB30" s="583"/>
      <c r="WUC30" s="583"/>
      <c r="WUD30" s="583"/>
      <c r="WUE30" s="583"/>
      <c r="WUF30" s="583"/>
      <c r="WUG30" s="583"/>
      <c r="WUH30" s="583"/>
      <c r="WUI30" s="583"/>
      <c r="WUJ30" s="583"/>
      <c r="WUK30" s="583"/>
      <c r="WUL30" s="583"/>
      <c r="WUM30" s="583"/>
      <c r="WUN30" s="583"/>
      <c r="WUO30" s="583"/>
      <c r="WUP30" s="583"/>
      <c r="WUQ30" s="583"/>
      <c r="WUR30" s="583"/>
      <c r="WUS30" s="583"/>
      <c r="WUT30" s="583"/>
      <c r="WUU30" s="583"/>
      <c r="WUV30" s="583"/>
      <c r="WUW30" s="583"/>
      <c r="WUX30" s="583"/>
      <c r="WUY30" s="583"/>
      <c r="WUZ30" s="583"/>
      <c r="WVA30" s="583"/>
      <c r="WVB30" s="583"/>
      <c r="WVC30" s="583"/>
      <c r="WVD30" s="583"/>
      <c r="WVE30" s="583"/>
      <c r="WVF30" s="583"/>
      <c r="WVG30" s="583"/>
      <c r="WVH30" s="583"/>
      <c r="WVI30" s="583"/>
      <c r="WVJ30" s="583"/>
      <c r="WVK30" s="583"/>
      <c r="WVL30" s="583"/>
      <c r="WVM30" s="583"/>
      <c r="WVN30" s="583"/>
      <c r="WVO30" s="583"/>
      <c r="WVP30" s="583"/>
      <c r="WVQ30" s="583"/>
      <c r="WVR30" s="583"/>
      <c r="WVS30" s="583"/>
      <c r="WVT30" s="583"/>
      <c r="WVU30" s="583"/>
      <c r="WVV30" s="583"/>
      <c r="WVW30" s="583"/>
      <c r="WVX30" s="583"/>
      <c r="WVY30" s="583"/>
      <c r="WVZ30" s="583"/>
      <c r="WWA30" s="583"/>
      <c r="WWB30" s="583"/>
      <c r="WWC30" s="583"/>
      <c r="WWD30" s="583"/>
      <c r="WWE30" s="583"/>
      <c r="WWF30" s="583"/>
      <c r="WWG30" s="583"/>
      <c r="WWH30" s="583"/>
      <c r="WWI30" s="583"/>
      <c r="WWJ30" s="583"/>
      <c r="WWK30" s="583"/>
      <c r="WWL30" s="583"/>
      <c r="WWM30" s="583"/>
      <c r="WWN30" s="583"/>
      <c r="WWO30" s="583"/>
      <c r="WWP30" s="583"/>
      <c r="WWQ30" s="583"/>
      <c r="WWR30" s="583"/>
      <c r="WWS30" s="583"/>
      <c r="WWT30" s="583"/>
      <c r="WWU30" s="583"/>
      <c r="WWV30" s="583"/>
      <c r="WWW30" s="583"/>
      <c r="WWX30" s="583"/>
      <c r="WWY30" s="583"/>
      <c r="WWZ30" s="583"/>
      <c r="WXA30" s="583"/>
      <c r="WXB30" s="583"/>
      <c r="WXC30" s="583"/>
      <c r="WXD30" s="583"/>
      <c r="WXE30" s="583"/>
      <c r="WXF30" s="583"/>
      <c r="WXG30" s="583"/>
      <c r="WXH30" s="583"/>
      <c r="WXI30" s="583"/>
      <c r="WXJ30" s="583"/>
      <c r="WXK30" s="583"/>
      <c r="WXL30" s="583"/>
      <c r="WXM30" s="583"/>
      <c r="WXN30" s="583"/>
      <c r="WXO30" s="583"/>
      <c r="WXP30" s="583"/>
      <c r="WXQ30" s="583"/>
      <c r="WXR30" s="583"/>
      <c r="WXS30" s="583"/>
      <c r="WXT30" s="583"/>
      <c r="WXU30" s="583"/>
      <c r="WXV30" s="583"/>
      <c r="WXW30" s="583"/>
      <c r="WXX30" s="583"/>
      <c r="WXY30" s="583"/>
      <c r="WXZ30" s="583"/>
      <c r="WYA30" s="583"/>
      <c r="WYB30" s="583"/>
      <c r="WYC30" s="583"/>
      <c r="WYD30" s="583"/>
      <c r="WYE30" s="583"/>
      <c r="WYF30" s="583"/>
      <c r="WYG30" s="583"/>
      <c r="WYH30" s="583"/>
      <c r="WYI30" s="583"/>
      <c r="WYJ30" s="583"/>
      <c r="WYK30" s="583"/>
      <c r="WYL30" s="583"/>
      <c r="WYM30" s="583"/>
      <c r="WYN30" s="583"/>
      <c r="WYO30" s="583"/>
      <c r="WYP30" s="583"/>
      <c r="WYQ30" s="583"/>
      <c r="WYR30" s="583"/>
      <c r="WYS30" s="583"/>
      <c r="WYT30" s="583"/>
      <c r="WYU30" s="583"/>
      <c r="WYV30" s="583"/>
      <c r="WYW30" s="583"/>
      <c r="WYX30" s="583"/>
      <c r="WYY30" s="583"/>
      <c r="WYZ30" s="583"/>
      <c r="WZA30" s="583"/>
      <c r="WZB30" s="583"/>
      <c r="WZC30" s="583"/>
      <c r="WZD30" s="583"/>
      <c r="WZE30" s="583"/>
      <c r="WZF30" s="583"/>
      <c r="WZG30" s="583"/>
      <c r="WZH30" s="583"/>
      <c r="WZI30" s="583"/>
      <c r="WZJ30" s="583"/>
      <c r="WZK30" s="583"/>
      <c r="WZL30" s="583"/>
      <c r="WZM30" s="583"/>
      <c r="WZN30" s="583"/>
      <c r="WZO30" s="583"/>
      <c r="WZP30" s="583"/>
      <c r="WZQ30" s="583"/>
      <c r="WZR30" s="583"/>
      <c r="WZS30" s="583"/>
      <c r="WZT30" s="583"/>
      <c r="WZU30" s="583"/>
      <c r="WZV30" s="583"/>
      <c r="WZW30" s="583"/>
      <c r="WZX30" s="583"/>
      <c r="WZY30" s="583"/>
      <c r="WZZ30" s="583"/>
      <c r="XAA30" s="583"/>
      <c r="XAB30" s="583"/>
      <c r="XAC30" s="583"/>
      <c r="XAD30" s="583"/>
      <c r="XAE30" s="583"/>
      <c r="XAF30" s="583"/>
      <c r="XAG30" s="583"/>
      <c r="XAH30" s="583"/>
      <c r="XAI30" s="583"/>
      <c r="XAJ30" s="583"/>
      <c r="XAK30" s="583"/>
      <c r="XAL30" s="583"/>
      <c r="XAM30" s="583"/>
      <c r="XAN30" s="583"/>
      <c r="XAO30" s="583"/>
      <c r="XAP30" s="583"/>
      <c r="XAQ30" s="583"/>
      <c r="XAR30" s="583"/>
      <c r="XAS30" s="583"/>
      <c r="XAT30" s="583"/>
      <c r="XAU30" s="583"/>
      <c r="XAV30" s="583"/>
      <c r="XAW30" s="583"/>
      <c r="XAX30" s="583"/>
      <c r="XAY30" s="583"/>
      <c r="XAZ30" s="583"/>
      <c r="XBA30" s="583"/>
      <c r="XBB30" s="583"/>
      <c r="XBC30" s="583"/>
      <c r="XBD30" s="583"/>
      <c r="XBE30" s="583"/>
      <c r="XBF30" s="583"/>
      <c r="XBG30" s="583"/>
      <c r="XBH30" s="583"/>
      <c r="XBI30" s="583"/>
      <c r="XBJ30" s="583"/>
      <c r="XBK30" s="583"/>
      <c r="XBL30" s="583"/>
      <c r="XBM30" s="583"/>
      <c r="XBN30" s="583"/>
      <c r="XBO30" s="583"/>
      <c r="XBP30" s="583"/>
      <c r="XBQ30" s="583"/>
      <c r="XBR30" s="583"/>
      <c r="XBS30" s="583"/>
      <c r="XBT30" s="583"/>
      <c r="XBU30" s="583"/>
      <c r="XBV30" s="583"/>
      <c r="XBW30" s="583"/>
      <c r="XBX30" s="583"/>
      <c r="XBY30" s="583"/>
      <c r="XBZ30" s="583"/>
      <c r="XCA30" s="583"/>
      <c r="XCB30" s="583"/>
      <c r="XCC30" s="583"/>
      <c r="XCD30" s="583"/>
      <c r="XCE30" s="583"/>
      <c r="XCF30" s="583"/>
      <c r="XCG30" s="583"/>
      <c r="XCH30" s="583"/>
      <c r="XCI30" s="583"/>
      <c r="XCJ30" s="583"/>
      <c r="XCK30" s="583"/>
      <c r="XCL30" s="583"/>
      <c r="XCM30" s="583"/>
      <c r="XCN30" s="583"/>
      <c r="XCO30" s="583"/>
      <c r="XCP30" s="583"/>
      <c r="XCQ30" s="583"/>
      <c r="XCR30" s="583"/>
      <c r="XCS30" s="583"/>
      <c r="XCT30" s="583"/>
      <c r="XCU30" s="583"/>
      <c r="XCV30" s="583"/>
      <c r="XCW30" s="583"/>
      <c r="XCX30" s="583"/>
      <c r="XCY30" s="583"/>
      <c r="XCZ30" s="583"/>
      <c r="XDA30" s="583"/>
      <c r="XDB30" s="583"/>
      <c r="XDC30" s="583"/>
      <c r="XDD30" s="583"/>
      <c r="XDE30" s="583"/>
      <c r="XDF30" s="583"/>
      <c r="XDG30" s="583"/>
      <c r="XDH30" s="583"/>
      <c r="XDI30" s="583"/>
      <c r="XDJ30" s="583"/>
      <c r="XDK30" s="583"/>
      <c r="XDL30" s="583"/>
      <c r="XDM30" s="583"/>
      <c r="XDN30" s="583"/>
      <c r="XDO30" s="583"/>
      <c r="XDP30" s="583"/>
      <c r="XDQ30" s="583"/>
      <c r="XDR30" s="583"/>
      <c r="XDS30" s="583"/>
      <c r="XDT30" s="583"/>
      <c r="XDU30" s="583"/>
      <c r="XDV30" s="583"/>
      <c r="XDW30" s="583"/>
      <c r="XDX30" s="583"/>
      <c r="XDY30" s="583"/>
      <c r="XDZ30" s="583"/>
      <c r="XEA30" s="583"/>
      <c r="XEB30" s="583"/>
      <c r="XEC30" s="583"/>
      <c r="XED30" s="583"/>
      <c r="XEE30" s="583"/>
      <c r="XEF30" s="583"/>
      <c r="XEG30" s="583"/>
      <c r="XEH30" s="583"/>
      <c r="XEI30" s="583"/>
      <c r="XEJ30" s="583"/>
      <c r="XEK30" s="583"/>
      <c r="XEL30" s="583"/>
      <c r="XEM30" s="583"/>
      <c r="XEN30" s="583"/>
      <c r="XEO30" s="583"/>
      <c r="XEP30" s="583"/>
      <c r="XEQ30" s="583"/>
      <c r="XER30" s="583"/>
      <c r="XES30" s="583"/>
      <c r="XET30" s="583"/>
      <c r="XEU30" s="583"/>
      <c r="XEV30" s="583"/>
      <c r="XEW30" s="583"/>
      <c r="XEX30" s="583"/>
      <c r="XEY30" s="583"/>
      <c r="XEZ30" s="583"/>
      <c r="XFA30" s="583"/>
      <c r="XFB30" s="583"/>
      <c r="XFC30" s="583"/>
      <c r="XFD30" s="583"/>
    </row>
    <row r="31" spans="1:16384" ht="409.5" x14ac:dyDescent="0.2">
      <c r="B31" s="417">
        <v>12</v>
      </c>
      <c r="C31" s="417" t="s">
        <v>182</v>
      </c>
      <c r="D31" s="508" t="s">
        <v>719</v>
      </c>
      <c r="E31" s="427">
        <v>500000</v>
      </c>
      <c r="F31" s="507">
        <v>43586</v>
      </c>
      <c r="G31" s="507">
        <v>43922</v>
      </c>
      <c r="H31" s="428" t="s">
        <v>783</v>
      </c>
      <c r="I31" s="412" t="s">
        <v>784</v>
      </c>
      <c r="J31" s="411" t="s">
        <v>955</v>
      </c>
      <c r="K31" s="413"/>
      <c r="L31" s="35" t="s">
        <v>721</v>
      </c>
      <c r="M31" s="35" t="s">
        <v>1286</v>
      </c>
      <c r="N31" s="571"/>
      <c r="O31" s="416"/>
      <c r="P31" s="427"/>
      <c r="Q31" s="647">
        <v>826803.3857315788</v>
      </c>
      <c r="R31" s="598"/>
      <c r="S31" s="428" t="s">
        <v>720</v>
      </c>
      <c r="T31" s="428" t="s">
        <v>796</v>
      </c>
      <c r="U31" s="412" t="s">
        <v>860</v>
      </c>
      <c r="V31" s="412" t="s">
        <v>987</v>
      </c>
      <c r="W31" s="412" t="s">
        <v>965</v>
      </c>
      <c r="X31" s="412" t="s">
        <v>1014</v>
      </c>
      <c r="Y31" s="412" t="s">
        <v>1056</v>
      </c>
      <c r="Z31" s="412" t="s">
        <v>1157</v>
      </c>
      <c r="AA31" s="412" t="s">
        <v>1157</v>
      </c>
      <c r="AB31" s="597" t="s">
        <v>108</v>
      </c>
    </row>
    <row r="32" spans="1:16384" ht="108" x14ac:dyDescent="0.2">
      <c r="B32" s="417">
        <v>13</v>
      </c>
      <c r="C32" s="410" t="s">
        <v>243</v>
      </c>
      <c r="D32" s="508" t="s">
        <v>1062</v>
      </c>
      <c r="E32" s="442">
        <v>289100</v>
      </c>
      <c r="F32" s="714">
        <v>43868</v>
      </c>
      <c r="G32" s="411">
        <v>44233</v>
      </c>
      <c r="H32" s="412" t="s">
        <v>809</v>
      </c>
      <c r="I32" s="412" t="s">
        <v>196</v>
      </c>
      <c r="J32" s="411" t="s">
        <v>954</v>
      </c>
      <c r="K32" s="413" t="s">
        <v>340</v>
      </c>
      <c r="L32" s="428" t="s">
        <v>116</v>
      </c>
      <c r="M32" s="596" t="s">
        <v>108</v>
      </c>
      <c r="N32" s="571"/>
      <c r="O32" s="427"/>
      <c r="P32" s="427"/>
      <c r="Q32" s="647">
        <v>134691</v>
      </c>
      <c r="R32" s="598"/>
      <c r="S32" s="597" t="s">
        <v>108</v>
      </c>
      <c r="T32" s="597" t="s">
        <v>108</v>
      </c>
      <c r="U32" s="512" t="s">
        <v>816</v>
      </c>
      <c r="V32" s="512" t="s">
        <v>963</v>
      </c>
      <c r="W32" s="512" t="s">
        <v>976</v>
      </c>
      <c r="X32" s="512" t="s">
        <v>1025</v>
      </c>
      <c r="Y32" s="512" t="s">
        <v>1053</v>
      </c>
      <c r="Z32" s="512" t="s">
        <v>1158</v>
      </c>
      <c r="AA32" s="512" t="s">
        <v>1317</v>
      </c>
      <c r="AB32" s="660" t="s">
        <v>108</v>
      </c>
    </row>
    <row r="33" spans="2:28" ht="288" x14ac:dyDescent="0.2">
      <c r="B33" s="417">
        <v>14</v>
      </c>
      <c r="C33" s="417" t="s">
        <v>1184</v>
      </c>
      <c r="D33" s="508" t="s">
        <v>957</v>
      </c>
      <c r="E33" s="418">
        <v>2102177.16</v>
      </c>
      <c r="F33" s="507">
        <v>43941</v>
      </c>
      <c r="G33" s="507">
        <v>45035</v>
      </c>
      <c r="H33" s="428" t="s">
        <v>809</v>
      </c>
      <c r="I33" s="428" t="s">
        <v>236</v>
      </c>
      <c r="J33" s="417" t="s">
        <v>954</v>
      </c>
      <c r="K33" s="413" t="s">
        <v>340</v>
      </c>
      <c r="L33" s="428" t="s">
        <v>116</v>
      </c>
      <c r="M33" s="428" t="s">
        <v>1019</v>
      </c>
      <c r="N33" s="571"/>
      <c r="O33" s="427"/>
      <c r="P33" s="427"/>
      <c r="Q33" s="647">
        <v>125841.99231578948</v>
      </c>
      <c r="R33" s="598"/>
      <c r="S33" s="597"/>
      <c r="T33" s="597"/>
      <c r="U33" s="598"/>
      <c r="V33" s="598"/>
      <c r="W33" s="428" t="s">
        <v>964</v>
      </c>
      <c r="X33" s="428" t="s">
        <v>1028</v>
      </c>
      <c r="Y33" s="428" t="s">
        <v>1064</v>
      </c>
      <c r="Z33" s="428" t="s">
        <v>1159</v>
      </c>
      <c r="AA33" s="428" t="s">
        <v>1318</v>
      </c>
      <c r="AB33" s="597" t="s">
        <v>108</v>
      </c>
    </row>
    <row r="34" spans="2:28" ht="144" x14ac:dyDescent="0.2">
      <c r="B34" s="417">
        <v>15</v>
      </c>
      <c r="C34" s="417" t="s">
        <v>1181</v>
      </c>
      <c r="D34" s="582" t="s">
        <v>1061</v>
      </c>
      <c r="E34" s="418" t="s">
        <v>1057</v>
      </c>
      <c r="F34" s="507">
        <v>44013</v>
      </c>
      <c r="G34" s="507">
        <v>45169</v>
      </c>
      <c r="H34" s="428" t="s">
        <v>1058</v>
      </c>
      <c r="I34" s="412" t="s">
        <v>196</v>
      </c>
      <c r="J34" s="411" t="s">
        <v>954</v>
      </c>
      <c r="K34" s="428" t="s">
        <v>1059</v>
      </c>
      <c r="L34" s="428"/>
      <c r="M34" s="596" t="s">
        <v>1289</v>
      </c>
      <c r="N34" s="571"/>
      <c r="O34" s="427"/>
      <c r="P34" s="427"/>
      <c r="Q34" s="647">
        <v>8179</v>
      </c>
      <c r="R34" s="598"/>
      <c r="S34" s="598"/>
      <c r="T34" s="598"/>
      <c r="U34" s="598"/>
      <c r="V34" s="598"/>
      <c r="W34" s="598"/>
      <c r="X34" s="597" t="s">
        <v>826</v>
      </c>
      <c r="Y34" s="603" t="s">
        <v>1060</v>
      </c>
      <c r="Z34" s="603" t="s">
        <v>1160</v>
      </c>
      <c r="AA34" s="603" t="s">
        <v>1319</v>
      </c>
      <c r="AB34" s="597" t="s">
        <v>108</v>
      </c>
    </row>
    <row r="35" spans="2:28" ht="125.25" customHeight="1" x14ac:dyDescent="0.2">
      <c r="B35" s="417">
        <v>16</v>
      </c>
      <c r="C35" s="417" t="s">
        <v>1182</v>
      </c>
      <c r="D35" s="420" t="s">
        <v>1183</v>
      </c>
      <c r="E35" s="418">
        <v>467623</v>
      </c>
      <c r="F35" s="507">
        <v>44029</v>
      </c>
      <c r="G35" s="507">
        <v>44485</v>
      </c>
      <c r="H35" s="420" t="s">
        <v>1063</v>
      </c>
      <c r="I35" s="412" t="s">
        <v>196</v>
      </c>
      <c r="J35" s="411" t="s">
        <v>954</v>
      </c>
      <c r="K35" s="413" t="s">
        <v>340</v>
      </c>
      <c r="L35" s="35" t="s">
        <v>116</v>
      </c>
      <c r="M35" s="715" t="s">
        <v>1289</v>
      </c>
      <c r="N35" s="571"/>
      <c r="O35" s="427"/>
      <c r="P35" s="427"/>
      <c r="Q35" s="428"/>
      <c r="R35" s="598"/>
      <c r="S35" s="598"/>
      <c r="T35" s="598"/>
      <c r="U35" s="598"/>
      <c r="V35" s="598"/>
      <c r="W35" s="598"/>
      <c r="X35" s="598"/>
      <c r="Y35" s="604" t="s">
        <v>108</v>
      </c>
      <c r="Z35" s="604" t="s">
        <v>108</v>
      </c>
      <c r="AA35" s="603" t="s">
        <v>1320</v>
      </c>
      <c r="AB35" s="597" t="s">
        <v>108</v>
      </c>
    </row>
    <row r="49" spans="17:17" x14ac:dyDescent="0.2">
      <c r="Q49" s="601"/>
    </row>
  </sheetData>
  <autoFilter ref="B3:P48"/>
  <mergeCells count="5">
    <mergeCell ref="B10:D10"/>
    <mergeCell ref="B16:D16"/>
    <mergeCell ref="B18:D18"/>
    <mergeCell ref="B2:L2"/>
    <mergeCell ref="B4:D4"/>
  </mergeCells>
  <pageMargins left="0.70866141732283472" right="0.70866141732283472" top="0.74803149606299213" bottom="0.74803149606299213" header="0.31496062992125984" footer="0.31496062992125984"/>
  <pageSetup scale="60" fitToHeight="0"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66"/>
  <sheetViews>
    <sheetView zoomScale="90" zoomScaleNormal="90" workbookViewId="0">
      <pane xSplit="6" ySplit="5" topLeftCell="AM6" activePane="bottomRight" state="frozen"/>
      <selection pane="topRight"/>
      <selection pane="bottomLeft"/>
      <selection pane="bottomRight" activeCell="AM13" sqref="AM13"/>
    </sheetView>
  </sheetViews>
  <sheetFormatPr defaultRowHeight="15" x14ac:dyDescent="0.25"/>
  <cols>
    <col min="1" max="1" width="9.140625" style="320"/>
    <col min="2" max="2" width="14.42578125" style="319" customWidth="1"/>
    <col min="3" max="3" width="10" style="320" customWidth="1"/>
    <col min="4" max="4" width="41.28515625" style="321" customWidth="1"/>
    <col min="5" max="5" width="16.85546875" style="319" customWidth="1"/>
    <col min="6" max="6" width="16.7109375" style="319" bestFit="1" customWidth="1"/>
    <col min="7" max="7" width="16.140625" style="319" bestFit="1" customWidth="1"/>
    <col min="8" max="9" width="16.7109375" style="319" bestFit="1" customWidth="1"/>
    <col min="10" max="11" width="16.7109375" style="319" customWidth="1"/>
    <col min="12" max="12" width="16.7109375" style="361" customWidth="1"/>
    <col min="13" max="13" width="15.5703125" style="319" bestFit="1" customWidth="1"/>
    <col min="14" max="14" width="15.5703125" style="361" customWidth="1"/>
    <col min="15" max="15" width="14.7109375" style="319" customWidth="1"/>
    <col min="16" max="16" width="14.7109375" style="361" customWidth="1"/>
    <col min="17" max="17" width="15.5703125" style="319" bestFit="1" customWidth="1"/>
    <col min="18" max="18" width="15.5703125" style="361" customWidth="1"/>
    <col min="19" max="19" width="14.28515625" style="319" bestFit="1" customWidth="1"/>
    <col min="20" max="20" width="14.28515625" style="361" customWidth="1"/>
    <col min="21" max="21" width="14.28515625" style="319" bestFit="1" customWidth="1"/>
    <col min="22" max="22" width="14.28515625" style="361" customWidth="1"/>
    <col min="23" max="23" width="14.28515625" style="319" bestFit="1" customWidth="1"/>
    <col min="24" max="24" width="14.28515625" style="361" customWidth="1"/>
    <col min="25" max="25" width="14.28515625" style="319" bestFit="1" customWidth="1"/>
    <col min="26" max="26" width="14.28515625" style="361" customWidth="1"/>
    <col min="27" max="27" width="14.28515625" style="319" bestFit="1" customWidth="1"/>
    <col min="28" max="28" width="14.28515625" style="361" hidden="1" customWidth="1"/>
    <col min="29" max="29" width="14.28515625" style="319" bestFit="1" customWidth="1"/>
    <col min="30" max="30" width="14.28515625" style="361" hidden="1" customWidth="1"/>
    <col min="31" max="31" width="14.28515625" style="319" bestFit="1" customWidth="1"/>
    <col min="32" max="32" width="14.28515625" style="361" hidden="1" customWidth="1"/>
    <col min="33" max="33" width="14.28515625" style="319" bestFit="1" customWidth="1"/>
    <col min="34" max="34" width="14.28515625" style="361" hidden="1" customWidth="1"/>
    <col min="35" max="35" width="16.42578125" style="319" customWidth="1"/>
    <col min="36" max="36" width="15.5703125" style="319" bestFit="1" customWidth="1"/>
    <col min="37" max="37" width="14.28515625" style="319" bestFit="1" customWidth="1"/>
    <col min="38" max="38" width="15.5703125" style="319" bestFit="1" customWidth="1"/>
    <col min="39" max="39" width="36.85546875" style="321" customWidth="1"/>
    <col min="40" max="40" width="15" style="319" bestFit="1" customWidth="1"/>
    <col min="41" max="41" width="15.140625" style="319" customWidth="1"/>
    <col min="42" max="42" width="15.7109375" style="319" bestFit="1" customWidth="1"/>
    <col min="43" max="16384" width="9.140625" style="319"/>
  </cols>
  <sheetData>
    <row r="1" spans="1:42" ht="18.75" x14ac:dyDescent="0.25">
      <c r="A1" s="409" t="s">
        <v>1177</v>
      </c>
      <c r="E1" s="322"/>
      <c r="F1" s="322"/>
      <c r="G1" s="322"/>
      <c r="H1" s="322"/>
      <c r="I1" s="322"/>
      <c r="J1" s="322"/>
      <c r="K1" s="323"/>
      <c r="L1" s="365"/>
      <c r="M1" s="323"/>
      <c r="N1" s="365"/>
      <c r="O1" s="323"/>
      <c r="P1" s="365"/>
      <c r="Q1" s="322"/>
      <c r="R1" s="365"/>
      <c r="S1" s="322"/>
      <c r="T1" s="365"/>
      <c r="U1" s="322"/>
      <c r="V1" s="365"/>
      <c r="W1" s="322"/>
      <c r="X1" s="365"/>
      <c r="Y1" s="322"/>
      <c r="Z1" s="365"/>
      <c r="AA1" s="322"/>
      <c r="AB1" s="365"/>
      <c r="AC1" s="322"/>
      <c r="AD1" s="365"/>
      <c r="AE1" s="322"/>
      <c r="AF1" s="365"/>
      <c r="AG1" s="322"/>
      <c r="AH1" s="365"/>
      <c r="AI1" s="322"/>
      <c r="AJ1" s="322"/>
      <c r="AK1" s="322"/>
    </row>
    <row r="2" spans="1:42" ht="15.75" thickBot="1" x14ac:dyDescent="0.3">
      <c r="J2" s="366"/>
      <c r="K2" s="324"/>
      <c r="L2" s="367"/>
      <c r="M2" s="324"/>
      <c r="N2" s="367"/>
      <c r="O2" s="324"/>
      <c r="P2" s="367"/>
      <c r="Q2" s="322"/>
      <c r="R2" s="365"/>
      <c r="AO2" s="325"/>
    </row>
    <row r="3" spans="1:42" s="320" customFormat="1" ht="30.75" customHeight="1" thickBot="1" x14ac:dyDescent="0.3">
      <c r="A3" s="745" t="s">
        <v>0</v>
      </c>
      <c r="B3" s="747" t="s">
        <v>314</v>
      </c>
      <c r="C3" s="747" t="s">
        <v>71</v>
      </c>
      <c r="D3" s="750" t="s">
        <v>11</v>
      </c>
      <c r="E3" s="742" t="s">
        <v>724</v>
      </c>
      <c r="F3" s="742" t="s">
        <v>1178</v>
      </c>
      <c r="G3" s="742" t="s">
        <v>815</v>
      </c>
      <c r="H3" s="742" t="s">
        <v>2</v>
      </c>
      <c r="I3" s="742" t="s">
        <v>22</v>
      </c>
      <c r="J3" s="753" t="s">
        <v>743</v>
      </c>
      <c r="K3" s="756" t="s">
        <v>726</v>
      </c>
      <c r="L3" s="757"/>
      <c r="M3" s="757"/>
      <c r="N3" s="757"/>
      <c r="O3" s="757"/>
      <c r="P3" s="757"/>
      <c r="Q3" s="757"/>
      <c r="R3" s="757"/>
      <c r="S3" s="757"/>
      <c r="T3" s="757"/>
      <c r="U3" s="757"/>
      <c r="V3" s="757"/>
      <c r="W3" s="757"/>
      <c r="X3" s="757"/>
      <c r="Y3" s="757"/>
      <c r="Z3" s="757"/>
      <c r="AA3" s="757"/>
      <c r="AB3" s="757"/>
      <c r="AC3" s="757"/>
      <c r="AD3" s="757"/>
      <c r="AE3" s="757"/>
      <c r="AF3" s="757"/>
      <c r="AG3" s="757"/>
      <c r="AH3" s="758"/>
      <c r="AI3" s="761" t="s">
        <v>727</v>
      </c>
      <c r="AJ3" s="761" t="s">
        <v>728</v>
      </c>
      <c r="AK3" s="761" t="s">
        <v>729</v>
      </c>
      <c r="AL3" s="761" t="s">
        <v>66</v>
      </c>
      <c r="AM3" s="756" t="s">
        <v>12</v>
      </c>
      <c r="AN3" s="762" t="s">
        <v>1179</v>
      </c>
      <c r="AO3" s="762"/>
      <c r="AP3" s="762"/>
    </row>
    <row r="4" spans="1:42" s="320" customFormat="1" ht="15.75" thickBot="1" x14ac:dyDescent="0.3">
      <c r="A4" s="746"/>
      <c r="B4" s="748"/>
      <c r="C4" s="748"/>
      <c r="D4" s="751"/>
      <c r="E4" s="743"/>
      <c r="F4" s="743"/>
      <c r="G4" s="743"/>
      <c r="H4" s="743"/>
      <c r="I4" s="743"/>
      <c r="J4" s="754"/>
      <c r="K4" s="763" t="s">
        <v>51</v>
      </c>
      <c r="L4" s="764"/>
      <c r="M4" s="759" t="s">
        <v>52</v>
      </c>
      <c r="N4" s="760"/>
      <c r="O4" s="759" t="s">
        <v>53</v>
      </c>
      <c r="P4" s="760"/>
      <c r="Q4" s="759" t="s">
        <v>54</v>
      </c>
      <c r="R4" s="760"/>
      <c r="S4" s="759" t="s">
        <v>55</v>
      </c>
      <c r="T4" s="760"/>
      <c r="U4" s="759" t="s">
        <v>56</v>
      </c>
      <c r="V4" s="760"/>
      <c r="W4" s="759" t="s">
        <v>57</v>
      </c>
      <c r="X4" s="760"/>
      <c r="Y4" s="759" t="s">
        <v>58</v>
      </c>
      <c r="Z4" s="760"/>
      <c r="AA4" s="759" t="s">
        <v>59</v>
      </c>
      <c r="AB4" s="760"/>
      <c r="AC4" s="759" t="s">
        <v>60</v>
      </c>
      <c r="AD4" s="760"/>
      <c r="AE4" s="759" t="s">
        <v>61</v>
      </c>
      <c r="AF4" s="760"/>
      <c r="AG4" s="759" t="s">
        <v>62</v>
      </c>
      <c r="AH4" s="760"/>
      <c r="AI4" s="761"/>
      <c r="AJ4" s="761"/>
      <c r="AK4" s="761"/>
      <c r="AL4" s="761"/>
      <c r="AM4" s="756"/>
      <c r="AN4" s="762"/>
      <c r="AO4" s="762"/>
      <c r="AP4" s="762"/>
    </row>
    <row r="5" spans="1:42" s="320" customFormat="1" ht="16.5" thickTop="1" thickBot="1" x14ac:dyDescent="0.3">
      <c r="A5" s="746"/>
      <c r="B5" s="749"/>
      <c r="C5" s="749"/>
      <c r="D5" s="752"/>
      <c r="E5" s="744"/>
      <c r="F5" s="744"/>
      <c r="G5" s="743"/>
      <c r="H5" s="743"/>
      <c r="I5" s="743"/>
      <c r="J5" s="755"/>
      <c r="K5" s="368" t="s">
        <v>744</v>
      </c>
      <c r="L5" s="369" t="s">
        <v>745</v>
      </c>
      <c r="M5" s="368" t="s">
        <v>744</v>
      </c>
      <c r="N5" s="369" t="s">
        <v>745</v>
      </c>
      <c r="O5" s="368" t="s">
        <v>744</v>
      </c>
      <c r="P5" s="369" t="s">
        <v>745</v>
      </c>
      <c r="Q5" s="368" t="s">
        <v>744</v>
      </c>
      <c r="R5" s="369" t="s">
        <v>745</v>
      </c>
      <c r="S5" s="368" t="s">
        <v>744</v>
      </c>
      <c r="T5" s="369" t="s">
        <v>745</v>
      </c>
      <c r="U5" s="368" t="s">
        <v>744</v>
      </c>
      <c r="V5" s="369" t="s">
        <v>745</v>
      </c>
      <c r="W5" s="368" t="s">
        <v>744</v>
      </c>
      <c r="X5" s="369" t="s">
        <v>745</v>
      </c>
      <c r="Y5" s="368" t="s">
        <v>744</v>
      </c>
      <c r="Z5" s="369" t="s">
        <v>745</v>
      </c>
      <c r="AA5" s="368" t="s">
        <v>744</v>
      </c>
      <c r="AB5" s="369" t="s">
        <v>745</v>
      </c>
      <c r="AC5" s="368" t="s">
        <v>744</v>
      </c>
      <c r="AD5" s="369" t="s">
        <v>745</v>
      </c>
      <c r="AE5" s="368" t="s">
        <v>744</v>
      </c>
      <c r="AF5" s="369" t="s">
        <v>745</v>
      </c>
      <c r="AG5" s="368" t="s">
        <v>744</v>
      </c>
      <c r="AH5" s="369" t="s">
        <v>745</v>
      </c>
      <c r="AI5" s="370"/>
      <c r="AJ5" s="370"/>
      <c r="AK5" s="370"/>
      <c r="AL5" s="370"/>
      <c r="AM5" s="370"/>
      <c r="AN5" s="371" t="s">
        <v>81</v>
      </c>
      <c r="AO5" s="371" t="s">
        <v>65</v>
      </c>
      <c r="AP5" s="371" t="s">
        <v>80</v>
      </c>
    </row>
    <row r="6" spans="1:42" s="330" customFormat="1" x14ac:dyDescent="0.25">
      <c r="A6" s="372"/>
      <c r="B6" s="373"/>
      <c r="C6" s="374"/>
      <c r="D6" s="375"/>
      <c r="E6" s="373"/>
      <c r="F6" s="373"/>
      <c r="G6" s="376"/>
      <c r="H6" s="376"/>
      <c r="I6" s="376"/>
      <c r="J6" s="373"/>
      <c r="K6" s="373"/>
      <c r="L6" s="377"/>
      <c r="M6" s="373"/>
      <c r="N6" s="378"/>
      <c r="O6" s="328"/>
      <c r="P6" s="378"/>
      <c r="Q6" s="328"/>
      <c r="R6" s="378"/>
      <c r="S6" s="328"/>
      <c r="T6" s="378"/>
      <c r="U6" s="328"/>
      <c r="V6" s="378"/>
      <c r="W6" s="328"/>
      <c r="X6" s="378"/>
      <c r="Y6" s="328"/>
      <c r="Z6" s="378"/>
      <c r="AA6" s="328"/>
      <c r="AB6" s="378"/>
      <c r="AC6" s="328"/>
      <c r="AD6" s="378"/>
      <c r="AE6" s="328"/>
      <c r="AF6" s="378"/>
      <c r="AG6" s="328"/>
      <c r="AH6" s="378"/>
      <c r="AI6" s="328"/>
      <c r="AJ6" s="328"/>
      <c r="AK6" s="328"/>
      <c r="AL6" s="328"/>
      <c r="AM6" s="329"/>
      <c r="AN6" s="373"/>
      <c r="AO6" s="373"/>
      <c r="AP6" s="373"/>
    </row>
    <row r="7" spans="1:42" s="330" customFormat="1" x14ac:dyDescent="0.25">
      <c r="A7" s="327"/>
      <c r="B7" s="331" t="s">
        <v>731</v>
      </c>
      <c r="C7" s="327"/>
      <c r="D7" s="329"/>
      <c r="E7" s="328"/>
      <c r="F7" s="328"/>
      <c r="G7" s="328"/>
      <c r="H7" s="328"/>
      <c r="I7" s="328"/>
      <c r="J7" s="328"/>
      <c r="K7" s="328"/>
      <c r="L7" s="378"/>
      <c r="M7" s="328"/>
      <c r="N7" s="378"/>
      <c r="O7" s="328"/>
      <c r="P7" s="378"/>
      <c r="Q7" s="328"/>
      <c r="R7" s="378"/>
      <c r="S7" s="328"/>
      <c r="T7" s="378"/>
      <c r="U7" s="328"/>
      <c r="V7" s="378"/>
      <c r="W7" s="328"/>
      <c r="X7" s="378"/>
      <c r="Y7" s="328"/>
      <c r="Z7" s="378"/>
      <c r="AA7" s="328"/>
      <c r="AB7" s="378"/>
      <c r="AC7" s="328"/>
      <c r="AD7" s="378"/>
      <c r="AE7" s="328"/>
      <c r="AF7" s="378"/>
      <c r="AG7" s="328"/>
      <c r="AH7" s="378"/>
      <c r="AI7" s="328"/>
      <c r="AJ7" s="328"/>
      <c r="AK7" s="328"/>
      <c r="AL7" s="328"/>
      <c r="AM7" s="329"/>
      <c r="AN7" s="328"/>
      <c r="AO7" s="328"/>
      <c r="AP7" s="328"/>
    </row>
    <row r="8" spans="1:42" s="330" customFormat="1" x14ac:dyDescent="0.25">
      <c r="A8" s="327"/>
      <c r="B8" s="331"/>
      <c r="C8" s="327"/>
      <c r="D8" s="329"/>
      <c r="E8" s="328"/>
      <c r="F8" s="328"/>
      <c r="G8" s="328"/>
      <c r="H8" s="328"/>
      <c r="I8" s="328"/>
      <c r="J8" s="328"/>
      <c r="K8" s="328"/>
      <c r="L8" s="378"/>
      <c r="M8" s="328"/>
      <c r="N8" s="378"/>
      <c r="O8" s="328"/>
      <c r="P8" s="378"/>
      <c r="Q8" s="328"/>
      <c r="R8" s="378"/>
      <c r="S8" s="328"/>
      <c r="T8" s="378"/>
      <c r="U8" s="328"/>
      <c r="V8" s="378"/>
      <c r="W8" s="328"/>
      <c r="X8" s="378"/>
      <c r="Y8" s="328"/>
      <c r="Z8" s="378"/>
      <c r="AA8" s="328"/>
      <c r="AB8" s="378"/>
      <c r="AC8" s="328"/>
      <c r="AD8" s="378"/>
      <c r="AE8" s="328"/>
      <c r="AF8" s="378"/>
      <c r="AG8" s="328"/>
      <c r="AH8" s="378"/>
      <c r="AI8" s="328"/>
      <c r="AJ8" s="328"/>
      <c r="AK8" s="328"/>
      <c r="AL8" s="328"/>
      <c r="AM8" s="329"/>
      <c r="AN8" s="328"/>
      <c r="AO8" s="328"/>
      <c r="AP8" s="328"/>
    </row>
    <row r="9" spans="1:42" s="330" customFormat="1" ht="30" x14ac:dyDescent="0.25">
      <c r="A9" s="532">
        <v>1</v>
      </c>
      <c r="B9" s="533" t="s">
        <v>103</v>
      </c>
      <c r="C9" s="532" t="s">
        <v>331</v>
      </c>
      <c r="D9" s="534" t="s">
        <v>767</v>
      </c>
      <c r="E9" s="535">
        <v>2979157.4222000004</v>
      </c>
      <c r="F9" s="535">
        <f>1647031.88+AO9</f>
        <v>2888682.11</v>
      </c>
      <c r="G9" s="535">
        <v>2888682.11</v>
      </c>
      <c r="H9" s="535">
        <f>F9-G9</f>
        <v>0</v>
      </c>
      <c r="I9" s="535">
        <f>E9-F9</f>
        <v>90475.31220000051</v>
      </c>
      <c r="J9" s="535">
        <v>1647031.8800000001</v>
      </c>
      <c r="K9" s="535">
        <v>0</v>
      </c>
      <c r="L9" s="536"/>
      <c r="M9" s="535">
        <v>0</v>
      </c>
      <c r="N9" s="536"/>
      <c r="O9" s="535">
        <v>0</v>
      </c>
      <c r="P9" s="536">
        <f>1206665.14-1206665.14</f>
        <v>0</v>
      </c>
      <c r="Q9" s="535">
        <v>1241650.24</v>
      </c>
      <c r="R9" s="536">
        <v>1241650.23</v>
      </c>
      <c r="S9" s="535">
        <v>0</v>
      </c>
      <c r="T9" s="536"/>
      <c r="U9" s="535">
        <v>0</v>
      </c>
      <c r="V9" s="536"/>
      <c r="W9" s="535">
        <v>30158.43</v>
      </c>
      <c r="X9" s="536"/>
      <c r="Y9" s="535">
        <v>0</v>
      </c>
      <c r="Z9" s="536"/>
      <c r="AA9" s="535">
        <v>0</v>
      </c>
      <c r="AB9" s="536"/>
      <c r="AC9" s="535">
        <v>30158.43</v>
      </c>
      <c r="AD9" s="536"/>
      <c r="AE9" s="535">
        <v>0</v>
      </c>
      <c r="AF9" s="536"/>
      <c r="AG9" s="535">
        <v>30158.44</v>
      </c>
      <c r="AH9" s="536"/>
      <c r="AI9" s="535">
        <f>K9+M9+O9+Q9+S9+U9+W9+Y9+AA9+AC9+AE9+AG9</f>
        <v>1332125.5399999998</v>
      </c>
      <c r="AJ9" s="535">
        <v>0</v>
      </c>
      <c r="AK9" s="535">
        <v>0</v>
      </c>
      <c r="AL9" s="535">
        <v>0</v>
      </c>
      <c r="AM9" s="545" t="s">
        <v>1186</v>
      </c>
      <c r="AN9" s="537">
        <f>K9+M9+O9+Q9+S9+U9+W9+Y9</f>
        <v>1271808.67</v>
      </c>
      <c r="AO9" s="538">
        <f>L9+N9+P9+R9+T9+V9+X9+Z9+AB9+AD9+AF9+AH9</f>
        <v>1241650.23</v>
      </c>
      <c r="AP9" s="538">
        <f>AO9-AN9</f>
        <v>-30158.439999999944</v>
      </c>
    </row>
    <row r="10" spans="1:42" s="330" customFormat="1" ht="45" x14ac:dyDescent="0.25">
      <c r="A10" s="532">
        <v>2</v>
      </c>
      <c r="B10" s="533" t="s">
        <v>103</v>
      </c>
      <c r="C10" s="532" t="s">
        <v>331</v>
      </c>
      <c r="D10" s="534" t="s">
        <v>768</v>
      </c>
      <c r="E10" s="535">
        <v>7016592.2699999996</v>
      </c>
      <c r="F10" s="535">
        <f>4833869.24+AO10</f>
        <v>6107574.6300000008</v>
      </c>
      <c r="G10" s="535">
        <f>4833869.24+1273705.39</f>
        <v>6107574.6299999999</v>
      </c>
      <c r="H10" s="535">
        <f>F10-G10</f>
        <v>0</v>
      </c>
      <c r="I10" s="539">
        <f>E10-F10</f>
        <v>909017.63999999873</v>
      </c>
      <c r="J10" s="535">
        <v>4833869.24</v>
      </c>
      <c r="K10" s="540">
        <v>1273705.3900000004</v>
      </c>
      <c r="L10" s="536">
        <f>1457740.82-184035.43</f>
        <v>1273705.3900000001</v>
      </c>
      <c r="M10" s="541">
        <v>0</v>
      </c>
      <c r="N10" s="536"/>
      <c r="O10" s="541">
        <v>0</v>
      </c>
      <c r="P10" s="536"/>
      <c r="Q10" s="541">
        <v>0</v>
      </c>
      <c r="R10" s="536"/>
      <c r="S10" s="541">
        <v>0</v>
      </c>
      <c r="T10" s="536"/>
      <c r="U10" s="541">
        <v>909017.63999999897</v>
      </c>
      <c r="V10" s="536"/>
      <c r="W10" s="541">
        <v>0</v>
      </c>
      <c r="X10" s="536"/>
      <c r="Y10" s="541">
        <v>0</v>
      </c>
      <c r="Z10" s="536"/>
      <c r="AA10" s="541">
        <v>0</v>
      </c>
      <c r="AB10" s="536"/>
      <c r="AC10" s="541">
        <v>0</v>
      </c>
      <c r="AD10" s="536"/>
      <c r="AE10" s="541">
        <v>0</v>
      </c>
      <c r="AF10" s="536"/>
      <c r="AG10" s="541">
        <v>0</v>
      </c>
      <c r="AH10" s="536"/>
      <c r="AI10" s="535">
        <f t="shared" ref="AI10:AI13" si="0">K10+M10+O10+Q10+S10+U10+W10+Y10+AA10+AC10+AE10+AG10</f>
        <v>2182723.0299999993</v>
      </c>
      <c r="AJ10" s="535">
        <v>0</v>
      </c>
      <c r="AK10" s="535">
        <v>0</v>
      </c>
      <c r="AL10" s="535">
        <v>0</v>
      </c>
      <c r="AM10" s="545" t="s">
        <v>1186</v>
      </c>
      <c r="AN10" s="537">
        <f t="shared" ref="AN10:AN12" si="1">K10+M10+O10+Q10+S10+U10+W10+Y10</f>
        <v>2182723.0299999993</v>
      </c>
      <c r="AO10" s="538">
        <f t="shared" ref="AO10:AO12" si="2">L10+N10+P10+R10+T10+V10+X10+Z10+AB10+AD10+AF10+AH10</f>
        <v>1273705.3900000001</v>
      </c>
      <c r="AP10" s="538">
        <f>AO10-AN10</f>
        <v>-909017.6399999992</v>
      </c>
    </row>
    <row r="11" spans="1:42" s="330" customFormat="1" ht="30" x14ac:dyDescent="0.25">
      <c r="A11" s="532">
        <v>3</v>
      </c>
      <c r="B11" s="533" t="s">
        <v>103</v>
      </c>
      <c r="C11" s="532" t="s">
        <v>331</v>
      </c>
      <c r="D11" s="534" t="s">
        <v>769</v>
      </c>
      <c r="E11" s="535">
        <v>3508296.13</v>
      </c>
      <c r="F11" s="535">
        <f>1764232.2+AO11</f>
        <v>3508296.13</v>
      </c>
      <c r="G11" s="535">
        <f>1764232.2+1744063.93</f>
        <v>3508296.13</v>
      </c>
      <c r="H11" s="535">
        <f>F11-G11</f>
        <v>0</v>
      </c>
      <c r="I11" s="535">
        <f>E11-F11</f>
        <v>0</v>
      </c>
      <c r="J11" s="535">
        <v>1764232.2</v>
      </c>
      <c r="K11" s="540">
        <v>1744063.93</v>
      </c>
      <c r="L11" s="536">
        <f>1560028.5+184035.43</f>
        <v>1744063.93</v>
      </c>
      <c r="M11" s="535">
        <v>0</v>
      </c>
      <c r="N11" s="536"/>
      <c r="O11" s="535">
        <v>0</v>
      </c>
      <c r="P11" s="536"/>
      <c r="Q11" s="535">
        <v>0</v>
      </c>
      <c r="R11" s="536"/>
      <c r="S11" s="535">
        <v>0</v>
      </c>
      <c r="T11" s="536"/>
      <c r="U11" s="535">
        <v>0</v>
      </c>
      <c r="V11" s="536"/>
      <c r="W11" s="535">
        <v>0</v>
      </c>
      <c r="X11" s="536"/>
      <c r="Y11" s="535">
        <v>0</v>
      </c>
      <c r="Z11" s="536"/>
      <c r="AA11" s="535">
        <v>0</v>
      </c>
      <c r="AB11" s="536"/>
      <c r="AC11" s="535">
        <v>0</v>
      </c>
      <c r="AD11" s="536"/>
      <c r="AE11" s="535">
        <v>0</v>
      </c>
      <c r="AF11" s="536"/>
      <c r="AG11" s="535">
        <v>0</v>
      </c>
      <c r="AH11" s="536"/>
      <c r="AI11" s="535">
        <f t="shared" si="0"/>
        <v>1744063.93</v>
      </c>
      <c r="AJ11" s="535">
        <v>0</v>
      </c>
      <c r="AK11" s="535">
        <v>0</v>
      </c>
      <c r="AL11" s="535">
        <v>0</v>
      </c>
      <c r="AM11" s="545" t="s">
        <v>1186</v>
      </c>
      <c r="AN11" s="537">
        <f t="shared" si="1"/>
        <v>1744063.93</v>
      </c>
      <c r="AO11" s="538">
        <f t="shared" si="2"/>
        <v>1744063.93</v>
      </c>
      <c r="AP11" s="538">
        <f t="shared" ref="AP11:AP13" si="3">AO11-AN11</f>
        <v>0</v>
      </c>
    </row>
    <row r="12" spans="1:42" s="330" customFormat="1" ht="30" x14ac:dyDescent="0.25">
      <c r="A12" s="532">
        <v>4</v>
      </c>
      <c r="B12" s="542" t="s">
        <v>103</v>
      </c>
      <c r="C12" s="543" t="s">
        <v>331</v>
      </c>
      <c r="D12" s="544" t="s">
        <v>770</v>
      </c>
      <c r="E12" s="541">
        <v>10524888.4</v>
      </c>
      <c r="F12" s="535">
        <f>AO12</f>
        <v>7727962.2300000004</v>
      </c>
      <c r="G12" s="535">
        <v>7727962.2300000004</v>
      </c>
      <c r="H12" s="535">
        <f>F12-G12</f>
        <v>0</v>
      </c>
      <c r="I12" s="535">
        <f>E12-F12</f>
        <v>2796926.17</v>
      </c>
      <c r="J12" s="535">
        <v>0</v>
      </c>
      <c r="K12" s="535"/>
      <c r="L12" s="536"/>
      <c r="M12" s="535"/>
      <c r="N12" s="536"/>
      <c r="O12" s="535">
        <v>1286924.5900000001</v>
      </c>
      <c r="P12" s="536">
        <v>1286924.5900000001</v>
      </c>
      <c r="Q12" s="535">
        <v>1286924.5900000001</v>
      </c>
      <c r="R12" s="536">
        <v>1286924.5900000001</v>
      </c>
      <c r="S12" s="535">
        <v>5154113.05</v>
      </c>
      <c r="T12" s="536">
        <v>5154113.05</v>
      </c>
      <c r="U12" s="535">
        <v>1286924.5900000001</v>
      </c>
      <c r="V12" s="536"/>
      <c r="W12" s="535">
        <f>1286924.59+223077-0.01</f>
        <v>1510001.58</v>
      </c>
      <c r="X12" s="536"/>
      <c r="Y12" s="535"/>
      <c r="Z12" s="536"/>
      <c r="AA12" s="535"/>
      <c r="AB12" s="536"/>
      <c r="AC12" s="535"/>
      <c r="AD12" s="536"/>
      <c r="AE12" s="535"/>
      <c r="AF12" s="536"/>
      <c r="AG12" s="535"/>
      <c r="AH12" s="536"/>
      <c r="AI12" s="535">
        <f>K12+M12+O12+Q12+S12+U12+W12+Y12+AA12+AC12+AE12+AG12</f>
        <v>10524888.4</v>
      </c>
      <c r="AJ12" s="535">
        <v>0</v>
      </c>
      <c r="AK12" s="535">
        <v>0</v>
      </c>
      <c r="AL12" s="535">
        <v>0</v>
      </c>
      <c r="AM12" s="545" t="s">
        <v>1186</v>
      </c>
      <c r="AN12" s="537">
        <f t="shared" si="1"/>
        <v>10524888.4</v>
      </c>
      <c r="AO12" s="538">
        <f t="shared" si="2"/>
        <v>7727962.2300000004</v>
      </c>
      <c r="AP12" s="538">
        <f t="shared" si="3"/>
        <v>-2796926.17</v>
      </c>
    </row>
    <row r="13" spans="1:42" s="330" customFormat="1" ht="60" x14ac:dyDescent="0.25">
      <c r="A13" s="327">
        <v>5</v>
      </c>
      <c r="B13" s="328" t="s">
        <v>558</v>
      </c>
      <c r="C13" s="327" t="s">
        <v>331</v>
      </c>
      <c r="D13" s="329" t="s">
        <v>771</v>
      </c>
      <c r="E13" s="332">
        <v>259686000</v>
      </c>
      <c r="F13" s="332">
        <f>357814.21+AO13</f>
        <v>4760314.4400000004</v>
      </c>
      <c r="G13" s="332">
        <v>4760314.4400000004</v>
      </c>
      <c r="H13" s="332">
        <f>F13-G13</f>
        <v>0</v>
      </c>
      <c r="I13" s="332">
        <f>E13-F13</f>
        <v>254925685.56</v>
      </c>
      <c r="J13" s="332">
        <v>357814.21</v>
      </c>
      <c r="K13" s="332">
        <v>0</v>
      </c>
      <c r="L13" s="379">
        <f>434720.26+98315.62</f>
        <v>533035.88</v>
      </c>
      <c r="M13" s="332"/>
      <c r="N13" s="379">
        <f>535696.98+150731.04</f>
        <v>686428.02</v>
      </c>
      <c r="O13" s="332"/>
      <c r="P13" s="379">
        <f>373124.44+119656.81</f>
        <v>492781.25</v>
      </c>
      <c r="Q13" s="332"/>
      <c r="R13" s="379">
        <f>61910.16+7015.71</f>
        <v>68925.87000000001</v>
      </c>
      <c r="S13" s="332"/>
      <c r="T13" s="379">
        <f>167043.5+36617.49</f>
        <v>203660.99</v>
      </c>
      <c r="U13" s="332"/>
      <c r="V13" s="379">
        <v>494293.15</v>
      </c>
      <c r="W13" s="332"/>
      <c r="X13" s="379">
        <f>854569.2+254116.6</f>
        <v>1108685.8</v>
      </c>
      <c r="Y13" s="332"/>
      <c r="Z13" s="379">
        <f>612253.01+202436.26</f>
        <v>814689.27</v>
      </c>
      <c r="AA13" s="332"/>
      <c r="AB13" s="379"/>
      <c r="AC13" s="332"/>
      <c r="AD13" s="379"/>
      <c r="AE13" s="332"/>
      <c r="AF13" s="379"/>
      <c r="AG13" s="332"/>
      <c r="AH13" s="379"/>
      <c r="AI13" s="332">
        <f t="shared" si="0"/>
        <v>0</v>
      </c>
      <c r="AJ13" s="332"/>
      <c r="AK13" s="332"/>
      <c r="AL13" s="332"/>
      <c r="AM13" s="444" t="s">
        <v>576</v>
      </c>
      <c r="AN13" s="380">
        <f>K13+M13+O13+Q13+S13+U13+W13+Y13</f>
        <v>0</v>
      </c>
      <c r="AO13" s="381">
        <f>L13+N13+P13+R13+T13+V13+X13+Z13+AB13+AD13+AF13+AH13</f>
        <v>4402500.2300000004</v>
      </c>
      <c r="AP13" s="381">
        <f t="shared" si="3"/>
        <v>4402500.2300000004</v>
      </c>
    </row>
    <row r="14" spans="1:42" s="330" customFormat="1" x14ac:dyDescent="0.25">
      <c r="A14" s="327"/>
      <c r="B14" s="328"/>
      <c r="C14" s="327"/>
      <c r="D14" s="329"/>
      <c r="E14" s="332"/>
      <c r="F14" s="332"/>
      <c r="G14" s="332"/>
      <c r="H14" s="332"/>
      <c r="I14" s="332"/>
      <c r="J14" s="332"/>
      <c r="K14" s="332"/>
      <c r="L14" s="379"/>
      <c r="M14" s="332"/>
      <c r="N14" s="379"/>
      <c r="O14" s="332"/>
      <c r="P14" s="379"/>
      <c r="Q14" s="332"/>
      <c r="R14" s="379"/>
      <c r="S14" s="332"/>
      <c r="T14" s="379"/>
      <c r="U14" s="332"/>
      <c r="V14" s="379"/>
      <c r="W14" s="332"/>
      <c r="X14" s="379"/>
      <c r="Y14" s="332"/>
      <c r="Z14" s="379"/>
      <c r="AA14" s="332"/>
      <c r="AB14" s="379"/>
      <c r="AC14" s="332"/>
      <c r="AD14" s="379"/>
      <c r="AE14" s="332"/>
      <c r="AF14" s="379"/>
      <c r="AG14" s="332"/>
      <c r="AH14" s="379"/>
      <c r="AI14" s="332"/>
      <c r="AJ14" s="332"/>
      <c r="AK14" s="332"/>
      <c r="AL14" s="332"/>
      <c r="AM14" s="443"/>
      <c r="AN14" s="328"/>
      <c r="AO14" s="328"/>
      <c r="AP14" s="328"/>
    </row>
    <row r="15" spans="1:42" s="330" customFormat="1" x14ac:dyDescent="0.25">
      <c r="A15" s="339"/>
      <c r="B15" s="340"/>
      <c r="C15" s="339"/>
      <c r="D15" s="341"/>
      <c r="E15" s="342">
        <f t="shared" ref="E15:G15" si="4">SUM(E9:E14)</f>
        <v>283714934.22219998</v>
      </c>
      <c r="F15" s="342">
        <f t="shared" si="4"/>
        <v>24992829.540000003</v>
      </c>
      <c r="G15" s="342">
        <f t="shared" si="4"/>
        <v>24992829.540000003</v>
      </c>
      <c r="H15" s="342">
        <f t="shared" ref="H15:N15" si="5">SUM(H9:H14)</f>
        <v>0</v>
      </c>
      <c r="I15" s="342">
        <f>SUM(I9:I14)</f>
        <v>258722104.68220001</v>
      </c>
      <c r="J15" s="342">
        <f t="shared" si="5"/>
        <v>8602947.5300000012</v>
      </c>
      <c r="K15" s="342">
        <f t="shared" si="5"/>
        <v>3017769.3200000003</v>
      </c>
      <c r="L15" s="382">
        <f t="shared" si="5"/>
        <v>3550805.2</v>
      </c>
      <c r="M15" s="342">
        <f t="shared" si="5"/>
        <v>0</v>
      </c>
      <c r="N15" s="382">
        <f t="shared" si="5"/>
        <v>686428.02</v>
      </c>
      <c r="O15" s="342">
        <f t="shared" ref="O15:AK15" si="6">SUM(O9:O14)</f>
        <v>1286924.5900000001</v>
      </c>
      <c r="P15" s="382">
        <f>SUM(P9:P14)</f>
        <v>1779705.84</v>
      </c>
      <c r="Q15" s="342">
        <f t="shared" si="6"/>
        <v>2528574.83</v>
      </c>
      <c r="R15" s="382">
        <f>SUM(R9:R14)</f>
        <v>2597500.6900000004</v>
      </c>
      <c r="S15" s="342">
        <f t="shared" si="6"/>
        <v>5154113.05</v>
      </c>
      <c r="T15" s="382">
        <f>SUM(T9:T14)</f>
        <v>5357774.04</v>
      </c>
      <c r="U15" s="342">
        <f t="shared" si="6"/>
        <v>2195942.2299999991</v>
      </c>
      <c r="V15" s="382">
        <f>SUM(V9:V14)</f>
        <v>494293.15</v>
      </c>
      <c r="W15" s="342">
        <f t="shared" si="6"/>
        <v>1540160.01</v>
      </c>
      <c r="X15" s="382">
        <f>SUM(X9:X14)</f>
        <v>1108685.8</v>
      </c>
      <c r="Y15" s="342">
        <f t="shared" si="6"/>
        <v>0</v>
      </c>
      <c r="Z15" s="382">
        <f>SUM(Z9:Z14)</f>
        <v>814689.27</v>
      </c>
      <c r="AA15" s="342">
        <f t="shared" si="6"/>
        <v>0</v>
      </c>
      <c r="AB15" s="382">
        <f>SUM(AB9:AB14)</f>
        <v>0</v>
      </c>
      <c r="AC15" s="342">
        <f t="shared" si="6"/>
        <v>30158.43</v>
      </c>
      <c r="AD15" s="382">
        <f>SUM(AD9:AD14)</f>
        <v>0</v>
      </c>
      <c r="AE15" s="342">
        <f t="shared" si="6"/>
        <v>0</v>
      </c>
      <c r="AF15" s="382">
        <f>SUM(AF9:AF14)</f>
        <v>0</v>
      </c>
      <c r="AG15" s="342">
        <f t="shared" si="6"/>
        <v>30158.44</v>
      </c>
      <c r="AH15" s="382">
        <f>SUM(AH9:AH14)</f>
        <v>0</v>
      </c>
      <c r="AI15" s="342">
        <f>SUM(AI9:AI14)</f>
        <v>15783800.899999999</v>
      </c>
      <c r="AJ15" s="342">
        <f t="shared" si="6"/>
        <v>0</v>
      </c>
      <c r="AK15" s="342">
        <f t="shared" si="6"/>
        <v>0</v>
      </c>
      <c r="AL15" s="342">
        <f>SUM(AL9:AL14)</f>
        <v>0</v>
      </c>
      <c r="AM15" s="343"/>
      <c r="AN15" s="342">
        <f>SUM(AN9:AN14)</f>
        <v>15723484.029999999</v>
      </c>
      <c r="AO15" s="342">
        <f>SUM(AO9:AO14)</f>
        <v>16389882.010000002</v>
      </c>
      <c r="AP15" s="342">
        <f>SUM(AP9:AP14)</f>
        <v>666397.98000000138</v>
      </c>
    </row>
    <row r="16" spans="1:42" s="330" customFormat="1" x14ac:dyDescent="0.25">
      <c r="A16" s="327"/>
      <c r="B16" s="331"/>
      <c r="C16" s="327"/>
      <c r="D16" s="329"/>
      <c r="E16" s="332"/>
      <c r="F16" s="332"/>
      <c r="G16" s="332"/>
      <c r="H16" s="332"/>
      <c r="I16" s="332"/>
      <c r="J16" s="332"/>
      <c r="K16" s="332"/>
      <c r="L16" s="379"/>
      <c r="M16" s="332"/>
      <c r="N16" s="379"/>
      <c r="O16" s="332"/>
      <c r="P16" s="379"/>
      <c r="Q16" s="332"/>
      <c r="R16" s="379"/>
      <c r="S16" s="332"/>
      <c r="T16" s="379"/>
      <c r="U16" s="332"/>
      <c r="V16" s="379"/>
      <c r="W16" s="332"/>
      <c r="X16" s="379"/>
      <c r="Y16" s="332"/>
      <c r="Z16" s="379"/>
      <c r="AA16" s="332"/>
      <c r="AB16" s="379"/>
      <c r="AC16" s="332"/>
      <c r="AD16" s="379"/>
      <c r="AE16" s="332"/>
      <c r="AF16" s="379"/>
      <c r="AG16" s="332"/>
      <c r="AH16" s="379"/>
      <c r="AI16" s="332"/>
      <c r="AJ16" s="332"/>
      <c r="AK16" s="332"/>
      <c r="AL16" s="332"/>
      <c r="AM16" s="443"/>
      <c r="AN16" s="328"/>
      <c r="AO16" s="328"/>
      <c r="AP16" s="328"/>
    </row>
    <row r="17" spans="1:42" s="330" customFormat="1" x14ac:dyDescent="0.25">
      <c r="A17" s="327"/>
      <c r="B17" s="331" t="s">
        <v>694</v>
      </c>
      <c r="C17" s="327"/>
      <c r="D17" s="329"/>
      <c r="E17" s="332"/>
      <c r="F17" s="332"/>
      <c r="G17" s="332"/>
      <c r="H17" s="332"/>
      <c r="I17" s="332"/>
      <c r="J17" s="332"/>
      <c r="K17" s="332"/>
      <c r="L17" s="379"/>
      <c r="M17" s="332"/>
      <c r="N17" s="379"/>
      <c r="O17" s="332"/>
      <c r="P17" s="379"/>
      <c r="Q17" s="332"/>
      <c r="R17" s="379"/>
      <c r="S17" s="332"/>
      <c r="T17" s="379"/>
      <c r="U17" s="332"/>
      <c r="V17" s="379"/>
      <c r="W17" s="332"/>
      <c r="X17" s="379"/>
      <c r="Y17" s="332"/>
      <c r="Z17" s="379"/>
      <c r="AA17" s="332"/>
      <c r="AB17" s="379"/>
      <c r="AC17" s="332"/>
      <c r="AD17" s="379"/>
      <c r="AE17" s="332"/>
      <c r="AF17" s="379"/>
      <c r="AG17" s="332"/>
      <c r="AH17" s="379"/>
      <c r="AI17" s="332"/>
      <c r="AJ17" s="332"/>
      <c r="AK17" s="332"/>
      <c r="AL17" s="332"/>
      <c r="AM17" s="443"/>
      <c r="AN17" s="328"/>
      <c r="AO17" s="328"/>
      <c r="AP17" s="328"/>
    </row>
    <row r="18" spans="1:42" s="330" customFormat="1" x14ac:dyDescent="0.25">
      <c r="A18" s="327"/>
      <c r="B18" s="331"/>
      <c r="C18" s="327"/>
      <c r="D18" s="329"/>
      <c r="E18" s="332"/>
      <c r="F18" s="332"/>
      <c r="G18" s="332"/>
      <c r="H18" s="332"/>
      <c r="I18" s="332"/>
      <c r="J18" s="332"/>
      <c r="K18" s="332"/>
      <c r="L18" s="379"/>
      <c r="M18" s="332"/>
      <c r="N18" s="379"/>
      <c r="O18" s="332"/>
      <c r="P18" s="379"/>
      <c r="Q18" s="332"/>
      <c r="R18" s="379"/>
      <c r="S18" s="332"/>
      <c r="T18" s="379"/>
      <c r="U18" s="332"/>
      <c r="V18" s="379"/>
      <c r="W18" s="332"/>
      <c r="X18" s="379"/>
      <c r="Y18" s="332"/>
      <c r="Z18" s="379"/>
      <c r="AA18" s="332"/>
      <c r="AB18" s="379"/>
      <c r="AC18" s="332"/>
      <c r="AD18" s="379"/>
      <c r="AE18" s="332"/>
      <c r="AF18" s="379"/>
      <c r="AG18" s="332"/>
      <c r="AH18" s="379"/>
      <c r="AI18" s="332"/>
      <c r="AJ18" s="332"/>
      <c r="AK18" s="332"/>
      <c r="AL18" s="332"/>
      <c r="AM18" s="443"/>
      <c r="AN18" s="328"/>
      <c r="AO18" s="328"/>
      <c r="AP18" s="328"/>
    </row>
    <row r="19" spans="1:42" s="330" customFormat="1" ht="180" x14ac:dyDescent="0.25">
      <c r="A19" s="327">
        <v>1</v>
      </c>
      <c r="B19" s="328" t="s">
        <v>130</v>
      </c>
      <c r="C19" s="327" t="s">
        <v>331</v>
      </c>
      <c r="D19" s="329" t="s">
        <v>764</v>
      </c>
      <c r="E19" s="332">
        <v>42430740</v>
      </c>
      <c r="F19" s="332">
        <f>29230993.19+AO19</f>
        <v>40146056.710000001</v>
      </c>
      <c r="G19" s="332">
        <v>35615862.259999998</v>
      </c>
      <c r="H19" s="332">
        <f t="shared" ref="H19:H21" si="7">F19-G19</f>
        <v>4530194.450000003</v>
      </c>
      <c r="I19" s="332">
        <f t="shared" ref="I19:I24" si="8">E19-F19</f>
        <v>2284683.2899999991</v>
      </c>
      <c r="J19" s="332">
        <v>29230993.190000005</v>
      </c>
      <c r="K19" s="332">
        <v>963554.65</v>
      </c>
      <c r="L19" s="379">
        <v>963554.65</v>
      </c>
      <c r="M19" s="332">
        <f>951708*1.06</f>
        <v>1008810.4800000001</v>
      </c>
      <c r="N19" s="379">
        <f>658657.5+220832.98+227900+1590000-83300</f>
        <v>2614090.48</v>
      </c>
      <c r="O19" s="332">
        <f>951708*1.06</f>
        <v>1008810.4800000001</v>
      </c>
      <c r="P19" s="379">
        <f>220832.98+63600+658657.5</f>
        <v>943090.48</v>
      </c>
      <c r="Q19" s="332">
        <f>951708*1.06</f>
        <v>1008810.4800000001</v>
      </c>
      <c r="R19" s="379">
        <f>658657.5+220832.98+127200</f>
        <v>1006690.48</v>
      </c>
      <c r="S19" s="332">
        <f>951708*1.06</f>
        <v>1008810.4800000001</v>
      </c>
      <c r="T19" s="379">
        <f>658657.5+220832.98+5300-29783.33</f>
        <v>855007.15</v>
      </c>
      <c r="U19" s="332">
        <f>2451708*1.06</f>
        <v>2598810.48</v>
      </c>
      <c r="V19" s="379">
        <f>220832.98+658657.5-79100</f>
        <v>800390.48</v>
      </c>
      <c r="W19" s="332">
        <f>951708*1.06</f>
        <v>1008810.4800000001</v>
      </c>
      <c r="X19" s="379">
        <f>220832.98+658657.5</f>
        <v>879490.48</v>
      </c>
      <c r="Y19" s="332">
        <f>951708*1.06</f>
        <v>1008810.4800000001</v>
      </c>
      <c r="Z19" s="379">
        <v>2852749.3200000003</v>
      </c>
      <c r="AA19" s="332">
        <f>1703360*1.06</f>
        <v>1805561.6</v>
      </c>
      <c r="AB19" s="379"/>
      <c r="AC19" s="332"/>
      <c r="AD19" s="379"/>
      <c r="AE19" s="332"/>
      <c r="AF19" s="379"/>
      <c r="AG19" s="332"/>
      <c r="AH19" s="379"/>
      <c r="AI19" s="332">
        <f t="shared" ref="AI19:AI22" si="9">K19+M19+O19+Q19+S19+U19+W19+Y19+AA19+AC19+AE19+AG19</f>
        <v>11420789.610000001</v>
      </c>
      <c r="AJ19" s="332"/>
      <c r="AK19" s="332">
        <v>0</v>
      </c>
      <c r="AL19" s="332">
        <v>0</v>
      </c>
      <c r="AM19" s="661" t="s">
        <v>1187</v>
      </c>
      <c r="AN19" s="380">
        <f t="shared" ref="AN19:AN24" si="10">K19+M19+O19+Q19+S19+U19+W19+Y19</f>
        <v>9615228.0100000016</v>
      </c>
      <c r="AO19" s="381">
        <f t="shared" ref="AO19:AO23" si="11">L19+N19+P19+R19+T19+V19+X19+Z19+AB19+AD19+AF19+AH19</f>
        <v>10915063.520000001</v>
      </c>
      <c r="AP19" s="381">
        <f>AO19-AN19</f>
        <v>1299835.5099999998</v>
      </c>
    </row>
    <row r="20" spans="1:42" s="330" customFormat="1" ht="30" x14ac:dyDescent="0.25">
      <c r="A20" s="327">
        <v>2</v>
      </c>
      <c r="B20" s="328" t="s">
        <v>778</v>
      </c>
      <c r="C20" s="327" t="s">
        <v>331</v>
      </c>
      <c r="D20" s="329" t="s">
        <v>732</v>
      </c>
      <c r="E20" s="332">
        <v>2289600</v>
      </c>
      <c r="F20" s="332">
        <f>890400+AO20</f>
        <v>1399200</v>
      </c>
      <c r="G20" s="332">
        <v>699600</v>
      </c>
      <c r="H20" s="332">
        <f t="shared" si="7"/>
        <v>699600</v>
      </c>
      <c r="I20" s="332">
        <f t="shared" si="8"/>
        <v>890400</v>
      </c>
      <c r="J20" s="332">
        <v>890400</v>
      </c>
      <c r="K20" s="332">
        <v>63600</v>
      </c>
      <c r="L20" s="379">
        <v>63600</v>
      </c>
      <c r="M20" s="332">
        <v>63600</v>
      </c>
      <c r="N20" s="379">
        <v>63600</v>
      </c>
      <c r="O20" s="332">
        <v>63600</v>
      </c>
      <c r="P20" s="379">
        <v>63600</v>
      </c>
      <c r="Q20" s="332">
        <v>63600</v>
      </c>
      <c r="R20" s="379">
        <v>63600</v>
      </c>
      <c r="S20" s="332">
        <v>63600</v>
      </c>
      <c r="T20" s="379">
        <v>63600</v>
      </c>
      <c r="U20" s="332">
        <v>63600</v>
      </c>
      <c r="V20" s="379">
        <v>63600</v>
      </c>
      <c r="W20" s="332">
        <v>63600</v>
      </c>
      <c r="X20" s="379">
        <v>63600</v>
      </c>
      <c r="Y20" s="332">
        <v>63600</v>
      </c>
      <c r="Z20" s="379">
        <v>63600</v>
      </c>
      <c r="AA20" s="332">
        <v>63600</v>
      </c>
      <c r="AB20" s="379"/>
      <c r="AC20" s="332">
        <v>63600</v>
      </c>
      <c r="AD20" s="379"/>
      <c r="AE20" s="332">
        <v>63600</v>
      </c>
      <c r="AF20" s="379"/>
      <c r="AG20" s="332">
        <v>63600</v>
      </c>
      <c r="AH20" s="379"/>
      <c r="AI20" s="332">
        <f t="shared" si="9"/>
        <v>763200</v>
      </c>
      <c r="AJ20" s="332">
        <f>63600*10</f>
        <v>636000</v>
      </c>
      <c r="AK20" s="332">
        <v>0</v>
      </c>
      <c r="AL20" s="332">
        <v>0</v>
      </c>
      <c r="AM20" s="443"/>
      <c r="AN20" s="380">
        <f t="shared" si="10"/>
        <v>508800</v>
      </c>
      <c r="AO20" s="381">
        <f t="shared" si="11"/>
        <v>508800</v>
      </c>
      <c r="AP20" s="381">
        <f t="shared" ref="AP20:AP23" si="12">AO20-AN20</f>
        <v>0</v>
      </c>
    </row>
    <row r="21" spans="1:42" s="330" customFormat="1" ht="105" x14ac:dyDescent="0.25">
      <c r="A21" s="327">
        <v>3</v>
      </c>
      <c r="B21" s="328" t="s">
        <v>779</v>
      </c>
      <c r="C21" s="327" t="s">
        <v>331</v>
      </c>
      <c r="D21" s="329" t="s">
        <v>950</v>
      </c>
      <c r="E21" s="332">
        <v>2400000</v>
      </c>
      <c r="F21" s="332">
        <f>2766555.23+AO21</f>
        <v>3133627.93</v>
      </c>
      <c r="G21" s="332">
        <v>3051097.9200000004</v>
      </c>
      <c r="H21" s="332">
        <f t="shared" si="7"/>
        <v>82530.009999999776</v>
      </c>
      <c r="I21" s="332">
        <f t="shared" si="8"/>
        <v>-733627.93000000017</v>
      </c>
      <c r="J21" s="332">
        <v>2766555.23</v>
      </c>
      <c r="K21" s="332">
        <v>50000</v>
      </c>
      <c r="L21" s="379">
        <v>54116.18</v>
      </c>
      <c r="M21" s="332">
        <v>50000</v>
      </c>
      <c r="N21" s="379">
        <v>56818.12</v>
      </c>
      <c r="O21" s="332">
        <v>50000</v>
      </c>
      <c r="P21" s="379">
        <v>53016.959999999999</v>
      </c>
      <c r="Q21" s="332">
        <v>50000</v>
      </c>
      <c r="R21" s="379">
        <v>37752.959999999999</v>
      </c>
      <c r="S21" s="332">
        <v>50000</v>
      </c>
      <c r="T21" s="379"/>
      <c r="U21" s="332">
        <v>50000</v>
      </c>
      <c r="V21" s="379">
        <v>19938.599999999999</v>
      </c>
      <c r="W21" s="332">
        <v>50000</v>
      </c>
      <c r="X21" s="379">
        <v>62899.87</v>
      </c>
      <c r="Y21" s="332">
        <v>50000</v>
      </c>
      <c r="Z21" s="379">
        <v>82530.009999999995</v>
      </c>
      <c r="AA21" s="332">
        <v>50000</v>
      </c>
      <c r="AB21" s="379"/>
      <c r="AC21" s="332">
        <v>50000</v>
      </c>
      <c r="AD21" s="379"/>
      <c r="AE21" s="332">
        <v>50000</v>
      </c>
      <c r="AF21" s="379"/>
      <c r="AG21" s="332">
        <v>50000</v>
      </c>
      <c r="AH21" s="379"/>
      <c r="AI21" s="332">
        <f t="shared" si="9"/>
        <v>600000</v>
      </c>
      <c r="AJ21" s="332">
        <v>0</v>
      </c>
      <c r="AK21" s="332">
        <v>0</v>
      </c>
      <c r="AL21" s="332">
        <v>0</v>
      </c>
      <c r="AM21" s="662" t="s">
        <v>1015</v>
      </c>
      <c r="AN21" s="380">
        <f t="shared" si="10"/>
        <v>400000</v>
      </c>
      <c r="AO21" s="381">
        <f t="shared" si="11"/>
        <v>367072.7</v>
      </c>
      <c r="AP21" s="381">
        <f t="shared" si="12"/>
        <v>-32927.299999999988</v>
      </c>
    </row>
    <row r="22" spans="1:42" s="456" customFormat="1" ht="30" x14ac:dyDescent="0.25">
      <c r="A22" s="448">
        <v>4</v>
      </c>
      <c r="B22" s="449" t="s">
        <v>780</v>
      </c>
      <c r="C22" s="448" t="s">
        <v>331</v>
      </c>
      <c r="D22" s="450" t="s">
        <v>951</v>
      </c>
      <c r="E22" s="451">
        <v>625292</v>
      </c>
      <c r="F22" s="452">
        <f>657223.5+AO22</f>
        <v>657223.5</v>
      </c>
      <c r="G22" s="452">
        <v>640285.76</v>
      </c>
      <c r="H22" s="452">
        <f>F22-G22</f>
        <v>16937.739999999991</v>
      </c>
      <c r="I22" s="452">
        <f t="shared" si="8"/>
        <v>-31931.5</v>
      </c>
      <c r="J22" s="452">
        <v>657223.5</v>
      </c>
      <c r="K22" s="452"/>
      <c r="L22" s="453"/>
      <c r="M22" s="452"/>
      <c r="N22" s="453"/>
      <c r="O22" s="452"/>
      <c r="P22" s="453"/>
      <c r="Q22" s="452"/>
      <c r="R22" s="453"/>
      <c r="S22" s="452"/>
      <c r="T22" s="453"/>
      <c r="U22" s="452"/>
      <c r="V22" s="453"/>
      <c r="W22" s="452"/>
      <c r="X22" s="453"/>
      <c r="Y22" s="452"/>
      <c r="Z22" s="453"/>
      <c r="AA22" s="452"/>
      <c r="AB22" s="453"/>
      <c r="AC22" s="452"/>
      <c r="AD22" s="453"/>
      <c r="AE22" s="452"/>
      <c r="AF22" s="453"/>
      <c r="AG22" s="452"/>
      <c r="AH22" s="453"/>
      <c r="AI22" s="452">
        <f t="shared" si="9"/>
        <v>0</v>
      </c>
      <c r="AJ22" s="452"/>
      <c r="AK22" s="452"/>
      <c r="AL22" s="452"/>
      <c r="AM22" s="454"/>
      <c r="AN22" s="380">
        <f t="shared" si="10"/>
        <v>0</v>
      </c>
      <c r="AO22" s="455">
        <f t="shared" si="11"/>
        <v>0</v>
      </c>
      <c r="AP22" s="455">
        <f t="shared" si="12"/>
        <v>0</v>
      </c>
    </row>
    <row r="23" spans="1:42" s="330" customFormat="1" ht="75" x14ac:dyDescent="0.25">
      <c r="A23" s="327">
        <v>5</v>
      </c>
      <c r="B23" s="328" t="s">
        <v>781</v>
      </c>
      <c r="C23" s="327" t="s">
        <v>331</v>
      </c>
      <c r="D23" s="329" t="s">
        <v>949</v>
      </c>
      <c r="E23" s="335">
        <v>180000</v>
      </c>
      <c r="F23" s="332">
        <f>166368.31+AO23</f>
        <v>175211.36</v>
      </c>
      <c r="G23" s="332">
        <v>175211.36</v>
      </c>
      <c r="H23" s="332">
        <f>F23-G23</f>
        <v>0</v>
      </c>
      <c r="I23" s="332">
        <f t="shared" si="8"/>
        <v>4788.640000000014</v>
      </c>
      <c r="J23" s="332">
        <v>166368.31</v>
      </c>
      <c r="K23" s="332">
        <v>2122.12</v>
      </c>
      <c r="L23" s="379">
        <v>2122.12</v>
      </c>
      <c r="M23" s="332">
        <v>2000</v>
      </c>
      <c r="N23" s="379">
        <v>2312.39</v>
      </c>
      <c r="O23" s="332">
        <v>2000</v>
      </c>
      <c r="P23" s="379">
        <v>2774.55</v>
      </c>
      <c r="Q23" s="332">
        <v>2000</v>
      </c>
      <c r="R23" s="379">
        <v>1633.99</v>
      </c>
      <c r="S23" s="332">
        <v>2000</v>
      </c>
      <c r="T23" s="379"/>
      <c r="U23" s="332">
        <v>2000</v>
      </c>
      <c r="V23" s="379"/>
      <c r="W23" s="332">
        <v>1509.5700000000033</v>
      </c>
      <c r="X23" s="379"/>
      <c r="Y23" s="332"/>
      <c r="Z23" s="379"/>
      <c r="AA23" s="332"/>
      <c r="AB23" s="379"/>
      <c r="AC23" s="332"/>
      <c r="AD23" s="379"/>
      <c r="AE23" s="332"/>
      <c r="AF23" s="379"/>
      <c r="AG23" s="332"/>
      <c r="AH23" s="379"/>
      <c r="AI23" s="332">
        <f>K23+M23+O23+Q23+S23+U23+W23+Y23+AA23+AC23+AE23+AG23</f>
        <v>13631.690000000002</v>
      </c>
      <c r="AJ23" s="332"/>
      <c r="AK23" s="332"/>
      <c r="AL23" s="332"/>
      <c r="AM23" s="662" t="s">
        <v>1188</v>
      </c>
      <c r="AN23" s="380">
        <f t="shared" si="10"/>
        <v>13631.690000000002</v>
      </c>
      <c r="AO23" s="381">
        <f t="shared" si="11"/>
        <v>8843.0500000000011</v>
      </c>
      <c r="AP23" s="381">
        <f t="shared" si="12"/>
        <v>-4788.6400000000012</v>
      </c>
    </row>
    <row r="24" spans="1:42" s="330" customFormat="1" ht="45" x14ac:dyDescent="0.25">
      <c r="A24" s="461">
        <v>6</v>
      </c>
      <c r="B24" s="328" t="s">
        <v>130</v>
      </c>
      <c r="C24" s="327" t="s">
        <v>331</v>
      </c>
      <c r="D24" s="329" t="s">
        <v>777</v>
      </c>
      <c r="E24" s="335">
        <v>381123</v>
      </c>
      <c r="F24" s="332">
        <f>AO24</f>
        <v>381123</v>
      </c>
      <c r="G24" s="332"/>
      <c r="H24" s="332">
        <f>F24-G24</f>
        <v>381123</v>
      </c>
      <c r="I24" s="332">
        <f t="shared" si="8"/>
        <v>0</v>
      </c>
      <c r="J24" s="332">
        <v>0</v>
      </c>
      <c r="K24" s="332"/>
      <c r="L24" s="379"/>
      <c r="M24" s="332"/>
      <c r="N24" s="379">
        <f>359550*1.06</f>
        <v>381123</v>
      </c>
      <c r="O24" s="332"/>
      <c r="P24" s="379"/>
      <c r="Q24" s="332"/>
      <c r="R24" s="379"/>
      <c r="S24" s="332"/>
      <c r="T24" s="379"/>
      <c r="U24" s="332"/>
      <c r="V24" s="379"/>
      <c r="W24" s="332"/>
      <c r="X24" s="379"/>
      <c r="Y24" s="332"/>
      <c r="Z24" s="379"/>
      <c r="AA24" s="332"/>
      <c r="AB24" s="379"/>
      <c r="AC24" s="332"/>
      <c r="AD24" s="379"/>
      <c r="AE24" s="332"/>
      <c r="AF24" s="379"/>
      <c r="AG24" s="332"/>
      <c r="AH24" s="379"/>
      <c r="AI24" s="332"/>
      <c r="AJ24" s="332"/>
      <c r="AK24" s="332"/>
      <c r="AL24" s="332"/>
      <c r="AM24" s="662" t="s">
        <v>935</v>
      </c>
      <c r="AN24" s="380">
        <f t="shared" si="10"/>
        <v>0</v>
      </c>
      <c r="AO24" s="381">
        <f t="shared" ref="AO24" si="13">L24+N24+P24+R24+T24+V24+X24+Z24+AB24+AD24+AF24+AH24</f>
        <v>381123</v>
      </c>
      <c r="AP24" s="381">
        <f t="shared" ref="AP24" si="14">AO24-AN24</f>
        <v>381123</v>
      </c>
    </row>
    <row r="25" spans="1:42" s="330" customFormat="1" x14ac:dyDescent="0.25">
      <c r="A25" s="327"/>
      <c r="B25" s="328"/>
      <c r="C25" s="327"/>
      <c r="D25" s="329"/>
      <c r="E25" s="332"/>
      <c r="F25" s="332"/>
      <c r="G25" s="332"/>
      <c r="H25" s="332"/>
      <c r="I25" s="332"/>
      <c r="J25" s="332"/>
      <c r="K25" s="332"/>
      <c r="L25" s="379"/>
      <c r="M25" s="332"/>
      <c r="N25" s="379"/>
      <c r="O25" s="332"/>
      <c r="P25" s="379"/>
      <c r="Q25" s="332"/>
      <c r="R25" s="379"/>
      <c r="S25" s="332"/>
      <c r="T25" s="379"/>
      <c r="U25" s="332"/>
      <c r="V25" s="379"/>
      <c r="W25" s="332"/>
      <c r="X25" s="379"/>
      <c r="Y25" s="332"/>
      <c r="Z25" s="379"/>
      <c r="AA25" s="332"/>
      <c r="AB25" s="379"/>
      <c r="AC25" s="332"/>
      <c r="AD25" s="379"/>
      <c r="AE25" s="332"/>
      <c r="AF25" s="379"/>
      <c r="AG25" s="332"/>
      <c r="AH25" s="379"/>
      <c r="AI25" s="332"/>
      <c r="AJ25" s="332"/>
      <c r="AK25" s="332"/>
      <c r="AL25" s="332"/>
      <c r="AM25" s="443"/>
      <c r="AN25" s="328"/>
      <c r="AO25" s="328"/>
      <c r="AP25" s="328"/>
    </row>
    <row r="26" spans="1:42" x14ac:dyDescent="0.25">
      <c r="A26" s="339"/>
      <c r="B26" s="340"/>
      <c r="C26" s="339"/>
      <c r="D26" s="341"/>
      <c r="E26" s="344">
        <f t="shared" ref="E26:AL26" si="15">SUM(E19:E25)</f>
        <v>48306755</v>
      </c>
      <c r="F26" s="344">
        <f>SUM(F19:F25)</f>
        <v>45892442.5</v>
      </c>
      <c r="G26" s="344">
        <f>SUM(G19:G25)</f>
        <v>40182057.299999997</v>
      </c>
      <c r="H26" s="344">
        <f>SUM(H19:H25)</f>
        <v>5710385.200000003</v>
      </c>
      <c r="I26" s="344">
        <f t="shared" si="15"/>
        <v>2414312.4999999991</v>
      </c>
      <c r="J26" s="344">
        <f t="shared" si="15"/>
        <v>33711540.230000004</v>
      </c>
      <c r="K26" s="344">
        <f t="shared" si="15"/>
        <v>1079276.77</v>
      </c>
      <c r="L26" s="383">
        <f>SUM(L19:L25)</f>
        <v>1083392.9500000002</v>
      </c>
      <c r="M26" s="344">
        <f>SUM(M19:M25)</f>
        <v>1124410.48</v>
      </c>
      <c r="N26" s="383">
        <f>SUM(N19:N25)</f>
        <v>3117943.99</v>
      </c>
      <c r="O26" s="344">
        <f t="shared" si="15"/>
        <v>1124410.48</v>
      </c>
      <c r="P26" s="383">
        <f>SUM(P19:P25)</f>
        <v>1062481.99</v>
      </c>
      <c r="Q26" s="344">
        <f t="shared" si="15"/>
        <v>1124410.48</v>
      </c>
      <c r="R26" s="383">
        <f>SUM(R19:R25)</f>
        <v>1109677.43</v>
      </c>
      <c r="S26" s="344">
        <f t="shared" si="15"/>
        <v>1124410.48</v>
      </c>
      <c r="T26" s="383">
        <f t="shared" si="15"/>
        <v>918607.15</v>
      </c>
      <c r="U26" s="344">
        <f>SUM(U19:U25)</f>
        <v>2714410.48</v>
      </c>
      <c r="V26" s="383">
        <f t="shared" si="15"/>
        <v>883929.08</v>
      </c>
      <c r="W26" s="344">
        <f>SUM(W19:W25)</f>
        <v>1123920.05</v>
      </c>
      <c r="X26" s="383">
        <f t="shared" si="15"/>
        <v>1005990.35</v>
      </c>
      <c r="Y26" s="344">
        <f t="shared" si="15"/>
        <v>1122410.48</v>
      </c>
      <c r="Z26" s="383">
        <f t="shared" si="15"/>
        <v>2998879.33</v>
      </c>
      <c r="AA26" s="344">
        <f t="shared" si="15"/>
        <v>1919161.6</v>
      </c>
      <c r="AB26" s="383">
        <f t="shared" si="15"/>
        <v>0</v>
      </c>
      <c r="AC26" s="344">
        <f t="shared" si="15"/>
        <v>113600</v>
      </c>
      <c r="AD26" s="383">
        <f t="shared" si="15"/>
        <v>0</v>
      </c>
      <c r="AE26" s="344">
        <f t="shared" si="15"/>
        <v>113600</v>
      </c>
      <c r="AF26" s="383">
        <f t="shared" si="15"/>
        <v>0</v>
      </c>
      <c r="AG26" s="344">
        <f t="shared" si="15"/>
        <v>113600</v>
      </c>
      <c r="AH26" s="383">
        <f t="shared" si="15"/>
        <v>0</v>
      </c>
      <c r="AI26" s="344">
        <f>SUM(AI19:AI25)</f>
        <v>12797621.300000001</v>
      </c>
      <c r="AJ26" s="344">
        <f t="shared" si="15"/>
        <v>636000</v>
      </c>
      <c r="AK26" s="344">
        <f t="shared" si="15"/>
        <v>0</v>
      </c>
      <c r="AL26" s="344">
        <f t="shared" si="15"/>
        <v>0</v>
      </c>
      <c r="AM26" s="345"/>
      <c r="AN26" s="344">
        <f>SUM(AN19:AN25)</f>
        <v>10537659.700000001</v>
      </c>
      <c r="AO26" s="344">
        <f>SUM(AO19:AO25)</f>
        <v>12180902.270000001</v>
      </c>
      <c r="AP26" s="344">
        <f>SUM(AP19:AP25)</f>
        <v>1643242.5699999998</v>
      </c>
    </row>
    <row r="27" spans="1:42" s="330" customFormat="1" x14ac:dyDescent="0.25">
      <c r="A27" s="327"/>
      <c r="B27" s="331" t="s">
        <v>50</v>
      </c>
      <c r="C27" s="327"/>
      <c r="D27" s="329"/>
      <c r="E27" s="332"/>
      <c r="F27" s="332"/>
      <c r="G27" s="332"/>
      <c r="H27" s="332"/>
      <c r="I27" s="332"/>
      <c r="J27" s="332"/>
      <c r="K27" s="332"/>
      <c r="L27" s="379"/>
      <c r="M27" s="332"/>
      <c r="N27" s="379"/>
      <c r="O27" s="332"/>
      <c r="P27" s="379"/>
      <c r="Q27" s="332"/>
      <c r="R27" s="379"/>
      <c r="S27" s="332"/>
      <c r="T27" s="379"/>
      <c r="U27" s="332"/>
      <c r="V27" s="379"/>
      <c r="W27" s="332"/>
      <c r="X27" s="379"/>
      <c r="Y27" s="332"/>
      <c r="Z27" s="379"/>
      <c r="AA27" s="332"/>
      <c r="AB27" s="379"/>
      <c r="AC27" s="332"/>
      <c r="AD27" s="379"/>
      <c r="AE27" s="332"/>
      <c r="AF27" s="379"/>
      <c r="AG27" s="332"/>
      <c r="AH27" s="379"/>
      <c r="AI27" s="332"/>
      <c r="AJ27" s="332"/>
      <c r="AK27" s="332"/>
      <c r="AL27" s="332"/>
      <c r="AM27" s="333"/>
      <c r="AN27" s="328"/>
      <c r="AO27" s="328"/>
      <c r="AP27" s="328"/>
    </row>
    <row r="28" spans="1:42" s="330" customFormat="1" x14ac:dyDescent="0.25">
      <c r="A28" s="327"/>
      <c r="B28" s="331"/>
      <c r="C28" s="327"/>
      <c r="D28" s="329"/>
      <c r="E28" s="332"/>
      <c r="F28" s="332"/>
      <c r="G28" s="332"/>
      <c r="H28" s="332"/>
      <c r="I28" s="332"/>
      <c r="J28" s="332"/>
      <c r="K28" s="332"/>
      <c r="L28" s="379"/>
      <c r="M28" s="332"/>
      <c r="N28" s="379"/>
      <c r="O28" s="332"/>
      <c r="P28" s="379"/>
      <c r="Q28" s="332"/>
      <c r="R28" s="379"/>
      <c r="S28" s="332"/>
      <c r="T28" s="379"/>
      <c r="U28" s="332"/>
      <c r="V28" s="379"/>
      <c r="W28" s="332"/>
      <c r="X28" s="379"/>
      <c r="Y28" s="332"/>
      <c r="Z28" s="379"/>
      <c r="AA28" s="332"/>
      <c r="AB28" s="379"/>
      <c r="AC28" s="332"/>
      <c r="AD28" s="379"/>
      <c r="AE28" s="332"/>
      <c r="AF28" s="379"/>
      <c r="AG28" s="332"/>
      <c r="AH28" s="379"/>
      <c r="AI28" s="332"/>
      <c r="AJ28" s="332"/>
      <c r="AK28" s="332"/>
      <c r="AL28" s="332"/>
      <c r="AM28" s="333"/>
      <c r="AN28" s="328"/>
      <c r="AO28" s="328"/>
      <c r="AP28" s="328"/>
    </row>
    <row r="29" spans="1:42" s="330" customFormat="1" ht="30" x14ac:dyDescent="0.25">
      <c r="A29" s="327">
        <v>1</v>
      </c>
      <c r="B29" s="328" t="s">
        <v>50</v>
      </c>
      <c r="C29" s="327" t="s">
        <v>331</v>
      </c>
      <c r="D29" s="329" t="s">
        <v>766</v>
      </c>
      <c r="E29" s="332">
        <v>48230000</v>
      </c>
      <c r="F29" s="332">
        <f>19817957.9+AO29</f>
        <v>22697850.759999998</v>
      </c>
      <c r="G29" s="332">
        <v>22697850.759999998</v>
      </c>
      <c r="H29" s="332">
        <f>F29-G29</f>
        <v>0</v>
      </c>
      <c r="I29" s="332">
        <f>E29-F29</f>
        <v>25532149.240000002</v>
      </c>
      <c r="J29" s="332">
        <v>19817957.899999999</v>
      </c>
      <c r="K29" s="332">
        <v>0</v>
      </c>
      <c r="L29" s="379"/>
      <c r="M29" s="332">
        <v>0</v>
      </c>
      <c r="N29" s="379"/>
      <c r="O29" s="332">
        <v>1439946.43</v>
      </c>
      <c r="P29" s="379">
        <v>1439946.43</v>
      </c>
      <c r="Q29" s="332">
        <v>0</v>
      </c>
      <c r="R29" s="379"/>
      <c r="S29" s="332">
        <v>0</v>
      </c>
      <c r="T29" s="379"/>
      <c r="U29" s="332">
        <v>1439946.43</v>
      </c>
      <c r="V29" s="379">
        <v>1439946.43</v>
      </c>
      <c r="W29" s="332">
        <v>0</v>
      </c>
      <c r="X29" s="379"/>
      <c r="Y29" s="332">
        <v>0</v>
      </c>
      <c r="Z29" s="379"/>
      <c r="AA29" s="332">
        <v>1439946.43</v>
      </c>
      <c r="AB29" s="379"/>
      <c r="AC29" s="332">
        <v>0</v>
      </c>
      <c r="AD29" s="379"/>
      <c r="AE29" s="332">
        <v>0</v>
      </c>
      <c r="AF29" s="379"/>
      <c r="AG29" s="332">
        <v>1439946.43</v>
      </c>
      <c r="AH29" s="379"/>
      <c r="AI29" s="332">
        <f>K29+M29+O29+Q29+S29+U29+W29+Y29+AA29+AC29+AE29+AG29</f>
        <v>5759785.7199999997</v>
      </c>
      <c r="AJ29" s="332">
        <v>5759785.7199999997</v>
      </c>
      <c r="AK29" s="332">
        <v>5759785.7199999997</v>
      </c>
      <c r="AL29" s="332">
        <f>I29-AI29-AJ29-AK29</f>
        <v>8252792.0800000047</v>
      </c>
      <c r="AM29" s="333"/>
      <c r="AN29" s="380">
        <f t="shared" ref="AN29" si="16">K29+M29+O29+Q29+S29+U29+W29+Y29</f>
        <v>2879892.86</v>
      </c>
      <c r="AO29" s="381">
        <f t="shared" ref="AO29" si="17">L29+N29+P29+R29+T29+V29+X29+Z29+AB29+AD29+AF29+AH29</f>
        <v>2879892.86</v>
      </c>
      <c r="AP29" s="381">
        <f>AO29-AN29</f>
        <v>0</v>
      </c>
    </row>
    <row r="30" spans="1:42" x14ac:dyDescent="0.25">
      <c r="A30" s="346"/>
      <c r="B30" s="347"/>
      <c r="C30" s="346"/>
      <c r="D30" s="348"/>
      <c r="E30" s="347"/>
      <c r="F30" s="347"/>
      <c r="G30" s="347"/>
      <c r="H30" s="347"/>
      <c r="I30" s="347"/>
      <c r="J30" s="347"/>
      <c r="K30" s="347"/>
      <c r="L30" s="384"/>
      <c r="M30" s="347"/>
      <c r="N30" s="384"/>
      <c r="O30" s="347"/>
      <c r="P30" s="384"/>
      <c r="Q30" s="347"/>
      <c r="R30" s="384"/>
      <c r="S30" s="347"/>
      <c r="T30" s="384"/>
      <c r="U30" s="347"/>
      <c r="V30" s="384"/>
      <c r="W30" s="347"/>
      <c r="X30" s="384"/>
      <c r="Y30" s="347"/>
      <c r="Z30" s="384"/>
      <c r="AA30" s="347"/>
      <c r="AB30" s="384"/>
      <c r="AC30" s="347"/>
      <c r="AD30" s="384"/>
      <c r="AE30" s="347"/>
      <c r="AF30" s="384"/>
      <c r="AG30" s="347"/>
      <c r="AH30" s="384"/>
      <c r="AI30" s="332"/>
      <c r="AJ30" s="347"/>
      <c r="AK30" s="347"/>
      <c r="AL30" s="347"/>
      <c r="AM30" s="348"/>
      <c r="AN30" s="347"/>
      <c r="AO30" s="347"/>
      <c r="AP30" s="347"/>
    </row>
    <row r="31" spans="1:42" x14ac:dyDescent="0.25">
      <c r="A31" s="339"/>
      <c r="B31" s="340"/>
      <c r="C31" s="339"/>
      <c r="D31" s="341"/>
      <c r="E31" s="344">
        <f t="shared" ref="E31:AL31" si="18">SUM(E29:E30)</f>
        <v>48230000</v>
      </c>
      <c r="F31" s="344">
        <f t="shared" si="18"/>
        <v>22697850.759999998</v>
      </c>
      <c r="G31" s="344">
        <f t="shared" si="18"/>
        <v>22697850.759999998</v>
      </c>
      <c r="H31" s="344">
        <f t="shared" si="18"/>
        <v>0</v>
      </c>
      <c r="I31" s="344">
        <f t="shared" si="18"/>
        <v>25532149.240000002</v>
      </c>
      <c r="J31" s="344">
        <f t="shared" si="18"/>
        <v>19817957.899999999</v>
      </c>
      <c r="K31" s="344">
        <f t="shared" si="18"/>
        <v>0</v>
      </c>
      <c r="L31" s="383">
        <f>SUM(L29:L30)</f>
        <v>0</v>
      </c>
      <c r="M31" s="344">
        <f>SUM(M29:M30)</f>
        <v>0</v>
      </c>
      <c r="N31" s="383">
        <f>SUM(N29:N30)</f>
        <v>0</v>
      </c>
      <c r="O31" s="344">
        <f t="shared" si="18"/>
        <v>1439946.43</v>
      </c>
      <c r="P31" s="383">
        <f>SUM(P29:P30)</f>
        <v>1439946.43</v>
      </c>
      <c r="Q31" s="344">
        <f t="shared" si="18"/>
        <v>0</v>
      </c>
      <c r="R31" s="383">
        <f>SUM(R29:R30)</f>
        <v>0</v>
      </c>
      <c r="S31" s="344">
        <f t="shared" si="18"/>
        <v>0</v>
      </c>
      <c r="T31" s="383">
        <f t="shared" si="18"/>
        <v>0</v>
      </c>
      <c r="U31" s="344">
        <f t="shared" si="18"/>
        <v>1439946.43</v>
      </c>
      <c r="V31" s="383">
        <f t="shared" si="18"/>
        <v>1439946.43</v>
      </c>
      <c r="W31" s="344">
        <f t="shared" si="18"/>
        <v>0</v>
      </c>
      <c r="X31" s="383">
        <f t="shared" si="18"/>
        <v>0</v>
      </c>
      <c r="Y31" s="344">
        <f t="shared" si="18"/>
        <v>0</v>
      </c>
      <c r="Z31" s="383">
        <f t="shared" si="18"/>
        <v>0</v>
      </c>
      <c r="AA31" s="344">
        <f t="shared" si="18"/>
        <v>1439946.43</v>
      </c>
      <c r="AB31" s="383">
        <f t="shared" si="18"/>
        <v>0</v>
      </c>
      <c r="AC31" s="344">
        <f t="shared" si="18"/>
        <v>0</v>
      </c>
      <c r="AD31" s="383">
        <f t="shared" si="18"/>
        <v>0</v>
      </c>
      <c r="AE31" s="344">
        <f t="shared" si="18"/>
        <v>0</v>
      </c>
      <c r="AF31" s="383">
        <f t="shared" si="18"/>
        <v>0</v>
      </c>
      <c r="AG31" s="344">
        <f t="shared" si="18"/>
        <v>1439946.43</v>
      </c>
      <c r="AH31" s="383">
        <f t="shared" si="18"/>
        <v>0</v>
      </c>
      <c r="AI31" s="344">
        <f>SUM(AI29:AI30)</f>
        <v>5759785.7199999997</v>
      </c>
      <c r="AJ31" s="344">
        <f t="shared" si="18"/>
        <v>5759785.7199999997</v>
      </c>
      <c r="AK31" s="344">
        <f t="shared" si="18"/>
        <v>5759785.7199999997</v>
      </c>
      <c r="AL31" s="344">
        <f t="shared" si="18"/>
        <v>8252792.0800000047</v>
      </c>
      <c r="AM31" s="345"/>
      <c r="AN31" s="344">
        <f>SUM(AN29:AN30)</f>
        <v>2879892.86</v>
      </c>
      <c r="AO31" s="344">
        <f>SUM(AO29:AO30)</f>
        <v>2879892.86</v>
      </c>
      <c r="AP31" s="344">
        <f>SUM(AP29:AP30)</f>
        <v>0</v>
      </c>
    </row>
    <row r="32" spans="1:42" x14ac:dyDescent="0.25">
      <c r="A32" s="346"/>
      <c r="B32" s="331" t="s">
        <v>734</v>
      </c>
      <c r="C32" s="346"/>
      <c r="D32" s="348"/>
      <c r="E32" s="347"/>
      <c r="F32" s="347"/>
      <c r="G32" s="347"/>
      <c r="H32" s="347"/>
      <c r="I32" s="347"/>
      <c r="J32" s="347"/>
      <c r="K32" s="347"/>
      <c r="L32" s="384"/>
      <c r="M32" s="347"/>
      <c r="N32" s="384"/>
      <c r="O32" s="347"/>
      <c r="P32" s="384"/>
      <c r="Q32" s="347"/>
      <c r="R32" s="384"/>
      <c r="S32" s="347"/>
      <c r="T32" s="384"/>
      <c r="U32" s="347"/>
      <c r="V32" s="384"/>
      <c r="W32" s="347"/>
      <c r="X32" s="384"/>
      <c r="Y32" s="347"/>
      <c r="Z32" s="384"/>
      <c r="AA32" s="347"/>
      <c r="AB32" s="384"/>
      <c r="AC32" s="347"/>
      <c r="AD32" s="384"/>
      <c r="AE32" s="347"/>
      <c r="AF32" s="384"/>
      <c r="AG32" s="347"/>
      <c r="AH32" s="384"/>
      <c r="AI32" s="347"/>
      <c r="AJ32" s="347"/>
      <c r="AK32" s="347"/>
      <c r="AL32" s="347"/>
      <c r="AM32" s="445"/>
      <c r="AN32" s="347"/>
      <c r="AO32" s="347"/>
      <c r="AP32" s="347"/>
    </row>
    <row r="33" spans="1:42" x14ac:dyDescent="0.25">
      <c r="A33" s="346"/>
      <c r="B33" s="331"/>
      <c r="C33" s="346"/>
      <c r="D33" s="348"/>
      <c r="E33" s="347"/>
      <c r="F33" s="347"/>
      <c r="G33" s="347"/>
      <c r="H33" s="347"/>
      <c r="I33" s="347"/>
      <c r="J33" s="347"/>
      <c r="K33" s="347"/>
      <c r="L33" s="384"/>
      <c r="M33" s="347"/>
      <c r="N33" s="384"/>
      <c r="O33" s="347"/>
      <c r="P33" s="384"/>
      <c r="Q33" s="347"/>
      <c r="R33" s="384"/>
      <c r="S33" s="347"/>
      <c r="T33" s="384"/>
      <c r="U33" s="347"/>
      <c r="V33" s="384"/>
      <c r="W33" s="347"/>
      <c r="X33" s="384"/>
      <c r="Y33" s="347"/>
      <c r="Z33" s="384"/>
      <c r="AA33" s="347"/>
      <c r="AB33" s="384"/>
      <c r="AC33" s="347"/>
      <c r="AD33" s="384"/>
      <c r="AE33" s="347"/>
      <c r="AF33" s="384"/>
      <c r="AG33" s="347"/>
      <c r="AH33" s="384"/>
      <c r="AI33" s="347"/>
      <c r="AJ33" s="347"/>
      <c r="AK33" s="347"/>
      <c r="AL33" s="347"/>
      <c r="AM33" s="445"/>
      <c r="AN33" s="347"/>
      <c r="AO33" s="347"/>
      <c r="AP33" s="347"/>
    </row>
    <row r="34" spans="1:42" s="330" customFormat="1" ht="105" x14ac:dyDescent="0.25">
      <c r="A34" s="327">
        <v>1</v>
      </c>
      <c r="B34" s="328" t="s">
        <v>490</v>
      </c>
      <c r="C34" s="327" t="s">
        <v>331</v>
      </c>
      <c r="D34" s="329" t="s">
        <v>763</v>
      </c>
      <c r="E34" s="332">
        <v>33179367.260000002</v>
      </c>
      <c r="F34" s="349">
        <f>AO34</f>
        <v>2709890</v>
      </c>
      <c r="G34" s="349">
        <v>2709890</v>
      </c>
      <c r="H34" s="332">
        <f t="shared" ref="H34:H43" si="19">F34-G34</f>
        <v>0</v>
      </c>
      <c r="I34" s="332">
        <f>E34-F34</f>
        <v>30469477.260000002</v>
      </c>
      <c r="J34" s="349">
        <v>0</v>
      </c>
      <c r="K34" s="332">
        <v>0</v>
      </c>
      <c r="L34" s="379"/>
      <c r="M34" s="332">
        <v>0</v>
      </c>
      <c r="N34" s="379"/>
      <c r="O34" s="332">
        <v>2556500</v>
      </c>
      <c r="P34" s="379"/>
      <c r="Q34" s="332">
        <v>15388505.529999999</v>
      </c>
      <c r="R34" s="379">
        <v>2709890</v>
      </c>
      <c r="S34" s="332">
        <v>0</v>
      </c>
      <c r="T34" s="379"/>
      <c r="U34" s="332">
        <v>0</v>
      </c>
      <c r="V34" s="379"/>
      <c r="W34" s="332">
        <v>0</v>
      </c>
      <c r="X34" s="379"/>
      <c r="Y34" s="332">
        <v>8747789.3399999999</v>
      </c>
      <c r="Z34" s="379"/>
      <c r="AA34" s="332">
        <v>0</v>
      </c>
      <c r="AB34" s="379"/>
      <c r="AC34" s="332">
        <v>0</v>
      </c>
      <c r="AD34" s="379"/>
      <c r="AE34" s="332">
        <v>0</v>
      </c>
      <c r="AF34" s="379"/>
      <c r="AG34" s="332">
        <v>5298350.13</v>
      </c>
      <c r="AH34" s="379"/>
      <c r="AI34" s="332">
        <f t="shared" ref="AI34:AI44" si="20">K34+M34+O34+Q34+S34+U34+W34+Y34+AA34+AC34+AE34+AG34</f>
        <v>31991145</v>
      </c>
      <c r="AJ34" s="332">
        <f>339377.67+147377.67+147377.67</f>
        <v>634133.01</v>
      </c>
      <c r="AK34" s="332">
        <f>I34-AI34-AJ34</f>
        <v>-2155800.7499999981</v>
      </c>
      <c r="AL34" s="332">
        <f>E34-F34-AI34-AJ34-AK34</f>
        <v>0</v>
      </c>
      <c r="AM34" s="661" t="s">
        <v>1189</v>
      </c>
      <c r="AN34" s="380">
        <f t="shared" ref="AN34:AN46" si="21">K34+M34+O34+Q34+S34+U34+W34+Y34</f>
        <v>26692794.870000001</v>
      </c>
      <c r="AO34" s="381">
        <f t="shared" ref="AO34:AO44" si="22">L34+N34+P34+R34+T34+V34+X34+Z34+AB34+AD34+AF34+AH34</f>
        <v>2709890</v>
      </c>
      <c r="AP34" s="381">
        <f t="shared" ref="AP34:AP44" si="23">AO34-AN34</f>
        <v>-23982904.870000001</v>
      </c>
    </row>
    <row r="35" spans="1:42" s="330" customFormat="1" ht="75" x14ac:dyDescent="0.25">
      <c r="A35" s="327">
        <v>2</v>
      </c>
      <c r="B35" s="328" t="s">
        <v>735</v>
      </c>
      <c r="C35" s="327" t="s">
        <v>331</v>
      </c>
      <c r="D35" s="329" t="s">
        <v>761</v>
      </c>
      <c r="E35" s="332">
        <v>30101218.920000002</v>
      </c>
      <c r="F35" s="332">
        <f>26191691.74+AO35</f>
        <v>26191691.739999998</v>
      </c>
      <c r="G35" s="332">
        <v>26191691.740000002</v>
      </c>
      <c r="H35" s="332">
        <f t="shared" si="19"/>
        <v>0</v>
      </c>
      <c r="I35" s="332">
        <f>E35-F35</f>
        <v>3909527.1800000034</v>
      </c>
      <c r="J35" s="332">
        <v>26191691.740000002</v>
      </c>
      <c r="K35" s="332">
        <v>0</v>
      </c>
      <c r="L35" s="379"/>
      <c r="M35" s="332">
        <v>0</v>
      </c>
      <c r="N35" s="379"/>
      <c r="O35" s="332">
        <v>0</v>
      </c>
      <c r="P35" s="379"/>
      <c r="Q35" s="332">
        <v>0</v>
      </c>
      <c r="R35" s="379"/>
      <c r="S35" s="332">
        <v>3190968.37</v>
      </c>
      <c r="T35" s="379"/>
      <c r="U35" s="332">
        <v>251512.56</v>
      </c>
      <c r="V35" s="379"/>
      <c r="W35" s="332">
        <v>0</v>
      </c>
      <c r="X35" s="379"/>
      <c r="Y35" s="332">
        <v>0</v>
      </c>
      <c r="Z35" s="379"/>
      <c r="AA35" s="332">
        <v>0</v>
      </c>
      <c r="AB35" s="379"/>
      <c r="AC35" s="332">
        <v>0</v>
      </c>
      <c r="AD35" s="379"/>
      <c r="AE35" s="332">
        <v>0</v>
      </c>
      <c r="AF35" s="379"/>
      <c r="AG35" s="332">
        <v>0</v>
      </c>
      <c r="AH35" s="379"/>
      <c r="AI35" s="332">
        <f t="shared" si="20"/>
        <v>3442480.93</v>
      </c>
      <c r="AJ35" s="332">
        <v>0</v>
      </c>
      <c r="AK35" s="332">
        <v>0</v>
      </c>
      <c r="AL35" s="332">
        <v>0</v>
      </c>
      <c r="AM35" s="663" t="s">
        <v>1190</v>
      </c>
      <c r="AN35" s="380">
        <f t="shared" si="21"/>
        <v>3442480.93</v>
      </c>
      <c r="AO35" s="381">
        <f t="shared" si="22"/>
        <v>0</v>
      </c>
      <c r="AP35" s="381">
        <f t="shared" si="23"/>
        <v>-3442480.93</v>
      </c>
    </row>
    <row r="36" spans="1:42" s="330" customFormat="1" ht="90" x14ac:dyDescent="0.25">
      <c r="A36" s="327">
        <v>3</v>
      </c>
      <c r="B36" s="328" t="s">
        <v>311</v>
      </c>
      <c r="C36" s="327" t="s">
        <v>331</v>
      </c>
      <c r="D36" s="329" t="s">
        <v>762</v>
      </c>
      <c r="E36" s="332">
        <v>10090979.26</v>
      </c>
      <c r="F36" s="332">
        <f>7455217.95+AO36</f>
        <v>7455217.9500000002</v>
      </c>
      <c r="G36" s="332">
        <v>7455217.9500000002</v>
      </c>
      <c r="H36" s="332">
        <f t="shared" si="19"/>
        <v>0</v>
      </c>
      <c r="I36" s="332">
        <f>E36-F36</f>
        <v>2635761.3099999996</v>
      </c>
      <c r="J36" s="332">
        <v>7455217.9500000002</v>
      </c>
      <c r="K36" s="332">
        <v>0</v>
      </c>
      <c r="L36" s="379"/>
      <c r="M36" s="332">
        <v>0</v>
      </c>
      <c r="N36" s="379"/>
      <c r="O36" s="336">
        <v>0</v>
      </c>
      <c r="P36" s="379"/>
      <c r="Q36" s="332">
        <v>2227057.8270000005</v>
      </c>
      <c r="R36" s="379"/>
      <c r="S36" s="332">
        <v>0</v>
      </c>
      <c r="T36" s="379"/>
      <c r="U36" s="332">
        <v>0</v>
      </c>
      <c r="V36" s="379"/>
      <c r="W36" s="332">
        <v>0</v>
      </c>
      <c r="X36" s="379"/>
      <c r="Y36" s="332">
        <v>0</v>
      </c>
      <c r="Z36" s="379"/>
      <c r="AA36" s="332">
        <v>0</v>
      </c>
      <c r="AB36" s="379"/>
      <c r="AC36" s="332">
        <v>0</v>
      </c>
      <c r="AD36" s="379"/>
      <c r="AE36" s="336">
        <v>0</v>
      </c>
      <c r="AF36" s="379"/>
      <c r="AG36" s="332">
        <v>0</v>
      </c>
      <c r="AH36" s="379"/>
      <c r="AI36" s="332">
        <f t="shared" si="20"/>
        <v>2227057.8270000005</v>
      </c>
      <c r="AJ36" s="332">
        <v>0</v>
      </c>
      <c r="AK36" s="332">
        <v>0</v>
      </c>
      <c r="AL36" s="332">
        <v>0</v>
      </c>
      <c r="AM36" s="661" t="s">
        <v>1191</v>
      </c>
      <c r="AN36" s="380">
        <f t="shared" si="21"/>
        <v>2227057.8270000005</v>
      </c>
      <c r="AO36" s="381">
        <f t="shared" si="22"/>
        <v>0</v>
      </c>
      <c r="AP36" s="381">
        <f t="shared" si="23"/>
        <v>-2227057.8270000005</v>
      </c>
    </row>
    <row r="37" spans="1:42" s="330" customFormat="1" ht="45" x14ac:dyDescent="0.25">
      <c r="A37" s="327">
        <v>4</v>
      </c>
      <c r="B37" s="328" t="s">
        <v>736</v>
      </c>
      <c r="C37" s="327" t="s">
        <v>331</v>
      </c>
      <c r="D37" s="329" t="s">
        <v>641</v>
      </c>
      <c r="E37" s="332">
        <v>226639</v>
      </c>
      <c r="F37" s="332">
        <f>187492.8+AO37</f>
        <v>204518.56999999998</v>
      </c>
      <c r="G37" s="332">
        <f>187492.8+17025.77</f>
        <v>204518.56999999998</v>
      </c>
      <c r="H37" s="332">
        <f>F37-G37</f>
        <v>0</v>
      </c>
      <c r="I37" s="332">
        <f>E37-F37</f>
        <v>22120.430000000022</v>
      </c>
      <c r="J37" s="332">
        <v>187492.8</v>
      </c>
      <c r="K37" s="332">
        <f>19733.34-2707.57</f>
        <v>17025.77</v>
      </c>
      <c r="L37" s="379">
        <f>19733.34-2707.57</f>
        <v>17025.77</v>
      </c>
      <c r="M37" s="332">
        <v>0</v>
      </c>
      <c r="N37" s="379"/>
      <c r="O37" s="332">
        <v>0</v>
      </c>
      <c r="P37" s="379"/>
      <c r="Q37" s="332">
        <v>0</v>
      </c>
      <c r="R37" s="379"/>
      <c r="S37" s="332">
        <v>0</v>
      </c>
      <c r="T37" s="379"/>
      <c r="U37" s="332">
        <v>0</v>
      </c>
      <c r="V37" s="379"/>
      <c r="W37" s="332">
        <v>0</v>
      </c>
      <c r="X37" s="379"/>
      <c r="Y37" s="332">
        <v>0</v>
      </c>
      <c r="Z37" s="379"/>
      <c r="AA37" s="332">
        <v>0</v>
      </c>
      <c r="AB37" s="379"/>
      <c r="AC37" s="332">
        <v>0</v>
      </c>
      <c r="AD37" s="379"/>
      <c r="AE37" s="332">
        <v>0</v>
      </c>
      <c r="AF37" s="379"/>
      <c r="AG37" s="332">
        <v>0</v>
      </c>
      <c r="AH37" s="379"/>
      <c r="AI37" s="332">
        <f t="shared" si="20"/>
        <v>17025.77</v>
      </c>
      <c r="AJ37" s="332"/>
      <c r="AK37" s="332"/>
      <c r="AL37" s="332"/>
      <c r="AM37" s="443"/>
      <c r="AN37" s="380">
        <f t="shared" si="21"/>
        <v>17025.77</v>
      </c>
      <c r="AO37" s="381">
        <f t="shared" si="22"/>
        <v>17025.77</v>
      </c>
      <c r="AP37" s="381">
        <f t="shared" si="23"/>
        <v>0</v>
      </c>
    </row>
    <row r="38" spans="1:42" s="330" customFormat="1" ht="75" x14ac:dyDescent="0.25">
      <c r="A38" s="327">
        <v>5</v>
      </c>
      <c r="B38" s="328" t="s">
        <v>736</v>
      </c>
      <c r="C38" s="327" t="s">
        <v>331</v>
      </c>
      <c r="D38" s="329" t="s">
        <v>640</v>
      </c>
      <c r="E38" s="332">
        <v>496000</v>
      </c>
      <c r="F38" s="332">
        <f>AO38</f>
        <v>0</v>
      </c>
      <c r="G38" s="332">
        <v>0</v>
      </c>
      <c r="H38" s="332">
        <f t="shared" si="19"/>
        <v>0</v>
      </c>
      <c r="I38" s="332">
        <f t="shared" ref="I38:I42" si="24">E38-F38</f>
        <v>496000</v>
      </c>
      <c r="J38" s="332">
        <v>0</v>
      </c>
      <c r="K38" s="332"/>
      <c r="L38" s="379"/>
      <c r="M38" s="332"/>
      <c r="N38" s="379"/>
      <c r="O38" s="332"/>
      <c r="P38" s="379"/>
      <c r="Q38" s="332">
        <f>I38</f>
        <v>496000</v>
      </c>
      <c r="R38" s="379"/>
      <c r="S38" s="332"/>
      <c r="T38" s="379"/>
      <c r="U38" s="332"/>
      <c r="V38" s="379"/>
      <c r="W38" s="332"/>
      <c r="X38" s="379"/>
      <c r="Y38" s="332"/>
      <c r="Z38" s="379"/>
      <c r="AA38" s="332"/>
      <c r="AB38" s="379"/>
      <c r="AC38" s="332"/>
      <c r="AD38" s="379"/>
      <c r="AE38" s="332"/>
      <c r="AF38" s="379"/>
      <c r="AG38" s="332"/>
      <c r="AH38" s="379"/>
      <c r="AI38" s="332">
        <f t="shared" si="20"/>
        <v>496000</v>
      </c>
      <c r="AJ38" s="332"/>
      <c r="AK38" s="332"/>
      <c r="AL38" s="332"/>
      <c r="AM38" s="661" t="s">
        <v>1192</v>
      </c>
      <c r="AN38" s="380">
        <f t="shared" si="21"/>
        <v>496000</v>
      </c>
      <c r="AO38" s="381">
        <f t="shared" si="22"/>
        <v>0</v>
      </c>
      <c r="AP38" s="381">
        <f t="shared" si="23"/>
        <v>-496000</v>
      </c>
    </row>
    <row r="39" spans="1:42" s="330" customFormat="1" ht="45" x14ac:dyDescent="0.25">
      <c r="A39" s="327">
        <v>6</v>
      </c>
      <c r="B39" s="328" t="s">
        <v>736</v>
      </c>
      <c r="C39" s="327" t="s">
        <v>331</v>
      </c>
      <c r="D39" s="329" t="s">
        <v>737</v>
      </c>
      <c r="E39" s="332">
        <v>2399802</v>
      </c>
      <c r="F39" s="332">
        <f>AO39</f>
        <v>0</v>
      </c>
      <c r="G39" s="332">
        <v>0</v>
      </c>
      <c r="H39" s="332">
        <f t="shared" si="19"/>
        <v>0</v>
      </c>
      <c r="I39" s="332">
        <f t="shared" si="24"/>
        <v>2399802</v>
      </c>
      <c r="J39" s="332">
        <v>0</v>
      </c>
      <c r="K39" s="332"/>
      <c r="L39" s="379"/>
      <c r="M39" s="332"/>
      <c r="N39" s="379"/>
      <c r="O39" s="332"/>
      <c r="P39" s="379"/>
      <c r="Q39" s="332">
        <v>199983.5</v>
      </c>
      <c r="R39" s="379"/>
      <c r="S39" s="332"/>
      <c r="T39" s="379"/>
      <c r="U39" s="332"/>
      <c r="V39" s="379"/>
      <c r="W39" s="332">
        <v>199983.5</v>
      </c>
      <c r="X39" s="379"/>
      <c r="Y39" s="332"/>
      <c r="Z39" s="379"/>
      <c r="AA39" s="332"/>
      <c r="AB39" s="379"/>
      <c r="AC39" s="332">
        <v>199983.5</v>
      </c>
      <c r="AD39" s="379"/>
      <c r="AE39" s="332"/>
      <c r="AF39" s="379"/>
      <c r="AG39" s="332"/>
      <c r="AH39" s="379"/>
      <c r="AI39" s="332">
        <f t="shared" si="20"/>
        <v>599950.5</v>
      </c>
      <c r="AJ39" s="332">
        <v>799934</v>
      </c>
      <c r="AK39" s="332">
        <v>999917.5</v>
      </c>
      <c r="AL39" s="332">
        <v>0</v>
      </c>
      <c r="AM39" s="661" t="s">
        <v>1194</v>
      </c>
      <c r="AN39" s="380">
        <f t="shared" si="21"/>
        <v>399967</v>
      </c>
      <c r="AO39" s="381">
        <f t="shared" si="22"/>
        <v>0</v>
      </c>
      <c r="AP39" s="381">
        <f t="shared" si="23"/>
        <v>-399967</v>
      </c>
    </row>
    <row r="40" spans="1:42" s="330" customFormat="1" ht="45" x14ac:dyDescent="0.25">
      <c r="A40" s="327">
        <v>7</v>
      </c>
      <c r="B40" s="328" t="s">
        <v>738</v>
      </c>
      <c r="C40" s="327" t="s">
        <v>331</v>
      </c>
      <c r="D40" s="329" t="s">
        <v>773</v>
      </c>
      <c r="E40" s="332">
        <v>1901901.21</v>
      </c>
      <c r="F40" s="332">
        <f>1901901.21+AO40</f>
        <v>1901901.21</v>
      </c>
      <c r="G40" s="332">
        <v>1901901.21</v>
      </c>
      <c r="H40" s="332">
        <f t="shared" si="19"/>
        <v>0</v>
      </c>
      <c r="I40" s="332">
        <f t="shared" si="24"/>
        <v>0</v>
      </c>
      <c r="J40" s="332">
        <v>1901901.21</v>
      </c>
      <c r="K40" s="332"/>
      <c r="L40" s="379"/>
      <c r="M40" s="332"/>
      <c r="N40" s="379"/>
      <c r="O40" s="332"/>
      <c r="P40" s="379"/>
      <c r="Q40" s="332"/>
      <c r="R40" s="379"/>
      <c r="S40" s="332"/>
      <c r="T40" s="379"/>
      <c r="U40" s="332"/>
      <c r="V40" s="379"/>
      <c r="W40" s="332"/>
      <c r="X40" s="379"/>
      <c r="Y40" s="332"/>
      <c r="Z40" s="379"/>
      <c r="AA40" s="332"/>
      <c r="AB40" s="379"/>
      <c r="AC40" s="332"/>
      <c r="AD40" s="379"/>
      <c r="AE40" s="332"/>
      <c r="AF40" s="379"/>
      <c r="AG40" s="332"/>
      <c r="AH40" s="379"/>
      <c r="AI40" s="332">
        <f t="shared" si="20"/>
        <v>0</v>
      </c>
      <c r="AJ40" s="332">
        <v>0</v>
      </c>
      <c r="AK40" s="332">
        <v>0</v>
      </c>
      <c r="AL40" s="332">
        <v>0</v>
      </c>
      <c r="AM40" s="443"/>
      <c r="AN40" s="380">
        <f t="shared" si="21"/>
        <v>0</v>
      </c>
      <c r="AO40" s="381">
        <f t="shared" si="22"/>
        <v>0</v>
      </c>
      <c r="AP40" s="381">
        <f t="shared" si="23"/>
        <v>0</v>
      </c>
    </row>
    <row r="41" spans="1:42" s="330" customFormat="1" ht="195" x14ac:dyDescent="0.25">
      <c r="A41" s="327">
        <v>8</v>
      </c>
      <c r="B41" s="328" t="s">
        <v>739</v>
      </c>
      <c r="C41" s="327" t="s">
        <v>331</v>
      </c>
      <c r="D41" s="329" t="s">
        <v>774</v>
      </c>
      <c r="E41" s="332">
        <f>480755.16+12744.01</f>
        <v>493499.17</v>
      </c>
      <c r="F41" s="332">
        <f>283848.22+AO41</f>
        <v>488259.38</v>
      </c>
      <c r="G41" s="332">
        <v>488259.38</v>
      </c>
      <c r="H41" s="332">
        <f t="shared" si="19"/>
        <v>0</v>
      </c>
      <c r="I41" s="332">
        <f t="shared" si="24"/>
        <v>5239.789999999979</v>
      </c>
      <c r="J41" s="332">
        <v>283848.21999999997</v>
      </c>
      <c r="K41" s="332"/>
      <c r="L41" s="379"/>
      <c r="M41" s="332">
        <v>41124.93</v>
      </c>
      <c r="N41" s="379">
        <f>41124.93-345.6</f>
        <v>40779.33</v>
      </c>
      <c r="O41" s="332">
        <v>41124.93</v>
      </c>
      <c r="P41" s="379"/>
      <c r="Q41" s="332">
        <v>41124.93</v>
      </c>
      <c r="R41" s="379">
        <f>41124.93-124.54+41000.39</f>
        <v>82000.78</v>
      </c>
      <c r="S41" s="332">
        <v>41124.93</v>
      </c>
      <c r="T41" s="379">
        <f>345.6-339.6</f>
        <v>6</v>
      </c>
      <c r="U41" s="335">
        <f>41124.93</f>
        <v>41124.93</v>
      </c>
      <c r="V41" s="379">
        <v>41000.39</v>
      </c>
      <c r="W41" s="332"/>
      <c r="X41" s="379"/>
      <c r="Y41" s="332"/>
      <c r="Z41" s="379">
        <v>40624.659999999996</v>
      </c>
      <c r="AA41" s="332"/>
      <c r="AB41" s="379"/>
      <c r="AC41" s="332"/>
      <c r="AD41" s="379"/>
      <c r="AE41" s="332"/>
      <c r="AF41" s="379"/>
      <c r="AG41" s="332"/>
      <c r="AH41" s="379"/>
      <c r="AI41" s="332">
        <f t="shared" si="20"/>
        <v>205624.65</v>
      </c>
      <c r="AJ41" s="332">
        <v>0</v>
      </c>
      <c r="AK41" s="332">
        <v>0</v>
      </c>
      <c r="AL41" s="332">
        <v>0</v>
      </c>
      <c r="AM41" s="664" t="s">
        <v>1193</v>
      </c>
      <c r="AN41" s="380">
        <f t="shared" si="21"/>
        <v>205624.65</v>
      </c>
      <c r="AO41" s="381">
        <f t="shared" si="22"/>
        <v>204411.16</v>
      </c>
      <c r="AP41" s="381">
        <f t="shared" si="23"/>
        <v>-1213.4899999999907</v>
      </c>
    </row>
    <row r="42" spans="1:42" s="330" customFormat="1" ht="45" x14ac:dyDescent="0.25">
      <c r="A42" s="327">
        <v>9</v>
      </c>
      <c r="B42" s="328" t="s">
        <v>740</v>
      </c>
      <c r="C42" s="327" t="s">
        <v>331</v>
      </c>
      <c r="D42" s="329" t="s">
        <v>759</v>
      </c>
      <c r="E42" s="332">
        <v>123275.4</v>
      </c>
      <c r="F42" s="332">
        <f>61637.7+AO42</f>
        <v>92456.549999999988</v>
      </c>
      <c r="G42" s="332">
        <f>61637.7+30818.85</f>
        <v>92456.549999999988</v>
      </c>
      <c r="H42" s="332">
        <f t="shared" si="19"/>
        <v>0</v>
      </c>
      <c r="I42" s="332">
        <f t="shared" si="24"/>
        <v>30818.850000000006</v>
      </c>
      <c r="J42" s="332">
        <v>61637.7</v>
      </c>
      <c r="K42" s="332">
        <v>0</v>
      </c>
      <c r="L42" s="379"/>
      <c r="M42" s="332">
        <v>0</v>
      </c>
      <c r="N42" s="379"/>
      <c r="O42" s="332">
        <v>30818.85</v>
      </c>
      <c r="P42" s="379">
        <v>30818.85</v>
      </c>
      <c r="Q42" s="332">
        <v>0</v>
      </c>
      <c r="R42" s="379"/>
      <c r="S42" s="332">
        <v>0</v>
      </c>
      <c r="T42" s="379"/>
      <c r="U42" s="332">
        <v>0</v>
      </c>
      <c r="V42" s="379"/>
      <c r="W42" s="332">
        <v>0</v>
      </c>
      <c r="X42" s="379"/>
      <c r="Y42" s="332">
        <v>0</v>
      </c>
      <c r="Z42" s="379"/>
      <c r="AA42" s="332">
        <v>30818.85</v>
      </c>
      <c r="AB42" s="379"/>
      <c r="AC42" s="332">
        <v>0</v>
      </c>
      <c r="AD42" s="379"/>
      <c r="AE42" s="332">
        <v>0</v>
      </c>
      <c r="AF42" s="379"/>
      <c r="AG42" s="332">
        <v>0</v>
      </c>
      <c r="AH42" s="379"/>
      <c r="AI42" s="332">
        <f t="shared" si="20"/>
        <v>61637.7</v>
      </c>
      <c r="AJ42" s="332">
        <v>0</v>
      </c>
      <c r="AK42" s="332">
        <v>0</v>
      </c>
      <c r="AL42" s="332">
        <v>0</v>
      </c>
      <c r="AM42" s="443"/>
      <c r="AN42" s="380">
        <f t="shared" si="21"/>
        <v>30818.85</v>
      </c>
      <c r="AO42" s="381">
        <f t="shared" si="22"/>
        <v>30818.85</v>
      </c>
      <c r="AP42" s="381">
        <f t="shared" si="23"/>
        <v>0</v>
      </c>
    </row>
    <row r="43" spans="1:42" s="330" customFormat="1" ht="45" x14ac:dyDescent="0.25">
      <c r="A43" s="327">
        <v>10</v>
      </c>
      <c r="B43" s="328" t="s">
        <v>740</v>
      </c>
      <c r="C43" s="327" t="s">
        <v>331</v>
      </c>
      <c r="D43" s="329" t="s">
        <v>760</v>
      </c>
      <c r="E43" s="332">
        <v>180200.424</v>
      </c>
      <c r="F43" s="332">
        <f>90100.22+AO43</f>
        <v>135150.33000000002</v>
      </c>
      <c r="G43" s="332">
        <v>135150.33000000002</v>
      </c>
      <c r="H43" s="332">
        <f t="shared" si="19"/>
        <v>0</v>
      </c>
      <c r="I43" s="332">
        <f>E43-F43</f>
        <v>45050.093999999983</v>
      </c>
      <c r="J43" s="332">
        <v>90100.22</v>
      </c>
      <c r="K43" s="332">
        <v>0</v>
      </c>
      <c r="L43" s="379"/>
      <c r="M43" s="332">
        <v>0</v>
      </c>
      <c r="N43" s="379"/>
      <c r="O43" s="332">
        <v>45050.11</v>
      </c>
      <c r="P43" s="379">
        <v>45050.11</v>
      </c>
      <c r="Q43" s="332">
        <v>0</v>
      </c>
      <c r="R43" s="379"/>
      <c r="S43" s="332">
        <v>0</v>
      </c>
      <c r="T43" s="379"/>
      <c r="U43" s="332">
        <v>0</v>
      </c>
      <c r="V43" s="379"/>
      <c r="W43" s="332">
        <v>0</v>
      </c>
      <c r="X43" s="379"/>
      <c r="Y43" s="332">
        <v>0</v>
      </c>
      <c r="Z43" s="379"/>
      <c r="AA43" s="332">
        <v>45050.11</v>
      </c>
      <c r="AB43" s="379"/>
      <c r="AC43" s="332">
        <v>0</v>
      </c>
      <c r="AD43" s="379"/>
      <c r="AE43" s="332">
        <v>0</v>
      </c>
      <c r="AF43" s="379"/>
      <c r="AG43" s="332">
        <v>0</v>
      </c>
      <c r="AH43" s="379"/>
      <c r="AI43" s="332">
        <f t="shared" si="20"/>
        <v>90100.22</v>
      </c>
      <c r="AJ43" s="332">
        <v>0</v>
      </c>
      <c r="AK43" s="332">
        <v>0</v>
      </c>
      <c r="AL43" s="332">
        <v>0</v>
      </c>
      <c r="AM43" s="443"/>
      <c r="AN43" s="380">
        <f t="shared" si="21"/>
        <v>45050.11</v>
      </c>
      <c r="AO43" s="381">
        <f t="shared" si="22"/>
        <v>45050.11</v>
      </c>
      <c r="AP43" s="381">
        <f t="shared" si="23"/>
        <v>0</v>
      </c>
    </row>
    <row r="44" spans="1:42" s="330" customFormat="1" ht="30" x14ac:dyDescent="0.25">
      <c r="A44" s="327">
        <v>11</v>
      </c>
      <c r="B44" s="328" t="s">
        <v>741</v>
      </c>
      <c r="C44" s="327" t="s">
        <v>331</v>
      </c>
      <c r="D44" s="329" t="s">
        <v>775</v>
      </c>
      <c r="E44" s="332">
        <v>396556.6</v>
      </c>
      <c r="F44" s="332">
        <f>396556.6+AO44</f>
        <v>396556.6</v>
      </c>
      <c r="G44" s="332">
        <v>293658.16000000003</v>
      </c>
      <c r="H44" s="332">
        <f>F44-G44</f>
        <v>102898.43999999994</v>
      </c>
      <c r="I44" s="332">
        <f>E44-F44</f>
        <v>0</v>
      </c>
      <c r="J44" s="332">
        <v>396556.6</v>
      </c>
      <c r="K44" s="332"/>
      <c r="L44" s="379"/>
      <c r="M44" s="332"/>
      <c r="N44" s="379"/>
      <c r="O44" s="332"/>
      <c r="P44" s="379"/>
      <c r="Q44" s="332"/>
      <c r="R44" s="379"/>
      <c r="S44" s="332"/>
      <c r="T44" s="379"/>
      <c r="U44" s="332"/>
      <c r="V44" s="379"/>
      <c r="W44" s="332"/>
      <c r="X44" s="379"/>
      <c r="Y44" s="332"/>
      <c r="Z44" s="379"/>
      <c r="AA44" s="332"/>
      <c r="AB44" s="379"/>
      <c r="AC44" s="332"/>
      <c r="AD44" s="379"/>
      <c r="AE44" s="332"/>
      <c r="AF44" s="379"/>
      <c r="AG44" s="332"/>
      <c r="AH44" s="379"/>
      <c r="AI44" s="332">
        <f t="shared" si="20"/>
        <v>0</v>
      </c>
      <c r="AJ44" s="332"/>
      <c r="AK44" s="332"/>
      <c r="AL44" s="332"/>
      <c r="AM44" s="443"/>
      <c r="AN44" s="380">
        <f t="shared" si="21"/>
        <v>0</v>
      </c>
      <c r="AO44" s="381">
        <f t="shared" si="22"/>
        <v>0</v>
      </c>
      <c r="AP44" s="381">
        <f t="shared" si="23"/>
        <v>0</v>
      </c>
    </row>
    <row r="45" spans="1:42" s="330" customFormat="1" ht="60" x14ac:dyDescent="0.25">
      <c r="A45" s="461">
        <v>12</v>
      </c>
      <c r="B45" s="328" t="s">
        <v>738</v>
      </c>
      <c r="C45" s="327" t="s">
        <v>331</v>
      </c>
      <c r="D45" s="329" t="s">
        <v>960</v>
      </c>
      <c r="E45" s="332">
        <v>289100</v>
      </c>
      <c r="F45" s="332">
        <f>AO45</f>
        <v>0</v>
      </c>
      <c r="G45" s="332"/>
      <c r="H45" s="332">
        <f>F45-G45</f>
        <v>0</v>
      </c>
      <c r="I45" s="332">
        <f>E45-F45</f>
        <v>289100</v>
      </c>
      <c r="J45" s="332">
        <v>0</v>
      </c>
      <c r="K45" s="332"/>
      <c r="L45" s="379"/>
      <c r="M45" s="332"/>
      <c r="N45" s="379"/>
      <c r="O45" s="332"/>
      <c r="P45" s="379"/>
      <c r="Q45" s="332"/>
      <c r="R45" s="379"/>
      <c r="S45" s="332"/>
      <c r="T45" s="379"/>
      <c r="U45" s="332"/>
      <c r="V45" s="379"/>
      <c r="W45" s="332"/>
      <c r="X45" s="379"/>
      <c r="Y45" s="332"/>
      <c r="Z45" s="379"/>
      <c r="AA45" s="332"/>
      <c r="AB45" s="379"/>
      <c r="AC45" s="332"/>
      <c r="AD45" s="379"/>
      <c r="AE45" s="332"/>
      <c r="AF45" s="379"/>
      <c r="AG45" s="332"/>
      <c r="AH45" s="379"/>
      <c r="AI45" s="332"/>
      <c r="AJ45" s="332"/>
      <c r="AK45" s="332"/>
      <c r="AL45" s="332"/>
      <c r="AM45" s="443"/>
      <c r="AN45" s="380">
        <f t="shared" si="21"/>
        <v>0</v>
      </c>
      <c r="AO45" s="381">
        <f t="shared" ref="AO45" si="25">L45+N45+P45+R45+T45+V45+X45+Z45+AB45+AD45+AF45+AH45</f>
        <v>0</v>
      </c>
      <c r="AP45" s="381">
        <f t="shared" ref="AP45" si="26">AO45-AN45</f>
        <v>0</v>
      </c>
    </row>
    <row r="46" spans="1:42" s="330" customFormat="1" ht="120" x14ac:dyDescent="0.25">
      <c r="A46" s="461">
        <v>13</v>
      </c>
      <c r="B46" s="329" t="s">
        <v>959</v>
      </c>
      <c r="C46" s="327" t="s">
        <v>331</v>
      </c>
      <c r="D46" s="329" t="s">
        <v>961</v>
      </c>
      <c r="E46" s="332">
        <v>2102177.16</v>
      </c>
      <c r="F46" s="332">
        <f>AO46</f>
        <v>0</v>
      </c>
      <c r="G46" s="332"/>
      <c r="H46" s="332">
        <f>F46-G46</f>
        <v>0</v>
      </c>
      <c r="I46" s="332">
        <f>E46-F46</f>
        <v>2102177.16</v>
      </c>
      <c r="J46" s="332">
        <v>0</v>
      </c>
      <c r="K46" s="332"/>
      <c r="L46" s="379"/>
      <c r="M46" s="332"/>
      <c r="N46" s="379"/>
      <c r="O46" s="332"/>
      <c r="P46" s="379"/>
      <c r="Q46" s="332"/>
      <c r="R46" s="379"/>
      <c r="S46" s="332"/>
      <c r="T46" s="379"/>
      <c r="U46" s="332"/>
      <c r="V46" s="379"/>
      <c r="W46" s="332"/>
      <c r="X46" s="379"/>
      <c r="Y46" s="332"/>
      <c r="Z46" s="379"/>
      <c r="AA46" s="332"/>
      <c r="AB46" s="379"/>
      <c r="AC46" s="332"/>
      <c r="AD46" s="379"/>
      <c r="AE46" s="332"/>
      <c r="AF46" s="379"/>
      <c r="AG46" s="332"/>
      <c r="AH46" s="379"/>
      <c r="AI46" s="332"/>
      <c r="AJ46" s="332"/>
      <c r="AK46" s="332"/>
      <c r="AL46" s="332"/>
      <c r="AM46" s="443"/>
      <c r="AN46" s="380">
        <f t="shared" si="21"/>
        <v>0</v>
      </c>
      <c r="AO46" s="381">
        <f t="shared" ref="AO46" si="27">L46+N46+P46+R46+T46+V46+X46+Z46+AB46+AD46+AF46+AH46</f>
        <v>0</v>
      </c>
      <c r="AP46" s="381">
        <f t="shared" ref="AP46" si="28">AO46-AN46</f>
        <v>0</v>
      </c>
    </row>
    <row r="47" spans="1:42" x14ac:dyDescent="0.25">
      <c r="A47" s="346"/>
      <c r="B47" s="347"/>
      <c r="C47" s="346"/>
      <c r="D47" s="348"/>
      <c r="E47" s="347"/>
      <c r="F47" s="347"/>
      <c r="G47" s="347"/>
      <c r="H47" s="347"/>
      <c r="I47" s="347"/>
      <c r="J47" s="347"/>
      <c r="K47" s="347"/>
      <c r="L47" s="384"/>
      <c r="M47" s="347"/>
      <c r="N47" s="384"/>
      <c r="O47" s="347"/>
      <c r="P47" s="384"/>
      <c r="Q47" s="347"/>
      <c r="R47" s="384"/>
      <c r="S47" s="347"/>
      <c r="T47" s="384"/>
      <c r="U47" s="347"/>
      <c r="V47" s="384"/>
      <c r="W47" s="347"/>
      <c r="X47" s="384"/>
      <c r="Y47" s="347"/>
      <c r="Z47" s="384"/>
      <c r="AA47" s="347"/>
      <c r="AB47" s="384"/>
      <c r="AC47" s="347"/>
      <c r="AD47" s="384"/>
      <c r="AE47" s="347"/>
      <c r="AF47" s="384"/>
      <c r="AG47" s="347"/>
      <c r="AH47" s="384"/>
      <c r="AI47" s="347"/>
      <c r="AJ47" s="347"/>
      <c r="AK47" s="347"/>
      <c r="AL47" s="347"/>
      <c r="AM47" s="445"/>
      <c r="AN47" s="347"/>
      <c r="AO47" s="347"/>
      <c r="AP47" s="347"/>
    </row>
    <row r="48" spans="1:42" x14ac:dyDescent="0.25">
      <c r="A48" s="339"/>
      <c r="B48" s="340"/>
      <c r="C48" s="339"/>
      <c r="D48" s="341"/>
      <c r="E48" s="344">
        <f>SUM(E34:E47)</f>
        <v>81980716.403999999</v>
      </c>
      <c r="F48" s="344">
        <f t="shared" ref="F48:AL48" si="29">SUM(F34:F47)</f>
        <v>39575642.329999998</v>
      </c>
      <c r="G48" s="344">
        <f t="shared" si="29"/>
        <v>39472743.890000001</v>
      </c>
      <c r="H48" s="344">
        <f t="shared" si="29"/>
        <v>102898.43999999994</v>
      </c>
      <c r="I48" s="344">
        <f t="shared" si="29"/>
        <v>42405074.074000001</v>
      </c>
      <c r="J48" s="344">
        <f t="shared" si="29"/>
        <v>36568446.440000005</v>
      </c>
      <c r="K48" s="344">
        <f t="shared" si="29"/>
        <v>17025.77</v>
      </c>
      <c r="L48" s="383">
        <f t="shared" si="29"/>
        <v>17025.77</v>
      </c>
      <c r="M48" s="344">
        <f t="shared" si="29"/>
        <v>41124.93</v>
      </c>
      <c r="N48" s="383">
        <f t="shared" si="29"/>
        <v>40779.33</v>
      </c>
      <c r="O48" s="344">
        <f t="shared" si="29"/>
        <v>2673493.89</v>
      </c>
      <c r="P48" s="383">
        <f t="shared" si="29"/>
        <v>75868.959999999992</v>
      </c>
      <c r="Q48" s="344">
        <f t="shared" si="29"/>
        <v>18352671.787</v>
      </c>
      <c r="R48" s="383">
        <f t="shared" si="29"/>
        <v>2791890.78</v>
      </c>
      <c r="S48" s="344">
        <f t="shared" si="29"/>
        <v>3232093.3000000003</v>
      </c>
      <c r="T48" s="383">
        <f t="shared" si="29"/>
        <v>6</v>
      </c>
      <c r="U48" s="344">
        <f t="shared" si="29"/>
        <v>292637.49</v>
      </c>
      <c r="V48" s="383">
        <f t="shared" si="29"/>
        <v>41000.39</v>
      </c>
      <c r="W48" s="344">
        <f t="shared" si="29"/>
        <v>199983.5</v>
      </c>
      <c r="X48" s="383">
        <f t="shared" si="29"/>
        <v>0</v>
      </c>
      <c r="Y48" s="344">
        <f t="shared" si="29"/>
        <v>8747789.3399999999</v>
      </c>
      <c r="Z48" s="383">
        <f t="shared" si="29"/>
        <v>40624.659999999996</v>
      </c>
      <c r="AA48" s="344">
        <f t="shared" si="29"/>
        <v>75868.959999999992</v>
      </c>
      <c r="AB48" s="383">
        <f t="shared" si="29"/>
        <v>0</v>
      </c>
      <c r="AC48" s="344">
        <f t="shared" si="29"/>
        <v>199983.5</v>
      </c>
      <c r="AD48" s="383">
        <f t="shared" si="29"/>
        <v>0</v>
      </c>
      <c r="AE48" s="344">
        <f t="shared" si="29"/>
        <v>0</v>
      </c>
      <c r="AF48" s="383">
        <f t="shared" si="29"/>
        <v>0</v>
      </c>
      <c r="AG48" s="344">
        <f t="shared" si="29"/>
        <v>5298350.13</v>
      </c>
      <c r="AH48" s="383">
        <f t="shared" si="29"/>
        <v>0</v>
      </c>
      <c r="AI48" s="344">
        <f t="shared" si="29"/>
        <v>39131022.597000003</v>
      </c>
      <c r="AJ48" s="344">
        <f t="shared" si="29"/>
        <v>1434067.01</v>
      </c>
      <c r="AK48" s="344">
        <f t="shared" si="29"/>
        <v>-1155883.2499999981</v>
      </c>
      <c r="AL48" s="344">
        <f t="shared" si="29"/>
        <v>0</v>
      </c>
      <c r="AM48" s="345"/>
      <c r="AN48" s="344">
        <f>SUM(AN34:AN47)</f>
        <v>33556820.006999999</v>
      </c>
      <c r="AO48" s="344">
        <f>SUM(AO34:AO47)</f>
        <v>3007195.89</v>
      </c>
      <c r="AP48" s="344">
        <f>SUM(AP34:AP47)</f>
        <v>-30549624.116999999</v>
      </c>
    </row>
    <row r="49" spans="1:42" x14ac:dyDescent="0.25">
      <c r="A49" s="346"/>
      <c r="B49" s="331" t="s">
        <v>742</v>
      </c>
      <c r="C49" s="346"/>
      <c r="D49" s="348"/>
      <c r="E49" s="347"/>
      <c r="F49" s="347"/>
      <c r="G49" s="347"/>
      <c r="H49" s="347"/>
      <c r="I49" s="347"/>
      <c r="J49" s="347"/>
      <c r="K49" s="347"/>
      <c r="L49" s="384"/>
      <c r="M49" s="347"/>
      <c r="N49" s="384"/>
      <c r="O49" s="347"/>
      <c r="P49" s="384"/>
      <c r="Q49" s="347"/>
      <c r="R49" s="384"/>
      <c r="S49" s="347"/>
      <c r="T49" s="384"/>
      <c r="U49" s="347"/>
      <c r="V49" s="384"/>
      <c r="W49" s="347"/>
      <c r="X49" s="384"/>
      <c r="Y49" s="347"/>
      <c r="Z49" s="384"/>
      <c r="AA49" s="347"/>
      <c r="AB49" s="384"/>
      <c r="AC49" s="347"/>
      <c r="AD49" s="384"/>
      <c r="AE49" s="347"/>
      <c r="AF49" s="384"/>
      <c r="AG49" s="347"/>
      <c r="AH49" s="384"/>
      <c r="AI49" s="347"/>
      <c r="AJ49" s="347"/>
      <c r="AK49" s="347"/>
      <c r="AL49" s="347"/>
      <c r="AM49" s="348"/>
      <c r="AN49" s="347"/>
      <c r="AO49" s="347"/>
      <c r="AP49" s="347"/>
    </row>
    <row r="50" spans="1:42" s="330" customFormat="1" x14ac:dyDescent="0.25">
      <c r="A50" s="327"/>
      <c r="B50" s="328"/>
      <c r="C50" s="327"/>
      <c r="D50" s="329"/>
      <c r="E50" s="332"/>
      <c r="F50" s="332"/>
      <c r="G50" s="332"/>
      <c r="H50" s="332"/>
      <c r="I50" s="332"/>
      <c r="J50" s="332"/>
      <c r="K50" s="332"/>
      <c r="L50" s="379"/>
      <c r="M50" s="332"/>
      <c r="N50" s="379"/>
      <c r="O50" s="332"/>
      <c r="P50" s="379"/>
      <c r="Q50" s="332"/>
      <c r="R50" s="379"/>
      <c r="S50" s="332"/>
      <c r="T50" s="379"/>
      <c r="U50" s="332"/>
      <c r="V50" s="379"/>
      <c r="W50" s="332"/>
      <c r="X50" s="379"/>
      <c r="Y50" s="332"/>
      <c r="Z50" s="379"/>
      <c r="AA50" s="332"/>
      <c r="AB50" s="379"/>
      <c r="AC50" s="332"/>
      <c r="AD50" s="379"/>
      <c r="AE50" s="332"/>
      <c r="AF50" s="379"/>
      <c r="AG50" s="332"/>
      <c r="AH50" s="379"/>
      <c r="AI50" s="332"/>
      <c r="AJ50" s="332"/>
      <c r="AK50" s="332"/>
      <c r="AL50" s="332"/>
      <c r="AM50" s="333"/>
      <c r="AN50" s="328"/>
      <c r="AO50" s="328"/>
      <c r="AP50" s="328"/>
    </row>
    <row r="51" spans="1:42" s="330" customFormat="1" x14ac:dyDescent="0.25">
      <c r="A51" s="327">
        <v>1</v>
      </c>
      <c r="B51" s="328"/>
      <c r="C51" s="327"/>
      <c r="D51" s="329"/>
      <c r="E51" s="332"/>
      <c r="F51" s="332">
        <f>AO51</f>
        <v>0</v>
      </c>
      <c r="G51" s="332"/>
      <c r="H51" s="332">
        <f>F51-G51</f>
        <v>0</v>
      </c>
      <c r="I51" s="332">
        <f>E51-F51</f>
        <v>0</v>
      </c>
      <c r="J51" s="332">
        <v>0</v>
      </c>
      <c r="K51" s="332"/>
      <c r="L51" s="379"/>
      <c r="M51" s="332"/>
      <c r="N51" s="379"/>
      <c r="O51" s="332"/>
      <c r="P51" s="379"/>
      <c r="Q51" s="332"/>
      <c r="R51" s="379"/>
      <c r="S51" s="332"/>
      <c r="T51" s="379"/>
      <c r="U51" s="332"/>
      <c r="V51" s="379"/>
      <c r="W51" s="332"/>
      <c r="X51" s="379"/>
      <c r="Y51" s="332"/>
      <c r="Z51" s="379"/>
      <c r="AA51" s="332"/>
      <c r="AB51" s="379"/>
      <c r="AC51" s="332"/>
      <c r="AD51" s="379"/>
      <c r="AE51" s="332"/>
      <c r="AF51" s="379"/>
      <c r="AG51" s="332"/>
      <c r="AH51" s="379"/>
      <c r="AI51" s="332"/>
      <c r="AJ51" s="332"/>
      <c r="AK51" s="332"/>
      <c r="AL51" s="332"/>
      <c r="AM51" s="333"/>
      <c r="AN51" s="380">
        <f t="shared" ref="AN51" si="30">K51+M51+O51+Q51+S51+U51+W51+Y51</f>
        <v>0</v>
      </c>
      <c r="AO51" s="381">
        <f t="shared" ref="AO51" si="31">L51+N51+P51+R51+T51+V51+X51+Z51+AB51+AD51+AF51+AH51</f>
        <v>0</v>
      </c>
      <c r="AP51" s="381">
        <f>AO51-AN51</f>
        <v>0</v>
      </c>
    </row>
    <row r="52" spans="1:42" s="330" customFormat="1" x14ac:dyDescent="0.25">
      <c r="A52" s="327"/>
      <c r="B52" s="328"/>
      <c r="C52" s="327"/>
      <c r="D52" s="329"/>
      <c r="E52" s="332"/>
      <c r="F52" s="332"/>
      <c r="G52" s="332"/>
      <c r="H52" s="332"/>
      <c r="I52" s="332"/>
      <c r="J52" s="332"/>
      <c r="K52" s="332"/>
      <c r="L52" s="379"/>
      <c r="M52" s="332"/>
      <c r="N52" s="379"/>
      <c r="O52" s="332"/>
      <c r="P52" s="379"/>
      <c r="Q52" s="332"/>
      <c r="R52" s="379"/>
      <c r="S52" s="332"/>
      <c r="T52" s="379"/>
      <c r="U52" s="332"/>
      <c r="V52" s="379"/>
      <c r="W52" s="332"/>
      <c r="X52" s="379"/>
      <c r="Y52" s="332"/>
      <c r="Z52" s="379"/>
      <c r="AA52" s="332"/>
      <c r="AB52" s="379"/>
      <c r="AC52" s="332"/>
      <c r="AD52" s="379"/>
      <c r="AE52" s="332"/>
      <c r="AF52" s="379"/>
      <c r="AG52" s="332"/>
      <c r="AH52" s="379"/>
      <c r="AI52" s="332"/>
      <c r="AJ52" s="332"/>
      <c r="AK52" s="332"/>
      <c r="AL52" s="332"/>
      <c r="AM52" s="333"/>
      <c r="AN52" s="328"/>
      <c r="AO52" s="328"/>
      <c r="AP52" s="328"/>
    </row>
    <row r="53" spans="1:42" s="330" customFormat="1" x14ac:dyDescent="0.25">
      <c r="A53" s="339"/>
      <c r="B53" s="340"/>
      <c r="C53" s="339"/>
      <c r="D53" s="341"/>
      <c r="E53" s="342">
        <f>SUM(E50:E52)</f>
        <v>0</v>
      </c>
      <c r="F53" s="342">
        <f>SUM(F50:F52)</f>
        <v>0</v>
      </c>
      <c r="G53" s="342">
        <f>SUM(G50:G52)</f>
        <v>0</v>
      </c>
      <c r="H53" s="342">
        <f>SUM(H50:H52)</f>
        <v>0</v>
      </c>
      <c r="I53" s="342">
        <f t="shared" ref="I53:AK53" si="32">SUM(I50:I52)</f>
        <v>0</v>
      </c>
      <c r="J53" s="342">
        <f t="shared" si="32"/>
        <v>0</v>
      </c>
      <c r="K53" s="342">
        <f>SUM(K50:K52)</f>
        <v>0</v>
      </c>
      <c r="L53" s="382">
        <f t="shared" si="32"/>
        <v>0</v>
      </c>
      <c r="M53" s="342">
        <f t="shared" si="32"/>
        <v>0</v>
      </c>
      <c r="N53" s="382">
        <f>SUM(N50:N52)</f>
        <v>0</v>
      </c>
      <c r="O53" s="342">
        <f t="shared" si="32"/>
        <v>0</v>
      </c>
      <c r="P53" s="382">
        <f t="shared" si="32"/>
        <v>0</v>
      </c>
      <c r="Q53" s="342">
        <f t="shared" si="32"/>
        <v>0</v>
      </c>
      <c r="R53" s="382">
        <f>SUM(R50:R52)</f>
        <v>0</v>
      </c>
      <c r="S53" s="342">
        <f t="shared" si="32"/>
        <v>0</v>
      </c>
      <c r="T53" s="382">
        <f t="shared" si="32"/>
        <v>0</v>
      </c>
      <c r="U53" s="342">
        <f t="shared" si="32"/>
        <v>0</v>
      </c>
      <c r="V53" s="382">
        <f t="shared" si="32"/>
        <v>0</v>
      </c>
      <c r="W53" s="342">
        <f t="shared" si="32"/>
        <v>0</v>
      </c>
      <c r="X53" s="382">
        <f t="shared" si="32"/>
        <v>0</v>
      </c>
      <c r="Y53" s="342">
        <f t="shared" si="32"/>
        <v>0</v>
      </c>
      <c r="Z53" s="382">
        <f t="shared" si="32"/>
        <v>0</v>
      </c>
      <c r="AA53" s="342">
        <f t="shared" si="32"/>
        <v>0</v>
      </c>
      <c r="AB53" s="382">
        <f t="shared" si="32"/>
        <v>0</v>
      </c>
      <c r="AC53" s="342">
        <f t="shared" si="32"/>
        <v>0</v>
      </c>
      <c r="AD53" s="382">
        <f t="shared" si="32"/>
        <v>0</v>
      </c>
      <c r="AE53" s="342">
        <f t="shared" si="32"/>
        <v>0</v>
      </c>
      <c r="AF53" s="382">
        <f t="shared" si="32"/>
        <v>0</v>
      </c>
      <c r="AG53" s="342">
        <f t="shared" si="32"/>
        <v>0</v>
      </c>
      <c r="AH53" s="382">
        <f t="shared" si="32"/>
        <v>0</v>
      </c>
      <c r="AI53" s="342">
        <f>SUM(AI50:AI52)</f>
        <v>0</v>
      </c>
      <c r="AJ53" s="342">
        <f t="shared" si="32"/>
        <v>0</v>
      </c>
      <c r="AK53" s="342">
        <f t="shared" si="32"/>
        <v>0</v>
      </c>
      <c r="AL53" s="342">
        <f>SUM(AL50:AL52)</f>
        <v>0</v>
      </c>
      <c r="AM53" s="350"/>
      <c r="AN53" s="342">
        <f>SUM(AN50:AN52)</f>
        <v>0</v>
      </c>
      <c r="AO53" s="342">
        <f>SUM(AO50:AO52)</f>
        <v>0</v>
      </c>
      <c r="AP53" s="342">
        <f>SUM(AP50:AP52)</f>
        <v>0</v>
      </c>
    </row>
    <row r="54" spans="1:42" x14ac:dyDescent="0.25">
      <c r="A54" s="346"/>
      <c r="B54" s="347"/>
      <c r="C54" s="346"/>
      <c r="D54" s="348"/>
      <c r="E54" s="347"/>
      <c r="F54" s="347"/>
      <c r="G54" s="347"/>
      <c r="H54" s="347"/>
      <c r="I54" s="347"/>
      <c r="J54" s="347"/>
      <c r="K54" s="347"/>
      <c r="L54" s="384"/>
      <c r="M54" s="347"/>
      <c r="N54" s="384"/>
      <c r="O54" s="347"/>
      <c r="P54" s="384"/>
      <c r="Q54" s="347"/>
      <c r="R54" s="384"/>
      <c r="S54" s="347"/>
      <c r="T54" s="384"/>
      <c r="U54" s="347"/>
      <c r="V54" s="384"/>
      <c r="W54" s="347"/>
      <c r="X54" s="384"/>
      <c r="Y54" s="347"/>
      <c r="Z54" s="384"/>
      <c r="AA54" s="347"/>
      <c r="AB54" s="384"/>
      <c r="AC54" s="347"/>
      <c r="AD54" s="384"/>
      <c r="AE54" s="347"/>
      <c r="AF54" s="384"/>
      <c r="AG54" s="347"/>
      <c r="AH54" s="384"/>
      <c r="AI54" s="347"/>
      <c r="AJ54" s="347"/>
      <c r="AK54" s="347"/>
      <c r="AL54" s="347"/>
      <c r="AM54" s="348"/>
      <c r="AN54" s="347"/>
      <c r="AO54" s="347"/>
      <c r="AP54" s="347"/>
    </row>
    <row r="55" spans="1:42" s="330" customFormat="1" x14ac:dyDescent="0.25">
      <c r="A55" s="351"/>
      <c r="B55" s="352"/>
      <c r="C55" s="351"/>
      <c r="D55" s="353" t="s">
        <v>557</v>
      </c>
      <c r="E55" s="354">
        <f>E15+E26+E31+E48+E53</f>
        <v>462232405.62619996</v>
      </c>
      <c r="F55" s="354">
        <f>F15+F26+F31+F48+F53</f>
        <v>133158765.13000001</v>
      </c>
      <c r="G55" s="354">
        <f>G15+G26+G31+G48+G53</f>
        <v>127345481.48999999</v>
      </c>
      <c r="H55" s="354">
        <f t="shared" ref="H55:AL55" si="33">H15+H26+H31+H48+H53</f>
        <v>5813283.6400000025</v>
      </c>
      <c r="I55" s="354">
        <f t="shared" si="33"/>
        <v>329073640.49620003</v>
      </c>
      <c r="J55" s="354">
        <f t="shared" si="33"/>
        <v>98700892.100000009</v>
      </c>
      <c r="K55" s="354">
        <f t="shared" si="33"/>
        <v>4114071.8600000003</v>
      </c>
      <c r="L55" s="385">
        <f t="shared" si="33"/>
        <v>4651223.92</v>
      </c>
      <c r="M55" s="354">
        <f t="shared" si="33"/>
        <v>1165535.4099999999</v>
      </c>
      <c r="N55" s="385">
        <f t="shared" si="33"/>
        <v>3845151.3400000003</v>
      </c>
      <c r="O55" s="354">
        <f t="shared" si="33"/>
        <v>6524775.3900000006</v>
      </c>
      <c r="P55" s="385">
        <f t="shared" si="33"/>
        <v>4358003.22</v>
      </c>
      <c r="Q55" s="354">
        <f t="shared" si="33"/>
        <v>22005657.096999999</v>
      </c>
      <c r="R55" s="385">
        <f t="shared" si="33"/>
        <v>6499068.9000000004</v>
      </c>
      <c r="S55" s="354">
        <f t="shared" si="33"/>
        <v>9510616.8300000001</v>
      </c>
      <c r="T55" s="385">
        <f t="shared" si="33"/>
        <v>6276387.1900000004</v>
      </c>
      <c r="U55" s="354">
        <f t="shared" si="33"/>
        <v>6642936.629999999</v>
      </c>
      <c r="V55" s="385">
        <f t="shared" si="33"/>
        <v>2859169.0500000003</v>
      </c>
      <c r="W55" s="354">
        <f t="shared" si="33"/>
        <v>2864063.56</v>
      </c>
      <c r="X55" s="385">
        <f t="shared" si="33"/>
        <v>2114676.15</v>
      </c>
      <c r="Y55" s="354">
        <f t="shared" si="33"/>
        <v>9870199.8200000003</v>
      </c>
      <c r="Z55" s="385">
        <f t="shared" si="33"/>
        <v>3854193.2600000002</v>
      </c>
      <c r="AA55" s="354">
        <f t="shared" si="33"/>
        <v>3434976.99</v>
      </c>
      <c r="AB55" s="385">
        <f t="shared" si="33"/>
        <v>0</v>
      </c>
      <c r="AC55" s="354">
        <f t="shared" si="33"/>
        <v>343741.93</v>
      </c>
      <c r="AD55" s="385">
        <f t="shared" si="33"/>
        <v>0</v>
      </c>
      <c r="AE55" s="354">
        <f t="shared" si="33"/>
        <v>113600</v>
      </c>
      <c r="AF55" s="385">
        <f t="shared" si="33"/>
        <v>0</v>
      </c>
      <c r="AG55" s="354">
        <f t="shared" si="33"/>
        <v>6882055</v>
      </c>
      <c r="AH55" s="385">
        <f t="shared" si="33"/>
        <v>0</v>
      </c>
      <c r="AI55" s="354">
        <f t="shared" si="33"/>
        <v>73472230.517000005</v>
      </c>
      <c r="AJ55" s="354">
        <f t="shared" si="33"/>
        <v>7829852.7299999995</v>
      </c>
      <c r="AK55" s="354">
        <f t="shared" si="33"/>
        <v>4603902.4700000016</v>
      </c>
      <c r="AL55" s="354">
        <f t="shared" si="33"/>
        <v>8252792.0800000047</v>
      </c>
      <c r="AM55" s="355"/>
      <c r="AN55" s="354">
        <f>AN15+AN26+AN31+AN48+AN53</f>
        <v>62697856.597000003</v>
      </c>
      <c r="AO55" s="354">
        <f>AO15+AO26+AO31+AO48+AO53</f>
        <v>34457873.030000001</v>
      </c>
      <c r="AP55" s="354">
        <f>AP15+AP26+AP31+AP48+AP53</f>
        <v>-28239983.566999998</v>
      </c>
    </row>
    <row r="56" spans="1:42" s="330" customFormat="1" x14ac:dyDescent="0.25">
      <c r="A56" s="356"/>
      <c r="C56" s="356"/>
      <c r="D56" s="357"/>
      <c r="E56" s="358"/>
      <c r="F56" s="358"/>
      <c r="G56" s="358"/>
      <c r="H56" s="358"/>
      <c r="I56" s="358"/>
      <c r="J56" s="358"/>
      <c r="K56" s="358"/>
      <c r="L56" s="386"/>
      <c r="M56" s="358"/>
      <c r="N56" s="386"/>
      <c r="O56" s="358"/>
      <c r="P56" s="386"/>
      <c r="Q56" s="358"/>
      <c r="R56" s="386"/>
      <c r="S56" s="358"/>
      <c r="T56" s="386"/>
      <c r="U56" s="358"/>
      <c r="V56" s="386"/>
      <c r="W56" s="358"/>
      <c r="X56" s="386"/>
      <c r="Y56" s="358"/>
      <c r="Z56" s="386"/>
      <c r="AA56" s="358"/>
      <c r="AB56" s="386"/>
      <c r="AC56" s="358"/>
      <c r="AD56" s="386"/>
      <c r="AE56" s="358"/>
      <c r="AF56" s="386"/>
      <c r="AG56" s="358"/>
      <c r="AH56" s="386"/>
      <c r="AI56" s="358"/>
      <c r="AJ56" s="358"/>
      <c r="AK56" s="358"/>
      <c r="AL56" s="358"/>
      <c r="AM56" s="359"/>
    </row>
    <row r="57" spans="1:42" s="361" customFormat="1" x14ac:dyDescent="0.25">
      <c r="A57" s="360"/>
      <c r="C57" s="360"/>
      <c r="D57" s="387" t="s">
        <v>723</v>
      </c>
      <c r="E57" s="367">
        <f>'Billing Plan Y2020'!E51</f>
        <v>459460005.46619999</v>
      </c>
      <c r="F57" s="367"/>
      <c r="G57" s="367"/>
      <c r="H57" s="367"/>
      <c r="I57" s="367"/>
      <c r="J57" s="367">
        <f>'Billing Plan Y2020'!F51</f>
        <v>98700892.100000009</v>
      </c>
      <c r="K57" s="367">
        <f>'Billing Plan Y2020'!H51</f>
        <v>4114071.8600000003</v>
      </c>
      <c r="L57" s="367"/>
      <c r="M57" s="367">
        <f>'Billing Plan Y2020'!I51</f>
        <v>2556757.85</v>
      </c>
      <c r="N57" s="367"/>
      <c r="O57" s="367">
        <f>'Billing Plan Y2020'!J51</f>
        <v>6629073.2400000002</v>
      </c>
      <c r="P57" s="367"/>
      <c r="Q57" s="367">
        <f>'Billing Plan Y2020'!K51</f>
        <v>25678731.147</v>
      </c>
      <c r="R57" s="367"/>
      <c r="S57" s="367">
        <f>'Billing Plan Y2020'!L51</f>
        <v>5747726.2200000007</v>
      </c>
      <c r="T57" s="367"/>
      <c r="U57" s="367">
        <f>'Billing Plan Y2020'!M51</f>
        <v>6747234.4799999986</v>
      </c>
      <c r="V57" s="367"/>
      <c r="W57" s="367">
        <f>'Billing Plan Y2020'!N51</f>
        <v>1354061.98</v>
      </c>
      <c r="X57" s="367"/>
      <c r="Y57" s="367">
        <f>'Billing Plan Y2020'!O51</f>
        <v>9870199.8200000003</v>
      </c>
      <c r="Z57" s="367"/>
      <c r="AA57" s="367">
        <f>'Billing Plan Y2020'!P51</f>
        <v>3434976.99</v>
      </c>
      <c r="AB57" s="367"/>
      <c r="AC57" s="367">
        <f>'Billing Plan Y2020'!Q51</f>
        <v>343741.93</v>
      </c>
      <c r="AD57" s="367"/>
      <c r="AE57" s="367">
        <f>'Billing Plan Y2020'!R51</f>
        <v>113600</v>
      </c>
      <c r="AF57" s="367"/>
      <c r="AG57" s="367">
        <f>'Billing Plan Y2020'!S51</f>
        <v>6882055</v>
      </c>
      <c r="AH57" s="367"/>
      <c r="AI57" s="367">
        <f>'Billing Plan Y2020'!T51</f>
        <v>73472230.517000005</v>
      </c>
      <c r="AM57" s="388" t="s">
        <v>723</v>
      </c>
      <c r="AN57" s="389">
        <f>K55+M55+O55+Q55+S55+U55+W55+Y55</f>
        <v>62697856.596999995</v>
      </c>
      <c r="AO57" s="389">
        <f>L55+N55+P55+R55+T55+V55+X55+Z55</f>
        <v>34457873.030000001</v>
      </c>
      <c r="AP57" s="390">
        <f>AO57-AN57</f>
        <v>-28239983.566999994</v>
      </c>
    </row>
    <row r="58" spans="1:42" x14ac:dyDescent="0.25">
      <c r="E58" s="322">
        <f>E55-E57</f>
        <v>2772400.1599999666</v>
      </c>
      <c r="F58" s="322" t="s">
        <v>958</v>
      </c>
      <c r="I58" s="322"/>
      <c r="J58" s="322">
        <f>J55-J57</f>
        <v>0</v>
      </c>
      <c r="K58" s="322">
        <f>K55-K57</f>
        <v>0</v>
      </c>
      <c r="M58" s="322">
        <f>M55-M57</f>
        <v>-1391222.4400000002</v>
      </c>
      <c r="O58" s="322">
        <f>O55-O57</f>
        <v>-104297.84999999963</v>
      </c>
      <c r="Q58" s="322">
        <f>Q55-Q57</f>
        <v>-3673074.0500000007</v>
      </c>
      <c r="S58" s="322">
        <f>S55-S57</f>
        <v>3762890.6099999994</v>
      </c>
      <c r="U58" s="322">
        <f>U55-U57</f>
        <v>-104297.84999999963</v>
      </c>
      <c r="W58" s="322">
        <f>W55-W57</f>
        <v>1510001.58</v>
      </c>
      <c r="Y58" s="322">
        <f>Y55-Y57</f>
        <v>0</v>
      </c>
      <c r="AA58" s="322">
        <f>AA55-AA57</f>
        <v>0</v>
      </c>
      <c r="AC58" s="322">
        <f>AC55-AC57</f>
        <v>0</v>
      </c>
      <c r="AE58" s="322">
        <f>AE55-AE57</f>
        <v>0</v>
      </c>
      <c r="AG58" s="322">
        <f>AG55-AG57</f>
        <v>0</v>
      </c>
      <c r="AI58" s="322">
        <f>AI55-AI57</f>
        <v>0</v>
      </c>
      <c r="AN58" s="322">
        <f>AN55-AN57</f>
        <v>0</v>
      </c>
      <c r="AO58" s="322">
        <f>AO55-AO57</f>
        <v>0</v>
      </c>
    </row>
    <row r="59" spans="1:42" x14ac:dyDescent="0.25">
      <c r="I59" s="322"/>
      <c r="J59" s="322"/>
      <c r="AI59" s="324"/>
      <c r="AJ59" s="324"/>
      <c r="AK59" s="324"/>
      <c r="AL59" s="324"/>
    </row>
    <row r="60" spans="1:42" x14ac:dyDescent="0.25">
      <c r="E60" s="324"/>
      <c r="F60" s="324"/>
      <c r="G60" s="324"/>
      <c r="H60" s="324"/>
      <c r="I60" s="324"/>
      <c r="J60" s="324"/>
      <c r="K60" s="322"/>
      <c r="AI60" s="364"/>
      <c r="AN60" s="324"/>
      <c r="AO60" s="324"/>
      <c r="AP60" s="324"/>
    </row>
    <row r="61" spans="1:42" x14ac:dyDescent="0.25">
      <c r="F61" s="322"/>
      <c r="H61" s="459"/>
    </row>
    <row r="62" spans="1:42" x14ac:dyDescent="0.25">
      <c r="F62" s="322"/>
      <c r="H62" s="459"/>
    </row>
    <row r="63" spans="1:42" x14ac:dyDescent="0.25">
      <c r="H63" s="460"/>
    </row>
    <row r="64" spans="1:42" x14ac:dyDescent="0.25">
      <c r="F64" s="322"/>
      <c r="H64" s="459"/>
    </row>
    <row r="65" spans="8:8" x14ac:dyDescent="0.25">
      <c r="H65" s="459"/>
    </row>
    <row r="66" spans="8:8" x14ac:dyDescent="0.25">
      <c r="H66" s="459"/>
    </row>
  </sheetData>
  <mergeCells count="29">
    <mergeCell ref="AL3:AL4"/>
    <mergeCell ref="AM3:AM4"/>
    <mergeCell ref="AN3:AP4"/>
    <mergeCell ref="K4:L4"/>
    <mergeCell ref="M4:N4"/>
    <mergeCell ref="O4:P4"/>
    <mergeCell ref="Q4:R4"/>
    <mergeCell ref="S4:T4"/>
    <mergeCell ref="AI3:AI4"/>
    <mergeCell ref="AC4:AD4"/>
    <mergeCell ref="AE4:AF4"/>
    <mergeCell ref="AG4:AH4"/>
    <mergeCell ref="AJ3:AJ4"/>
    <mergeCell ref="AK3:AK4"/>
    <mergeCell ref="G3:G5"/>
    <mergeCell ref="H3:H5"/>
    <mergeCell ref="I3:I5"/>
    <mergeCell ref="J3:J5"/>
    <mergeCell ref="K3:AH3"/>
    <mergeCell ref="U4:V4"/>
    <mergeCell ref="W4:X4"/>
    <mergeCell ref="Y4:Z4"/>
    <mergeCell ref="AA4:AB4"/>
    <mergeCell ref="F3:F5"/>
    <mergeCell ref="A3:A5"/>
    <mergeCell ref="B3:B5"/>
    <mergeCell ref="C3:C5"/>
    <mergeCell ref="D3:D5"/>
    <mergeCell ref="E3:E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filterMode="1"/>
  <dimension ref="A1:XEG87"/>
  <sheetViews>
    <sheetView zoomScale="90" zoomScaleNormal="90" zoomScalePageLayoutView="90" workbookViewId="0">
      <pane xSplit="7" ySplit="9" topLeftCell="AM10" activePane="bottomRight" state="frozen"/>
      <selection pane="topRight" activeCell="H1" sqref="H1"/>
      <selection pane="bottomLeft" activeCell="A10" sqref="A10"/>
      <selection pane="bottomRight" activeCell="D41" sqref="D41"/>
    </sheetView>
  </sheetViews>
  <sheetFormatPr defaultColWidth="8.85546875" defaultRowHeight="15" x14ac:dyDescent="0.25"/>
  <cols>
    <col min="1" max="1" width="5.42578125" style="3" customWidth="1"/>
    <col min="2" max="2" width="11.140625" style="3" customWidth="1"/>
    <col min="3" max="3" width="13.42578125" style="3" customWidth="1"/>
    <col min="4" max="4" width="32.5703125" style="2" customWidth="1"/>
    <col min="5" max="6" width="16.42578125" style="112" customWidth="1"/>
    <col min="7" max="7" width="16.42578125" style="114" customWidth="1"/>
    <col min="8" max="8" width="15.140625" style="114" customWidth="1"/>
    <col min="9" max="9" width="15.140625" style="112" customWidth="1"/>
    <col min="10" max="10" width="17.140625" style="112" customWidth="1"/>
    <col min="11" max="11" width="15.5703125" style="112" customWidth="1"/>
    <col min="12" max="35" width="14.28515625" style="112" customWidth="1"/>
    <col min="36" max="36" width="15.42578125" style="112" bestFit="1" customWidth="1"/>
    <col min="37" max="37" width="14.28515625" style="112" customWidth="1"/>
    <col min="38" max="38" width="15.42578125" style="112" bestFit="1" customWidth="1"/>
    <col min="39" max="39" width="34.140625" style="112" customWidth="1"/>
    <col min="40" max="41" width="15" style="118" customWidth="1"/>
    <col min="42" max="42" width="15" style="118" bestFit="1" customWidth="1"/>
    <col min="43" max="43" width="4.5703125" style="1" customWidth="1"/>
    <col min="44" max="44" width="26.42578125" style="1" customWidth="1"/>
    <col min="45" max="45" width="11.5703125" style="1" bestFit="1" customWidth="1"/>
    <col min="46" max="46" width="8.85546875" style="1"/>
    <col min="47" max="47" width="12.7109375" style="1" bestFit="1" customWidth="1"/>
    <col min="48" max="16384" width="8.85546875" style="1"/>
  </cols>
  <sheetData>
    <row r="1" spans="1:42" ht="18.75" thickBot="1" x14ac:dyDescent="0.3">
      <c r="G1" s="113"/>
      <c r="I1" s="114"/>
      <c r="J1" s="114"/>
      <c r="K1" s="116"/>
      <c r="L1" s="115"/>
      <c r="M1" s="115"/>
      <c r="N1" s="115"/>
      <c r="O1" s="115"/>
      <c r="P1" s="115"/>
      <c r="Q1" s="115"/>
      <c r="R1" s="117"/>
      <c r="S1" s="168"/>
      <c r="T1" s="115"/>
      <c r="U1" s="115"/>
      <c r="V1" s="115"/>
      <c r="W1" s="115"/>
      <c r="X1" s="115"/>
      <c r="Y1" s="115"/>
      <c r="Z1" s="115"/>
      <c r="AA1" s="115"/>
      <c r="AB1" s="115"/>
      <c r="AC1" s="115"/>
      <c r="AD1" s="115"/>
      <c r="AE1" s="115"/>
      <c r="AF1" s="123"/>
      <c r="AG1" s="115"/>
      <c r="AH1" s="115"/>
      <c r="AI1" s="115"/>
      <c r="AJ1" s="115"/>
      <c r="AK1" s="115"/>
      <c r="AL1" s="115"/>
      <c r="AM1" s="115"/>
    </row>
    <row r="2" spans="1:42" ht="30.75" customHeight="1" thickTop="1" thickBot="1" x14ac:dyDescent="0.35">
      <c r="A2" s="772" t="s">
        <v>637</v>
      </c>
      <c r="B2" s="772"/>
      <c r="C2" s="772"/>
      <c r="D2" s="772"/>
      <c r="E2" s="772"/>
      <c r="F2" s="772"/>
      <c r="G2" s="772"/>
      <c r="H2" s="772"/>
      <c r="I2" s="129"/>
      <c r="J2" s="130"/>
      <c r="K2" s="124"/>
      <c r="L2" s="125"/>
      <c r="M2" s="125"/>
      <c r="N2" s="126"/>
      <c r="O2" s="127"/>
      <c r="P2" s="125"/>
      <c r="Q2" s="125"/>
      <c r="R2" s="125"/>
      <c r="S2" s="125"/>
      <c r="T2" s="125"/>
      <c r="U2" s="125"/>
      <c r="V2" s="125"/>
      <c r="W2" s="125"/>
      <c r="X2" s="119"/>
      <c r="Y2" s="125"/>
      <c r="Z2" s="125"/>
      <c r="AA2" s="121"/>
      <c r="AB2" s="125"/>
      <c r="AC2" s="125"/>
      <c r="AD2" s="125"/>
      <c r="AE2" s="125"/>
      <c r="AF2" s="128"/>
      <c r="AG2" s="125"/>
      <c r="AH2" s="125"/>
      <c r="AI2" s="125"/>
      <c r="AJ2" s="125"/>
      <c r="AK2" s="125"/>
      <c r="AL2" s="125"/>
      <c r="AM2" s="125"/>
      <c r="AN2" s="117"/>
    </row>
    <row r="3" spans="1:42" ht="15.75" customHeight="1" thickBot="1" x14ac:dyDescent="0.3">
      <c r="A3" s="774" t="s">
        <v>689</v>
      </c>
      <c r="B3" s="767" t="s">
        <v>314</v>
      </c>
      <c r="C3" s="770" t="s">
        <v>71</v>
      </c>
      <c r="D3" s="774" t="s">
        <v>11</v>
      </c>
      <c r="E3" s="766" t="s">
        <v>21</v>
      </c>
      <c r="F3" s="766" t="s">
        <v>638</v>
      </c>
      <c r="G3" s="766" t="s">
        <v>1</v>
      </c>
      <c r="H3" s="766" t="s">
        <v>2</v>
      </c>
      <c r="I3" s="766" t="s">
        <v>22</v>
      </c>
      <c r="J3" s="765" t="s">
        <v>405</v>
      </c>
      <c r="K3" s="765" t="s">
        <v>421</v>
      </c>
      <c r="L3" s="765"/>
      <c r="M3" s="765"/>
      <c r="N3" s="765"/>
      <c r="O3" s="765"/>
      <c r="P3" s="765"/>
      <c r="Q3" s="765"/>
      <c r="R3" s="765"/>
      <c r="S3" s="765"/>
      <c r="T3" s="765"/>
      <c r="U3" s="765"/>
      <c r="V3" s="765"/>
      <c r="W3" s="765"/>
      <c r="X3" s="765"/>
      <c r="Y3" s="765"/>
      <c r="Z3" s="765"/>
      <c r="AA3" s="765"/>
      <c r="AB3" s="765"/>
      <c r="AC3" s="765"/>
      <c r="AD3" s="765"/>
      <c r="AE3" s="765"/>
      <c r="AF3" s="765"/>
      <c r="AG3" s="765"/>
      <c r="AH3" s="765"/>
      <c r="AI3" s="765"/>
      <c r="AJ3" s="773">
        <v>2020</v>
      </c>
      <c r="AK3" s="773">
        <v>2021</v>
      </c>
      <c r="AL3" s="765" t="s">
        <v>66</v>
      </c>
      <c r="AM3" s="765" t="s">
        <v>12</v>
      </c>
      <c r="AN3" s="771" t="s">
        <v>639</v>
      </c>
      <c r="AO3" s="771"/>
      <c r="AP3" s="771"/>
    </row>
    <row r="4" spans="1:42" ht="43.5" customHeight="1" thickBot="1" x14ac:dyDescent="0.3">
      <c r="A4" s="774"/>
      <c r="B4" s="768"/>
      <c r="C4" s="768"/>
      <c r="D4" s="774"/>
      <c r="E4" s="766"/>
      <c r="F4" s="766"/>
      <c r="G4" s="766"/>
      <c r="H4" s="766"/>
      <c r="I4" s="766"/>
      <c r="J4" s="765"/>
      <c r="K4" s="765" t="s">
        <v>51</v>
      </c>
      <c r="L4" s="765"/>
      <c r="M4" s="765" t="s">
        <v>52</v>
      </c>
      <c r="N4" s="765"/>
      <c r="O4" s="765" t="s">
        <v>53</v>
      </c>
      <c r="P4" s="765"/>
      <c r="Q4" s="765" t="s">
        <v>54</v>
      </c>
      <c r="R4" s="765"/>
      <c r="S4" s="765" t="s">
        <v>55</v>
      </c>
      <c r="T4" s="765"/>
      <c r="U4" s="765" t="s">
        <v>56</v>
      </c>
      <c r="V4" s="765"/>
      <c r="W4" s="765" t="s">
        <v>57</v>
      </c>
      <c r="X4" s="765"/>
      <c r="Y4" s="765" t="s">
        <v>58</v>
      </c>
      <c r="Z4" s="765"/>
      <c r="AA4" s="765" t="s">
        <v>59</v>
      </c>
      <c r="AB4" s="765"/>
      <c r="AC4" s="765" t="s">
        <v>60</v>
      </c>
      <c r="AD4" s="765"/>
      <c r="AE4" s="765" t="s">
        <v>61</v>
      </c>
      <c r="AF4" s="765"/>
      <c r="AG4" s="765" t="s">
        <v>62</v>
      </c>
      <c r="AH4" s="765"/>
      <c r="AI4" s="131" t="s">
        <v>4</v>
      </c>
      <c r="AJ4" s="773"/>
      <c r="AK4" s="773"/>
      <c r="AL4" s="765"/>
      <c r="AM4" s="765"/>
      <c r="AN4" s="771"/>
      <c r="AO4" s="771"/>
      <c r="AP4" s="771"/>
    </row>
    <row r="5" spans="1:42" ht="15.75" thickBot="1" x14ac:dyDescent="0.3">
      <c r="A5" s="774"/>
      <c r="B5" s="769"/>
      <c r="C5" s="769"/>
      <c r="D5" s="774"/>
      <c r="E5" s="766"/>
      <c r="F5" s="766"/>
      <c r="G5" s="766"/>
      <c r="H5" s="766"/>
      <c r="I5" s="766"/>
      <c r="J5" s="131" t="s">
        <v>65</v>
      </c>
      <c r="K5" s="131" t="s">
        <v>64</v>
      </c>
      <c r="L5" s="131" t="s">
        <v>65</v>
      </c>
      <c r="M5" s="131" t="s">
        <v>64</v>
      </c>
      <c r="N5" s="131" t="s">
        <v>65</v>
      </c>
      <c r="O5" s="131" t="s">
        <v>64</v>
      </c>
      <c r="P5" s="131" t="s">
        <v>65</v>
      </c>
      <c r="Q5" s="131" t="s">
        <v>64</v>
      </c>
      <c r="R5" s="131" t="s">
        <v>65</v>
      </c>
      <c r="S5" s="131" t="s">
        <v>64</v>
      </c>
      <c r="T5" s="131" t="s">
        <v>65</v>
      </c>
      <c r="U5" s="131" t="s">
        <v>64</v>
      </c>
      <c r="V5" s="131" t="s">
        <v>65</v>
      </c>
      <c r="W5" s="131" t="s">
        <v>64</v>
      </c>
      <c r="X5" s="131" t="s">
        <v>65</v>
      </c>
      <c r="Y5" s="182" t="s">
        <v>64</v>
      </c>
      <c r="Z5" s="131" t="s">
        <v>65</v>
      </c>
      <c r="AA5" s="182" t="s">
        <v>64</v>
      </c>
      <c r="AB5" s="131" t="s">
        <v>65</v>
      </c>
      <c r="AC5" s="182" t="s">
        <v>64</v>
      </c>
      <c r="AD5" s="131" t="s">
        <v>65</v>
      </c>
      <c r="AE5" s="182" t="s">
        <v>64</v>
      </c>
      <c r="AF5" s="131" t="s">
        <v>65</v>
      </c>
      <c r="AG5" s="182" t="s">
        <v>64</v>
      </c>
      <c r="AH5" s="131" t="s">
        <v>65</v>
      </c>
      <c r="AI5" s="131"/>
      <c r="AJ5" s="131"/>
      <c r="AK5" s="131"/>
      <c r="AL5" s="131"/>
      <c r="AM5" s="131"/>
      <c r="AN5" s="132" t="s">
        <v>81</v>
      </c>
      <c r="AO5" s="132" t="s">
        <v>65</v>
      </c>
      <c r="AP5" s="132" t="s">
        <v>80</v>
      </c>
    </row>
    <row r="6" spans="1:42" s="4" customFormat="1" ht="21.75" hidden="1" customHeight="1" thickBot="1" x14ac:dyDescent="0.3">
      <c r="A6" s="133">
        <v>1</v>
      </c>
      <c r="B6" s="133" t="s">
        <v>103</v>
      </c>
      <c r="C6" s="134" t="s">
        <v>109</v>
      </c>
      <c r="D6" s="143" t="s">
        <v>3</v>
      </c>
      <c r="E6" s="135">
        <v>6569161.0000000009</v>
      </c>
      <c r="F6" s="135">
        <v>6569155.9199999999</v>
      </c>
      <c r="G6" s="136">
        <f>5166964.81+437221.28+964969.83</f>
        <v>6569155.9199999999</v>
      </c>
      <c r="H6" s="136">
        <f>F6-G6</f>
        <v>0</v>
      </c>
      <c r="I6" s="135">
        <v>0</v>
      </c>
      <c r="J6" s="137">
        <v>0</v>
      </c>
      <c r="K6" s="138">
        <v>0</v>
      </c>
      <c r="L6" s="139">
        <v>0</v>
      </c>
      <c r="M6" s="138">
        <v>0</v>
      </c>
      <c r="N6" s="139">
        <v>0</v>
      </c>
      <c r="O6" s="138">
        <v>0</v>
      </c>
      <c r="P6" s="139">
        <v>0</v>
      </c>
      <c r="Q6" s="138">
        <v>0</v>
      </c>
      <c r="R6" s="139">
        <v>0</v>
      </c>
      <c r="S6" s="138">
        <v>0</v>
      </c>
      <c r="T6" s="139">
        <v>0</v>
      </c>
      <c r="U6" s="138">
        <v>0</v>
      </c>
      <c r="V6" s="139">
        <v>0</v>
      </c>
      <c r="W6" s="138">
        <v>0</v>
      </c>
      <c r="X6" s="139">
        <v>0</v>
      </c>
      <c r="Y6" s="138">
        <v>0</v>
      </c>
      <c r="Z6" s="139">
        <v>0</v>
      </c>
      <c r="AA6" s="138">
        <v>0</v>
      </c>
      <c r="AB6" s="139">
        <v>0</v>
      </c>
      <c r="AC6" s="138">
        <v>0</v>
      </c>
      <c r="AD6" s="139">
        <v>0</v>
      </c>
      <c r="AE6" s="138">
        <v>0</v>
      </c>
      <c r="AF6" s="139">
        <v>0</v>
      </c>
      <c r="AG6" s="138">
        <v>0</v>
      </c>
      <c r="AH6" s="140">
        <v>0</v>
      </c>
      <c r="AI6" s="136">
        <f>SUM(K6,M6,O6,Q6,S6,U6,W6,Y6,AA6,AC6,AE6,AG6,)</f>
        <v>0</v>
      </c>
      <c r="AJ6" s="136">
        <v>0</v>
      </c>
      <c r="AK6" s="136">
        <v>0</v>
      </c>
      <c r="AL6" s="135">
        <v>0</v>
      </c>
      <c r="AM6" s="141" t="s">
        <v>74</v>
      </c>
      <c r="AN6" s="142">
        <f>K6+M6</f>
        <v>0</v>
      </c>
      <c r="AO6" s="142">
        <f>L6+N6+P6+R6+T6+V6+X6+Z6+AB6+AD6+AF6+AH6</f>
        <v>0</v>
      </c>
      <c r="AP6" s="142">
        <f>AO6-AN6</f>
        <v>0</v>
      </c>
    </row>
    <row r="7" spans="1:42" s="4" customFormat="1" ht="21.75" hidden="1" customHeight="1" thickBot="1" x14ac:dyDescent="0.3">
      <c r="A7" s="133">
        <v>2</v>
      </c>
      <c r="B7" s="133" t="s">
        <v>103</v>
      </c>
      <c r="C7" s="134" t="s">
        <v>109</v>
      </c>
      <c r="D7" s="143" t="s">
        <v>37</v>
      </c>
      <c r="E7" s="135">
        <v>282000000</v>
      </c>
      <c r="F7" s="135">
        <v>282000000</v>
      </c>
      <c r="G7" s="136">
        <v>281851000</v>
      </c>
      <c r="H7" s="136">
        <v>0</v>
      </c>
      <c r="I7" s="135">
        <f t="shared" ref="I7:I23" si="0">E7-F7</f>
        <v>0</v>
      </c>
      <c r="J7" s="137">
        <v>0</v>
      </c>
      <c r="K7" s="138">
        <v>0</v>
      </c>
      <c r="L7" s="139">
        <v>0</v>
      </c>
      <c r="M7" s="138">
        <v>0</v>
      </c>
      <c r="N7" s="139">
        <v>0</v>
      </c>
      <c r="O7" s="138">
        <v>0</v>
      </c>
      <c r="P7" s="139">
        <v>0</v>
      </c>
      <c r="Q7" s="138">
        <v>0</v>
      </c>
      <c r="R7" s="139">
        <v>0</v>
      </c>
      <c r="S7" s="138">
        <v>0</v>
      </c>
      <c r="T7" s="139">
        <v>0</v>
      </c>
      <c r="U7" s="138">
        <v>0</v>
      </c>
      <c r="V7" s="139">
        <v>0</v>
      </c>
      <c r="W7" s="138">
        <v>0</v>
      </c>
      <c r="X7" s="139">
        <v>0</v>
      </c>
      <c r="Y7" s="138">
        <v>0</v>
      </c>
      <c r="Z7" s="139">
        <v>0</v>
      </c>
      <c r="AA7" s="138">
        <v>0</v>
      </c>
      <c r="AB7" s="139">
        <v>0</v>
      </c>
      <c r="AC7" s="138">
        <v>0</v>
      </c>
      <c r="AD7" s="139">
        <v>0</v>
      </c>
      <c r="AE7" s="138">
        <v>0</v>
      </c>
      <c r="AF7" s="139">
        <v>0</v>
      </c>
      <c r="AG7" s="138">
        <v>0</v>
      </c>
      <c r="AH7" s="140">
        <v>0</v>
      </c>
      <c r="AI7" s="136">
        <f>SUM(K7,M7,O7,Q7,S7,U7,W7,Y7,AA7,AC7,AE7,AG7,)</f>
        <v>0</v>
      </c>
      <c r="AJ7" s="136">
        <v>0</v>
      </c>
      <c r="AK7" s="136">
        <v>0</v>
      </c>
      <c r="AL7" s="135">
        <v>0</v>
      </c>
      <c r="AM7" s="141" t="s">
        <v>75</v>
      </c>
      <c r="AN7" s="142">
        <f>K7+M7</f>
        <v>0</v>
      </c>
      <c r="AO7" s="142">
        <f t="shared" ref="AO7:AO70" si="1">L7+N7+P7+R7+T7+V7+X7+Z7+AB7+AD7+AF7+AH7</f>
        <v>0</v>
      </c>
      <c r="AP7" s="142">
        <f t="shared" ref="AP7:AP70" si="2">AO7-AN7</f>
        <v>0</v>
      </c>
    </row>
    <row r="8" spans="1:42" s="4" customFormat="1" ht="21.75" hidden="1" customHeight="1" thickBot="1" x14ac:dyDescent="0.3">
      <c r="A8" s="133">
        <v>3</v>
      </c>
      <c r="B8" s="133" t="s">
        <v>103</v>
      </c>
      <c r="C8" s="134" t="s">
        <v>109</v>
      </c>
      <c r="D8" s="143" t="s">
        <v>38</v>
      </c>
      <c r="E8" s="135">
        <v>194643</v>
      </c>
      <c r="F8" s="135">
        <v>194643</v>
      </c>
      <c r="G8" s="136">
        <v>194643</v>
      </c>
      <c r="H8" s="136">
        <f>F8-G8</f>
        <v>0</v>
      </c>
      <c r="I8" s="135">
        <f t="shared" si="0"/>
        <v>0</v>
      </c>
      <c r="J8" s="137">
        <v>0</v>
      </c>
      <c r="K8" s="138">
        <v>0</v>
      </c>
      <c r="L8" s="139">
        <v>0</v>
      </c>
      <c r="M8" s="138">
        <v>0</v>
      </c>
      <c r="N8" s="139">
        <v>0</v>
      </c>
      <c r="O8" s="138">
        <v>0</v>
      </c>
      <c r="P8" s="139">
        <v>0</v>
      </c>
      <c r="Q8" s="138">
        <v>0</v>
      </c>
      <c r="R8" s="139">
        <v>0</v>
      </c>
      <c r="S8" s="138">
        <v>0</v>
      </c>
      <c r="T8" s="139">
        <v>0</v>
      </c>
      <c r="U8" s="138">
        <v>0</v>
      </c>
      <c r="V8" s="139">
        <v>0</v>
      </c>
      <c r="W8" s="138">
        <v>0</v>
      </c>
      <c r="X8" s="139">
        <v>0</v>
      </c>
      <c r="Y8" s="138">
        <v>0</v>
      </c>
      <c r="Z8" s="139">
        <v>0</v>
      </c>
      <c r="AA8" s="138">
        <v>0</v>
      </c>
      <c r="AB8" s="139">
        <v>0</v>
      </c>
      <c r="AC8" s="138">
        <v>0</v>
      </c>
      <c r="AD8" s="139">
        <v>0</v>
      </c>
      <c r="AE8" s="138">
        <v>0</v>
      </c>
      <c r="AF8" s="139">
        <v>0</v>
      </c>
      <c r="AG8" s="138">
        <v>0</v>
      </c>
      <c r="AH8" s="140">
        <v>0</v>
      </c>
      <c r="AI8" s="136">
        <f>SUM(K8,M8,O8,Q8,S8,U8,W8,Y8,AA8,AC8,AE8,AG8)</f>
        <v>0</v>
      </c>
      <c r="AJ8" s="136">
        <v>0</v>
      </c>
      <c r="AK8" s="136">
        <v>0</v>
      </c>
      <c r="AL8" s="135">
        <v>0</v>
      </c>
      <c r="AM8" s="141" t="s">
        <v>74</v>
      </c>
      <c r="AN8" s="142">
        <f>K8+M8</f>
        <v>0</v>
      </c>
      <c r="AO8" s="142">
        <f t="shared" si="1"/>
        <v>0</v>
      </c>
      <c r="AP8" s="142">
        <f t="shared" si="2"/>
        <v>0</v>
      </c>
    </row>
    <row r="9" spans="1:42" s="4" customFormat="1" ht="21.75" hidden="1" customHeight="1" thickBot="1" x14ac:dyDescent="0.3">
      <c r="A9" s="133">
        <v>4</v>
      </c>
      <c r="B9" s="133" t="s">
        <v>103</v>
      </c>
      <c r="C9" s="134" t="s">
        <v>109</v>
      </c>
      <c r="D9" s="143" t="s">
        <v>5</v>
      </c>
      <c r="E9" s="135">
        <v>824860.5</v>
      </c>
      <c r="F9" s="135">
        <v>837386.72</v>
      </c>
      <c r="G9" s="136">
        <v>795180.07</v>
      </c>
      <c r="H9" s="136">
        <f>F9-G9</f>
        <v>42206.650000000023</v>
      </c>
      <c r="I9" s="135">
        <f t="shared" si="0"/>
        <v>-12526.219999999972</v>
      </c>
      <c r="J9" s="137">
        <v>837386.72</v>
      </c>
      <c r="K9" s="138">
        <v>0</v>
      </c>
      <c r="L9" s="139">
        <v>0</v>
      </c>
      <c r="M9" s="138">
        <v>0</v>
      </c>
      <c r="N9" s="139">
        <v>0</v>
      </c>
      <c r="O9" s="138">
        <v>0</v>
      </c>
      <c r="P9" s="139">
        <v>0</v>
      </c>
      <c r="Q9" s="138">
        <v>0</v>
      </c>
      <c r="R9" s="139">
        <v>0</v>
      </c>
      <c r="S9" s="138">
        <v>0</v>
      </c>
      <c r="T9" s="139">
        <v>0</v>
      </c>
      <c r="U9" s="138">
        <v>0</v>
      </c>
      <c r="V9" s="139">
        <v>0</v>
      </c>
      <c r="W9" s="138">
        <v>0</v>
      </c>
      <c r="X9" s="139">
        <v>0</v>
      </c>
      <c r="Y9" s="138">
        <v>0</v>
      </c>
      <c r="Z9" s="139">
        <v>0</v>
      </c>
      <c r="AA9" s="138">
        <v>0</v>
      </c>
      <c r="AB9" s="139">
        <v>0</v>
      </c>
      <c r="AC9" s="138">
        <v>0</v>
      </c>
      <c r="AD9" s="139">
        <v>0</v>
      </c>
      <c r="AE9" s="138">
        <v>0</v>
      </c>
      <c r="AF9" s="139">
        <v>0</v>
      </c>
      <c r="AG9" s="138">
        <v>0</v>
      </c>
      <c r="AH9" s="140">
        <v>0</v>
      </c>
      <c r="AI9" s="136">
        <f>K9+M9+O9+Q9+S9+U9+W9+Y9+AA9+AC9+AE9+AG9</f>
        <v>0</v>
      </c>
      <c r="AJ9" s="136">
        <v>0</v>
      </c>
      <c r="AK9" s="136">
        <v>0</v>
      </c>
      <c r="AL9" s="135">
        <v>0</v>
      </c>
      <c r="AM9" s="141"/>
      <c r="AN9" s="142">
        <f>K9+M9</f>
        <v>0</v>
      </c>
      <c r="AO9" s="142">
        <f t="shared" si="1"/>
        <v>0</v>
      </c>
      <c r="AP9" s="142">
        <f t="shared" si="2"/>
        <v>0</v>
      </c>
    </row>
    <row r="10" spans="1:42" s="263" customFormat="1" ht="30.75" thickBot="1" x14ac:dyDescent="0.3">
      <c r="A10" s="254">
        <v>5</v>
      </c>
      <c r="B10" s="254" t="s">
        <v>103</v>
      </c>
      <c r="C10" s="255" t="s">
        <v>608</v>
      </c>
      <c r="D10" s="256" t="s">
        <v>6</v>
      </c>
      <c r="E10" s="257">
        <v>177000000</v>
      </c>
      <c r="F10" s="257">
        <f>171719473+AO10</f>
        <v>176999773</v>
      </c>
      <c r="G10" s="257">
        <v>176999773</v>
      </c>
      <c r="H10" s="257">
        <f>F10-G10</f>
        <v>0</v>
      </c>
      <c r="I10" s="257">
        <f>E10-F10</f>
        <v>227</v>
      </c>
      <c r="J10" s="258">
        <v>171719473</v>
      </c>
      <c r="K10" s="259">
        <v>0</v>
      </c>
      <c r="L10" s="260">
        <v>0</v>
      </c>
      <c r="M10" s="259">
        <v>0</v>
      </c>
      <c r="N10" s="260">
        <v>0</v>
      </c>
      <c r="O10" s="259">
        <v>0</v>
      </c>
      <c r="P10" s="260">
        <v>0</v>
      </c>
      <c r="Q10" s="259">
        <v>1095395</v>
      </c>
      <c r="R10" s="260">
        <v>0</v>
      </c>
      <c r="S10" s="259">
        <v>0</v>
      </c>
      <c r="T10" s="260">
        <v>1095395</v>
      </c>
      <c r="U10" s="259">
        <v>0</v>
      </c>
      <c r="V10" s="260">
        <v>0</v>
      </c>
      <c r="W10" s="259">
        <v>3089607</v>
      </c>
      <c r="X10" s="260">
        <v>0</v>
      </c>
      <c r="Y10" s="259">
        <v>0</v>
      </c>
      <c r="Z10" s="260">
        <v>3089607</v>
      </c>
      <c r="AA10" s="259">
        <v>0</v>
      </c>
      <c r="AB10" s="260">
        <v>0</v>
      </c>
      <c r="AC10" s="259">
        <v>1095395</v>
      </c>
      <c r="AD10" s="260">
        <v>1095298</v>
      </c>
      <c r="AE10" s="259">
        <v>0</v>
      </c>
      <c r="AF10" s="260">
        <v>0</v>
      </c>
      <c r="AG10" s="259">
        <v>0</v>
      </c>
      <c r="AH10" s="149">
        <v>0</v>
      </c>
      <c r="AI10" s="257">
        <f>K10+M10+O10+Q10+S10+U10+W10+Y10+AA10+AC10+AE10+AG10</f>
        <v>5280397</v>
      </c>
      <c r="AJ10" s="257">
        <v>0</v>
      </c>
      <c r="AK10" s="257">
        <v>0</v>
      </c>
      <c r="AL10" s="257">
        <v>0</v>
      </c>
      <c r="AM10" s="261" t="s">
        <v>575</v>
      </c>
      <c r="AN10" s="262">
        <f>K10+M10+O10+Q10+S10+U10+W10+Y10+AA10+AC10+AE10+AG10</f>
        <v>5280397</v>
      </c>
      <c r="AO10" s="262">
        <f>L10+N10+P10+R10+T10+V10+X10+Z10+AB10+AD10+AF10+AH10</f>
        <v>5280300</v>
      </c>
      <c r="AP10" s="262">
        <f t="shared" si="2"/>
        <v>-97</v>
      </c>
    </row>
    <row r="11" spans="1:42" s="4" customFormat="1" ht="21.75" hidden="1" customHeight="1" thickBot="1" x14ac:dyDescent="0.3">
      <c r="A11" s="133">
        <v>6</v>
      </c>
      <c r="B11" s="133" t="s">
        <v>172</v>
      </c>
      <c r="C11" s="134" t="s">
        <v>109</v>
      </c>
      <c r="D11" s="143" t="s">
        <v>7</v>
      </c>
      <c r="E11" s="135">
        <v>120628000</v>
      </c>
      <c r="F11" s="135">
        <v>119392168.73</v>
      </c>
      <c r="G11" s="136">
        <v>119392168.73</v>
      </c>
      <c r="H11" s="136">
        <f>F11-G11</f>
        <v>0</v>
      </c>
      <c r="I11" s="135">
        <f t="shared" si="0"/>
        <v>1235831.2699999958</v>
      </c>
      <c r="J11" s="137">
        <v>119392168.73</v>
      </c>
      <c r="K11" s="138">
        <v>0</v>
      </c>
      <c r="L11" s="139">
        <v>0</v>
      </c>
      <c r="M11" s="138">
        <v>0</v>
      </c>
      <c r="N11" s="139">
        <v>0</v>
      </c>
      <c r="O11" s="138">
        <v>0</v>
      </c>
      <c r="P11" s="139">
        <v>0</v>
      </c>
      <c r="Q11" s="138">
        <v>0</v>
      </c>
      <c r="R11" s="139">
        <v>0</v>
      </c>
      <c r="S11" s="138">
        <v>0</v>
      </c>
      <c r="T11" s="139">
        <v>0</v>
      </c>
      <c r="U11" s="138">
        <v>0</v>
      </c>
      <c r="V11" s="139">
        <v>0</v>
      </c>
      <c r="W11" s="138">
        <v>0</v>
      </c>
      <c r="X11" s="139">
        <v>0</v>
      </c>
      <c r="Y11" s="138">
        <v>0</v>
      </c>
      <c r="Z11" s="139">
        <v>0</v>
      </c>
      <c r="AA11" s="138">
        <v>0</v>
      </c>
      <c r="AB11" s="139">
        <v>51184.75</v>
      </c>
      <c r="AC11" s="138">
        <v>0</v>
      </c>
      <c r="AD11" s="139">
        <v>0</v>
      </c>
      <c r="AE11" s="138">
        <v>0</v>
      </c>
      <c r="AF11" s="139">
        <v>0</v>
      </c>
      <c r="AG11" s="138">
        <v>0</v>
      </c>
      <c r="AH11" s="140">
        <v>0</v>
      </c>
      <c r="AI11" s="136">
        <f>SUM(K11,M11,O11,Q11,S11,U11,W11,Y11,AA11,AC11,AE11,AG11,)</f>
        <v>0</v>
      </c>
      <c r="AJ11" s="136">
        <v>0</v>
      </c>
      <c r="AK11" s="136">
        <v>0</v>
      </c>
      <c r="AL11" s="135">
        <v>0</v>
      </c>
      <c r="AM11" s="141" t="s">
        <v>86</v>
      </c>
      <c r="AN11" s="142">
        <f t="shared" ref="AN11:AN67" si="3">K11+M11+O11</f>
        <v>0</v>
      </c>
      <c r="AO11" s="142">
        <f t="shared" si="1"/>
        <v>51184.75</v>
      </c>
      <c r="AP11" s="142">
        <f t="shared" si="2"/>
        <v>51184.75</v>
      </c>
    </row>
    <row r="12" spans="1:42" s="4" customFormat="1" ht="21.75" hidden="1" customHeight="1" thickBot="1" x14ac:dyDescent="0.3">
      <c r="A12" s="133">
        <v>7</v>
      </c>
      <c r="B12" s="133" t="s">
        <v>172</v>
      </c>
      <c r="C12" s="134" t="s">
        <v>109</v>
      </c>
      <c r="D12" s="143" t="s">
        <v>8</v>
      </c>
      <c r="E12" s="135">
        <v>169260.08</v>
      </c>
      <c r="F12" s="135">
        <v>162687.5</v>
      </c>
      <c r="G12" s="136">
        <v>162687.5</v>
      </c>
      <c r="H12" s="136">
        <f>F12-G12</f>
        <v>0</v>
      </c>
      <c r="I12" s="135">
        <f t="shared" si="0"/>
        <v>6572.5799999999872</v>
      </c>
      <c r="J12" s="137">
        <v>0</v>
      </c>
      <c r="K12" s="138">
        <v>0</v>
      </c>
      <c r="L12" s="139">
        <v>0</v>
      </c>
      <c r="M12" s="138">
        <v>0</v>
      </c>
      <c r="N12" s="139">
        <v>0</v>
      </c>
      <c r="O12" s="138">
        <v>0</v>
      </c>
      <c r="P12" s="139">
        <v>0</v>
      </c>
      <c r="Q12" s="138">
        <v>0</v>
      </c>
      <c r="R12" s="139">
        <v>0</v>
      </c>
      <c r="S12" s="138">
        <v>0</v>
      </c>
      <c r="T12" s="139">
        <v>0</v>
      </c>
      <c r="U12" s="138">
        <v>0</v>
      </c>
      <c r="V12" s="139">
        <v>0</v>
      </c>
      <c r="W12" s="138">
        <v>0</v>
      </c>
      <c r="X12" s="139">
        <v>0</v>
      </c>
      <c r="Y12" s="138">
        <v>0</v>
      </c>
      <c r="Z12" s="139">
        <v>0</v>
      </c>
      <c r="AA12" s="138">
        <v>0</v>
      </c>
      <c r="AB12" s="139">
        <v>0</v>
      </c>
      <c r="AC12" s="138">
        <v>0</v>
      </c>
      <c r="AD12" s="139">
        <v>0</v>
      </c>
      <c r="AE12" s="138">
        <v>0</v>
      </c>
      <c r="AF12" s="139">
        <v>0</v>
      </c>
      <c r="AG12" s="138">
        <v>0</v>
      </c>
      <c r="AH12" s="140">
        <v>0</v>
      </c>
      <c r="AI12" s="136">
        <f>SUM(K12,M12,O12,Q12,S12,U12,W12,Y12,AA12,AC12,AE12,AG12,)</f>
        <v>0</v>
      </c>
      <c r="AJ12" s="136">
        <v>0</v>
      </c>
      <c r="AK12" s="136">
        <v>0</v>
      </c>
      <c r="AL12" s="135">
        <v>0</v>
      </c>
      <c r="AM12" s="141" t="s">
        <v>76</v>
      </c>
      <c r="AN12" s="142">
        <f t="shared" si="3"/>
        <v>0</v>
      </c>
      <c r="AO12" s="142">
        <f t="shared" si="1"/>
        <v>0</v>
      </c>
      <c r="AP12" s="142">
        <f t="shared" si="2"/>
        <v>0</v>
      </c>
    </row>
    <row r="13" spans="1:42" s="4" customFormat="1" ht="21.75" hidden="1" customHeight="1" thickBot="1" x14ac:dyDescent="0.3">
      <c r="A13" s="133">
        <v>8</v>
      </c>
      <c r="B13" s="133" t="s">
        <v>130</v>
      </c>
      <c r="C13" s="134" t="s">
        <v>109</v>
      </c>
      <c r="D13" s="143" t="s">
        <v>42</v>
      </c>
      <c r="E13" s="135">
        <v>27480000</v>
      </c>
      <c r="F13" s="135">
        <v>27480000</v>
      </c>
      <c r="G13" s="136">
        <v>27480000</v>
      </c>
      <c r="H13" s="136">
        <v>0</v>
      </c>
      <c r="I13" s="135">
        <f t="shared" si="0"/>
        <v>0</v>
      </c>
      <c r="J13" s="137">
        <v>0</v>
      </c>
      <c r="K13" s="138">
        <v>0</v>
      </c>
      <c r="L13" s="139">
        <v>0</v>
      </c>
      <c r="M13" s="138">
        <v>0</v>
      </c>
      <c r="N13" s="139">
        <v>0</v>
      </c>
      <c r="O13" s="138">
        <v>0</v>
      </c>
      <c r="P13" s="139">
        <v>0</v>
      </c>
      <c r="Q13" s="138">
        <v>0</v>
      </c>
      <c r="R13" s="139">
        <v>0</v>
      </c>
      <c r="S13" s="138">
        <v>0</v>
      </c>
      <c r="T13" s="139">
        <v>0</v>
      </c>
      <c r="U13" s="138">
        <v>0</v>
      </c>
      <c r="V13" s="139">
        <v>0</v>
      </c>
      <c r="W13" s="138">
        <v>0</v>
      </c>
      <c r="X13" s="139">
        <v>0</v>
      </c>
      <c r="Y13" s="138">
        <v>0</v>
      </c>
      <c r="Z13" s="139">
        <v>0</v>
      </c>
      <c r="AA13" s="138">
        <v>0</v>
      </c>
      <c r="AB13" s="139">
        <v>0</v>
      </c>
      <c r="AC13" s="138">
        <v>0</v>
      </c>
      <c r="AD13" s="139">
        <v>0</v>
      </c>
      <c r="AE13" s="138">
        <v>0</v>
      </c>
      <c r="AF13" s="139">
        <v>0</v>
      </c>
      <c r="AG13" s="138">
        <v>0</v>
      </c>
      <c r="AH13" s="140">
        <v>0</v>
      </c>
      <c r="AI13" s="136">
        <f>SUM(K13,M13,O13,Q13,S13,U13,W13,Y13,AA13,AC13,AE13,AG13,)</f>
        <v>0</v>
      </c>
      <c r="AJ13" s="136">
        <v>0</v>
      </c>
      <c r="AK13" s="136">
        <v>0</v>
      </c>
      <c r="AL13" s="135">
        <v>0</v>
      </c>
      <c r="AM13" s="141" t="s">
        <v>77</v>
      </c>
      <c r="AN13" s="142">
        <f t="shared" si="3"/>
        <v>0</v>
      </c>
      <c r="AO13" s="142">
        <f t="shared" si="1"/>
        <v>0</v>
      </c>
      <c r="AP13" s="142">
        <f t="shared" si="2"/>
        <v>0</v>
      </c>
    </row>
    <row r="14" spans="1:42" s="4" customFormat="1" ht="21.75" hidden="1" customHeight="1" thickBot="1" x14ac:dyDescent="0.3">
      <c r="A14" s="133">
        <v>9</v>
      </c>
      <c r="B14" s="133" t="s">
        <v>130</v>
      </c>
      <c r="C14" s="134" t="s">
        <v>109</v>
      </c>
      <c r="D14" s="143" t="s">
        <v>41</v>
      </c>
      <c r="E14" s="135">
        <v>21475600</v>
      </c>
      <c r="F14" s="135">
        <v>17398423.809999999</v>
      </c>
      <c r="G14" s="136">
        <v>17398423.809999999</v>
      </c>
      <c r="H14" s="136">
        <f t="shared" ref="H14:H23" si="4">F14-G14</f>
        <v>0</v>
      </c>
      <c r="I14" s="135">
        <f t="shared" si="0"/>
        <v>4077176.1900000013</v>
      </c>
      <c r="J14" s="137">
        <v>17398423.809999999</v>
      </c>
      <c r="K14" s="138">
        <v>0</v>
      </c>
      <c r="L14" s="139">
        <v>0</v>
      </c>
      <c r="M14" s="138">
        <v>0</v>
      </c>
      <c r="N14" s="139">
        <v>0</v>
      </c>
      <c r="O14" s="138">
        <v>0</v>
      </c>
      <c r="P14" s="139">
        <v>0</v>
      </c>
      <c r="Q14" s="138">
        <v>0</v>
      </c>
      <c r="R14" s="139">
        <v>0</v>
      </c>
      <c r="S14" s="138">
        <v>0</v>
      </c>
      <c r="T14" s="139">
        <v>0</v>
      </c>
      <c r="U14" s="138">
        <v>0</v>
      </c>
      <c r="V14" s="139">
        <v>0</v>
      </c>
      <c r="W14" s="138">
        <v>0</v>
      </c>
      <c r="X14" s="139">
        <v>0</v>
      </c>
      <c r="Y14" s="138">
        <v>0</v>
      </c>
      <c r="Z14" s="139">
        <v>0</v>
      </c>
      <c r="AA14" s="138">
        <v>0</v>
      </c>
      <c r="AB14" s="139">
        <v>0</v>
      </c>
      <c r="AC14" s="138">
        <v>0</v>
      </c>
      <c r="AD14" s="139">
        <v>0</v>
      </c>
      <c r="AE14" s="138">
        <v>0</v>
      </c>
      <c r="AF14" s="139">
        <v>0</v>
      </c>
      <c r="AG14" s="138">
        <v>0</v>
      </c>
      <c r="AH14" s="140">
        <v>0</v>
      </c>
      <c r="AI14" s="136">
        <f>K14+M14+O14+Q14+S14+U14+W14+Y14+AA14+AC14+AE14+AG14</f>
        <v>0</v>
      </c>
      <c r="AJ14" s="136">
        <v>0</v>
      </c>
      <c r="AK14" s="136">
        <v>0</v>
      </c>
      <c r="AL14" s="135">
        <v>0</v>
      </c>
      <c r="AM14" s="141" t="s">
        <v>83</v>
      </c>
      <c r="AN14" s="142">
        <f t="shared" si="3"/>
        <v>0</v>
      </c>
      <c r="AO14" s="142">
        <f t="shared" si="1"/>
        <v>0</v>
      </c>
      <c r="AP14" s="142">
        <f t="shared" si="2"/>
        <v>0</v>
      </c>
    </row>
    <row r="15" spans="1:42" s="5" customFormat="1" ht="30" hidden="1" customHeight="1" thickBot="1" x14ac:dyDescent="0.3">
      <c r="A15" s="144">
        <v>10</v>
      </c>
      <c r="B15" s="144" t="s">
        <v>130</v>
      </c>
      <c r="C15" s="144" t="s">
        <v>376</v>
      </c>
      <c r="D15" s="146" t="s">
        <v>35</v>
      </c>
      <c r="E15" s="147">
        <v>3600000</v>
      </c>
      <c r="F15" s="147">
        <f>3744000+AO15</f>
        <v>3957454.26</v>
      </c>
      <c r="G15" s="147">
        <v>3676800</v>
      </c>
      <c r="H15" s="147">
        <f t="shared" si="4"/>
        <v>280654.25999999978</v>
      </c>
      <c r="I15" s="147">
        <f t="shared" si="0"/>
        <v>-357454.25999999978</v>
      </c>
      <c r="J15" s="148">
        <v>3744000</v>
      </c>
      <c r="K15" s="156">
        <v>0</v>
      </c>
      <c r="L15" s="157">
        <v>0</v>
      </c>
      <c r="M15" s="156">
        <v>0</v>
      </c>
      <c r="N15" s="157">
        <v>0</v>
      </c>
      <c r="O15" s="156">
        <v>0</v>
      </c>
      <c r="P15" s="157">
        <v>0</v>
      </c>
      <c r="Q15" s="156">
        <v>0</v>
      </c>
      <c r="R15" s="157">
        <v>0</v>
      </c>
      <c r="S15" s="156">
        <v>0</v>
      </c>
      <c r="T15" s="157">
        <v>0</v>
      </c>
      <c r="U15" s="156">
        <v>0</v>
      </c>
      <c r="V15" s="157">
        <v>0</v>
      </c>
      <c r="W15" s="156">
        <v>0</v>
      </c>
      <c r="X15" s="157">
        <v>0</v>
      </c>
      <c r="Y15" s="156">
        <v>0</v>
      </c>
      <c r="Z15" s="157">
        <v>0</v>
      </c>
      <c r="AA15" s="156">
        <v>0</v>
      </c>
      <c r="AB15" s="157">
        <v>213454.26</v>
      </c>
      <c r="AC15" s="156">
        <v>0</v>
      </c>
      <c r="AD15" s="157">
        <v>0</v>
      </c>
      <c r="AE15" s="156">
        <v>0</v>
      </c>
      <c r="AF15" s="157">
        <v>0</v>
      </c>
      <c r="AG15" s="156">
        <v>0</v>
      </c>
      <c r="AH15" s="149">
        <v>0</v>
      </c>
      <c r="AI15" s="147">
        <f>K15+M15+O15+Q15+S15+U15+W15+Y15+AA15+AC15+AE15+AG15</f>
        <v>0</v>
      </c>
      <c r="AJ15" s="147">
        <v>0</v>
      </c>
      <c r="AK15" s="147">
        <v>0</v>
      </c>
      <c r="AL15" s="147">
        <v>0</v>
      </c>
      <c r="AM15" s="158" t="s">
        <v>468</v>
      </c>
      <c r="AN15" s="150">
        <f t="shared" si="3"/>
        <v>0</v>
      </c>
      <c r="AO15" s="150">
        <f t="shared" si="1"/>
        <v>213454.26</v>
      </c>
      <c r="AP15" s="150">
        <f t="shared" si="2"/>
        <v>213454.26</v>
      </c>
    </row>
    <row r="16" spans="1:42" s="4" customFormat="1" ht="21.75" hidden="1" customHeight="1" thickBot="1" x14ac:dyDescent="0.3">
      <c r="A16" s="133">
        <v>11</v>
      </c>
      <c r="B16" s="133" t="s">
        <v>130</v>
      </c>
      <c r="C16" s="134" t="s">
        <v>109</v>
      </c>
      <c r="D16" s="143" t="s">
        <v>36</v>
      </c>
      <c r="E16" s="135">
        <v>560000</v>
      </c>
      <c r="F16" s="135">
        <v>560000</v>
      </c>
      <c r="G16" s="136">
        <v>560000</v>
      </c>
      <c r="H16" s="136">
        <f t="shared" si="4"/>
        <v>0</v>
      </c>
      <c r="I16" s="135">
        <f t="shared" si="0"/>
        <v>0</v>
      </c>
      <c r="J16" s="137">
        <v>0</v>
      </c>
      <c r="K16" s="138">
        <v>0</v>
      </c>
      <c r="L16" s="139">
        <v>0</v>
      </c>
      <c r="M16" s="138">
        <v>0</v>
      </c>
      <c r="N16" s="139">
        <v>0</v>
      </c>
      <c r="O16" s="138">
        <v>0</v>
      </c>
      <c r="P16" s="139">
        <v>0</v>
      </c>
      <c r="Q16" s="138">
        <v>0</v>
      </c>
      <c r="R16" s="139">
        <v>0</v>
      </c>
      <c r="S16" s="138">
        <v>0</v>
      </c>
      <c r="T16" s="139">
        <v>0</v>
      </c>
      <c r="U16" s="138">
        <v>0</v>
      </c>
      <c r="V16" s="139">
        <v>0</v>
      </c>
      <c r="W16" s="138">
        <v>0</v>
      </c>
      <c r="X16" s="139">
        <v>0</v>
      </c>
      <c r="Y16" s="138">
        <v>0</v>
      </c>
      <c r="Z16" s="139">
        <v>0</v>
      </c>
      <c r="AA16" s="138">
        <v>0</v>
      </c>
      <c r="AB16" s="139">
        <v>0</v>
      </c>
      <c r="AC16" s="138">
        <v>0</v>
      </c>
      <c r="AD16" s="139">
        <v>0</v>
      </c>
      <c r="AE16" s="138">
        <v>0</v>
      </c>
      <c r="AF16" s="139">
        <v>0</v>
      </c>
      <c r="AG16" s="138">
        <v>0</v>
      </c>
      <c r="AH16" s="140">
        <v>0</v>
      </c>
      <c r="AI16" s="136">
        <f t="shared" ref="AI16:AI21" si="5">SUM(K16,M16,O16,Q16,S16,U16,W16,Y16,AA16,AC16,AE16,AG16,)</f>
        <v>0</v>
      </c>
      <c r="AJ16" s="136">
        <v>0</v>
      </c>
      <c r="AK16" s="136">
        <v>0</v>
      </c>
      <c r="AL16" s="135">
        <v>0</v>
      </c>
      <c r="AM16" s="141" t="s">
        <v>74</v>
      </c>
      <c r="AN16" s="142">
        <f t="shared" si="3"/>
        <v>0</v>
      </c>
      <c r="AO16" s="142">
        <f t="shared" si="1"/>
        <v>0</v>
      </c>
      <c r="AP16" s="142">
        <f t="shared" si="2"/>
        <v>0</v>
      </c>
    </row>
    <row r="17" spans="1:42" s="4" customFormat="1" ht="21.75" hidden="1" customHeight="1" thickBot="1" x14ac:dyDescent="0.3">
      <c r="A17" s="133">
        <v>12</v>
      </c>
      <c r="B17" s="133" t="s">
        <v>130</v>
      </c>
      <c r="C17" s="134" t="s">
        <v>109</v>
      </c>
      <c r="D17" s="143" t="s">
        <v>34</v>
      </c>
      <c r="E17" s="135">
        <v>124087</v>
      </c>
      <c r="F17" s="135">
        <v>124087</v>
      </c>
      <c r="G17" s="136">
        <v>124087</v>
      </c>
      <c r="H17" s="136">
        <f t="shared" si="4"/>
        <v>0</v>
      </c>
      <c r="I17" s="135">
        <f t="shared" si="0"/>
        <v>0</v>
      </c>
      <c r="J17" s="137">
        <v>0</v>
      </c>
      <c r="K17" s="138">
        <v>0</v>
      </c>
      <c r="L17" s="139">
        <v>0</v>
      </c>
      <c r="M17" s="138">
        <v>0</v>
      </c>
      <c r="N17" s="139">
        <v>0</v>
      </c>
      <c r="O17" s="138">
        <v>0</v>
      </c>
      <c r="P17" s="139">
        <v>0</v>
      </c>
      <c r="Q17" s="138">
        <v>0</v>
      </c>
      <c r="R17" s="139">
        <v>0</v>
      </c>
      <c r="S17" s="138">
        <v>0</v>
      </c>
      <c r="T17" s="139">
        <v>0</v>
      </c>
      <c r="U17" s="138">
        <v>0</v>
      </c>
      <c r="V17" s="139">
        <v>0</v>
      </c>
      <c r="W17" s="138">
        <v>0</v>
      </c>
      <c r="X17" s="139">
        <v>0</v>
      </c>
      <c r="Y17" s="138">
        <v>0</v>
      </c>
      <c r="Z17" s="139">
        <v>0</v>
      </c>
      <c r="AA17" s="138">
        <v>0</v>
      </c>
      <c r="AB17" s="139">
        <v>0</v>
      </c>
      <c r="AC17" s="138">
        <v>0</v>
      </c>
      <c r="AD17" s="139">
        <v>0</v>
      </c>
      <c r="AE17" s="138">
        <v>0</v>
      </c>
      <c r="AF17" s="139">
        <v>0</v>
      </c>
      <c r="AG17" s="138">
        <v>0</v>
      </c>
      <c r="AH17" s="140">
        <v>0</v>
      </c>
      <c r="AI17" s="136">
        <f t="shared" si="5"/>
        <v>0</v>
      </c>
      <c r="AJ17" s="136">
        <v>0</v>
      </c>
      <c r="AK17" s="136">
        <v>0</v>
      </c>
      <c r="AL17" s="135">
        <v>0</v>
      </c>
      <c r="AM17" s="141" t="s">
        <v>74</v>
      </c>
      <c r="AN17" s="142">
        <f t="shared" si="3"/>
        <v>0</v>
      </c>
      <c r="AO17" s="142">
        <f t="shared" si="1"/>
        <v>0</v>
      </c>
      <c r="AP17" s="142">
        <f t="shared" si="2"/>
        <v>0</v>
      </c>
    </row>
    <row r="18" spans="1:42" s="4" customFormat="1" ht="21.75" hidden="1" customHeight="1" thickBot="1" x14ac:dyDescent="0.3">
      <c r="A18" s="133">
        <v>13</v>
      </c>
      <c r="B18" s="133" t="s">
        <v>130</v>
      </c>
      <c r="C18" s="134" t="s">
        <v>109</v>
      </c>
      <c r="D18" s="143" t="s">
        <v>9</v>
      </c>
      <c r="E18" s="135">
        <v>151800</v>
      </c>
      <c r="F18" s="135">
        <v>151800</v>
      </c>
      <c r="G18" s="136">
        <v>151800</v>
      </c>
      <c r="H18" s="136">
        <f t="shared" si="4"/>
        <v>0</v>
      </c>
      <c r="I18" s="135">
        <f t="shared" si="0"/>
        <v>0</v>
      </c>
      <c r="J18" s="137">
        <v>0</v>
      </c>
      <c r="K18" s="138">
        <v>0</v>
      </c>
      <c r="L18" s="139">
        <v>0</v>
      </c>
      <c r="M18" s="138">
        <v>0</v>
      </c>
      <c r="N18" s="139">
        <v>0</v>
      </c>
      <c r="O18" s="138">
        <v>0</v>
      </c>
      <c r="P18" s="139">
        <v>0</v>
      </c>
      <c r="Q18" s="138">
        <v>0</v>
      </c>
      <c r="R18" s="139">
        <v>0</v>
      </c>
      <c r="S18" s="138">
        <v>0</v>
      </c>
      <c r="T18" s="139">
        <v>0</v>
      </c>
      <c r="U18" s="138">
        <v>0</v>
      </c>
      <c r="V18" s="139">
        <v>0</v>
      </c>
      <c r="W18" s="138">
        <v>0</v>
      </c>
      <c r="X18" s="139">
        <v>0</v>
      </c>
      <c r="Y18" s="138">
        <v>0</v>
      </c>
      <c r="Z18" s="139">
        <v>0</v>
      </c>
      <c r="AA18" s="138">
        <v>0</v>
      </c>
      <c r="AB18" s="139">
        <v>0</v>
      </c>
      <c r="AC18" s="138">
        <v>0</v>
      </c>
      <c r="AD18" s="139">
        <v>0</v>
      </c>
      <c r="AE18" s="138">
        <v>0</v>
      </c>
      <c r="AF18" s="139">
        <v>0</v>
      </c>
      <c r="AG18" s="138">
        <v>0</v>
      </c>
      <c r="AH18" s="140">
        <v>0</v>
      </c>
      <c r="AI18" s="136">
        <f t="shared" si="5"/>
        <v>0</v>
      </c>
      <c r="AJ18" s="136">
        <v>0</v>
      </c>
      <c r="AK18" s="136">
        <v>0</v>
      </c>
      <c r="AL18" s="135">
        <v>0</v>
      </c>
      <c r="AM18" s="141" t="s">
        <v>74</v>
      </c>
      <c r="AN18" s="142">
        <f t="shared" si="3"/>
        <v>0</v>
      </c>
      <c r="AO18" s="142">
        <f t="shared" si="1"/>
        <v>0</v>
      </c>
      <c r="AP18" s="142">
        <f t="shared" si="2"/>
        <v>0</v>
      </c>
    </row>
    <row r="19" spans="1:42" s="4" customFormat="1" ht="21.75" hidden="1" customHeight="1" thickBot="1" x14ac:dyDescent="0.3">
      <c r="A19" s="133">
        <v>14</v>
      </c>
      <c r="B19" s="133" t="s">
        <v>130</v>
      </c>
      <c r="C19" s="134" t="s">
        <v>109</v>
      </c>
      <c r="D19" s="143" t="s">
        <v>10</v>
      </c>
      <c r="E19" s="135">
        <v>203384.32000000001</v>
      </c>
      <c r="F19" s="135">
        <v>203384.32000000001</v>
      </c>
      <c r="G19" s="136">
        <v>203384.32000000001</v>
      </c>
      <c r="H19" s="136">
        <f t="shared" si="4"/>
        <v>0</v>
      </c>
      <c r="I19" s="135">
        <f t="shared" si="0"/>
        <v>0</v>
      </c>
      <c r="J19" s="137">
        <v>0</v>
      </c>
      <c r="K19" s="138">
        <v>0</v>
      </c>
      <c r="L19" s="139">
        <v>0</v>
      </c>
      <c r="M19" s="138">
        <v>0</v>
      </c>
      <c r="N19" s="139">
        <v>0</v>
      </c>
      <c r="O19" s="138">
        <v>0</v>
      </c>
      <c r="P19" s="139">
        <v>0</v>
      </c>
      <c r="Q19" s="138">
        <v>0</v>
      </c>
      <c r="R19" s="139">
        <v>0</v>
      </c>
      <c r="S19" s="138">
        <v>0</v>
      </c>
      <c r="T19" s="139">
        <v>0</v>
      </c>
      <c r="U19" s="138">
        <v>0</v>
      </c>
      <c r="V19" s="139">
        <v>0</v>
      </c>
      <c r="W19" s="138">
        <v>0</v>
      </c>
      <c r="X19" s="139">
        <v>0</v>
      </c>
      <c r="Y19" s="138">
        <v>0</v>
      </c>
      <c r="Z19" s="139">
        <v>0</v>
      </c>
      <c r="AA19" s="138">
        <v>0</v>
      </c>
      <c r="AB19" s="139">
        <v>0</v>
      </c>
      <c r="AC19" s="138">
        <v>0</v>
      </c>
      <c r="AD19" s="139">
        <v>0</v>
      </c>
      <c r="AE19" s="138">
        <v>0</v>
      </c>
      <c r="AF19" s="139">
        <v>0</v>
      </c>
      <c r="AG19" s="138">
        <v>0</v>
      </c>
      <c r="AH19" s="140">
        <v>0</v>
      </c>
      <c r="AI19" s="136">
        <f t="shared" si="5"/>
        <v>0</v>
      </c>
      <c r="AJ19" s="136">
        <v>0</v>
      </c>
      <c r="AK19" s="136">
        <v>0</v>
      </c>
      <c r="AL19" s="135">
        <v>0</v>
      </c>
      <c r="AM19" s="141" t="s">
        <v>74</v>
      </c>
      <c r="AN19" s="142">
        <f t="shared" si="3"/>
        <v>0</v>
      </c>
      <c r="AO19" s="142">
        <f t="shared" si="1"/>
        <v>0</v>
      </c>
      <c r="AP19" s="142">
        <f t="shared" si="2"/>
        <v>0</v>
      </c>
    </row>
    <row r="20" spans="1:42" s="4" customFormat="1" ht="21.75" hidden="1" customHeight="1" thickBot="1" x14ac:dyDescent="0.3">
      <c r="A20" s="133">
        <v>15</v>
      </c>
      <c r="B20" s="133" t="s">
        <v>130</v>
      </c>
      <c r="C20" s="134" t="s">
        <v>109</v>
      </c>
      <c r="D20" s="143" t="s">
        <v>13</v>
      </c>
      <c r="E20" s="135">
        <v>40280</v>
      </c>
      <c r="F20" s="135">
        <v>40280</v>
      </c>
      <c r="G20" s="136">
        <v>40280</v>
      </c>
      <c r="H20" s="136">
        <f t="shared" si="4"/>
        <v>0</v>
      </c>
      <c r="I20" s="135">
        <f t="shared" si="0"/>
        <v>0</v>
      </c>
      <c r="J20" s="137">
        <v>0</v>
      </c>
      <c r="K20" s="138">
        <v>0</v>
      </c>
      <c r="L20" s="139">
        <v>0</v>
      </c>
      <c r="M20" s="138">
        <v>0</v>
      </c>
      <c r="N20" s="139">
        <v>0</v>
      </c>
      <c r="O20" s="138">
        <v>0</v>
      </c>
      <c r="P20" s="139">
        <v>0</v>
      </c>
      <c r="Q20" s="138">
        <v>0</v>
      </c>
      <c r="R20" s="139">
        <v>0</v>
      </c>
      <c r="S20" s="138">
        <v>0</v>
      </c>
      <c r="T20" s="139">
        <v>0</v>
      </c>
      <c r="U20" s="138">
        <v>0</v>
      </c>
      <c r="V20" s="139">
        <v>0</v>
      </c>
      <c r="W20" s="138">
        <v>0</v>
      </c>
      <c r="X20" s="139">
        <v>0</v>
      </c>
      <c r="Y20" s="138">
        <v>0</v>
      </c>
      <c r="Z20" s="139">
        <v>0</v>
      </c>
      <c r="AA20" s="138">
        <v>0</v>
      </c>
      <c r="AB20" s="139">
        <v>980190.48</v>
      </c>
      <c r="AC20" s="138">
        <v>0</v>
      </c>
      <c r="AD20" s="139">
        <v>0</v>
      </c>
      <c r="AE20" s="138">
        <v>0</v>
      </c>
      <c r="AF20" s="139">
        <v>0</v>
      </c>
      <c r="AG20" s="138">
        <v>0</v>
      </c>
      <c r="AH20" s="140">
        <v>0</v>
      </c>
      <c r="AI20" s="136">
        <f t="shared" si="5"/>
        <v>0</v>
      </c>
      <c r="AJ20" s="136">
        <v>0</v>
      </c>
      <c r="AK20" s="136">
        <v>0</v>
      </c>
      <c r="AL20" s="135">
        <v>0</v>
      </c>
      <c r="AM20" s="141" t="s">
        <v>74</v>
      </c>
      <c r="AN20" s="142">
        <f t="shared" si="3"/>
        <v>0</v>
      </c>
      <c r="AO20" s="142">
        <f t="shared" si="1"/>
        <v>980190.48</v>
      </c>
      <c r="AP20" s="142">
        <f t="shared" si="2"/>
        <v>980190.48</v>
      </c>
    </row>
    <row r="21" spans="1:42" s="4" customFormat="1" ht="21.75" hidden="1" customHeight="1" thickBot="1" x14ac:dyDescent="0.3">
      <c r="A21" s="133">
        <v>16</v>
      </c>
      <c r="B21" s="133" t="s">
        <v>130</v>
      </c>
      <c r="C21" s="134" t="s">
        <v>109</v>
      </c>
      <c r="D21" s="143" t="s">
        <v>39</v>
      </c>
      <c r="E21" s="135">
        <v>50880</v>
      </c>
      <c r="F21" s="135">
        <v>0</v>
      </c>
      <c r="G21" s="136">
        <v>0</v>
      </c>
      <c r="H21" s="136">
        <f t="shared" si="4"/>
        <v>0</v>
      </c>
      <c r="I21" s="135">
        <f t="shared" si="0"/>
        <v>50880</v>
      </c>
      <c r="J21" s="137">
        <v>0</v>
      </c>
      <c r="K21" s="138">
        <v>0</v>
      </c>
      <c r="L21" s="139">
        <v>0</v>
      </c>
      <c r="M21" s="138">
        <v>0</v>
      </c>
      <c r="N21" s="139">
        <v>0</v>
      </c>
      <c r="O21" s="138">
        <v>0</v>
      </c>
      <c r="P21" s="139">
        <v>0</v>
      </c>
      <c r="Q21" s="138">
        <v>0</v>
      </c>
      <c r="R21" s="139">
        <v>0</v>
      </c>
      <c r="S21" s="138">
        <v>0</v>
      </c>
      <c r="T21" s="139">
        <v>0</v>
      </c>
      <c r="U21" s="138">
        <v>0</v>
      </c>
      <c r="V21" s="139">
        <v>0</v>
      </c>
      <c r="W21" s="138">
        <v>0</v>
      </c>
      <c r="X21" s="139">
        <v>0</v>
      </c>
      <c r="Y21" s="138">
        <v>0</v>
      </c>
      <c r="Z21" s="139">
        <v>0</v>
      </c>
      <c r="AA21" s="138">
        <v>0</v>
      </c>
      <c r="AB21" s="139">
        <v>0</v>
      </c>
      <c r="AC21" s="138">
        <v>0</v>
      </c>
      <c r="AD21" s="139">
        <v>0</v>
      </c>
      <c r="AE21" s="138">
        <v>0</v>
      </c>
      <c r="AF21" s="139">
        <v>0</v>
      </c>
      <c r="AG21" s="138">
        <v>0</v>
      </c>
      <c r="AH21" s="140">
        <v>0</v>
      </c>
      <c r="AI21" s="136">
        <f t="shared" si="5"/>
        <v>0</v>
      </c>
      <c r="AJ21" s="136">
        <v>0</v>
      </c>
      <c r="AK21" s="136">
        <v>0</v>
      </c>
      <c r="AL21" s="135">
        <v>0</v>
      </c>
      <c r="AM21" s="141" t="s">
        <v>70</v>
      </c>
      <c r="AN21" s="142">
        <f t="shared" si="3"/>
        <v>0</v>
      </c>
      <c r="AO21" s="142">
        <f t="shared" si="1"/>
        <v>0</v>
      </c>
      <c r="AP21" s="142">
        <f t="shared" si="2"/>
        <v>0</v>
      </c>
    </row>
    <row r="22" spans="1:42" s="5" customFormat="1" ht="30" customHeight="1" thickBot="1" x14ac:dyDescent="0.3">
      <c r="A22" s="154">
        <v>17</v>
      </c>
      <c r="B22" s="264" t="s">
        <v>130</v>
      </c>
      <c r="C22" s="144" t="s">
        <v>331</v>
      </c>
      <c r="D22" s="155" t="s">
        <v>69</v>
      </c>
      <c r="E22" s="147">
        <v>2400000</v>
      </c>
      <c r="F22" s="147">
        <f>2039521.9+AO22</f>
        <v>2711883.08</v>
      </c>
      <c r="G22" s="147">
        <v>2606857.2200000002</v>
      </c>
      <c r="H22" s="147">
        <f>F22-G22</f>
        <v>105025.85999999987</v>
      </c>
      <c r="I22" s="147">
        <f>E22-F22</f>
        <v>-311883.08000000007</v>
      </c>
      <c r="J22" s="148">
        <v>2039521.9</v>
      </c>
      <c r="K22" s="156">
        <v>0</v>
      </c>
      <c r="L22" s="157">
        <v>0</v>
      </c>
      <c r="M22" s="156">
        <v>0</v>
      </c>
      <c r="N22" s="157">
        <f>76229.9+57225.69</f>
        <v>133455.59</v>
      </c>
      <c r="O22" s="156">
        <v>0</v>
      </c>
      <c r="P22" s="157">
        <v>53473.82</v>
      </c>
      <c r="Q22" s="156">
        <v>0</v>
      </c>
      <c r="R22" s="157">
        <v>68179.199999999997</v>
      </c>
      <c r="S22" s="156">
        <v>0</v>
      </c>
      <c r="T22" s="157">
        <v>62990.5</v>
      </c>
      <c r="U22" s="156">
        <v>0</v>
      </c>
      <c r="V22" s="157">
        <v>85147.68</v>
      </c>
      <c r="W22" s="156">
        <v>0</v>
      </c>
      <c r="X22" s="157">
        <v>46652.72</v>
      </c>
      <c r="Y22" s="156">
        <v>0</v>
      </c>
      <c r="Z22" s="157">
        <v>66251.06</v>
      </c>
      <c r="AA22" s="156">
        <v>0</v>
      </c>
      <c r="AB22" s="157">
        <v>51184.75</v>
      </c>
      <c r="AC22" s="156">
        <v>0</v>
      </c>
      <c r="AD22" s="157">
        <v>50408.3</v>
      </c>
      <c r="AE22" s="156">
        <v>0</v>
      </c>
      <c r="AF22" s="157">
        <v>0</v>
      </c>
      <c r="AG22" s="156">
        <v>0</v>
      </c>
      <c r="AH22" s="149">
        <v>54617.56</v>
      </c>
      <c r="AI22" s="147">
        <f>K22+M22+O22+Q22+S22+U22+W22+Y22+AA22+AC22+AE22+AG22</f>
        <v>0</v>
      </c>
      <c r="AJ22" s="156">
        <v>0</v>
      </c>
      <c r="AK22" s="156">
        <v>0</v>
      </c>
      <c r="AL22" s="147">
        <v>0</v>
      </c>
      <c r="AM22" s="233" t="s">
        <v>485</v>
      </c>
      <c r="AN22" s="150">
        <f>K22+M22+O22+Q22+S22+U22+W22+Y22+AA22+AC22+AE22+AG22</f>
        <v>0</v>
      </c>
      <c r="AO22" s="150">
        <f t="shared" si="1"/>
        <v>672361.18000000017</v>
      </c>
      <c r="AP22" s="150">
        <f t="shared" si="2"/>
        <v>672361.18000000017</v>
      </c>
    </row>
    <row r="23" spans="1:42" s="6" customFormat="1" ht="30" hidden="1" customHeight="1" thickBot="1" x14ac:dyDescent="0.3">
      <c r="A23" s="133">
        <v>18</v>
      </c>
      <c r="B23" s="133" t="s">
        <v>182</v>
      </c>
      <c r="C23" s="134" t="s">
        <v>109</v>
      </c>
      <c r="D23" s="151" t="s">
        <v>32</v>
      </c>
      <c r="E23" s="136">
        <v>184299.97</v>
      </c>
      <c r="F23" s="136">
        <v>19229488.220000003</v>
      </c>
      <c r="G23" s="136">
        <v>184299.97</v>
      </c>
      <c r="H23" s="136">
        <f t="shared" si="4"/>
        <v>19045188.250000004</v>
      </c>
      <c r="I23" s="136">
        <f t="shared" si="0"/>
        <v>-19045188.250000004</v>
      </c>
      <c r="J23" s="137">
        <v>0</v>
      </c>
      <c r="K23" s="138">
        <v>0</v>
      </c>
      <c r="L23" s="139">
        <v>0</v>
      </c>
      <c r="M23" s="138">
        <v>0</v>
      </c>
      <c r="N23" s="139">
        <v>0</v>
      </c>
      <c r="O23" s="138">
        <v>0</v>
      </c>
      <c r="P23" s="139">
        <v>0</v>
      </c>
      <c r="Q23" s="138">
        <v>0</v>
      </c>
      <c r="R23" s="139">
        <v>0</v>
      </c>
      <c r="S23" s="138">
        <v>0</v>
      </c>
      <c r="T23" s="139">
        <v>0</v>
      </c>
      <c r="U23" s="138">
        <v>0</v>
      </c>
      <c r="V23" s="139">
        <v>0</v>
      </c>
      <c r="W23" s="138">
        <v>0</v>
      </c>
      <c r="X23" s="139">
        <v>0</v>
      </c>
      <c r="Y23" s="138">
        <v>0</v>
      </c>
      <c r="Z23" s="139">
        <v>0</v>
      </c>
      <c r="AA23" s="138">
        <v>0</v>
      </c>
      <c r="AB23" s="139">
        <v>0</v>
      </c>
      <c r="AC23" s="138">
        <v>0</v>
      </c>
      <c r="AD23" s="139">
        <v>0</v>
      </c>
      <c r="AE23" s="138">
        <v>0</v>
      </c>
      <c r="AF23" s="139">
        <v>0</v>
      </c>
      <c r="AG23" s="138">
        <v>0</v>
      </c>
      <c r="AH23" s="140">
        <v>0</v>
      </c>
      <c r="AI23" s="136">
        <f>SUM(K23,M23,O23,Q23,S23,U23,W23,Y23,AA23,AC23,AE23,AG23,)</f>
        <v>0</v>
      </c>
      <c r="AJ23" s="136">
        <v>0</v>
      </c>
      <c r="AK23" s="136">
        <v>0</v>
      </c>
      <c r="AL23" s="136">
        <v>0</v>
      </c>
      <c r="AM23" s="152" t="s">
        <v>74</v>
      </c>
      <c r="AN23" s="142">
        <f t="shared" si="3"/>
        <v>0</v>
      </c>
      <c r="AO23" s="142">
        <f t="shared" si="1"/>
        <v>0</v>
      </c>
      <c r="AP23" s="142">
        <f t="shared" si="2"/>
        <v>0</v>
      </c>
    </row>
    <row r="24" spans="1:42" s="6" customFormat="1" ht="30" hidden="1" customHeight="1" thickBot="1" x14ac:dyDescent="0.3">
      <c r="A24" s="133">
        <v>19</v>
      </c>
      <c r="B24" s="133" t="s">
        <v>182</v>
      </c>
      <c r="C24" s="134" t="s">
        <v>109</v>
      </c>
      <c r="D24" s="151" t="s">
        <v>14</v>
      </c>
      <c r="E24" s="136">
        <v>1050402.25</v>
      </c>
      <c r="F24" s="136">
        <v>23542.5</v>
      </c>
      <c r="G24" s="136">
        <v>982324.75</v>
      </c>
      <c r="H24" s="136">
        <v>0</v>
      </c>
      <c r="I24" s="136">
        <v>0</v>
      </c>
      <c r="J24" s="137">
        <v>0</v>
      </c>
      <c r="K24" s="138">
        <v>0</v>
      </c>
      <c r="L24" s="139">
        <v>0</v>
      </c>
      <c r="M24" s="138">
        <v>0</v>
      </c>
      <c r="N24" s="139">
        <v>0</v>
      </c>
      <c r="O24" s="138">
        <v>0</v>
      </c>
      <c r="P24" s="139">
        <v>0</v>
      </c>
      <c r="Q24" s="138">
        <v>0</v>
      </c>
      <c r="R24" s="139">
        <v>0</v>
      </c>
      <c r="S24" s="138">
        <v>0</v>
      </c>
      <c r="T24" s="139">
        <v>0</v>
      </c>
      <c r="U24" s="138">
        <v>0</v>
      </c>
      <c r="V24" s="139">
        <v>0</v>
      </c>
      <c r="W24" s="138">
        <v>0</v>
      </c>
      <c r="X24" s="139">
        <v>0</v>
      </c>
      <c r="Y24" s="138">
        <v>0</v>
      </c>
      <c r="Z24" s="139">
        <v>0</v>
      </c>
      <c r="AA24" s="138">
        <v>0</v>
      </c>
      <c r="AB24" s="139">
        <v>0</v>
      </c>
      <c r="AC24" s="138">
        <v>0</v>
      </c>
      <c r="AD24" s="139">
        <v>0</v>
      </c>
      <c r="AE24" s="138">
        <v>0</v>
      </c>
      <c r="AF24" s="139">
        <v>0</v>
      </c>
      <c r="AG24" s="138">
        <v>0</v>
      </c>
      <c r="AH24" s="140">
        <v>0</v>
      </c>
      <c r="AI24" s="136">
        <f>SUM(K24,M24,O24,Q24,S24,U24,W24,Y24,AA24,AC24,AE24,AG24,)</f>
        <v>0</v>
      </c>
      <c r="AJ24" s="136">
        <v>0</v>
      </c>
      <c r="AK24" s="136">
        <v>0</v>
      </c>
      <c r="AL24" s="136">
        <v>0</v>
      </c>
      <c r="AM24" s="152" t="s">
        <v>78</v>
      </c>
      <c r="AN24" s="142">
        <f t="shared" si="3"/>
        <v>0</v>
      </c>
      <c r="AO24" s="142">
        <f t="shared" si="1"/>
        <v>0</v>
      </c>
      <c r="AP24" s="142">
        <f t="shared" si="2"/>
        <v>0</v>
      </c>
    </row>
    <row r="25" spans="1:42" s="6" customFormat="1" ht="30" hidden="1" customHeight="1" thickBot="1" x14ac:dyDescent="0.3">
      <c r="A25" s="133">
        <v>20</v>
      </c>
      <c r="B25" s="133" t="s">
        <v>182</v>
      </c>
      <c r="C25" s="134" t="s">
        <v>109</v>
      </c>
      <c r="D25" s="151" t="s">
        <v>15</v>
      </c>
      <c r="E25" s="136">
        <v>1245514</v>
      </c>
      <c r="F25" s="136">
        <v>73394</v>
      </c>
      <c r="G25" s="136">
        <v>1244625</v>
      </c>
      <c r="H25" s="136">
        <v>0</v>
      </c>
      <c r="I25" s="136">
        <f t="shared" ref="I25:I30" si="6">E25-F25</f>
        <v>1172120</v>
      </c>
      <c r="J25" s="137">
        <v>0</v>
      </c>
      <c r="K25" s="138">
        <v>0</v>
      </c>
      <c r="L25" s="139">
        <v>0</v>
      </c>
      <c r="M25" s="138">
        <v>0</v>
      </c>
      <c r="N25" s="139">
        <v>0</v>
      </c>
      <c r="O25" s="138">
        <v>0</v>
      </c>
      <c r="P25" s="139">
        <v>0</v>
      </c>
      <c r="Q25" s="138">
        <v>0</v>
      </c>
      <c r="R25" s="139">
        <v>0</v>
      </c>
      <c r="S25" s="138">
        <v>0</v>
      </c>
      <c r="T25" s="139">
        <v>0</v>
      </c>
      <c r="U25" s="138">
        <v>0</v>
      </c>
      <c r="V25" s="139">
        <v>0</v>
      </c>
      <c r="W25" s="138">
        <v>0</v>
      </c>
      <c r="X25" s="139">
        <v>0</v>
      </c>
      <c r="Y25" s="138">
        <v>0</v>
      </c>
      <c r="Z25" s="139">
        <v>0</v>
      </c>
      <c r="AA25" s="138">
        <v>0</v>
      </c>
      <c r="AB25" s="139">
        <v>0</v>
      </c>
      <c r="AC25" s="138">
        <v>0</v>
      </c>
      <c r="AD25" s="139">
        <v>0</v>
      </c>
      <c r="AE25" s="138">
        <v>0</v>
      </c>
      <c r="AF25" s="139">
        <v>0</v>
      </c>
      <c r="AG25" s="138">
        <v>0</v>
      </c>
      <c r="AH25" s="140">
        <v>0</v>
      </c>
      <c r="AI25" s="136">
        <f>SUM(K25,M25,O25,Q25,S25,U25,W25,Y25,AA25,AC25,AE25,AG25,)</f>
        <v>0</v>
      </c>
      <c r="AJ25" s="136">
        <v>0</v>
      </c>
      <c r="AK25" s="136">
        <v>0</v>
      </c>
      <c r="AL25" s="136">
        <v>0</v>
      </c>
      <c r="AM25" s="152" t="s">
        <v>79</v>
      </c>
      <c r="AN25" s="142">
        <f t="shared" si="3"/>
        <v>0</v>
      </c>
      <c r="AO25" s="142">
        <f t="shared" si="1"/>
        <v>0</v>
      </c>
      <c r="AP25" s="142">
        <f t="shared" si="2"/>
        <v>0</v>
      </c>
    </row>
    <row r="26" spans="1:42" s="4" customFormat="1" ht="21.75" hidden="1" customHeight="1" thickBot="1" x14ac:dyDescent="0.3">
      <c r="A26" s="133">
        <v>21</v>
      </c>
      <c r="B26" s="133" t="s">
        <v>182</v>
      </c>
      <c r="C26" s="134" t="s">
        <v>376</v>
      </c>
      <c r="D26" s="143" t="s">
        <v>300</v>
      </c>
      <c r="E26" s="135">
        <v>449611.91</v>
      </c>
      <c r="F26" s="135">
        <v>491098</v>
      </c>
      <c r="G26" s="136">
        <v>449611.91</v>
      </c>
      <c r="H26" s="136">
        <f>F26-G26</f>
        <v>41486.090000000026</v>
      </c>
      <c r="I26" s="135">
        <f t="shared" si="6"/>
        <v>-41486.090000000026</v>
      </c>
      <c r="J26" s="137">
        <v>449611.91</v>
      </c>
      <c r="K26" s="138">
        <v>0</v>
      </c>
      <c r="L26" s="139">
        <v>0</v>
      </c>
      <c r="M26" s="138">
        <v>0</v>
      </c>
      <c r="N26" s="139">
        <v>0</v>
      </c>
      <c r="O26" s="138">
        <v>0</v>
      </c>
      <c r="P26" s="139">
        <v>0</v>
      </c>
      <c r="Q26" s="138">
        <v>0</v>
      </c>
      <c r="R26" s="139">
        <v>0</v>
      </c>
      <c r="S26" s="138">
        <v>0</v>
      </c>
      <c r="T26" s="139">
        <v>0</v>
      </c>
      <c r="U26" s="138">
        <v>0</v>
      </c>
      <c r="V26" s="139">
        <v>0</v>
      </c>
      <c r="W26" s="138">
        <v>0</v>
      </c>
      <c r="X26" s="139">
        <v>0</v>
      </c>
      <c r="Y26" s="138">
        <v>0</v>
      </c>
      <c r="Z26" s="139">
        <v>0</v>
      </c>
      <c r="AA26" s="138">
        <v>0</v>
      </c>
      <c r="AB26" s="139">
        <v>30818.85</v>
      </c>
      <c r="AC26" s="138">
        <v>0</v>
      </c>
      <c r="AD26" s="139">
        <v>0</v>
      </c>
      <c r="AE26" s="138">
        <v>0</v>
      </c>
      <c r="AF26" s="139">
        <v>0</v>
      </c>
      <c r="AG26" s="138">
        <v>0</v>
      </c>
      <c r="AH26" s="140">
        <v>0</v>
      </c>
      <c r="AI26" s="136">
        <f>K26+M26+O26+Q26+S26+U26+W26+Y26+AA26+AC26+AE26+AG26</f>
        <v>0</v>
      </c>
      <c r="AJ26" s="136">
        <v>0</v>
      </c>
      <c r="AK26" s="136">
        <v>0</v>
      </c>
      <c r="AL26" s="135">
        <v>0</v>
      </c>
      <c r="AM26" s="141" t="s">
        <v>358</v>
      </c>
      <c r="AN26" s="142">
        <f t="shared" si="3"/>
        <v>0</v>
      </c>
      <c r="AO26" s="142">
        <f t="shared" si="1"/>
        <v>30818.85</v>
      </c>
      <c r="AP26" s="142">
        <f t="shared" si="2"/>
        <v>30818.85</v>
      </c>
    </row>
    <row r="27" spans="1:42" s="6" customFormat="1" ht="30" hidden="1" customHeight="1" thickBot="1" x14ac:dyDescent="0.3">
      <c r="A27" s="133">
        <v>22</v>
      </c>
      <c r="B27" s="133" t="s">
        <v>182</v>
      </c>
      <c r="C27" s="134" t="s">
        <v>109</v>
      </c>
      <c r="D27" s="151" t="s">
        <v>16</v>
      </c>
      <c r="E27" s="136">
        <v>107073</v>
      </c>
      <c r="F27" s="136">
        <v>657223.5</v>
      </c>
      <c r="G27" s="136">
        <v>107073</v>
      </c>
      <c r="H27" s="136">
        <f>F27-G27</f>
        <v>550150.5</v>
      </c>
      <c r="I27" s="136">
        <f t="shared" si="6"/>
        <v>-550150.5</v>
      </c>
      <c r="J27" s="137">
        <v>0</v>
      </c>
      <c r="K27" s="138">
        <v>0</v>
      </c>
      <c r="L27" s="139">
        <v>0</v>
      </c>
      <c r="M27" s="138">
        <v>0</v>
      </c>
      <c r="N27" s="139">
        <v>0</v>
      </c>
      <c r="O27" s="138">
        <v>0</v>
      </c>
      <c r="P27" s="139">
        <v>0</v>
      </c>
      <c r="Q27" s="138">
        <v>0</v>
      </c>
      <c r="R27" s="139">
        <v>0</v>
      </c>
      <c r="S27" s="138">
        <v>0</v>
      </c>
      <c r="T27" s="139">
        <v>0</v>
      </c>
      <c r="U27" s="138">
        <v>0</v>
      </c>
      <c r="V27" s="139">
        <v>0</v>
      </c>
      <c r="W27" s="138">
        <v>0</v>
      </c>
      <c r="X27" s="139">
        <v>0</v>
      </c>
      <c r="Y27" s="138">
        <v>0</v>
      </c>
      <c r="Z27" s="139">
        <v>0</v>
      </c>
      <c r="AA27" s="138">
        <v>0</v>
      </c>
      <c r="AB27" s="139">
        <v>45050.11</v>
      </c>
      <c r="AC27" s="138">
        <v>0</v>
      </c>
      <c r="AD27" s="139">
        <v>0</v>
      </c>
      <c r="AE27" s="138">
        <v>0</v>
      </c>
      <c r="AF27" s="139">
        <v>0</v>
      </c>
      <c r="AG27" s="138">
        <v>0</v>
      </c>
      <c r="AH27" s="140">
        <v>0</v>
      </c>
      <c r="AI27" s="136">
        <f>SUM(K27,M27,O27,Q27,S27,U27,W27,Y27,AA27,AC27,AE27,AG27,)</f>
        <v>0</v>
      </c>
      <c r="AJ27" s="136">
        <v>0</v>
      </c>
      <c r="AK27" s="136">
        <v>0</v>
      </c>
      <c r="AL27" s="136">
        <v>0</v>
      </c>
      <c r="AM27" s="152" t="s">
        <v>74</v>
      </c>
      <c r="AN27" s="142">
        <f t="shared" si="3"/>
        <v>0</v>
      </c>
      <c r="AO27" s="142">
        <f t="shared" si="1"/>
        <v>45050.11</v>
      </c>
      <c r="AP27" s="142">
        <f t="shared" si="2"/>
        <v>45050.11</v>
      </c>
    </row>
    <row r="28" spans="1:42" s="6" customFormat="1" ht="30" hidden="1" customHeight="1" thickBot="1" x14ac:dyDescent="0.3">
      <c r="A28" s="133">
        <v>23</v>
      </c>
      <c r="B28" s="133" t="s">
        <v>182</v>
      </c>
      <c r="C28" s="134" t="s">
        <v>109</v>
      </c>
      <c r="D28" s="151" t="s">
        <v>17</v>
      </c>
      <c r="E28" s="136">
        <v>442881</v>
      </c>
      <c r="F28" s="136">
        <v>80000</v>
      </c>
      <c r="G28" s="136">
        <v>442881</v>
      </c>
      <c r="H28" s="136">
        <f>F28-G28</f>
        <v>-362881</v>
      </c>
      <c r="I28" s="136">
        <f t="shared" si="6"/>
        <v>362881</v>
      </c>
      <c r="J28" s="137">
        <v>0</v>
      </c>
      <c r="K28" s="138">
        <v>0</v>
      </c>
      <c r="L28" s="139">
        <v>0</v>
      </c>
      <c r="M28" s="138">
        <v>0</v>
      </c>
      <c r="N28" s="139">
        <v>0</v>
      </c>
      <c r="O28" s="138">
        <v>0</v>
      </c>
      <c r="P28" s="139">
        <v>0</v>
      </c>
      <c r="Q28" s="138">
        <v>0</v>
      </c>
      <c r="R28" s="139">
        <v>0</v>
      </c>
      <c r="S28" s="138">
        <v>0</v>
      </c>
      <c r="T28" s="139">
        <v>0</v>
      </c>
      <c r="U28" s="138">
        <v>0</v>
      </c>
      <c r="V28" s="139">
        <v>0</v>
      </c>
      <c r="W28" s="138">
        <v>0</v>
      </c>
      <c r="X28" s="139">
        <v>0</v>
      </c>
      <c r="Y28" s="138">
        <v>0</v>
      </c>
      <c r="Z28" s="139">
        <v>0</v>
      </c>
      <c r="AA28" s="138">
        <v>0</v>
      </c>
      <c r="AB28" s="139">
        <v>0</v>
      </c>
      <c r="AC28" s="138">
        <v>0</v>
      </c>
      <c r="AD28" s="139">
        <v>0</v>
      </c>
      <c r="AE28" s="138">
        <v>0</v>
      </c>
      <c r="AF28" s="139">
        <v>0</v>
      </c>
      <c r="AG28" s="138">
        <v>0</v>
      </c>
      <c r="AH28" s="140">
        <v>0</v>
      </c>
      <c r="AI28" s="136">
        <f>SUM(K28,M28,O28,Q28,S28,U28,W28,Y28,AA28,AC28,AE28,AG28,)</f>
        <v>0</v>
      </c>
      <c r="AJ28" s="136">
        <v>0</v>
      </c>
      <c r="AK28" s="136">
        <v>0</v>
      </c>
      <c r="AL28" s="136">
        <v>0</v>
      </c>
      <c r="AM28" s="152" t="s">
        <v>74</v>
      </c>
      <c r="AN28" s="142">
        <f t="shared" si="3"/>
        <v>0</v>
      </c>
      <c r="AO28" s="142">
        <f t="shared" si="1"/>
        <v>0</v>
      </c>
      <c r="AP28" s="142">
        <f t="shared" si="2"/>
        <v>0</v>
      </c>
    </row>
    <row r="29" spans="1:42" s="6" customFormat="1" ht="30" hidden="1" customHeight="1" thickBot="1" x14ac:dyDescent="0.3">
      <c r="A29" s="133">
        <v>24</v>
      </c>
      <c r="B29" s="133" t="s">
        <v>312</v>
      </c>
      <c r="C29" s="134" t="s">
        <v>109</v>
      </c>
      <c r="D29" s="151" t="s">
        <v>18</v>
      </c>
      <c r="E29" s="136">
        <v>859882</v>
      </c>
      <c r="F29" s="136">
        <v>0</v>
      </c>
      <c r="G29" s="136">
        <v>859882</v>
      </c>
      <c r="H29" s="136">
        <f>F29-G29</f>
        <v>-859882</v>
      </c>
      <c r="I29" s="136">
        <f t="shared" si="6"/>
        <v>859882</v>
      </c>
      <c r="J29" s="137">
        <v>0</v>
      </c>
      <c r="K29" s="138">
        <v>0</v>
      </c>
      <c r="L29" s="139">
        <v>0</v>
      </c>
      <c r="M29" s="138">
        <v>0</v>
      </c>
      <c r="N29" s="139">
        <v>0</v>
      </c>
      <c r="O29" s="138">
        <v>0</v>
      </c>
      <c r="P29" s="139">
        <v>0</v>
      </c>
      <c r="Q29" s="138">
        <v>0</v>
      </c>
      <c r="R29" s="139">
        <v>0</v>
      </c>
      <c r="S29" s="138">
        <v>0</v>
      </c>
      <c r="T29" s="139">
        <v>0</v>
      </c>
      <c r="U29" s="138">
        <v>0</v>
      </c>
      <c r="V29" s="139">
        <v>0</v>
      </c>
      <c r="W29" s="138">
        <v>0</v>
      </c>
      <c r="X29" s="139">
        <v>0</v>
      </c>
      <c r="Y29" s="138">
        <v>0</v>
      </c>
      <c r="Z29" s="139">
        <v>0</v>
      </c>
      <c r="AA29" s="138">
        <v>0</v>
      </c>
      <c r="AB29" s="139"/>
      <c r="AC29" s="138">
        <v>0</v>
      </c>
      <c r="AD29" s="139">
        <v>0</v>
      </c>
      <c r="AE29" s="138">
        <v>0</v>
      </c>
      <c r="AF29" s="139">
        <v>0</v>
      </c>
      <c r="AG29" s="138">
        <v>0</v>
      </c>
      <c r="AH29" s="140">
        <v>0</v>
      </c>
      <c r="AI29" s="136">
        <f>SUM(K29,M29,O29,Q29,S29,U29,W29,Y29,AA29,AC29,AE29,AG29,)</f>
        <v>0</v>
      </c>
      <c r="AJ29" s="136">
        <v>0</v>
      </c>
      <c r="AK29" s="136">
        <v>0</v>
      </c>
      <c r="AL29" s="136">
        <v>0</v>
      </c>
      <c r="AM29" s="152" t="s">
        <v>74</v>
      </c>
      <c r="AN29" s="142">
        <f t="shared" si="3"/>
        <v>0</v>
      </c>
      <c r="AO29" s="142">
        <f t="shared" si="1"/>
        <v>0</v>
      </c>
      <c r="AP29" s="142">
        <f t="shared" si="2"/>
        <v>0</v>
      </c>
    </row>
    <row r="30" spans="1:42" s="6" customFormat="1" ht="30" hidden="1" customHeight="1" thickBot="1" x14ac:dyDescent="0.3">
      <c r="A30" s="133">
        <v>25</v>
      </c>
      <c r="B30" s="133" t="s">
        <v>182</v>
      </c>
      <c r="C30" s="134" t="s">
        <v>109</v>
      </c>
      <c r="D30" s="151" t="s">
        <v>20</v>
      </c>
      <c r="E30" s="136">
        <v>934409</v>
      </c>
      <c r="F30" s="136">
        <v>934409</v>
      </c>
      <c r="G30" s="136">
        <v>934409</v>
      </c>
      <c r="H30" s="136">
        <v>0</v>
      </c>
      <c r="I30" s="136">
        <f t="shared" si="6"/>
        <v>0</v>
      </c>
      <c r="J30" s="137">
        <v>0</v>
      </c>
      <c r="K30" s="138">
        <v>0</v>
      </c>
      <c r="L30" s="139">
        <v>0</v>
      </c>
      <c r="M30" s="138">
        <v>0</v>
      </c>
      <c r="N30" s="139">
        <v>0</v>
      </c>
      <c r="O30" s="138">
        <v>0</v>
      </c>
      <c r="P30" s="139">
        <v>0</v>
      </c>
      <c r="Q30" s="138">
        <v>0</v>
      </c>
      <c r="R30" s="139">
        <v>0</v>
      </c>
      <c r="S30" s="138">
        <v>0</v>
      </c>
      <c r="T30" s="139">
        <v>0</v>
      </c>
      <c r="U30" s="138">
        <v>0</v>
      </c>
      <c r="V30" s="139">
        <v>0</v>
      </c>
      <c r="W30" s="138">
        <v>0</v>
      </c>
      <c r="X30" s="139">
        <v>0</v>
      </c>
      <c r="Y30" s="138">
        <v>0</v>
      </c>
      <c r="Z30" s="139">
        <v>0</v>
      </c>
      <c r="AA30" s="138">
        <v>0</v>
      </c>
      <c r="AB30" s="139">
        <v>63600</v>
      </c>
      <c r="AC30" s="138">
        <v>0</v>
      </c>
      <c r="AD30" s="139">
        <v>0</v>
      </c>
      <c r="AE30" s="138">
        <v>0</v>
      </c>
      <c r="AF30" s="139">
        <v>0</v>
      </c>
      <c r="AG30" s="138">
        <v>0</v>
      </c>
      <c r="AH30" s="140">
        <v>0</v>
      </c>
      <c r="AI30" s="136">
        <f>SUM(K30,M30,O30,Q30,S30,U30,W30,Y30,AA30,AC30,AE30,AG30,)</f>
        <v>0</v>
      </c>
      <c r="AJ30" s="136">
        <v>0</v>
      </c>
      <c r="AK30" s="136">
        <v>0</v>
      </c>
      <c r="AL30" s="136">
        <v>0</v>
      </c>
      <c r="AM30" s="152" t="s">
        <v>74</v>
      </c>
      <c r="AN30" s="142">
        <f t="shared" si="3"/>
        <v>0</v>
      </c>
      <c r="AO30" s="142">
        <f t="shared" si="1"/>
        <v>63600</v>
      </c>
      <c r="AP30" s="142">
        <f t="shared" si="2"/>
        <v>63600</v>
      </c>
    </row>
    <row r="31" spans="1:42" s="6" customFormat="1" ht="30" hidden="1" customHeight="1" thickBot="1" x14ac:dyDescent="0.3">
      <c r="A31" s="133">
        <v>26</v>
      </c>
      <c r="B31" s="133" t="s">
        <v>182</v>
      </c>
      <c r="C31" s="134" t="s">
        <v>109</v>
      </c>
      <c r="D31" s="151" t="s">
        <v>19</v>
      </c>
      <c r="E31" s="136">
        <v>943381</v>
      </c>
      <c r="F31" s="136">
        <v>943381</v>
      </c>
      <c r="G31" s="136">
        <v>943381</v>
      </c>
      <c r="H31" s="136">
        <f t="shared" ref="H31:H43" si="7">F31-G31</f>
        <v>0</v>
      </c>
      <c r="I31" s="136">
        <v>0</v>
      </c>
      <c r="J31" s="137">
        <v>0</v>
      </c>
      <c r="K31" s="138">
        <v>0</v>
      </c>
      <c r="L31" s="139">
        <v>0</v>
      </c>
      <c r="M31" s="138">
        <v>0</v>
      </c>
      <c r="N31" s="139">
        <v>0</v>
      </c>
      <c r="O31" s="138">
        <v>0</v>
      </c>
      <c r="P31" s="139">
        <v>0</v>
      </c>
      <c r="Q31" s="138">
        <v>0</v>
      </c>
      <c r="R31" s="139">
        <v>0</v>
      </c>
      <c r="S31" s="138">
        <v>0</v>
      </c>
      <c r="T31" s="139">
        <v>0</v>
      </c>
      <c r="U31" s="138">
        <v>0</v>
      </c>
      <c r="V31" s="139">
        <v>0</v>
      </c>
      <c r="W31" s="138">
        <v>0</v>
      </c>
      <c r="X31" s="139">
        <v>0</v>
      </c>
      <c r="Y31" s="138">
        <v>0</v>
      </c>
      <c r="Z31" s="139">
        <v>0</v>
      </c>
      <c r="AA31" s="138">
        <v>0</v>
      </c>
      <c r="AB31" s="139">
        <v>0</v>
      </c>
      <c r="AC31" s="138">
        <v>0</v>
      </c>
      <c r="AD31" s="139">
        <v>0</v>
      </c>
      <c r="AE31" s="138">
        <v>0</v>
      </c>
      <c r="AF31" s="139">
        <v>0</v>
      </c>
      <c r="AG31" s="138">
        <v>0</v>
      </c>
      <c r="AH31" s="140">
        <v>0</v>
      </c>
      <c r="AI31" s="136">
        <f>SUM(K31,M31,O31,Q31,S31,U31,W31,Y31,AA31,AC31,AE31,AG31,)</f>
        <v>0</v>
      </c>
      <c r="AJ31" s="136">
        <v>0</v>
      </c>
      <c r="AK31" s="136">
        <v>0</v>
      </c>
      <c r="AL31" s="136">
        <v>0</v>
      </c>
      <c r="AM31" s="152" t="s">
        <v>74</v>
      </c>
      <c r="AN31" s="142">
        <f t="shared" si="3"/>
        <v>0</v>
      </c>
      <c r="AO31" s="142">
        <f t="shared" si="1"/>
        <v>0</v>
      </c>
      <c r="AP31" s="142">
        <f t="shared" si="2"/>
        <v>0</v>
      </c>
    </row>
    <row r="32" spans="1:42" s="251" customFormat="1" ht="45.75" thickBot="1" x14ac:dyDescent="0.3">
      <c r="A32" s="243">
        <v>27</v>
      </c>
      <c r="B32" s="243" t="s">
        <v>182</v>
      </c>
      <c r="C32" s="243" t="s">
        <v>608</v>
      </c>
      <c r="D32" s="244" t="s">
        <v>24</v>
      </c>
      <c r="E32" s="245">
        <v>952654.86</v>
      </c>
      <c r="F32" s="245">
        <f>818794.59+AO32</f>
        <v>895550.58</v>
      </c>
      <c r="G32" s="245">
        <v>895550.58</v>
      </c>
      <c r="H32" s="245">
        <f t="shared" si="7"/>
        <v>0</v>
      </c>
      <c r="I32" s="245">
        <f>E32-F32</f>
        <v>57104.280000000028</v>
      </c>
      <c r="J32" s="246">
        <v>818794.59</v>
      </c>
      <c r="K32" s="247">
        <v>0</v>
      </c>
      <c r="L32" s="248">
        <v>0</v>
      </c>
      <c r="M32" s="247">
        <v>0</v>
      </c>
      <c r="N32" s="248">
        <v>0</v>
      </c>
      <c r="O32" s="247">
        <v>79387.91</v>
      </c>
      <c r="P32" s="248">
        <v>0</v>
      </c>
      <c r="Q32" s="247">
        <v>0</v>
      </c>
      <c r="R32" s="248">
        <v>0</v>
      </c>
      <c r="S32" s="247">
        <v>0</v>
      </c>
      <c r="T32" s="248">
        <f>79387.91-2631.92</f>
        <v>76755.990000000005</v>
      </c>
      <c r="U32" s="247">
        <v>0</v>
      </c>
      <c r="V32" s="248">
        <v>0</v>
      </c>
      <c r="W32" s="247">
        <v>0</v>
      </c>
      <c r="X32" s="248">
        <v>0</v>
      </c>
      <c r="Y32" s="247">
        <v>0</v>
      </c>
      <c r="Z32" s="248">
        <v>0</v>
      </c>
      <c r="AA32" s="247">
        <v>0</v>
      </c>
      <c r="AB32" s="248">
        <v>0</v>
      </c>
      <c r="AC32" s="247">
        <v>0</v>
      </c>
      <c r="AD32" s="248">
        <v>0</v>
      </c>
      <c r="AE32" s="247">
        <v>0</v>
      </c>
      <c r="AF32" s="157">
        <v>0</v>
      </c>
      <c r="AG32" s="247">
        <v>0</v>
      </c>
      <c r="AH32" s="149">
        <v>0</v>
      </c>
      <c r="AI32" s="245">
        <f>K32+M32+O32+Q32+S32+U32+W32+Y32+AA32+AC32+AE32+AG32</f>
        <v>79387.91</v>
      </c>
      <c r="AJ32" s="245">
        <v>0</v>
      </c>
      <c r="AK32" s="245">
        <v>0</v>
      </c>
      <c r="AL32" s="245">
        <v>0</v>
      </c>
      <c r="AM32" s="249" t="s">
        <v>578</v>
      </c>
      <c r="AN32" s="250">
        <f>K32+M32+O32+Q32+S32+U32+W32+Y32+AA32+AC32+AE32+AG32</f>
        <v>79387.91</v>
      </c>
      <c r="AO32" s="250">
        <f t="shared" si="1"/>
        <v>76755.990000000005</v>
      </c>
      <c r="AP32" s="250">
        <f t="shared" si="2"/>
        <v>-2631.9199999999983</v>
      </c>
    </row>
    <row r="33" spans="1:42" s="251" customFormat="1" ht="45.75" thickBot="1" x14ac:dyDescent="0.3">
      <c r="A33" s="243">
        <v>28</v>
      </c>
      <c r="B33" s="243" t="s">
        <v>182</v>
      </c>
      <c r="C33" s="243" t="s">
        <v>608</v>
      </c>
      <c r="D33" s="244" t="s">
        <v>25</v>
      </c>
      <c r="E33" s="245">
        <v>2332000</v>
      </c>
      <c r="F33" s="245">
        <f>2113649.31+AO33</f>
        <v>2307221.1800000002</v>
      </c>
      <c r="G33" s="245">
        <v>2307221.1800000002</v>
      </c>
      <c r="H33" s="245">
        <f t="shared" si="7"/>
        <v>0</v>
      </c>
      <c r="I33" s="245">
        <f>E33-F33</f>
        <v>24778.819999999832</v>
      </c>
      <c r="J33" s="246">
        <v>2113649.31</v>
      </c>
      <c r="K33" s="247">
        <v>0</v>
      </c>
      <c r="L33" s="248">
        <v>0</v>
      </c>
      <c r="M33" s="247">
        <v>0</v>
      </c>
      <c r="N33" s="248">
        <v>0</v>
      </c>
      <c r="O33" s="247">
        <v>194333.33</v>
      </c>
      <c r="P33" s="248">
        <f>194333.37-761.5</f>
        <v>193571.87</v>
      </c>
      <c r="Q33" s="247">
        <v>0</v>
      </c>
      <c r="R33" s="248">
        <v>0</v>
      </c>
      <c r="S33" s="247">
        <v>0</v>
      </c>
      <c r="T33" s="248">
        <v>0</v>
      </c>
      <c r="U33" s="247">
        <v>0</v>
      </c>
      <c r="V33" s="248">
        <v>0</v>
      </c>
      <c r="W33" s="247">
        <v>0</v>
      </c>
      <c r="X33" s="248">
        <v>0</v>
      </c>
      <c r="Y33" s="247">
        <v>0</v>
      </c>
      <c r="Z33" s="248">
        <v>0</v>
      </c>
      <c r="AA33" s="247">
        <v>0</v>
      </c>
      <c r="AB33" s="248">
        <v>0</v>
      </c>
      <c r="AC33" s="247">
        <v>0</v>
      </c>
      <c r="AD33" s="248">
        <v>0</v>
      </c>
      <c r="AE33" s="247">
        <v>0</v>
      </c>
      <c r="AF33" s="157">
        <v>0</v>
      </c>
      <c r="AG33" s="247">
        <v>0</v>
      </c>
      <c r="AH33" s="149">
        <v>0</v>
      </c>
      <c r="AI33" s="245">
        <f>K33+M33+O33+Q33+S33+U33+W33+Y33+AA33+AC33+AE33+AG33</f>
        <v>194333.33</v>
      </c>
      <c r="AJ33" s="245">
        <v>0</v>
      </c>
      <c r="AK33" s="245">
        <v>0</v>
      </c>
      <c r="AL33" s="245">
        <v>0</v>
      </c>
      <c r="AM33" s="249" t="s">
        <v>579</v>
      </c>
      <c r="AN33" s="250">
        <f>K33+M33+O33+Q33+S33+U33+W33+Y33+AA33+AC33+AE33+AG33</f>
        <v>194333.33</v>
      </c>
      <c r="AO33" s="250">
        <f t="shared" si="1"/>
        <v>193571.87</v>
      </c>
      <c r="AP33" s="250">
        <f t="shared" si="2"/>
        <v>-761.45999999999185</v>
      </c>
    </row>
    <row r="34" spans="1:42" s="5" customFormat="1" ht="30.75" thickBot="1" x14ac:dyDescent="0.3">
      <c r="A34" s="144">
        <v>29</v>
      </c>
      <c r="B34" s="144" t="s">
        <v>182</v>
      </c>
      <c r="C34" s="144" t="s">
        <v>331</v>
      </c>
      <c r="D34" s="146" t="s">
        <v>26</v>
      </c>
      <c r="E34" s="147">
        <v>30101218.920000002</v>
      </c>
      <c r="F34" s="147">
        <f>24152080.98+AO34</f>
        <v>26191691.740000002</v>
      </c>
      <c r="G34" s="147">
        <v>26191691.740000002</v>
      </c>
      <c r="H34" s="147">
        <f>F34-G34</f>
        <v>0</v>
      </c>
      <c r="I34" s="147">
        <f>E34-F34</f>
        <v>3909527.1799999997</v>
      </c>
      <c r="J34" s="148">
        <v>24152080.98</v>
      </c>
      <c r="K34" s="156">
        <v>0</v>
      </c>
      <c r="L34" s="157">
        <v>0</v>
      </c>
      <c r="M34" s="156">
        <v>0</v>
      </c>
      <c r="N34" s="157">
        <v>0</v>
      </c>
      <c r="O34" s="156">
        <v>0</v>
      </c>
      <c r="P34" s="157">
        <v>0</v>
      </c>
      <c r="Q34" s="156">
        <v>0</v>
      </c>
      <c r="R34" s="157">
        <v>0</v>
      </c>
      <c r="S34" s="156">
        <v>0</v>
      </c>
      <c r="T34" s="157">
        <v>0</v>
      </c>
      <c r="U34" s="156">
        <v>3749940.03</v>
      </c>
      <c r="V34" s="157">
        <v>0</v>
      </c>
      <c r="W34" s="156">
        <v>0</v>
      </c>
      <c r="X34" s="157">
        <v>0</v>
      </c>
      <c r="Y34" s="156">
        <v>0</v>
      </c>
      <c r="Z34" s="157">
        <v>0</v>
      </c>
      <c r="AA34" s="156">
        <v>0</v>
      </c>
      <c r="AB34" s="157">
        <v>0</v>
      </c>
      <c r="AC34" s="156">
        <v>0</v>
      </c>
      <c r="AD34" s="157">
        <v>0</v>
      </c>
      <c r="AE34" s="156">
        <v>1823673.04</v>
      </c>
      <c r="AF34" s="157">
        <f>2145735.21-106124.45</f>
        <v>2039610.76</v>
      </c>
      <c r="AG34" s="156">
        <v>0</v>
      </c>
      <c r="AH34" s="149">
        <v>0</v>
      </c>
      <c r="AI34" s="147">
        <f>K34+M34+O34+Q34+S34+U34+W34+Y34+AA34+AC34+AE34+AG34</f>
        <v>5573613.0700000003</v>
      </c>
      <c r="AJ34" s="147">
        <v>0</v>
      </c>
      <c r="AK34" s="147">
        <v>0</v>
      </c>
      <c r="AL34" s="147">
        <v>0</v>
      </c>
      <c r="AM34" s="233" t="s">
        <v>610</v>
      </c>
      <c r="AN34" s="150">
        <f>K34+M34+O34+Q34+S34+U34+W34+Y34+AA34+AC34+AE34+AG34</f>
        <v>5573613.0700000003</v>
      </c>
      <c r="AO34" s="150">
        <f t="shared" si="1"/>
        <v>2039610.76</v>
      </c>
      <c r="AP34" s="150">
        <f t="shared" si="2"/>
        <v>-3534002.3100000005</v>
      </c>
    </row>
    <row r="35" spans="1:42" s="6" customFormat="1" ht="30" hidden="1" customHeight="1" thickBot="1" x14ac:dyDescent="0.3">
      <c r="A35" s="133">
        <v>30</v>
      </c>
      <c r="B35" s="133" t="s">
        <v>313</v>
      </c>
      <c r="C35" s="134" t="s">
        <v>109</v>
      </c>
      <c r="D35" s="151" t="s">
        <v>27</v>
      </c>
      <c r="E35" s="136">
        <v>31000000</v>
      </c>
      <c r="F35" s="136">
        <v>31000000</v>
      </c>
      <c r="G35" s="136">
        <v>31000000</v>
      </c>
      <c r="H35" s="136">
        <f t="shared" si="7"/>
        <v>0</v>
      </c>
      <c r="I35" s="136">
        <f t="shared" ref="I35:I50" si="8">E35-F35</f>
        <v>0</v>
      </c>
      <c r="J35" s="137">
        <v>0</v>
      </c>
      <c r="K35" s="138">
        <v>0</v>
      </c>
      <c r="L35" s="139">
        <v>0</v>
      </c>
      <c r="M35" s="138">
        <v>0</v>
      </c>
      <c r="N35" s="139">
        <v>0</v>
      </c>
      <c r="O35" s="138">
        <v>0</v>
      </c>
      <c r="P35" s="139">
        <v>0</v>
      </c>
      <c r="Q35" s="138">
        <v>0</v>
      </c>
      <c r="R35" s="139">
        <v>0</v>
      </c>
      <c r="S35" s="138">
        <v>0</v>
      </c>
      <c r="T35" s="139">
        <v>0</v>
      </c>
      <c r="U35" s="138">
        <v>0</v>
      </c>
      <c r="V35" s="139">
        <v>0</v>
      </c>
      <c r="W35" s="138">
        <v>0</v>
      </c>
      <c r="X35" s="139">
        <v>0</v>
      </c>
      <c r="Y35" s="138">
        <v>0</v>
      </c>
      <c r="Z35" s="139">
        <v>0</v>
      </c>
      <c r="AA35" s="138">
        <v>0</v>
      </c>
      <c r="AB35" s="139"/>
      <c r="AC35" s="138">
        <v>0</v>
      </c>
      <c r="AD35" s="139">
        <v>0</v>
      </c>
      <c r="AE35" s="138">
        <v>0</v>
      </c>
      <c r="AF35" s="139">
        <v>0</v>
      </c>
      <c r="AG35" s="138">
        <v>0</v>
      </c>
      <c r="AH35" s="140">
        <v>0</v>
      </c>
      <c r="AI35" s="136">
        <f>SUM(K35,M35,O35,Q35,S35,U35,W35,Y35,AA35,AC35,AE35,AG35,)</f>
        <v>0</v>
      </c>
      <c r="AJ35" s="138">
        <v>0</v>
      </c>
      <c r="AK35" s="138">
        <v>0</v>
      </c>
      <c r="AL35" s="138">
        <v>0</v>
      </c>
      <c r="AM35" s="152" t="s">
        <v>74</v>
      </c>
      <c r="AN35" s="142">
        <f t="shared" si="3"/>
        <v>0</v>
      </c>
      <c r="AO35" s="142">
        <f t="shared" si="1"/>
        <v>0</v>
      </c>
      <c r="AP35" s="142">
        <f t="shared" si="2"/>
        <v>0</v>
      </c>
    </row>
    <row r="36" spans="1:42" s="6" customFormat="1" ht="30" hidden="1" customHeight="1" thickBot="1" x14ac:dyDescent="0.3">
      <c r="A36" s="133">
        <v>31</v>
      </c>
      <c r="B36" s="133" t="s">
        <v>313</v>
      </c>
      <c r="C36" s="134" t="s">
        <v>109</v>
      </c>
      <c r="D36" s="151" t="s">
        <v>28</v>
      </c>
      <c r="E36" s="136">
        <v>2925240</v>
      </c>
      <c r="F36" s="136">
        <v>2925240</v>
      </c>
      <c r="G36" s="136">
        <v>2925240</v>
      </c>
      <c r="H36" s="136">
        <f t="shared" si="7"/>
        <v>0</v>
      </c>
      <c r="I36" s="136">
        <f t="shared" si="8"/>
        <v>0</v>
      </c>
      <c r="J36" s="137">
        <v>2925240</v>
      </c>
      <c r="K36" s="138">
        <v>0</v>
      </c>
      <c r="L36" s="139">
        <v>0</v>
      </c>
      <c r="M36" s="138">
        <v>0</v>
      </c>
      <c r="N36" s="139">
        <v>0</v>
      </c>
      <c r="O36" s="138">
        <v>0</v>
      </c>
      <c r="P36" s="139">
        <v>0</v>
      </c>
      <c r="Q36" s="138">
        <v>0</v>
      </c>
      <c r="R36" s="139">
        <v>0</v>
      </c>
      <c r="S36" s="138">
        <v>0</v>
      </c>
      <c r="T36" s="139">
        <v>0</v>
      </c>
      <c r="U36" s="138">
        <v>0</v>
      </c>
      <c r="V36" s="139">
        <v>0</v>
      </c>
      <c r="W36" s="138">
        <v>0</v>
      </c>
      <c r="X36" s="139">
        <v>0</v>
      </c>
      <c r="Y36" s="138">
        <v>0</v>
      </c>
      <c r="Z36" s="139">
        <v>0</v>
      </c>
      <c r="AA36" s="138">
        <v>0</v>
      </c>
      <c r="AB36" s="139">
        <v>0</v>
      </c>
      <c r="AC36" s="138">
        <v>0</v>
      </c>
      <c r="AD36" s="139">
        <v>0</v>
      </c>
      <c r="AE36" s="138">
        <v>0</v>
      </c>
      <c r="AF36" s="139">
        <v>0</v>
      </c>
      <c r="AG36" s="138">
        <v>0</v>
      </c>
      <c r="AH36" s="140">
        <v>0</v>
      </c>
      <c r="AI36" s="136">
        <f>K36+M36+O36+Q36+S36+U36+W36+Y36+AA36+AC36+AE36+AG36</f>
        <v>0</v>
      </c>
      <c r="AJ36" s="136">
        <v>0</v>
      </c>
      <c r="AK36" s="136">
        <v>0</v>
      </c>
      <c r="AL36" s="136">
        <v>0</v>
      </c>
      <c r="AM36" s="152" t="s">
        <v>67</v>
      </c>
      <c r="AN36" s="142">
        <f t="shared" si="3"/>
        <v>0</v>
      </c>
      <c r="AO36" s="142">
        <f t="shared" si="1"/>
        <v>0</v>
      </c>
      <c r="AP36" s="142">
        <f t="shared" si="2"/>
        <v>0</v>
      </c>
    </row>
    <row r="37" spans="1:42" s="4" customFormat="1" ht="21.75" hidden="1" customHeight="1" thickBot="1" x14ac:dyDescent="0.3">
      <c r="A37" s="133">
        <v>32</v>
      </c>
      <c r="B37" s="133" t="s">
        <v>313</v>
      </c>
      <c r="C37" s="134" t="s">
        <v>371</v>
      </c>
      <c r="D37" s="143" t="s">
        <v>29</v>
      </c>
      <c r="E37" s="135">
        <v>6890000</v>
      </c>
      <c r="F37" s="135">
        <v>5015484.55</v>
      </c>
      <c r="G37" s="136">
        <v>3976324.5500000003</v>
      </c>
      <c r="H37" s="136">
        <f t="shared" si="7"/>
        <v>1039159.9999999995</v>
      </c>
      <c r="I37" s="135">
        <f t="shared" si="8"/>
        <v>1874515.4500000002</v>
      </c>
      <c r="J37" s="137">
        <v>3387098</v>
      </c>
      <c r="K37" s="138">
        <v>0</v>
      </c>
      <c r="L37" s="139">
        <v>0</v>
      </c>
      <c r="M37" s="138">
        <v>0</v>
      </c>
      <c r="N37" s="139">
        <v>0</v>
      </c>
      <c r="O37" s="138">
        <v>0</v>
      </c>
      <c r="P37" s="139">
        <v>0</v>
      </c>
      <c r="Q37" s="138">
        <v>0</v>
      </c>
      <c r="R37" s="139">
        <v>0</v>
      </c>
      <c r="S37" s="138">
        <v>0</v>
      </c>
      <c r="T37" s="139">
        <v>0</v>
      </c>
      <c r="U37" s="138">
        <v>0</v>
      </c>
      <c r="V37" s="139">
        <v>0</v>
      </c>
      <c r="W37" s="138">
        <v>0</v>
      </c>
      <c r="X37" s="139">
        <v>0</v>
      </c>
      <c r="Y37" s="138">
        <v>0</v>
      </c>
      <c r="Z37" s="139">
        <v>0</v>
      </c>
      <c r="AA37" s="138">
        <v>0</v>
      </c>
      <c r="AB37" s="139">
        <v>0</v>
      </c>
      <c r="AC37" s="138">
        <v>0</v>
      </c>
      <c r="AD37" s="139">
        <v>0</v>
      </c>
      <c r="AE37" s="138">
        <v>0</v>
      </c>
      <c r="AF37" s="139">
        <v>0</v>
      </c>
      <c r="AG37" s="138">
        <v>0</v>
      </c>
      <c r="AH37" s="140">
        <v>0</v>
      </c>
      <c r="AI37" s="136">
        <f>K37+M37+O37+Q37+S37+U37+W37+Y37+AA37+AC37</f>
        <v>0</v>
      </c>
      <c r="AJ37" s="136">
        <v>0</v>
      </c>
      <c r="AK37" s="136">
        <v>0</v>
      </c>
      <c r="AL37" s="135">
        <v>0</v>
      </c>
      <c r="AM37" s="141" t="s">
        <v>375</v>
      </c>
      <c r="AN37" s="142">
        <f t="shared" si="3"/>
        <v>0</v>
      </c>
      <c r="AO37" s="142">
        <f t="shared" si="1"/>
        <v>0</v>
      </c>
      <c r="AP37" s="142">
        <f t="shared" si="2"/>
        <v>0</v>
      </c>
    </row>
    <row r="38" spans="1:42" s="4" customFormat="1" ht="21.75" hidden="1" customHeight="1" thickBot="1" x14ac:dyDescent="0.3">
      <c r="A38" s="133">
        <v>33</v>
      </c>
      <c r="B38" s="133" t="s">
        <v>313</v>
      </c>
      <c r="C38" s="134" t="s">
        <v>371</v>
      </c>
      <c r="D38" s="143" t="s">
        <v>30</v>
      </c>
      <c r="E38" s="135">
        <v>4500000</v>
      </c>
      <c r="F38" s="135">
        <v>140093.84000000003</v>
      </c>
      <c r="G38" s="136">
        <v>129532</v>
      </c>
      <c r="H38" s="136">
        <f t="shared" si="7"/>
        <v>10561.840000000026</v>
      </c>
      <c r="I38" s="135">
        <f t="shared" si="8"/>
        <v>4359906.16</v>
      </c>
      <c r="J38" s="137">
        <v>120240</v>
      </c>
      <c r="K38" s="138">
        <v>0</v>
      </c>
      <c r="L38" s="139">
        <v>0</v>
      </c>
      <c r="M38" s="138">
        <v>0</v>
      </c>
      <c r="N38" s="139">
        <v>0</v>
      </c>
      <c r="O38" s="138">
        <v>0</v>
      </c>
      <c r="P38" s="139">
        <v>0</v>
      </c>
      <c r="Q38" s="138">
        <v>0</v>
      </c>
      <c r="R38" s="139">
        <v>0</v>
      </c>
      <c r="S38" s="138">
        <v>0</v>
      </c>
      <c r="T38" s="139">
        <v>0</v>
      </c>
      <c r="U38" s="138">
        <v>0</v>
      </c>
      <c r="V38" s="139">
        <v>0</v>
      </c>
      <c r="W38" s="138">
        <v>0</v>
      </c>
      <c r="X38" s="139">
        <v>0</v>
      </c>
      <c r="Y38" s="138">
        <v>0</v>
      </c>
      <c r="Z38" s="139">
        <v>0</v>
      </c>
      <c r="AA38" s="138">
        <v>0</v>
      </c>
      <c r="AB38" s="139">
        <v>0</v>
      </c>
      <c r="AC38" s="138">
        <v>0</v>
      </c>
      <c r="AD38" s="139">
        <v>0</v>
      </c>
      <c r="AE38" s="138">
        <v>0</v>
      </c>
      <c r="AF38" s="139">
        <v>0</v>
      </c>
      <c r="AG38" s="138">
        <v>0</v>
      </c>
      <c r="AH38" s="140">
        <v>0</v>
      </c>
      <c r="AI38" s="136">
        <f>K38+M38+O38+Q38+S38+U38+W38+Y38+AA38+AC38</f>
        <v>0</v>
      </c>
      <c r="AJ38" s="136">
        <v>0</v>
      </c>
      <c r="AK38" s="136">
        <v>0</v>
      </c>
      <c r="AL38" s="135">
        <v>0</v>
      </c>
      <c r="AM38" s="141" t="s">
        <v>373</v>
      </c>
      <c r="AN38" s="142">
        <f t="shared" si="3"/>
        <v>0</v>
      </c>
      <c r="AO38" s="142">
        <f t="shared" si="1"/>
        <v>0</v>
      </c>
      <c r="AP38" s="142">
        <f t="shared" si="2"/>
        <v>0</v>
      </c>
    </row>
    <row r="39" spans="1:42" s="6" customFormat="1" ht="30" hidden="1" customHeight="1" thickBot="1" x14ac:dyDescent="0.3">
      <c r="A39" s="133">
        <v>34</v>
      </c>
      <c r="B39" s="133" t="s">
        <v>313</v>
      </c>
      <c r="C39" s="134" t="s">
        <v>109</v>
      </c>
      <c r="D39" s="151" t="s">
        <v>31</v>
      </c>
      <c r="E39" s="136">
        <v>196091</v>
      </c>
      <c r="F39" s="136">
        <v>196091</v>
      </c>
      <c r="G39" s="136">
        <f>155239+40852</f>
        <v>196091</v>
      </c>
      <c r="H39" s="136">
        <f t="shared" si="7"/>
        <v>0</v>
      </c>
      <c r="I39" s="136">
        <f t="shared" si="8"/>
        <v>0</v>
      </c>
      <c r="J39" s="137">
        <v>0</v>
      </c>
      <c r="K39" s="138">
        <v>0</v>
      </c>
      <c r="L39" s="139">
        <v>0</v>
      </c>
      <c r="M39" s="138">
        <v>0</v>
      </c>
      <c r="N39" s="139">
        <v>0</v>
      </c>
      <c r="O39" s="138">
        <v>0</v>
      </c>
      <c r="P39" s="139">
        <v>0</v>
      </c>
      <c r="Q39" s="138">
        <v>0</v>
      </c>
      <c r="R39" s="139">
        <v>0</v>
      </c>
      <c r="S39" s="138">
        <v>0</v>
      </c>
      <c r="T39" s="139">
        <v>0</v>
      </c>
      <c r="U39" s="138">
        <v>0</v>
      </c>
      <c r="V39" s="139">
        <v>0</v>
      </c>
      <c r="W39" s="138">
        <v>0</v>
      </c>
      <c r="X39" s="139">
        <v>0</v>
      </c>
      <c r="Y39" s="138">
        <v>0</v>
      </c>
      <c r="Z39" s="139">
        <v>0</v>
      </c>
      <c r="AA39" s="138">
        <v>0</v>
      </c>
      <c r="AB39" s="139">
        <v>0</v>
      </c>
      <c r="AC39" s="138">
        <v>0</v>
      </c>
      <c r="AD39" s="139">
        <v>0</v>
      </c>
      <c r="AE39" s="138">
        <v>0</v>
      </c>
      <c r="AF39" s="139">
        <v>0</v>
      </c>
      <c r="AG39" s="138">
        <v>0</v>
      </c>
      <c r="AH39" s="140">
        <v>0</v>
      </c>
      <c r="AI39" s="136">
        <f>SUM(K39,M39,O39,Q39,S39,U39,W39,Y39,AA39,AC39,AE39,AG39,)</f>
        <v>0</v>
      </c>
      <c r="AJ39" s="136">
        <v>0</v>
      </c>
      <c r="AK39" s="136">
        <v>0</v>
      </c>
      <c r="AL39" s="136">
        <v>0</v>
      </c>
      <c r="AM39" s="152" t="s">
        <v>74</v>
      </c>
      <c r="AN39" s="142">
        <f t="shared" si="3"/>
        <v>0</v>
      </c>
      <c r="AO39" s="142">
        <f t="shared" si="1"/>
        <v>0</v>
      </c>
      <c r="AP39" s="142">
        <f t="shared" si="2"/>
        <v>0</v>
      </c>
    </row>
    <row r="40" spans="1:42" s="6" customFormat="1" ht="30" hidden="1" customHeight="1" thickBot="1" x14ac:dyDescent="0.3">
      <c r="A40" s="133">
        <v>35</v>
      </c>
      <c r="B40" s="133" t="s">
        <v>313</v>
      </c>
      <c r="C40" s="134" t="s">
        <v>371</v>
      </c>
      <c r="D40" s="151" t="s">
        <v>33</v>
      </c>
      <c r="E40" s="136">
        <v>1425000</v>
      </c>
      <c r="F40" s="136">
        <v>914008.74</v>
      </c>
      <c r="G40" s="136">
        <v>914008.74</v>
      </c>
      <c r="H40" s="136">
        <f t="shared" si="7"/>
        <v>0</v>
      </c>
      <c r="I40" s="136">
        <f t="shared" si="8"/>
        <v>510991.26</v>
      </c>
      <c r="J40" s="137">
        <v>791965.39</v>
      </c>
      <c r="K40" s="138">
        <v>0</v>
      </c>
      <c r="L40" s="139">
        <v>0</v>
      </c>
      <c r="M40" s="138">
        <v>0</v>
      </c>
      <c r="N40" s="139">
        <v>0</v>
      </c>
      <c r="O40" s="138">
        <v>0</v>
      </c>
      <c r="P40" s="139">
        <v>0</v>
      </c>
      <c r="Q40" s="138">
        <v>0</v>
      </c>
      <c r="R40" s="139">
        <v>0</v>
      </c>
      <c r="S40" s="138">
        <v>0</v>
      </c>
      <c r="T40" s="139">
        <v>0</v>
      </c>
      <c r="U40" s="138">
        <v>0</v>
      </c>
      <c r="V40" s="139">
        <v>0</v>
      </c>
      <c r="W40" s="138">
        <v>0</v>
      </c>
      <c r="X40" s="139">
        <v>0</v>
      </c>
      <c r="Y40" s="138">
        <v>0</v>
      </c>
      <c r="Z40" s="139">
        <v>0</v>
      </c>
      <c r="AA40" s="138">
        <v>0</v>
      </c>
      <c r="AB40" s="139">
        <v>0</v>
      </c>
      <c r="AC40" s="138">
        <v>0</v>
      </c>
      <c r="AD40" s="139">
        <v>0</v>
      </c>
      <c r="AE40" s="138">
        <v>0</v>
      </c>
      <c r="AF40" s="139">
        <v>0</v>
      </c>
      <c r="AG40" s="138">
        <v>0</v>
      </c>
      <c r="AH40" s="140">
        <v>0</v>
      </c>
      <c r="AI40" s="136">
        <f>K40+M40+O40+Q40+S40+U40+W40+Y40+AA40+AC40</f>
        <v>0</v>
      </c>
      <c r="AJ40" s="136">
        <v>0</v>
      </c>
      <c r="AK40" s="136">
        <v>0</v>
      </c>
      <c r="AL40" s="136">
        <v>0</v>
      </c>
      <c r="AM40" s="152" t="s">
        <v>374</v>
      </c>
      <c r="AN40" s="142">
        <f t="shared" si="3"/>
        <v>0</v>
      </c>
      <c r="AO40" s="142">
        <f t="shared" si="1"/>
        <v>0</v>
      </c>
      <c r="AP40" s="142">
        <f t="shared" si="2"/>
        <v>0</v>
      </c>
    </row>
    <row r="41" spans="1:42" s="251" customFormat="1" ht="60.75" thickBot="1" x14ac:dyDescent="0.3">
      <c r="A41" s="243">
        <v>36</v>
      </c>
      <c r="B41" s="243" t="s">
        <v>182</v>
      </c>
      <c r="C41" s="243" t="s">
        <v>608</v>
      </c>
      <c r="D41" s="244" t="s">
        <v>43</v>
      </c>
      <c r="E41" s="245">
        <v>2591208.16</v>
      </c>
      <c r="F41" s="245">
        <f>1914663.77+AO41</f>
        <v>2534333.69</v>
      </c>
      <c r="G41" s="245">
        <v>2534333.6900000004</v>
      </c>
      <c r="H41" s="245">
        <f t="shared" si="7"/>
        <v>0</v>
      </c>
      <c r="I41" s="245">
        <f>E41-F41</f>
        <v>56874.470000000205</v>
      </c>
      <c r="J41" s="246">
        <v>1914663.77</v>
      </c>
      <c r="K41" s="247">
        <v>0</v>
      </c>
      <c r="L41" s="248">
        <v>0</v>
      </c>
      <c r="M41" s="247">
        <v>0</v>
      </c>
      <c r="N41" s="248">
        <v>0</v>
      </c>
      <c r="O41" s="247">
        <v>215934.02</v>
      </c>
      <c r="P41" s="248">
        <v>194980.21</v>
      </c>
      <c r="Q41" s="247">
        <v>0</v>
      </c>
      <c r="R41" s="248">
        <v>0</v>
      </c>
      <c r="S41" s="247">
        <v>0</v>
      </c>
      <c r="T41" s="248">
        <v>0</v>
      </c>
      <c r="U41" s="247">
        <v>215934.02</v>
      </c>
      <c r="V41" s="248">
        <v>0</v>
      </c>
      <c r="W41" s="247">
        <v>0</v>
      </c>
      <c r="X41" s="248">
        <v>0</v>
      </c>
      <c r="Y41" s="247">
        <v>0</v>
      </c>
      <c r="Z41" s="248">
        <v>211235.45</v>
      </c>
      <c r="AA41" s="247">
        <v>215934.02</v>
      </c>
      <c r="AB41" s="248">
        <v>213454.26</v>
      </c>
      <c r="AC41" s="247">
        <v>0</v>
      </c>
      <c r="AD41" s="248">
        <v>0</v>
      </c>
      <c r="AE41" s="247">
        <v>0</v>
      </c>
      <c r="AF41" s="157">
        <v>0</v>
      </c>
      <c r="AG41" s="247">
        <v>0</v>
      </c>
      <c r="AH41" s="149">
        <v>0</v>
      </c>
      <c r="AI41" s="245">
        <f>K41+M41+O41+Q41+S41+U41+W41+Y41+AA41+AC41+AE41+AG41</f>
        <v>647802.05999999994</v>
      </c>
      <c r="AJ41" s="245">
        <v>0</v>
      </c>
      <c r="AK41" s="245">
        <v>0</v>
      </c>
      <c r="AL41" s="245">
        <v>0</v>
      </c>
      <c r="AM41" s="249" t="s">
        <v>580</v>
      </c>
      <c r="AN41" s="250">
        <f>K41+M41+O41+Q41+S41+U41+W41+Y41+AA41+AC41+AE41+AG41</f>
        <v>647802.05999999994</v>
      </c>
      <c r="AO41" s="250">
        <f t="shared" si="1"/>
        <v>619669.92000000004</v>
      </c>
      <c r="AP41" s="250">
        <f t="shared" si="2"/>
        <v>-28132.139999999898</v>
      </c>
    </row>
    <row r="42" spans="1:42" s="6" customFormat="1" ht="30" hidden="1" customHeight="1" thickBot="1" x14ac:dyDescent="0.3">
      <c r="A42" s="133">
        <v>37</v>
      </c>
      <c r="B42" s="133" t="s">
        <v>103</v>
      </c>
      <c r="C42" s="134" t="s">
        <v>109</v>
      </c>
      <c r="D42" s="151" t="s">
        <v>47</v>
      </c>
      <c r="E42" s="136">
        <v>3399877</v>
      </c>
      <c r="F42" s="136">
        <v>3399877</v>
      </c>
      <c r="G42" s="136">
        <v>3399877</v>
      </c>
      <c r="H42" s="136">
        <f t="shared" si="7"/>
        <v>0</v>
      </c>
      <c r="I42" s="136">
        <f t="shared" si="8"/>
        <v>0</v>
      </c>
      <c r="J42" s="137">
        <v>0</v>
      </c>
      <c r="K42" s="138">
        <v>0</v>
      </c>
      <c r="L42" s="139">
        <v>0</v>
      </c>
      <c r="M42" s="138">
        <v>0</v>
      </c>
      <c r="N42" s="139">
        <v>0</v>
      </c>
      <c r="O42" s="138">
        <v>0</v>
      </c>
      <c r="P42" s="139">
        <v>0</v>
      </c>
      <c r="Q42" s="138">
        <v>0</v>
      </c>
      <c r="R42" s="139">
        <v>0</v>
      </c>
      <c r="S42" s="138">
        <v>0</v>
      </c>
      <c r="T42" s="139">
        <v>0</v>
      </c>
      <c r="U42" s="138">
        <v>0</v>
      </c>
      <c r="V42" s="139">
        <v>0</v>
      </c>
      <c r="W42" s="138">
        <v>0</v>
      </c>
      <c r="X42" s="139">
        <v>0</v>
      </c>
      <c r="Y42" s="138">
        <v>0</v>
      </c>
      <c r="Z42" s="139">
        <v>0</v>
      </c>
      <c r="AA42" s="138">
        <v>0</v>
      </c>
      <c r="AB42" s="139">
        <v>0</v>
      </c>
      <c r="AC42" s="138">
        <v>0</v>
      </c>
      <c r="AD42" s="139">
        <v>0</v>
      </c>
      <c r="AE42" s="138">
        <v>0</v>
      </c>
      <c r="AF42" s="139">
        <v>0</v>
      </c>
      <c r="AG42" s="138">
        <v>0</v>
      </c>
      <c r="AH42" s="140">
        <v>0</v>
      </c>
      <c r="AI42" s="136">
        <f>SUM(K42,M42,O42,Q42,S42,U42,W42,Y42,AA42,AC42,AE42,AG42,)</f>
        <v>0</v>
      </c>
      <c r="AJ42" s="136">
        <v>0</v>
      </c>
      <c r="AK42" s="136">
        <v>0</v>
      </c>
      <c r="AL42" s="136">
        <v>0</v>
      </c>
      <c r="AM42" s="158" t="s">
        <v>74</v>
      </c>
      <c r="AN42" s="142">
        <f t="shared" si="3"/>
        <v>0</v>
      </c>
      <c r="AO42" s="142">
        <f t="shared" si="1"/>
        <v>0</v>
      </c>
      <c r="AP42" s="142">
        <f t="shared" si="2"/>
        <v>0</v>
      </c>
    </row>
    <row r="43" spans="1:42" s="6" customFormat="1" ht="30" hidden="1" customHeight="1" thickBot="1" x14ac:dyDescent="0.3">
      <c r="A43" s="133">
        <v>38</v>
      </c>
      <c r="B43" s="133" t="s">
        <v>103</v>
      </c>
      <c r="C43" s="134" t="s">
        <v>109</v>
      </c>
      <c r="D43" s="151" t="s">
        <v>48</v>
      </c>
      <c r="E43" s="136">
        <v>11391672.66</v>
      </c>
      <c r="F43" s="136">
        <v>11391672.66</v>
      </c>
      <c r="G43" s="136">
        <v>11391672.66</v>
      </c>
      <c r="H43" s="136">
        <f t="shared" si="7"/>
        <v>0</v>
      </c>
      <c r="I43" s="136">
        <f t="shared" si="8"/>
        <v>0</v>
      </c>
      <c r="J43" s="137">
        <v>0</v>
      </c>
      <c r="K43" s="138">
        <v>0</v>
      </c>
      <c r="L43" s="139">
        <v>0</v>
      </c>
      <c r="M43" s="138">
        <v>0</v>
      </c>
      <c r="N43" s="139">
        <v>0</v>
      </c>
      <c r="O43" s="138">
        <v>0</v>
      </c>
      <c r="P43" s="139">
        <v>0</v>
      </c>
      <c r="Q43" s="138">
        <v>0</v>
      </c>
      <c r="R43" s="139">
        <v>0</v>
      </c>
      <c r="S43" s="138">
        <v>0</v>
      </c>
      <c r="T43" s="139">
        <v>0</v>
      </c>
      <c r="U43" s="138">
        <v>0</v>
      </c>
      <c r="V43" s="139">
        <v>0</v>
      </c>
      <c r="W43" s="138">
        <v>0</v>
      </c>
      <c r="X43" s="139">
        <v>0</v>
      </c>
      <c r="Y43" s="138">
        <v>0</v>
      </c>
      <c r="Z43" s="139">
        <v>0</v>
      </c>
      <c r="AA43" s="138">
        <v>0</v>
      </c>
      <c r="AB43" s="139">
        <v>0</v>
      </c>
      <c r="AC43" s="138">
        <v>0</v>
      </c>
      <c r="AD43" s="139">
        <v>0</v>
      </c>
      <c r="AE43" s="138">
        <v>0</v>
      </c>
      <c r="AF43" s="139">
        <v>0</v>
      </c>
      <c r="AG43" s="138">
        <v>0</v>
      </c>
      <c r="AH43" s="140">
        <v>0</v>
      </c>
      <c r="AI43" s="136">
        <f>SUM(K43,M43,O43,Q43,S43,U43,W43,Y43,AA43,AC43,AE43,AG43,)</f>
        <v>0</v>
      </c>
      <c r="AJ43" s="136">
        <v>0</v>
      </c>
      <c r="AK43" s="136">
        <v>0</v>
      </c>
      <c r="AL43" s="136">
        <v>0</v>
      </c>
      <c r="AM43" s="158" t="s">
        <v>74</v>
      </c>
      <c r="AN43" s="142">
        <f t="shared" si="3"/>
        <v>0</v>
      </c>
      <c r="AO43" s="142">
        <f t="shared" si="1"/>
        <v>0</v>
      </c>
      <c r="AP43" s="142">
        <f t="shared" si="2"/>
        <v>0</v>
      </c>
    </row>
    <row r="44" spans="1:42" s="178" customFormat="1" ht="54" hidden="1" customHeight="1" thickBot="1" x14ac:dyDescent="0.3">
      <c r="A44" s="171">
        <v>39</v>
      </c>
      <c r="B44" s="171" t="s">
        <v>103</v>
      </c>
      <c r="C44" s="171" t="s">
        <v>376</v>
      </c>
      <c r="D44" s="172" t="s">
        <v>377</v>
      </c>
      <c r="E44" s="173">
        <v>79768327.340000004</v>
      </c>
      <c r="F44" s="173">
        <v>77594184.069999993</v>
      </c>
      <c r="G44" s="173">
        <v>77594184.069999993</v>
      </c>
      <c r="H44" s="173">
        <v>0</v>
      </c>
      <c r="I44" s="173">
        <f>E44-F44</f>
        <v>2174143.2700000107</v>
      </c>
      <c r="J44" s="174">
        <v>77594184.069999993</v>
      </c>
      <c r="K44" s="175">
        <v>0</v>
      </c>
      <c r="L44" s="176">
        <v>0</v>
      </c>
      <c r="M44" s="175">
        <v>0</v>
      </c>
      <c r="N44" s="156">
        <v>0</v>
      </c>
      <c r="O44" s="175">
        <v>0</v>
      </c>
      <c r="P44" s="156">
        <v>0</v>
      </c>
      <c r="Q44" s="175">
        <v>0</v>
      </c>
      <c r="R44" s="156">
        <v>0</v>
      </c>
      <c r="S44" s="175">
        <v>0</v>
      </c>
      <c r="T44" s="156">
        <v>0</v>
      </c>
      <c r="U44" s="175">
        <v>0</v>
      </c>
      <c r="V44" s="156">
        <v>0</v>
      </c>
      <c r="W44" s="175">
        <v>0</v>
      </c>
      <c r="X44" s="147">
        <v>0</v>
      </c>
      <c r="Y44" s="173">
        <v>0</v>
      </c>
      <c r="Z44" s="162">
        <v>0</v>
      </c>
      <c r="AA44" s="173">
        <v>0</v>
      </c>
      <c r="AB44" s="183">
        <v>0</v>
      </c>
      <c r="AC44" s="153">
        <v>0</v>
      </c>
      <c r="AD44" s="150">
        <v>0</v>
      </c>
      <c r="AE44" s="153">
        <v>0</v>
      </c>
      <c r="AF44" s="150">
        <v>0</v>
      </c>
      <c r="AG44" s="153">
        <v>0</v>
      </c>
      <c r="AH44" s="164">
        <v>0</v>
      </c>
      <c r="AI44" s="153">
        <v>0</v>
      </c>
      <c r="AJ44" s="153">
        <v>0</v>
      </c>
      <c r="AK44" s="153">
        <v>0</v>
      </c>
      <c r="AL44" s="153">
        <v>0</v>
      </c>
      <c r="AM44" s="177" t="s">
        <v>408</v>
      </c>
      <c r="AN44" s="142">
        <f t="shared" si="3"/>
        <v>0</v>
      </c>
      <c r="AO44" s="142">
        <f t="shared" si="1"/>
        <v>0</v>
      </c>
      <c r="AP44" s="142">
        <f t="shared" si="2"/>
        <v>0</v>
      </c>
    </row>
    <row r="45" spans="1:42" s="4" customFormat="1" ht="30.75" hidden="1" customHeight="1" thickBot="1" x14ac:dyDescent="0.3">
      <c r="A45" s="133">
        <v>40</v>
      </c>
      <c r="B45" s="133" t="s">
        <v>182</v>
      </c>
      <c r="C45" s="134" t="s">
        <v>109</v>
      </c>
      <c r="D45" s="143" t="s">
        <v>45</v>
      </c>
      <c r="E45" s="135">
        <v>438043</v>
      </c>
      <c r="F45" s="135">
        <v>438043</v>
      </c>
      <c r="G45" s="136">
        <v>438043</v>
      </c>
      <c r="H45" s="136">
        <f t="shared" ref="H45:H52" si="9">F45-G45</f>
        <v>0</v>
      </c>
      <c r="I45" s="135">
        <f t="shared" si="8"/>
        <v>0</v>
      </c>
      <c r="J45" s="137">
        <v>0</v>
      </c>
      <c r="K45" s="138">
        <v>0</v>
      </c>
      <c r="L45" s="139">
        <v>0</v>
      </c>
      <c r="M45" s="138">
        <v>0</v>
      </c>
      <c r="N45" s="139">
        <v>0</v>
      </c>
      <c r="O45" s="138">
        <v>0</v>
      </c>
      <c r="P45" s="139">
        <v>0</v>
      </c>
      <c r="Q45" s="138">
        <v>0</v>
      </c>
      <c r="R45" s="139">
        <v>0</v>
      </c>
      <c r="S45" s="138">
        <v>0</v>
      </c>
      <c r="T45" s="139">
        <v>0</v>
      </c>
      <c r="U45" s="138">
        <v>0</v>
      </c>
      <c r="V45" s="139">
        <v>0</v>
      </c>
      <c r="W45" s="138">
        <v>0</v>
      </c>
      <c r="X45" s="139">
        <v>0</v>
      </c>
      <c r="Y45" s="138">
        <v>0</v>
      </c>
      <c r="Z45" s="139">
        <v>0</v>
      </c>
      <c r="AA45" s="138">
        <v>0</v>
      </c>
      <c r="AB45" s="139">
        <v>0</v>
      </c>
      <c r="AC45" s="138">
        <v>0</v>
      </c>
      <c r="AD45" s="139">
        <v>0</v>
      </c>
      <c r="AE45" s="138">
        <v>0</v>
      </c>
      <c r="AF45" s="139">
        <v>0</v>
      </c>
      <c r="AG45" s="138">
        <v>0</v>
      </c>
      <c r="AH45" s="140">
        <v>0</v>
      </c>
      <c r="AI45" s="136">
        <f>SUM(K45,M45,O45,Q45,S45,U45,W45,Y45,AA45,AC45,AE45,AG45,)</f>
        <v>0</v>
      </c>
      <c r="AJ45" s="136">
        <v>0</v>
      </c>
      <c r="AK45" s="136">
        <v>0</v>
      </c>
      <c r="AL45" s="135">
        <v>0</v>
      </c>
      <c r="AM45" s="158" t="s">
        <v>74</v>
      </c>
      <c r="AN45" s="142">
        <f t="shared" si="3"/>
        <v>0</v>
      </c>
      <c r="AO45" s="142">
        <f t="shared" si="1"/>
        <v>0</v>
      </c>
      <c r="AP45" s="142">
        <f t="shared" si="2"/>
        <v>0</v>
      </c>
    </row>
    <row r="46" spans="1:42" s="263" customFormat="1" ht="30" customHeight="1" thickBot="1" x14ac:dyDescent="0.3">
      <c r="A46" s="255">
        <v>41</v>
      </c>
      <c r="B46" s="255" t="s">
        <v>243</v>
      </c>
      <c r="C46" s="255" t="s">
        <v>608</v>
      </c>
      <c r="D46" s="256" t="s">
        <v>497</v>
      </c>
      <c r="E46" s="257">
        <v>1901901.21</v>
      </c>
      <c r="F46" s="257">
        <f>1901901.21+AO46</f>
        <v>1901901.21</v>
      </c>
      <c r="G46" s="257">
        <v>1901901.21</v>
      </c>
      <c r="H46" s="257">
        <f t="shared" si="9"/>
        <v>0</v>
      </c>
      <c r="I46" s="257">
        <f t="shared" si="8"/>
        <v>0</v>
      </c>
      <c r="J46" s="258">
        <v>1901901.21</v>
      </c>
      <c r="K46" s="259">
        <v>0</v>
      </c>
      <c r="L46" s="260">
        <v>0</v>
      </c>
      <c r="M46" s="259">
        <v>0</v>
      </c>
      <c r="N46" s="260">
        <v>0</v>
      </c>
      <c r="O46" s="259">
        <v>0</v>
      </c>
      <c r="P46" s="260">
        <v>0</v>
      </c>
      <c r="Q46" s="259">
        <v>0</v>
      </c>
      <c r="R46" s="260">
        <v>0</v>
      </c>
      <c r="S46" s="259">
        <v>0</v>
      </c>
      <c r="T46" s="260">
        <v>0</v>
      </c>
      <c r="U46" s="259">
        <v>0</v>
      </c>
      <c r="V46" s="260">
        <v>0</v>
      </c>
      <c r="W46" s="259">
        <v>0</v>
      </c>
      <c r="X46" s="260">
        <v>0</v>
      </c>
      <c r="Y46" s="259">
        <v>0</v>
      </c>
      <c r="Z46" s="260">
        <v>0</v>
      </c>
      <c r="AA46" s="259">
        <v>0</v>
      </c>
      <c r="AB46" s="260">
        <v>0</v>
      </c>
      <c r="AC46" s="259">
        <v>0</v>
      </c>
      <c r="AD46" s="260">
        <v>0</v>
      </c>
      <c r="AE46" s="259">
        <v>0</v>
      </c>
      <c r="AF46" s="260">
        <v>0</v>
      </c>
      <c r="AG46" s="259">
        <v>0</v>
      </c>
      <c r="AH46" s="149">
        <v>0</v>
      </c>
      <c r="AI46" s="257">
        <f>K46+M46+O46+Q46+S46+U46+W46+Y46+AA46+AC46+AE46+AG46</f>
        <v>0</v>
      </c>
      <c r="AJ46" s="257">
        <v>0</v>
      </c>
      <c r="AK46" s="257">
        <v>0</v>
      </c>
      <c r="AL46" s="257">
        <v>0</v>
      </c>
      <c r="AM46" s="261"/>
      <c r="AN46" s="262">
        <f>K46+M46+O46+Q46+S46+U46+W46+Y46+AA46+AC46+AE46+AG46</f>
        <v>0</v>
      </c>
      <c r="AO46" s="262">
        <f t="shared" si="1"/>
        <v>0</v>
      </c>
      <c r="AP46" s="262">
        <f t="shared" si="2"/>
        <v>0</v>
      </c>
    </row>
    <row r="47" spans="1:42" s="4" customFormat="1" ht="21.75" hidden="1" customHeight="1" thickBot="1" x14ac:dyDescent="0.3">
      <c r="A47" s="133">
        <v>42</v>
      </c>
      <c r="B47" s="133" t="s">
        <v>182</v>
      </c>
      <c r="C47" s="134" t="s">
        <v>376</v>
      </c>
      <c r="D47" s="143" t="s">
        <v>317</v>
      </c>
      <c r="E47" s="135">
        <v>182320</v>
      </c>
      <c r="F47" s="135">
        <v>179740</v>
      </c>
      <c r="G47" s="136">
        <v>136740</v>
      </c>
      <c r="H47" s="136">
        <f t="shared" si="9"/>
        <v>43000</v>
      </c>
      <c r="I47" s="135">
        <f t="shared" si="8"/>
        <v>2580</v>
      </c>
      <c r="J47" s="137">
        <v>91160</v>
      </c>
      <c r="K47" s="138">
        <v>0</v>
      </c>
      <c r="L47" s="139">
        <v>0</v>
      </c>
      <c r="M47" s="138">
        <v>0</v>
      </c>
      <c r="N47" s="139">
        <v>0</v>
      </c>
      <c r="O47" s="138">
        <v>0</v>
      </c>
      <c r="P47" s="139">
        <v>0</v>
      </c>
      <c r="Q47" s="138">
        <v>0</v>
      </c>
      <c r="R47" s="139">
        <v>0</v>
      </c>
      <c r="S47" s="138">
        <v>0</v>
      </c>
      <c r="T47" s="139">
        <v>0</v>
      </c>
      <c r="U47" s="138">
        <v>0</v>
      </c>
      <c r="V47" s="139">
        <v>0</v>
      </c>
      <c r="W47" s="138">
        <v>0</v>
      </c>
      <c r="X47" s="139">
        <v>0</v>
      </c>
      <c r="Y47" s="138">
        <v>0</v>
      </c>
      <c r="Z47" s="139">
        <v>0</v>
      </c>
      <c r="AA47" s="138">
        <v>0</v>
      </c>
      <c r="AB47" s="139">
        <v>0</v>
      </c>
      <c r="AC47" s="138">
        <v>0</v>
      </c>
      <c r="AD47" s="139">
        <v>0</v>
      </c>
      <c r="AE47" s="138">
        <v>0</v>
      </c>
      <c r="AF47" s="139">
        <v>0</v>
      </c>
      <c r="AG47" s="138">
        <v>0</v>
      </c>
      <c r="AH47" s="140">
        <v>0</v>
      </c>
      <c r="AI47" s="136">
        <f>K47+M47+O47+Q47+S47+U47+W47+Y47+AA47+AC47+AE47+AG47</f>
        <v>0</v>
      </c>
      <c r="AJ47" s="136">
        <v>0</v>
      </c>
      <c r="AK47" s="136">
        <v>0</v>
      </c>
      <c r="AL47" s="135">
        <v>0</v>
      </c>
      <c r="AM47" s="141" t="s">
        <v>365</v>
      </c>
      <c r="AN47" s="142">
        <f t="shared" si="3"/>
        <v>0</v>
      </c>
      <c r="AO47" s="142">
        <f t="shared" si="1"/>
        <v>0</v>
      </c>
      <c r="AP47" s="142">
        <f t="shared" si="2"/>
        <v>0</v>
      </c>
    </row>
    <row r="48" spans="1:42" s="5" customFormat="1" ht="30" customHeight="1" thickBot="1" x14ac:dyDescent="0.3">
      <c r="A48" s="144">
        <v>43</v>
      </c>
      <c r="B48" s="144" t="s">
        <v>315</v>
      </c>
      <c r="C48" s="144" t="s">
        <v>331</v>
      </c>
      <c r="D48" s="146" t="s">
        <v>49</v>
      </c>
      <c r="E48" s="147">
        <v>48230000</v>
      </c>
      <c r="F48" s="147">
        <f>14058172.18+AO48</f>
        <v>19817957.899999999</v>
      </c>
      <c r="G48" s="147">
        <v>18378011.469999999</v>
      </c>
      <c r="H48" s="147">
        <f t="shared" si="9"/>
        <v>1439946.4299999997</v>
      </c>
      <c r="I48" s="147">
        <f t="shared" si="8"/>
        <v>28412042.100000001</v>
      </c>
      <c r="J48" s="148">
        <v>14058172.18</v>
      </c>
      <c r="K48" s="156">
        <v>0</v>
      </c>
      <c r="L48" s="157">
        <v>0</v>
      </c>
      <c r="M48" s="156">
        <v>0</v>
      </c>
      <c r="N48" s="157">
        <v>0</v>
      </c>
      <c r="O48" s="156">
        <v>0</v>
      </c>
      <c r="P48" s="157"/>
      <c r="Q48" s="156">
        <v>1439946.43</v>
      </c>
      <c r="R48" s="157">
        <v>1439946.43</v>
      </c>
      <c r="S48" s="156">
        <v>0</v>
      </c>
      <c r="T48" s="157">
        <v>0</v>
      </c>
      <c r="U48" s="156">
        <v>0</v>
      </c>
      <c r="V48" s="157">
        <v>1439946.43</v>
      </c>
      <c r="W48" s="156">
        <v>1439946.43</v>
      </c>
      <c r="X48" s="157">
        <v>0</v>
      </c>
      <c r="Y48" s="156">
        <v>0</v>
      </c>
      <c r="Z48" s="157">
        <v>0</v>
      </c>
      <c r="AA48" s="156">
        <v>1439946.43</v>
      </c>
      <c r="AB48" s="157">
        <v>0</v>
      </c>
      <c r="AC48" s="156">
        <v>0</v>
      </c>
      <c r="AD48" s="157">
        <v>1439946.43</v>
      </c>
      <c r="AE48" s="156">
        <v>0</v>
      </c>
      <c r="AF48" s="157">
        <v>0</v>
      </c>
      <c r="AG48" s="156">
        <v>1439946.43</v>
      </c>
      <c r="AH48" s="149">
        <v>1439946.43</v>
      </c>
      <c r="AI48" s="147">
        <f>K48+M48+O48+Q48+S48+U48+W48+Y48+AA48+AC48+AE48+AG48</f>
        <v>5759785.7199999997</v>
      </c>
      <c r="AJ48" s="147">
        <f>AI48</f>
        <v>5759785.7199999997</v>
      </c>
      <c r="AK48" s="147">
        <f>AJ48</f>
        <v>5759785.7199999997</v>
      </c>
      <c r="AL48" s="147">
        <f>E48-F48-AJ48-AK48</f>
        <v>16892470.660000004</v>
      </c>
      <c r="AM48" s="233"/>
      <c r="AN48" s="150">
        <f>K48+M48+O48+Q48+S48+U48+W48+Y48+AA48+AC48+AE48+AG48</f>
        <v>5759785.7199999997</v>
      </c>
      <c r="AO48" s="150">
        <f t="shared" si="1"/>
        <v>5759785.7199999997</v>
      </c>
      <c r="AP48" s="150">
        <f t="shared" si="2"/>
        <v>0</v>
      </c>
    </row>
    <row r="49" spans="1:45" s="4" customFormat="1" ht="21.75" hidden="1" customHeight="1" thickBot="1" x14ac:dyDescent="0.3">
      <c r="A49" s="133">
        <v>44</v>
      </c>
      <c r="B49" s="133" t="s">
        <v>313</v>
      </c>
      <c r="C49" s="134" t="s">
        <v>371</v>
      </c>
      <c r="D49" s="143" t="s">
        <v>63</v>
      </c>
      <c r="E49" s="135">
        <v>258000000</v>
      </c>
      <c r="F49" s="135">
        <v>216548000</v>
      </c>
      <c r="G49" s="136">
        <v>207948000</v>
      </c>
      <c r="H49" s="136">
        <f t="shared" si="9"/>
        <v>8600000</v>
      </c>
      <c r="I49" s="135">
        <f t="shared" si="8"/>
        <v>41452000</v>
      </c>
      <c r="J49" s="137">
        <v>199348000</v>
      </c>
      <c r="K49" s="138">
        <v>0</v>
      </c>
      <c r="L49" s="139">
        <v>0</v>
      </c>
      <c r="M49" s="138">
        <v>0</v>
      </c>
      <c r="N49" s="139">
        <v>0</v>
      </c>
      <c r="O49" s="138">
        <v>0</v>
      </c>
      <c r="P49" s="139">
        <v>0</v>
      </c>
      <c r="Q49" s="138">
        <v>0</v>
      </c>
      <c r="R49" s="139">
        <v>0</v>
      </c>
      <c r="S49" s="138">
        <v>0</v>
      </c>
      <c r="T49" s="139">
        <v>0</v>
      </c>
      <c r="U49" s="138">
        <v>0</v>
      </c>
      <c r="V49" s="139">
        <v>0</v>
      </c>
      <c r="W49" s="138">
        <v>0</v>
      </c>
      <c r="X49" s="139">
        <v>0</v>
      </c>
      <c r="Y49" s="138">
        <v>0</v>
      </c>
      <c r="Z49" s="139">
        <v>0</v>
      </c>
      <c r="AA49" s="138">
        <v>0</v>
      </c>
      <c r="AB49" s="139">
        <v>0</v>
      </c>
      <c r="AC49" s="138">
        <v>0</v>
      </c>
      <c r="AD49" s="139">
        <v>0</v>
      </c>
      <c r="AE49" s="138">
        <v>0</v>
      </c>
      <c r="AF49" s="139">
        <v>0</v>
      </c>
      <c r="AG49" s="138">
        <v>0</v>
      </c>
      <c r="AH49" s="140">
        <v>0</v>
      </c>
      <c r="AI49" s="136">
        <f>K49+M49+O49+Q49+S49+U49+W49+Y49+AA49+AC49</f>
        <v>0</v>
      </c>
      <c r="AJ49" s="136">
        <v>0</v>
      </c>
      <c r="AK49" s="136">
        <v>0</v>
      </c>
      <c r="AL49" s="135">
        <v>0</v>
      </c>
      <c r="AM49" s="141" t="s">
        <v>373</v>
      </c>
      <c r="AN49" s="142">
        <f t="shared" si="3"/>
        <v>0</v>
      </c>
      <c r="AO49" s="142">
        <f t="shared" si="1"/>
        <v>0</v>
      </c>
      <c r="AP49" s="142">
        <f t="shared" si="2"/>
        <v>0</v>
      </c>
    </row>
    <row r="50" spans="1:45" s="4" customFormat="1" ht="21.75" hidden="1" customHeight="1" thickBot="1" x14ac:dyDescent="0.3">
      <c r="A50" s="133">
        <v>45</v>
      </c>
      <c r="B50" s="133" t="s">
        <v>103</v>
      </c>
      <c r="C50" s="134" t="s">
        <v>376</v>
      </c>
      <c r="D50" s="143" t="s">
        <v>68</v>
      </c>
      <c r="E50" s="135">
        <v>2752960</v>
      </c>
      <c r="F50" s="135">
        <v>2752960</v>
      </c>
      <c r="G50" s="136">
        <v>2752960</v>
      </c>
      <c r="H50" s="136">
        <f t="shared" si="9"/>
        <v>0</v>
      </c>
      <c r="I50" s="135">
        <f t="shared" si="8"/>
        <v>0</v>
      </c>
      <c r="J50" s="137">
        <v>2752960</v>
      </c>
      <c r="K50" s="138">
        <v>0</v>
      </c>
      <c r="L50" s="139">
        <v>0</v>
      </c>
      <c r="M50" s="138">
        <v>0</v>
      </c>
      <c r="N50" s="139">
        <v>0</v>
      </c>
      <c r="O50" s="138">
        <v>0</v>
      </c>
      <c r="P50" s="139">
        <v>0</v>
      </c>
      <c r="Q50" s="138">
        <v>0</v>
      </c>
      <c r="R50" s="139">
        <v>0</v>
      </c>
      <c r="S50" s="138">
        <v>0</v>
      </c>
      <c r="T50" s="139">
        <v>0</v>
      </c>
      <c r="U50" s="138">
        <v>0</v>
      </c>
      <c r="V50" s="139">
        <v>0</v>
      </c>
      <c r="W50" s="138">
        <v>0</v>
      </c>
      <c r="X50" s="139">
        <v>0</v>
      </c>
      <c r="Y50" s="138">
        <v>0</v>
      </c>
      <c r="Z50" s="139">
        <v>0</v>
      </c>
      <c r="AA50" s="138">
        <v>0</v>
      </c>
      <c r="AB50" s="139">
        <v>0</v>
      </c>
      <c r="AC50" s="138">
        <v>0</v>
      </c>
      <c r="AD50" s="139">
        <v>0</v>
      </c>
      <c r="AE50" s="138">
        <v>0</v>
      </c>
      <c r="AF50" s="139">
        <v>0</v>
      </c>
      <c r="AG50" s="138">
        <v>0</v>
      </c>
      <c r="AH50" s="140">
        <v>0</v>
      </c>
      <c r="AI50" s="136">
        <f>SUM(K50,M50,O50,Q50,S50,U50,W50,Y50,AA50,AC50,AE50,AG50,)</f>
        <v>0</v>
      </c>
      <c r="AJ50" s="136">
        <v>0</v>
      </c>
      <c r="AK50" s="136">
        <v>0</v>
      </c>
      <c r="AL50" s="135">
        <v>0</v>
      </c>
      <c r="AM50" s="141" t="s">
        <v>87</v>
      </c>
      <c r="AN50" s="142">
        <f t="shared" si="3"/>
        <v>0</v>
      </c>
      <c r="AO50" s="142">
        <f t="shared" si="1"/>
        <v>0</v>
      </c>
      <c r="AP50" s="142">
        <f t="shared" si="2"/>
        <v>0</v>
      </c>
    </row>
    <row r="51" spans="1:45" s="5" customFormat="1" ht="30.75" thickBot="1" x14ac:dyDescent="0.3">
      <c r="A51" s="144">
        <v>46</v>
      </c>
      <c r="B51" s="144" t="s">
        <v>182</v>
      </c>
      <c r="C51" s="144" t="s">
        <v>331</v>
      </c>
      <c r="D51" s="146" t="s">
        <v>73</v>
      </c>
      <c r="E51" s="147">
        <v>10123738.810000001</v>
      </c>
      <c r="F51" s="147">
        <f>4775348.5+AO51</f>
        <v>7455217.9500000002</v>
      </c>
      <c r="G51" s="147">
        <v>7455217.9500000002</v>
      </c>
      <c r="H51" s="147">
        <f t="shared" si="9"/>
        <v>0</v>
      </c>
      <c r="I51" s="147">
        <f t="shared" ref="I51:I56" si="10">E51-F51</f>
        <v>2668520.8600000003</v>
      </c>
      <c r="J51" s="148">
        <v>4775348.5</v>
      </c>
      <c r="K51" s="156">
        <v>0</v>
      </c>
      <c r="L51" s="157">
        <v>0</v>
      </c>
      <c r="M51" s="156">
        <v>0</v>
      </c>
      <c r="N51" s="157">
        <v>0</v>
      </c>
      <c r="O51" s="156">
        <v>2024747.764</v>
      </c>
      <c r="P51" s="157">
        <v>0</v>
      </c>
      <c r="Q51" s="156">
        <v>0</v>
      </c>
      <c r="R51" s="157">
        <v>0</v>
      </c>
      <c r="S51" s="156">
        <v>979614.32199999993</v>
      </c>
      <c r="T51" s="157">
        <v>0</v>
      </c>
      <c r="U51" s="156">
        <v>0</v>
      </c>
      <c r="V51" s="157">
        <v>0</v>
      </c>
      <c r="W51" s="156">
        <v>2024747.764</v>
      </c>
      <c r="X51" s="157">
        <v>0</v>
      </c>
      <c r="Y51" s="156">
        <v>0</v>
      </c>
      <c r="Z51" s="157">
        <v>0</v>
      </c>
      <c r="AA51" s="156">
        <v>0</v>
      </c>
      <c r="AB51" s="157">
        <v>0</v>
      </c>
      <c r="AC51" s="156">
        <v>0</v>
      </c>
      <c r="AD51" s="157">
        <v>0</v>
      </c>
      <c r="AE51" s="156">
        <v>0</v>
      </c>
      <c r="AF51" s="157">
        <v>2679869.4500000002</v>
      </c>
      <c r="AG51" s="156">
        <v>0</v>
      </c>
      <c r="AH51" s="149">
        <v>0</v>
      </c>
      <c r="AI51" s="147">
        <f>K51+M51+O51+Q51+S51+U51+W51+Y51+AA51+AC51+AE51+AG51</f>
        <v>5029109.8499999996</v>
      </c>
      <c r="AJ51" s="147">
        <v>0</v>
      </c>
      <c r="AK51" s="147">
        <v>0</v>
      </c>
      <c r="AL51" s="147">
        <v>0</v>
      </c>
      <c r="AM51" s="233" t="s">
        <v>609</v>
      </c>
      <c r="AN51" s="150">
        <f>K51+M51+O51+Q51+S51+U51+W51+Y51+AA51+AC51+AE51+AG51</f>
        <v>5029109.8499999996</v>
      </c>
      <c r="AO51" s="150">
        <f t="shared" si="1"/>
        <v>2679869.4500000002</v>
      </c>
      <c r="AP51" s="150">
        <f>AO51-AN51</f>
        <v>-2349240.3999999994</v>
      </c>
      <c r="AS51" s="242"/>
    </row>
    <row r="52" spans="1:45" s="5" customFormat="1" ht="30" customHeight="1" thickBot="1" x14ac:dyDescent="0.3">
      <c r="A52" s="144">
        <v>47</v>
      </c>
      <c r="B52" s="144" t="s">
        <v>182</v>
      </c>
      <c r="C52" s="144" t="s">
        <v>331</v>
      </c>
      <c r="D52" s="146" t="s">
        <v>72</v>
      </c>
      <c r="E52" s="147">
        <v>396556.6</v>
      </c>
      <c r="F52" s="147">
        <f>190759.72+AO52</f>
        <v>396556.6</v>
      </c>
      <c r="G52" s="147">
        <v>293658.16000000003</v>
      </c>
      <c r="H52" s="147">
        <f t="shared" si="9"/>
        <v>102898.43999999994</v>
      </c>
      <c r="I52" s="147">
        <f t="shared" si="10"/>
        <v>0</v>
      </c>
      <c r="J52" s="148">
        <v>190759.72</v>
      </c>
      <c r="K52" s="156">
        <v>0</v>
      </c>
      <c r="L52" s="157">
        <v>0</v>
      </c>
      <c r="M52" s="156">
        <v>0</v>
      </c>
      <c r="N52" s="157">
        <v>0</v>
      </c>
      <c r="O52" s="156">
        <v>0</v>
      </c>
      <c r="P52" s="157">
        <v>0</v>
      </c>
      <c r="Q52" s="156">
        <v>0</v>
      </c>
      <c r="R52" s="157">
        <v>0</v>
      </c>
      <c r="S52" s="156">
        <v>0</v>
      </c>
      <c r="T52" s="157">
        <v>0</v>
      </c>
      <c r="U52" s="156">
        <v>0</v>
      </c>
      <c r="V52" s="157">
        <v>205796.88</v>
      </c>
      <c r="W52" s="156">
        <v>95173.58</v>
      </c>
      <c r="X52" s="157">
        <v>0</v>
      </c>
      <c r="Y52" s="156">
        <v>0</v>
      </c>
      <c r="Z52" s="157">
        <v>0</v>
      </c>
      <c r="AA52" s="156">
        <v>0</v>
      </c>
      <c r="AB52" s="157">
        <v>0</v>
      </c>
      <c r="AC52" s="156">
        <v>0</v>
      </c>
      <c r="AD52" s="157">
        <v>0</v>
      </c>
      <c r="AE52" s="156">
        <v>0</v>
      </c>
      <c r="AF52" s="157">
        <v>0</v>
      </c>
      <c r="AG52" s="156">
        <v>0</v>
      </c>
      <c r="AH52" s="149">
        <v>0</v>
      </c>
      <c r="AI52" s="147">
        <f>K52+M52+O52+Q52+S52+U52+W52+Y52+AA52+AC52+AE52+AG52</f>
        <v>95173.58</v>
      </c>
      <c r="AJ52" s="147">
        <v>110623.29999999997</v>
      </c>
      <c r="AK52" s="147">
        <v>0</v>
      </c>
      <c r="AL52" s="147">
        <v>0</v>
      </c>
      <c r="AM52" s="233" t="s">
        <v>574</v>
      </c>
      <c r="AN52" s="150">
        <f>K52+M52+O52+Q52+S52+U52+W52+Y52+AA52+AC52+AE52+AG52</f>
        <v>95173.58</v>
      </c>
      <c r="AO52" s="150">
        <f t="shared" si="1"/>
        <v>205796.88</v>
      </c>
      <c r="AP52" s="150">
        <f>AO52-AN52</f>
        <v>110623.3</v>
      </c>
    </row>
    <row r="53" spans="1:45" s="5" customFormat="1" ht="165.75" thickBot="1" x14ac:dyDescent="0.3">
      <c r="A53" s="144">
        <v>48</v>
      </c>
      <c r="B53" s="144" t="s">
        <v>130</v>
      </c>
      <c r="C53" s="144" t="s">
        <v>331</v>
      </c>
      <c r="D53" s="146" t="s">
        <v>307</v>
      </c>
      <c r="E53" s="147">
        <v>42430740</v>
      </c>
      <c r="F53" s="147">
        <f>17147307.26+AO53</f>
        <v>29230993.190000005</v>
      </c>
      <c r="G53" s="147">
        <v>29161603.190000001</v>
      </c>
      <c r="H53" s="147">
        <f>F53-G53</f>
        <v>69390.000000003725</v>
      </c>
      <c r="I53" s="147">
        <f t="shared" si="10"/>
        <v>13199746.809999995</v>
      </c>
      <c r="J53" s="148">
        <v>17147307.260000002</v>
      </c>
      <c r="K53" s="156">
        <v>0</v>
      </c>
      <c r="L53" s="157">
        <v>0</v>
      </c>
      <c r="M53" s="156">
        <v>1076473.46</v>
      </c>
      <c r="N53" s="157">
        <f>1059690.48-16000</f>
        <v>1043690.48</v>
      </c>
      <c r="O53" s="156">
        <v>1076473.46</v>
      </c>
      <c r="P53" s="157">
        <v>1038490.4800000001</v>
      </c>
      <c r="Q53" s="156">
        <v>1689418.46</v>
      </c>
      <c r="R53" s="157">
        <f>100700+220832.98+658657.5-(4100+9400)</f>
        <v>966690.48</v>
      </c>
      <c r="S53" s="156">
        <v>1076473.46</v>
      </c>
      <c r="T53" s="157">
        <f>658657.5+220832.98+222600-3000</f>
        <v>1099090.48</v>
      </c>
      <c r="U53" s="156">
        <v>1076473.46</v>
      </c>
      <c r="V53" s="157">
        <f>658657.5+220832.98+31800</f>
        <v>911290.48</v>
      </c>
      <c r="W53" s="156">
        <v>1076473.46</v>
      </c>
      <c r="X53" s="157">
        <f>658657.5+220832.98+63600</f>
        <v>943090.48</v>
      </c>
      <c r="Y53" s="156">
        <v>1076473.46</v>
      </c>
      <c r="Z53" s="157">
        <f>16400.65+159000+220832.98+658657.5</f>
        <v>1054891.1299999999</v>
      </c>
      <c r="AA53" s="156">
        <v>1076473.46</v>
      </c>
      <c r="AB53" s="157">
        <v>980190.48</v>
      </c>
      <c r="AC53" s="156">
        <v>1689418.46</v>
      </c>
      <c r="AD53" s="157">
        <f>953690.48-40700</f>
        <v>912990.48</v>
      </c>
      <c r="AE53" s="156">
        <v>1076473.46</v>
      </c>
      <c r="AF53" s="157">
        <v>2131880.48</v>
      </c>
      <c r="AG53" s="156">
        <f>1076473.46*2</f>
        <v>2152946.92</v>
      </c>
      <c r="AH53" s="149">
        <v>1001390.48</v>
      </c>
      <c r="AI53" s="147">
        <f>K53+M53+O53+Q53+S53+U53+W53+Y53+AA53+AC53+AE53+AG53</f>
        <v>14143571.520000001</v>
      </c>
      <c r="AJ53" s="147">
        <f>E53-J53-AI53</f>
        <v>11139861.219999997</v>
      </c>
      <c r="AK53" s="147">
        <v>0</v>
      </c>
      <c r="AL53" s="147">
        <v>0</v>
      </c>
      <c r="AM53" s="158" t="s">
        <v>677</v>
      </c>
      <c r="AN53" s="150">
        <f>K53+M53+O53+Q53+S53+U53+W53+Y53+AA53+AC53+AE53+AG53</f>
        <v>14143571.520000001</v>
      </c>
      <c r="AO53" s="150">
        <f t="shared" si="1"/>
        <v>12083685.930000002</v>
      </c>
      <c r="AP53" s="150">
        <f t="shared" si="2"/>
        <v>-2059885.5899999999</v>
      </c>
    </row>
    <row r="54" spans="1:45" s="4" customFormat="1" ht="21.75" hidden="1" customHeight="1" thickBot="1" x14ac:dyDescent="0.3">
      <c r="A54" s="133">
        <v>49</v>
      </c>
      <c r="B54" s="133" t="s">
        <v>316</v>
      </c>
      <c r="C54" s="134" t="s">
        <v>109</v>
      </c>
      <c r="D54" s="143" t="s">
        <v>84</v>
      </c>
      <c r="E54" s="135">
        <v>287600</v>
      </c>
      <c r="F54" s="135">
        <v>212610</v>
      </c>
      <c r="G54" s="136">
        <v>0</v>
      </c>
      <c r="H54" s="136">
        <f>F54-G54</f>
        <v>212610</v>
      </c>
      <c r="I54" s="135">
        <f t="shared" si="10"/>
        <v>74990</v>
      </c>
      <c r="J54" s="137">
        <v>212610</v>
      </c>
      <c r="K54" s="138">
        <v>0</v>
      </c>
      <c r="L54" s="139">
        <v>0</v>
      </c>
      <c r="M54" s="138">
        <v>0</v>
      </c>
      <c r="N54" s="139">
        <v>0</v>
      </c>
      <c r="O54" s="138">
        <v>0</v>
      </c>
      <c r="P54" s="139">
        <v>0</v>
      </c>
      <c r="Q54" s="138">
        <v>0</v>
      </c>
      <c r="R54" s="139">
        <v>0</v>
      </c>
      <c r="S54" s="138">
        <v>0</v>
      </c>
      <c r="T54" s="139">
        <v>0</v>
      </c>
      <c r="U54" s="138">
        <v>0</v>
      </c>
      <c r="V54" s="139">
        <v>0</v>
      </c>
      <c r="W54" s="138">
        <v>0</v>
      </c>
      <c r="X54" s="139">
        <v>0</v>
      </c>
      <c r="Y54" s="138">
        <v>0</v>
      </c>
      <c r="Z54" s="139">
        <v>0</v>
      </c>
      <c r="AA54" s="138">
        <v>0</v>
      </c>
      <c r="AB54" s="139">
        <v>0</v>
      </c>
      <c r="AC54" s="138">
        <v>0</v>
      </c>
      <c r="AD54" s="139">
        <v>0</v>
      </c>
      <c r="AE54" s="138">
        <v>0</v>
      </c>
      <c r="AF54" s="139">
        <v>0</v>
      </c>
      <c r="AG54" s="138">
        <v>0</v>
      </c>
      <c r="AH54" s="140">
        <v>0</v>
      </c>
      <c r="AI54" s="136">
        <f>SUM(K54,M54,O54,Q54,S54,U54,W54,Y54,AA54,AC54,AE54,AG54,)</f>
        <v>0</v>
      </c>
      <c r="AJ54" s="136">
        <v>0</v>
      </c>
      <c r="AK54" s="136">
        <v>0</v>
      </c>
      <c r="AL54" s="135">
        <v>0</v>
      </c>
      <c r="AM54" s="141" t="s">
        <v>87</v>
      </c>
      <c r="AN54" s="142">
        <f t="shared" si="3"/>
        <v>0</v>
      </c>
      <c r="AO54" s="142">
        <f t="shared" si="1"/>
        <v>0</v>
      </c>
      <c r="AP54" s="142">
        <f t="shared" si="2"/>
        <v>0</v>
      </c>
    </row>
    <row r="55" spans="1:45" s="4" customFormat="1" ht="21.75" hidden="1" customHeight="1" thickBot="1" x14ac:dyDescent="0.3">
      <c r="A55" s="133">
        <v>50</v>
      </c>
      <c r="B55" s="133" t="s">
        <v>316</v>
      </c>
      <c r="C55" s="134" t="s">
        <v>109</v>
      </c>
      <c r="D55" s="143" t="s">
        <v>82</v>
      </c>
      <c r="E55" s="135">
        <v>45468</v>
      </c>
      <c r="F55" s="135">
        <v>45468</v>
      </c>
      <c r="G55" s="136">
        <v>45468</v>
      </c>
      <c r="H55" s="136">
        <f>F55-G55</f>
        <v>0</v>
      </c>
      <c r="I55" s="135">
        <f t="shared" si="10"/>
        <v>0</v>
      </c>
      <c r="J55" s="137">
        <v>45468</v>
      </c>
      <c r="K55" s="138">
        <v>0</v>
      </c>
      <c r="L55" s="139">
        <v>0</v>
      </c>
      <c r="M55" s="138">
        <v>0</v>
      </c>
      <c r="N55" s="139">
        <v>0</v>
      </c>
      <c r="O55" s="138">
        <v>0</v>
      </c>
      <c r="P55" s="139">
        <v>0</v>
      </c>
      <c r="Q55" s="138">
        <v>0</v>
      </c>
      <c r="R55" s="139">
        <v>0</v>
      </c>
      <c r="S55" s="138">
        <v>0</v>
      </c>
      <c r="T55" s="139">
        <v>0</v>
      </c>
      <c r="U55" s="138">
        <v>0</v>
      </c>
      <c r="V55" s="139">
        <v>0</v>
      </c>
      <c r="W55" s="138">
        <v>0</v>
      </c>
      <c r="X55" s="139">
        <v>0</v>
      </c>
      <c r="Y55" s="138">
        <v>0</v>
      </c>
      <c r="Z55" s="139">
        <v>0</v>
      </c>
      <c r="AA55" s="138">
        <v>0</v>
      </c>
      <c r="AB55" s="139">
        <v>0</v>
      </c>
      <c r="AC55" s="138">
        <v>0</v>
      </c>
      <c r="AD55" s="139">
        <v>0</v>
      </c>
      <c r="AE55" s="138">
        <v>0</v>
      </c>
      <c r="AF55" s="139">
        <v>0</v>
      </c>
      <c r="AG55" s="138">
        <v>0</v>
      </c>
      <c r="AH55" s="140">
        <v>0</v>
      </c>
      <c r="AI55" s="136">
        <f>SUM(K55,M55,O55,Q55,S55,U55,W55,Y55,AA55,AC55,AE55,AG55,)</f>
        <v>0</v>
      </c>
      <c r="AJ55" s="136">
        <v>0</v>
      </c>
      <c r="AK55" s="136">
        <v>0</v>
      </c>
      <c r="AL55" s="135">
        <v>0</v>
      </c>
      <c r="AM55" s="141" t="s">
        <v>87</v>
      </c>
      <c r="AN55" s="142">
        <f t="shared" si="3"/>
        <v>0</v>
      </c>
      <c r="AO55" s="142">
        <f t="shared" si="1"/>
        <v>0</v>
      </c>
      <c r="AP55" s="142">
        <f t="shared" si="2"/>
        <v>0</v>
      </c>
    </row>
    <row r="56" spans="1:45" s="4" customFormat="1" ht="21.75" hidden="1" customHeight="1" thickBot="1" x14ac:dyDescent="0.3">
      <c r="A56" s="133">
        <v>51</v>
      </c>
      <c r="B56" s="133" t="s">
        <v>103</v>
      </c>
      <c r="C56" s="134" t="s">
        <v>376</v>
      </c>
      <c r="D56" s="143" t="s">
        <v>85</v>
      </c>
      <c r="E56" s="135">
        <v>931350</v>
      </c>
      <c r="F56" s="135">
        <v>931350</v>
      </c>
      <c r="G56" s="136">
        <v>931350</v>
      </c>
      <c r="H56" s="136">
        <f>F56-G56</f>
        <v>0</v>
      </c>
      <c r="I56" s="135">
        <f t="shared" si="10"/>
        <v>0</v>
      </c>
      <c r="J56" s="137">
        <v>931350</v>
      </c>
      <c r="K56" s="138">
        <v>0</v>
      </c>
      <c r="L56" s="139">
        <v>0</v>
      </c>
      <c r="M56" s="138">
        <v>0</v>
      </c>
      <c r="N56" s="139">
        <v>0</v>
      </c>
      <c r="O56" s="138">
        <v>0</v>
      </c>
      <c r="P56" s="139">
        <v>0</v>
      </c>
      <c r="Q56" s="138">
        <v>0</v>
      </c>
      <c r="R56" s="139">
        <v>0</v>
      </c>
      <c r="S56" s="138">
        <v>0</v>
      </c>
      <c r="T56" s="139">
        <v>0</v>
      </c>
      <c r="U56" s="138">
        <v>0</v>
      </c>
      <c r="V56" s="139">
        <v>0</v>
      </c>
      <c r="W56" s="138">
        <v>0</v>
      </c>
      <c r="X56" s="139">
        <v>0</v>
      </c>
      <c r="Y56" s="138">
        <v>0</v>
      </c>
      <c r="Z56" s="139">
        <v>0</v>
      </c>
      <c r="AA56" s="138">
        <v>0</v>
      </c>
      <c r="AB56" s="139">
        <v>0</v>
      </c>
      <c r="AC56" s="138">
        <v>0</v>
      </c>
      <c r="AD56" s="139">
        <v>0</v>
      </c>
      <c r="AE56" s="138">
        <v>0</v>
      </c>
      <c r="AF56" s="139">
        <v>0</v>
      </c>
      <c r="AG56" s="138">
        <v>0</v>
      </c>
      <c r="AH56" s="140">
        <v>0</v>
      </c>
      <c r="AI56" s="136">
        <f>SUM(K56,M56,O56,Q56,S56,U56,W56,Y56,AA56,AC56,AF56,AG56,)</f>
        <v>0</v>
      </c>
      <c r="AJ56" s="136">
        <v>0</v>
      </c>
      <c r="AK56" s="136">
        <v>0</v>
      </c>
      <c r="AL56" s="135">
        <v>0</v>
      </c>
      <c r="AM56" s="141"/>
      <c r="AN56" s="142">
        <f t="shared" si="3"/>
        <v>0</v>
      </c>
      <c r="AO56" s="142">
        <f t="shared" si="1"/>
        <v>0</v>
      </c>
      <c r="AP56" s="142">
        <f t="shared" si="2"/>
        <v>0</v>
      </c>
    </row>
    <row r="57" spans="1:45" s="4" customFormat="1" ht="21.75" hidden="1" customHeight="1" thickBot="1" x14ac:dyDescent="0.3">
      <c r="A57" s="133">
        <v>52</v>
      </c>
      <c r="B57" s="133" t="s">
        <v>130</v>
      </c>
      <c r="C57" s="134" t="s">
        <v>109</v>
      </c>
      <c r="D57" s="143" t="s">
        <v>91</v>
      </c>
      <c r="E57" s="135">
        <v>25864</v>
      </c>
      <c r="F57" s="135"/>
      <c r="G57" s="136"/>
      <c r="H57" s="136"/>
      <c r="I57" s="135"/>
      <c r="J57" s="137">
        <v>25864</v>
      </c>
      <c r="K57" s="138">
        <v>0</v>
      </c>
      <c r="L57" s="139">
        <v>0</v>
      </c>
      <c r="M57" s="138">
        <v>0</v>
      </c>
      <c r="N57" s="139">
        <v>0</v>
      </c>
      <c r="O57" s="138">
        <v>0</v>
      </c>
      <c r="P57" s="139">
        <v>0</v>
      </c>
      <c r="Q57" s="138">
        <v>0</v>
      </c>
      <c r="R57" s="139">
        <v>0</v>
      </c>
      <c r="S57" s="138">
        <v>0</v>
      </c>
      <c r="T57" s="139">
        <v>0</v>
      </c>
      <c r="U57" s="138">
        <v>0</v>
      </c>
      <c r="V57" s="139">
        <v>0</v>
      </c>
      <c r="W57" s="138">
        <v>0</v>
      </c>
      <c r="X57" s="139">
        <v>0</v>
      </c>
      <c r="Y57" s="138">
        <v>0</v>
      </c>
      <c r="Z57" s="139">
        <v>0</v>
      </c>
      <c r="AA57" s="138">
        <v>0</v>
      </c>
      <c r="AB57" s="139">
        <v>0</v>
      </c>
      <c r="AC57" s="138">
        <v>0</v>
      </c>
      <c r="AD57" s="139">
        <v>0</v>
      </c>
      <c r="AE57" s="138">
        <v>0</v>
      </c>
      <c r="AF57" s="139">
        <v>0</v>
      </c>
      <c r="AG57" s="138">
        <v>0</v>
      </c>
      <c r="AH57" s="140">
        <v>0</v>
      </c>
      <c r="AI57" s="136">
        <f>SUM(K57,M57,O57,Q57,S57,U57,W57,Y57,AA57,AC57,AE57,AG57,)</f>
        <v>0</v>
      </c>
      <c r="AJ57" s="136">
        <v>0</v>
      </c>
      <c r="AK57" s="136">
        <v>0</v>
      </c>
      <c r="AL57" s="135">
        <v>0</v>
      </c>
      <c r="AM57" s="141"/>
      <c r="AN57" s="142">
        <f t="shared" si="3"/>
        <v>0</v>
      </c>
      <c r="AO57" s="142">
        <f t="shared" si="1"/>
        <v>0</v>
      </c>
      <c r="AP57" s="142">
        <f t="shared" si="2"/>
        <v>0</v>
      </c>
    </row>
    <row r="58" spans="1:45" s="4" customFormat="1" ht="21.75" hidden="1" customHeight="1" thickBot="1" x14ac:dyDescent="0.3">
      <c r="A58" s="133">
        <v>53</v>
      </c>
      <c r="B58" s="133" t="s">
        <v>130</v>
      </c>
      <c r="C58" s="134" t="s">
        <v>109</v>
      </c>
      <c r="D58" s="143" t="s">
        <v>90</v>
      </c>
      <c r="E58" s="135">
        <v>55000</v>
      </c>
      <c r="F58" s="135">
        <v>55000</v>
      </c>
      <c r="G58" s="136">
        <v>55000</v>
      </c>
      <c r="H58" s="136">
        <f t="shared" ref="H58:H67" si="11">F58-G58</f>
        <v>0</v>
      </c>
      <c r="I58" s="135">
        <f>E58-F58</f>
        <v>0</v>
      </c>
      <c r="J58" s="137">
        <v>11681</v>
      </c>
      <c r="K58" s="138">
        <v>0</v>
      </c>
      <c r="L58" s="139">
        <v>0</v>
      </c>
      <c r="M58" s="138">
        <v>0</v>
      </c>
      <c r="N58" s="139">
        <v>0</v>
      </c>
      <c r="O58" s="138">
        <v>0</v>
      </c>
      <c r="P58" s="139">
        <v>0</v>
      </c>
      <c r="Q58" s="138">
        <v>0</v>
      </c>
      <c r="R58" s="139">
        <v>0</v>
      </c>
      <c r="S58" s="138">
        <v>0</v>
      </c>
      <c r="T58" s="139">
        <v>0</v>
      </c>
      <c r="U58" s="138">
        <v>0</v>
      </c>
      <c r="V58" s="139">
        <v>0</v>
      </c>
      <c r="W58" s="138">
        <v>0</v>
      </c>
      <c r="X58" s="139">
        <v>0</v>
      </c>
      <c r="Y58" s="138">
        <v>0</v>
      </c>
      <c r="Z58" s="139">
        <v>0</v>
      </c>
      <c r="AA58" s="138">
        <v>0</v>
      </c>
      <c r="AB58" s="139">
        <v>0</v>
      </c>
      <c r="AC58" s="138">
        <v>0</v>
      </c>
      <c r="AD58" s="139">
        <v>0</v>
      </c>
      <c r="AE58" s="138">
        <v>0</v>
      </c>
      <c r="AF58" s="139">
        <v>0</v>
      </c>
      <c r="AG58" s="138">
        <v>0</v>
      </c>
      <c r="AH58" s="140">
        <v>0</v>
      </c>
      <c r="AI58" s="136">
        <f t="shared" ref="AI58:AI65" si="12">K58+M58+O58+Q58+S58+U58+W58+Y58+AA58+AC58+AE58+AG58</f>
        <v>0</v>
      </c>
      <c r="AJ58" s="136">
        <v>0</v>
      </c>
      <c r="AK58" s="136">
        <v>0</v>
      </c>
      <c r="AL58" s="135">
        <v>0</v>
      </c>
      <c r="AM58" s="141" t="s">
        <v>352</v>
      </c>
      <c r="AN58" s="142">
        <f t="shared" si="3"/>
        <v>0</v>
      </c>
      <c r="AO58" s="142">
        <f t="shared" si="1"/>
        <v>0</v>
      </c>
      <c r="AP58" s="142">
        <f t="shared" si="2"/>
        <v>0</v>
      </c>
    </row>
    <row r="59" spans="1:45" s="251" customFormat="1" ht="40.5" hidden="1" customHeight="1" thickBot="1" x14ac:dyDescent="0.3">
      <c r="A59" s="253">
        <v>54</v>
      </c>
      <c r="B59" s="253" t="s">
        <v>130</v>
      </c>
      <c r="C59" s="243" t="s">
        <v>606</v>
      </c>
      <c r="D59" s="244" t="s">
        <v>295</v>
      </c>
      <c r="E59" s="245">
        <v>83184</v>
      </c>
      <c r="F59" s="245">
        <f>23542.5+AO59</f>
        <v>23542.5</v>
      </c>
      <c r="G59" s="245">
        <v>0</v>
      </c>
      <c r="H59" s="245">
        <f t="shared" si="11"/>
        <v>23542.5</v>
      </c>
      <c r="I59" s="245">
        <f>E59-F59</f>
        <v>59641.5</v>
      </c>
      <c r="J59" s="246">
        <v>23542.5</v>
      </c>
      <c r="K59" s="247">
        <v>0</v>
      </c>
      <c r="L59" s="248">
        <v>0</v>
      </c>
      <c r="M59" s="247">
        <v>0</v>
      </c>
      <c r="N59" s="248">
        <v>0</v>
      </c>
      <c r="O59" s="247">
        <v>0</v>
      </c>
      <c r="P59" s="248">
        <v>0</v>
      </c>
      <c r="Q59" s="247">
        <v>0</v>
      </c>
      <c r="R59" s="248">
        <v>0</v>
      </c>
      <c r="S59" s="247">
        <v>0</v>
      </c>
      <c r="T59" s="248">
        <v>0</v>
      </c>
      <c r="U59" s="247">
        <v>0</v>
      </c>
      <c r="V59" s="248">
        <v>0</v>
      </c>
      <c r="W59" s="247">
        <v>0</v>
      </c>
      <c r="X59" s="248">
        <v>0</v>
      </c>
      <c r="Y59" s="247">
        <v>0</v>
      </c>
      <c r="Z59" s="248">
        <v>0</v>
      </c>
      <c r="AA59" s="247">
        <v>0</v>
      </c>
      <c r="AB59" s="248">
        <v>0</v>
      </c>
      <c r="AC59" s="247">
        <v>0</v>
      </c>
      <c r="AD59" s="248">
        <v>0</v>
      </c>
      <c r="AE59" s="247">
        <v>0</v>
      </c>
      <c r="AF59" s="157">
        <v>0</v>
      </c>
      <c r="AG59" s="247">
        <v>0</v>
      </c>
      <c r="AH59" s="149">
        <v>0</v>
      </c>
      <c r="AI59" s="245">
        <f t="shared" si="12"/>
        <v>0</v>
      </c>
      <c r="AJ59" s="245">
        <v>0</v>
      </c>
      <c r="AK59" s="245">
        <v>0</v>
      </c>
      <c r="AL59" s="245">
        <v>0</v>
      </c>
      <c r="AM59" s="249"/>
      <c r="AN59" s="250">
        <f>K59+M59+O59+Q59+S59+U59+W59+Y59+AA59+AC59</f>
        <v>0</v>
      </c>
      <c r="AO59" s="250">
        <f t="shared" si="1"/>
        <v>0</v>
      </c>
      <c r="AP59" s="250">
        <f t="shared" si="2"/>
        <v>0</v>
      </c>
    </row>
    <row r="60" spans="1:45" s="4" customFormat="1" ht="21.75" hidden="1" customHeight="1" thickBot="1" x14ac:dyDescent="0.3">
      <c r="A60" s="133">
        <v>55</v>
      </c>
      <c r="B60" s="133" t="s">
        <v>130</v>
      </c>
      <c r="C60" s="134" t="s">
        <v>376</v>
      </c>
      <c r="D60" s="143" t="s">
        <v>89</v>
      </c>
      <c r="E60" s="135">
        <v>137588</v>
      </c>
      <c r="F60" s="135">
        <v>73394</v>
      </c>
      <c r="G60" s="136">
        <v>137588</v>
      </c>
      <c r="H60" s="136">
        <f t="shared" si="11"/>
        <v>-64194</v>
      </c>
      <c r="I60" s="135">
        <f>E60-F60</f>
        <v>64194</v>
      </c>
      <c r="J60" s="137">
        <v>0</v>
      </c>
      <c r="K60" s="138">
        <v>0</v>
      </c>
      <c r="L60" s="139">
        <v>0</v>
      </c>
      <c r="M60" s="138">
        <v>0</v>
      </c>
      <c r="N60" s="139">
        <v>0</v>
      </c>
      <c r="O60" s="138">
        <v>0</v>
      </c>
      <c r="P60" s="139">
        <v>0</v>
      </c>
      <c r="Q60" s="138">
        <v>0</v>
      </c>
      <c r="R60" s="139">
        <v>0</v>
      </c>
      <c r="S60" s="138">
        <v>0</v>
      </c>
      <c r="T60" s="139">
        <v>0</v>
      </c>
      <c r="U60" s="138">
        <v>0</v>
      </c>
      <c r="V60" s="139">
        <v>0</v>
      </c>
      <c r="W60" s="138">
        <v>0</v>
      </c>
      <c r="X60" s="139">
        <v>0</v>
      </c>
      <c r="Y60" s="138">
        <v>0</v>
      </c>
      <c r="Z60" s="139">
        <v>0</v>
      </c>
      <c r="AA60" s="138">
        <v>0</v>
      </c>
      <c r="AB60" s="139">
        <v>0</v>
      </c>
      <c r="AC60" s="138">
        <v>0</v>
      </c>
      <c r="AD60" s="139">
        <v>0</v>
      </c>
      <c r="AE60" s="138">
        <v>0</v>
      </c>
      <c r="AF60" s="139">
        <v>0</v>
      </c>
      <c r="AG60" s="138">
        <v>0</v>
      </c>
      <c r="AH60" s="140">
        <v>0</v>
      </c>
      <c r="AI60" s="136">
        <f t="shared" si="12"/>
        <v>0</v>
      </c>
      <c r="AJ60" s="136">
        <v>0</v>
      </c>
      <c r="AK60" s="136">
        <v>0</v>
      </c>
      <c r="AL60" s="135">
        <v>0</v>
      </c>
      <c r="AM60" s="141" t="s">
        <v>378</v>
      </c>
      <c r="AN60" s="142">
        <f t="shared" si="3"/>
        <v>0</v>
      </c>
      <c r="AO60" s="142">
        <f t="shared" si="1"/>
        <v>0</v>
      </c>
      <c r="AP60" s="142">
        <f t="shared" si="2"/>
        <v>0</v>
      </c>
    </row>
    <row r="61" spans="1:45" s="4" customFormat="1" ht="21.75" hidden="1" customHeight="1" thickBot="1" x14ac:dyDescent="0.3">
      <c r="A61" s="133">
        <v>56</v>
      </c>
      <c r="B61" s="133" t="s">
        <v>130</v>
      </c>
      <c r="C61" s="134" t="s">
        <v>376</v>
      </c>
      <c r="D61" s="143" t="s">
        <v>294</v>
      </c>
      <c r="E61" s="135">
        <v>79500</v>
      </c>
      <c r="F61" s="135">
        <v>491098</v>
      </c>
      <c r="G61" s="136">
        <v>79500</v>
      </c>
      <c r="H61" s="136">
        <f t="shared" si="11"/>
        <v>411598</v>
      </c>
      <c r="I61" s="135">
        <f>E61-F61</f>
        <v>-411598</v>
      </c>
      <c r="J61" s="137">
        <v>0</v>
      </c>
      <c r="K61" s="138">
        <v>0</v>
      </c>
      <c r="L61" s="139">
        <v>0</v>
      </c>
      <c r="M61" s="138">
        <v>0</v>
      </c>
      <c r="N61" s="139">
        <v>0</v>
      </c>
      <c r="O61" s="138">
        <v>0</v>
      </c>
      <c r="P61" s="139">
        <v>0</v>
      </c>
      <c r="Q61" s="138">
        <v>0</v>
      </c>
      <c r="R61" s="139">
        <v>0</v>
      </c>
      <c r="S61" s="138">
        <v>0</v>
      </c>
      <c r="T61" s="139">
        <v>0</v>
      </c>
      <c r="U61" s="138">
        <v>0</v>
      </c>
      <c r="V61" s="139">
        <v>0</v>
      </c>
      <c r="W61" s="138">
        <v>0</v>
      </c>
      <c r="X61" s="139">
        <v>0</v>
      </c>
      <c r="Y61" s="138">
        <v>0</v>
      </c>
      <c r="Z61" s="139">
        <v>0</v>
      </c>
      <c r="AA61" s="138">
        <v>0</v>
      </c>
      <c r="AB61" s="139">
        <v>0</v>
      </c>
      <c r="AC61" s="138">
        <v>0</v>
      </c>
      <c r="AD61" s="139">
        <v>0</v>
      </c>
      <c r="AE61" s="138">
        <v>0</v>
      </c>
      <c r="AF61" s="139">
        <v>0</v>
      </c>
      <c r="AG61" s="138">
        <v>0</v>
      </c>
      <c r="AH61" s="140">
        <v>0</v>
      </c>
      <c r="AI61" s="136">
        <f t="shared" si="12"/>
        <v>0</v>
      </c>
      <c r="AJ61" s="136">
        <v>0</v>
      </c>
      <c r="AK61" s="136">
        <v>0</v>
      </c>
      <c r="AL61" s="135">
        <v>0</v>
      </c>
      <c r="AM61" s="141" t="s">
        <v>379</v>
      </c>
      <c r="AN61" s="142">
        <f t="shared" si="3"/>
        <v>0</v>
      </c>
      <c r="AO61" s="142">
        <f t="shared" si="1"/>
        <v>0</v>
      </c>
      <c r="AP61" s="142">
        <f t="shared" si="2"/>
        <v>0</v>
      </c>
    </row>
    <row r="62" spans="1:45" s="251" customFormat="1" ht="40.5" customHeight="1" thickBot="1" x14ac:dyDescent="0.3">
      <c r="A62" s="253">
        <v>57</v>
      </c>
      <c r="B62" s="253" t="s">
        <v>130</v>
      </c>
      <c r="C62" s="243" t="s">
        <v>608</v>
      </c>
      <c r="D62" s="244" t="s">
        <v>321</v>
      </c>
      <c r="E62" s="245">
        <v>73394</v>
      </c>
      <c r="F62" s="245">
        <f>73394+AO62</f>
        <v>73394</v>
      </c>
      <c r="G62" s="245">
        <v>73394</v>
      </c>
      <c r="H62" s="245">
        <f>F62-G62</f>
        <v>0</v>
      </c>
      <c r="I62" s="245">
        <v>0</v>
      </c>
      <c r="J62" s="246">
        <v>73394</v>
      </c>
      <c r="K62" s="247">
        <v>0</v>
      </c>
      <c r="L62" s="248">
        <v>0</v>
      </c>
      <c r="M62" s="247">
        <v>0</v>
      </c>
      <c r="N62" s="248">
        <v>0</v>
      </c>
      <c r="O62" s="247">
        <v>0</v>
      </c>
      <c r="P62" s="248">
        <v>0</v>
      </c>
      <c r="Q62" s="247">
        <v>0</v>
      </c>
      <c r="R62" s="248">
        <v>0</v>
      </c>
      <c r="S62" s="247">
        <v>0</v>
      </c>
      <c r="T62" s="248">
        <v>0</v>
      </c>
      <c r="U62" s="247">
        <v>0</v>
      </c>
      <c r="V62" s="248">
        <v>0</v>
      </c>
      <c r="W62" s="247">
        <v>0</v>
      </c>
      <c r="X62" s="248">
        <v>0</v>
      </c>
      <c r="Y62" s="247">
        <v>0</v>
      </c>
      <c r="Z62" s="248">
        <v>0</v>
      </c>
      <c r="AA62" s="247">
        <v>0</v>
      </c>
      <c r="AB62" s="248">
        <v>0</v>
      </c>
      <c r="AC62" s="247">
        <v>0</v>
      </c>
      <c r="AD62" s="248">
        <v>0</v>
      </c>
      <c r="AE62" s="247">
        <v>0</v>
      </c>
      <c r="AF62" s="157">
        <v>0</v>
      </c>
      <c r="AG62" s="247">
        <v>0</v>
      </c>
      <c r="AH62" s="149">
        <v>0</v>
      </c>
      <c r="AI62" s="245">
        <f t="shared" si="12"/>
        <v>0</v>
      </c>
      <c r="AJ62" s="245">
        <v>0</v>
      </c>
      <c r="AK62" s="245">
        <v>0</v>
      </c>
      <c r="AL62" s="245">
        <v>0</v>
      </c>
      <c r="AM62" s="249"/>
      <c r="AN62" s="250">
        <f>K62+M62+O62+Q62+S62+U62+W62+Y62+AA62+AC62+AE62+AG62</f>
        <v>0</v>
      </c>
      <c r="AO62" s="250">
        <f t="shared" si="1"/>
        <v>0</v>
      </c>
      <c r="AP62" s="250">
        <f t="shared" si="2"/>
        <v>0</v>
      </c>
    </row>
    <row r="63" spans="1:45" s="251" customFormat="1" ht="30" hidden="1" customHeight="1" thickBot="1" x14ac:dyDescent="0.3">
      <c r="A63" s="253">
        <v>58</v>
      </c>
      <c r="B63" s="253" t="s">
        <v>130</v>
      </c>
      <c r="C63" s="243" t="s">
        <v>607</v>
      </c>
      <c r="D63" s="244" t="s">
        <v>88</v>
      </c>
      <c r="E63" s="245">
        <v>491098</v>
      </c>
      <c r="F63" s="245">
        <f>491098+AO63</f>
        <v>491098</v>
      </c>
      <c r="G63" s="245">
        <v>0</v>
      </c>
      <c r="H63" s="245">
        <f t="shared" si="11"/>
        <v>491098</v>
      </c>
      <c r="I63" s="245">
        <f t="shared" ref="I63:I68" si="13">E63-F63</f>
        <v>0</v>
      </c>
      <c r="J63" s="246">
        <v>491098</v>
      </c>
      <c r="K63" s="247">
        <v>0</v>
      </c>
      <c r="L63" s="248">
        <v>0</v>
      </c>
      <c r="M63" s="247">
        <v>0</v>
      </c>
      <c r="N63" s="248">
        <v>0</v>
      </c>
      <c r="O63" s="247">
        <v>0</v>
      </c>
      <c r="P63" s="248">
        <v>0</v>
      </c>
      <c r="Q63" s="247">
        <v>0</v>
      </c>
      <c r="R63" s="248">
        <v>0</v>
      </c>
      <c r="S63" s="247">
        <v>0</v>
      </c>
      <c r="T63" s="248">
        <v>0</v>
      </c>
      <c r="U63" s="247">
        <v>0</v>
      </c>
      <c r="V63" s="248">
        <v>0</v>
      </c>
      <c r="W63" s="247">
        <v>0</v>
      </c>
      <c r="X63" s="248">
        <v>0</v>
      </c>
      <c r="Y63" s="247">
        <v>0</v>
      </c>
      <c r="Z63" s="248">
        <v>0</v>
      </c>
      <c r="AA63" s="247">
        <v>0</v>
      </c>
      <c r="AB63" s="248">
        <v>0</v>
      </c>
      <c r="AC63" s="247">
        <v>0</v>
      </c>
      <c r="AD63" s="248">
        <v>0</v>
      </c>
      <c r="AE63" s="247">
        <v>0</v>
      </c>
      <c r="AF63" s="157">
        <v>0</v>
      </c>
      <c r="AG63" s="247">
        <v>0</v>
      </c>
      <c r="AH63" s="149">
        <v>0</v>
      </c>
      <c r="AI63" s="245">
        <f t="shared" si="12"/>
        <v>0</v>
      </c>
      <c r="AJ63" s="245">
        <v>0</v>
      </c>
      <c r="AK63" s="245">
        <v>0</v>
      </c>
      <c r="AL63" s="245">
        <v>0</v>
      </c>
      <c r="AM63" s="249"/>
      <c r="AN63" s="250">
        <f>K63+M63+O63+Q63+S63+U63+W63+Y63+AA63+AC63</f>
        <v>0</v>
      </c>
      <c r="AO63" s="250">
        <f t="shared" si="1"/>
        <v>0</v>
      </c>
      <c r="AP63" s="250">
        <f t="shared" si="2"/>
        <v>0</v>
      </c>
    </row>
    <row r="64" spans="1:45" s="5" customFormat="1" ht="45" customHeight="1" thickBot="1" x14ac:dyDescent="0.3">
      <c r="A64" s="145">
        <v>59</v>
      </c>
      <c r="B64" s="145" t="s">
        <v>130</v>
      </c>
      <c r="C64" s="144" t="s">
        <v>331</v>
      </c>
      <c r="D64" s="146" t="s">
        <v>92</v>
      </c>
      <c r="E64" s="147">
        <v>625292</v>
      </c>
      <c r="F64" s="147">
        <f>657223.5+AO64</f>
        <v>657223.5</v>
      </c>
      <c r="G64" s="147">
        <v>640285.76</v>
      </c>
      <c r="H64" s="147">
        <f>F64-G64</f>
        <v>16937.739999999991</v>
      </c>
      <c r="I64" s="147">
        <f>E64-F64</f>
        <v>-31931.5</v>
      </c>
      <c r="J64" s="148">
        <v>657223.5</v>
      </c>
      <c r="K64" s="156">
        <v>0</v>
      </c>
      <c r="L64" s="157">
        <v>0</v>
      </c>
      <c r="M64" s="156">
        <v>0</v>
      </c>
      <c r="N64" s="157">
        <v>0</v>
      </c>
      <c r="O64" s="156">
        <v>0</v>
      </c>
      <c r="P64" s="157">
        <v>0</v>
      </c>
      <c r="Q64" s="156">
        <v>0</v>
      </c>
      <c r="R64" s="157">
        <v>0</v>
      </c>
      <c r="S64" s="156">
        <v>0</v>
      </c>
      <c r="T64" s="157">
        <v>0</v>
      </c>
      <c r="U64" s="156">
        <v>0</v>
      </c>
      <c r="V64" s="157">
        <v>0</v>
      </c>
      <c r="W64" s="156">
        <v>0</v>
      </c>
      <c r="X64" s="157">
        <v>0</v>
      </c>
      <c r="Y64" s="156">
        <v>0</v>
      </c>
      <c r="Z64" s="157">
        <v>0</v>
      </c>
      <c r="AA64" s="156">
        <v>0</v>
      </c>
      <c r="AB64" s="157">
        <v>0</v>
      </c>
      <c r="AC64" s="156">
        <v>0</v>
      </c>
      <c r="AD64" s="157">
        <v>0</v>
      </c>
      <c r="AE64" s="156">
        <v>0</v>
      </c>
      <c r="AF64" s="157">
        <v>0</v>
      </c>
      <c r="AG64" s="156">
        <v>0</v>
      </c>
      <c r="AH64" s="149">
        <v>0</v>
      </c>
      <c r="AI64" s="147">
        <f t="shared" si="12"/>
        <v>0</v>
      </c>
      <c r="AJ64" s="147">
        <v>0</v>
      </c>
      <c r="AK64" s="147">
        <v>0</v>
      </c>
      <c r="AL64" s="147">
        <v>0</v>
      </c>
      <c r="AM64" s="233"/>
      <c r="AN64" s="150">
        <f>K64+M64+O64+Q64+S64+U64+W64+Y64+AA64+AC64+AE64+AG64</f>
        <v>0</v>
      </c>
      <c r="AO64" s="150">
        <f t="shared" si="1"/>
        <v>0</v>
      </c>
      <c r="AP64" s="150">
        <f t="shared" si="2"/>
        <v>0</v>
      </c>
    </row>
    <row r="65" spans="1:16361" s="263" customFormat="1" ht="45.75" thickBot="1" x14ac:dyDescent="0.3">
      <c r="A65" s="254">
        <v>60</v>
      </c>
      <c r="B65" s="254" t="s">
        <v>130</v>
      </c>
      <c r="C65" s="255" t="s">
        <v>608</v>
      </c>
      <c r="D65" s="256" t="s">
        <v>330</v>
      </c>
      <c r="E65" s="257">
        <v>164800</v>
      </c>
      <c r="F65" s="257">
        <f>80000+AO65</f>
        <v>164800</v>
      </c>
      <c r="G65" s="257">
        <f>80000+84800</f>
        <v>164800</v>
      </c>
      <c r="H65" s="257">
        <f>F65-G65</f>
        <v>0</v>
      </c>
      <c r="I65" s="257">
        <f>E65-F65</f>
        <v>0</v>
      </c>
      <c r="J65" s="258">
        <v>80000</v>
      </c>
      <c r="K65" s="259">
        <v>0</v>
      </c>
      <c r="L65" s="260">
        <v>0</v>
      </c>
      <c r="M65" s="259">
        <v>0</v>
      </c>
      <c r="N65" s="260">
        <v>0</v>
      </c>
      <c r="O65" s="259">
        <v>0</v>
      </c>
      <c r="P65" s="260">
        <v>0</v>
      </c>
      <c r="Q65" s="259">
        <v>0</v>
      </c>
      <c r="R65" s="260">
        <v>0</v>
      </c>
      <c r="S65" s="259">
        <v>0</v>
      </c>
      <c r="T65" s="260">
        <v>0</v>
      </c>
      <c r="U65" s="259">
        <v>0</v>
      </c>
      <c r="V65" s="260">
        <v>84800</v>
      </c>
      <c r="W65" s="259">
        <v>89600</v>
      </c>
      <c r="X65" s="260">
        <v>0</v>
      </c>
      <c r="Y65" s="259">
        <v>0</v>
      </c>
      <c r="Z65" s="260">
        <v>0</v>
      </c>
      <c r="AA65" s="259">
        <v>0</v>
      </c>
      <c r="AB65" s="260">
        <v>0</v>
      </c>
      <c r="AC65" s="259">
        <v>0</v>
      </c>
      <c r="AD65" s="260">
        <v>0</v>
      </c>
      <c r="AE65" s="259">
        <v>0</v>
      </c>
      <c r="AF65" s="260">
        <v>0</v>
      </c>
      <c r="AG65" s="259">
        <v>0</v>
      </c>
      <c r="AH65" s="149">
        <v>0</v>
      </c>
      <c r="AI65" s="257">
        <f t="shared" si="12"/>
        <v>89600</v>
      </c>
      <c r="AJ65" s="257">
        <v>0</v>
      </c>
      <c r="AK65" s="257">
        <v>0</v>
      </c>
      <c r="AL65" s="257">
        <v>0</v>
      </c>
      <c r="AM65" s="261" t="s">
        <v>525</v>
      </c>
      <c r="AN65" s="262">
        <f>K65+M65+O65+Q65+S65+U65+W65+Y65+AA65+AC65+AE65+AG65</f>
        <v>89600</v>
      </c>
      <c r="AO65" s="262">
        <f t="shared" si="1"/>
        <v>84800</v>
      </c>
      <c r="AP65" s="262">
        <f t="shared" si="2"/>
        <v>-4800</v>
      </c>
    </row>
    <row r="66" spans="1:16361" s="5" customFormat="1" ht="30" hidden="1" customHeight="1" thickBot="1" x14ac:dyDescent="0.3">
      <c r="A66" s="145">
        <v>61</v>
      </c>
      <c r="B66" s="145" t="s">
        <v>130</v>
      </c>
      <c r="C66" s="144" t="s">
        <v>109</v>
      </c>
      <c r="D66" s="146" t="s">
        <v>329</v>
      </c>
      <c r="E66" s="147">
        <v>15359</v>
      </c>
      <c r="F66" s="147">
        <v>14490</v>
      </c>
      <c r="G66" s="147">
        <v>14490</v>
      </c>
      <c r="H66" s="147">
        <f t="shared" si="11"/>
        <v>0</v>
      </c>
      <c r="I66" s="147">
        <f t="shared" si="13"/>
        <v>869</v>
      </c>
      <c r="J66" s="148">
        <v>14490</v>
      </c>
      <c r="K66" s="156">
        <v>0</v>
      </c>
      <c r="L66" s="157">
        <v>0</v>
      </c>
      <c r="M66" s="156">
        <v>0</v>
      </c>
      <c r="N66" s="157">
        <v>0</v>
      </c>
      <c r="O66" s="156">
        <v>0</v>
      </c>
      <c r="P66" s="157">
        <v>0</v>
      </c>
      <c r="Q66" s="156">
        <v>0</v>
      </c>
      <c r="R66" s="157">
        <v>0</v>
      </c>
      <c r="S66" s="156">
        <v>0</v>
      </c>
      <c r="T66" s="157">
        <v>0</v>
      </c>
      <c r="U66" s="156">
        <v>0</v>
      </c>
      <c r="V66" s="157">
        <v>0</v>
      </c>
      <c r="W66" s="156">
        <v>0</v>
      </c>
      <c r="X66" s="157">
        <v>0</v>
      </c>
      <c r="Y66" s="156">
        <v>0</v>
      </c>
      <c r="Z66" s="157">
        <v>0</v>
      </c>
      <c r="AA66" s="156">
        <v>0</v>
      </c>
      <c r="AB66" s="157">
        <v>0</v>
      </c>
      <c r="AC66" s="156">
        <v>0</v>
      </c>
      <c r="AD66" s="157">
        <v>0</v>
      </c>
      <c r="AE66" s="156">
        <v>0</v>
      </c>
      <c r="AF66" s="157">
        <v>0</v>
      </c>
      <c r="AG66" s="156">
        <v>0</v>
      </c>
      <c r="AH66" s="149">
        <v>0</v>
      </c>
      <c r="AI66" s="147">
        <f>K66+M66+O66+Q66+S66+U66+W66+Y66+AA66+AC66+AE66+AG66</f>
        <v>0</v>
      </c>
      <c r="AJ66" s="147">
        <v>0</v>
      </c>
      <c r="AK66" s="147">
        <v>0</v>
      </c>
      <c r="AL66" s="147">
        <v>0</v>
      </c>
      <c r="AM66" s="158" t="s">
        <v>372</v>
      </c>
      <c r="AN66" s="142">
        <f t="shared" si="3"/>
        <v>0</v>
      </c>
      <c r="AO66" s="142">
        <f t="shared" si="1"/>
        <v>0</v>
      </c>
      <c r="AP66" s="142">
        <f t="shared" si="2"/>
        <v>0</v>
      </c>
    </row>
    <row r="67" spans="1:16361" s="5" customFormat="1" ht="30" hidden="1" customHeight="1" thickBot="1" x14ac:dyDescent="0.3">
      <c r="A67" s="145">
        <v>62</v>
      </c>
      <c r="B67" s="145" t="s">
        <v>130</v>
      </c>
      <c r="C67" s="144" t="s">
        <v>109</v>
      </c>
      <c r="D67" s="146" t="s">
        <v>328</v>
      </c>
      <c r="E67" s="147">
        <v>20988</v>
      </c>
      <c r="F67" s="147">
        <v>19800</v>
      </c>
      <c r="G67" s="147">
        <v>19800</v>
      </c>
      <c r="H67" s="147">
        <f t="shared" si="11"/>
        <v>0</v>
      </c>
      <c r="I67" s="147">
        <f t="shared" si="13"/>
        <v>1188</v>
      </c>
      <c r="J67" s="148">
        <v>19800</v>
      </c>
      <c r="K67" s="156">
        <v>0</v>
      </c>
      <c r="L67" s="157">
        <v>0</v>
      </c>
      <c r="M67" s="156">
        <v>0</v>
      </c>
      <c r="N67" s="157">
        <v>0</v>
      </c>
      <c r="O67" s="156">
        <v>0</v>
      </c>
      <c r="P67" s="157">
        <v>0</v>
      </c>
      <c r="Q67" s="156">
        <v>0</v>
      </c>
      <c r="R67" s="157">
        <v>0</v>
      </c>
      <c r="S67" s="156">
        <v>0</v>
      </c>
      <c r="T67" s="157">
        <v>0</v>
      </c>
      <c r="U67" s="156">
        <v>0</v>
      </c>
      <c r="V67" s="157">
        <v>0</v>
      </c>
      <c r="W67" s="156">
        <v>0</v>
      </c>
      <c r="X67" s="157">
        <v>0</v>
      </c>
      <c r="Y67" s="156">
        <v>0</v>
      </c>
      <c r="Z67" s="157">
        <v>0</v>
      </c>
      <c r="AA67" s="156">
        <v>0</v>
      </c>
      <c r="AB67" s="157">
        <v>0</v>
      </c>
      <c r="AC67" s="156">
        <v>0</v>
      </c>
      <c r="AD67" s="157">
        <v>0</v>
      </c>
      <c r="AE67" s="156">
        <v>0</v>
      </c>
      <c r="AF67" s="157">
        <v>0</v>
      </c>
      <c r="AG67" s="156">
        <v>0</v>
      </c>
      <c r="AH67" s="149">
        <v>0</v>
      </c>
      <c r="AI67" s="147">
        <f>K67+M67+O67+Q67+S67+U67+W67+Y67+AA67+AC67+AE67+AG67</f>
        <v>0</v>
      </c>
      <c r="AJ67" s="147">
        <v>0</v>
      </c>
      <c r="AK67" s="147">
        <v>0</v>
      </c>
      <c r="AL67" s="147">
        <v>0</v>
      </c>
      <c r="AM67" s="158" t="s">
        <v>372</v>
      </c>
      <c r="AN67" s="142">
        <f t="shared" si="3"/>
        <v>0</v>
      </c>
      <c r="AO67" s="142">
        <f t="shared" si="1"/>
        <v>0</v>
      </c>
      <c r="AP67" s="142">
        <f t="shared" si="2"/>
        <v>0</v>
      </c>
    </row>
    <row r="68" spans="1:16361" ht="45.75" thickBot="1" x14ac:dyDescent="0.3">
      <c r="A68" s="144">
        <v>63</v>
      </c>
      <c r="B68" s="144" t="s">
        <v>182</v>
      </c>
      <c r="C68" s="144" t="s">
        <v>331</v>
      </c>
      <c r="D68" s="146" t="s">
        <v>369</v>
      </c>
      <c r="E68" s="147">
        <v>123275.4</v>
      </c>
      <c r="F68" s="147">
        <f>J68+AO68</f>
        <v>61637.7</v>
      </c>
      <c r="G68" s="147">
        <v>61637.7</v>
      </c>
      <c r="H68" s="147">
        <f t="shared" ref="H68:H74" si="14">F68-G68</f>
        <v>0</v>
      </c>
      <c r="I68" s="147">
        <f t="shared" si="13"/>
        <v>61637.7</v>
      </c>
      <c r="J68" s="148">
        <v>0</v>
      </c>
      <c r="K68" s="156">
        <v>0</v>
      </c>
      <c r="L68" s="157">
        <v>0</v>
      </c>
      <c r="M68" s="156">
        <v>0</v>
      </c>
      <c r="N68" s="157">
        <v>0</v>
      </c>
      <c r="O68" s="156">
        <v>0</v>
      </c>
      <c r="P68" s="157">
        <v>0</v>
      </c>
      <c r="Q68" s="156">
        <v>30818.85</v>
      </c>
      <c r="R68" s="157">
        <v>0</v>
      </c>
      <c r="S68" s="156">
        <v>0</v>
      </c>
      <c r="T68" s="157">
        <v>30818.85</v>
      </c>
      <c r="U68" s="156">
        <v>0</v>
      </c>
      <c r="V68" s="157">
        <v>0</v>
      </c>
      <c r="W68" s="156">
        <v>0</v>
      </c>
      <c r="X68" s="157">
        <v>0</v>
      </c>
      <c r="Y68" s="156">
        <v>0</v>
      </c>
      <c r="Z68" s="157">
        <v>0</v>
      </c>
      <c r="AA68" s="156">
        <v>0</v>
      </c>
      <c r="AB68" s="157">
        <v>30818.85</v>
      </c>
      <c r="AC68" s="156">
        <v>30818.85</v>
      </c>
      <c r="AD68" s="157">
        <v>0</v>
      </c>
      <c r="AE68" s="156">
        <v>0</v>
      </c>
      <c r="AF68" s="157">
        <v>0</v>
      </c>
      <c r="AG68" s="156">
        <v>0</v>
      </c>
      <c r="AH68" s="149">
        <v>0</v>
      </c>
      <c r="AI68" s="147">
        <f t="shared" ref="AI68:AI74" si="15">K68+M68+O68+Q68+S68+U68+W68+Y68+AA68+AC68+AE68+AG68</f>
        <v>61637.7</v>
      </c>
      <c r="AJ68" s="147">
        <f>E68-AI68</f>
        <v>61637.7</v>
      </c>
      <c r="AK68" s="147">
        <v>0</v>
      </c>
      <c r="AL68" s="147">
        <v>0</v>
      </c>
      <c r="AM68" s="233"/>
      <c r="AN68" s="150">
        <f t="shared" ref="AN68:AN78" si="16">K68+M68+O68+Q68+S68+U68+W68+Y68+AA68+AC68+AE68+AG68</f>
        <v>61637.7</v>
      </c>
      <c r="AO68" s="150">
        <f t="shared" si="1"/>
        <v>61637.7</v>
      </c>
      <c r="AP68" s="150">
        <f t="shared" si="2"/>
        <v>0</v>
      </c>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c r="IZ68" s="5"/>
      <c r="JA68" s="5"/>
      <c r="JB68" s="5"/>
      <c r="JC68" s="5"/>
      <c r="JD68" s="5"/>
      <c r="JE68" s="5"/>
      <c r="JF68" s="5"/>
      <c r="JG68" s="5"/>
      <c r="JH68" s="5"/>
      <c r="JI68" s="5"/>
      <c r="JJ68" s="5"/>
      <c r="JK68" s="5"/>
      <c r="JL68" s="5"/>
      <c r="JM68" s="5"/>
      <c r="JN68" s="5"/>
      <c r="JO68" s="5"/>
      <c r="JP68" s="5"/>
      <c r="JQ68" s="5"/>
      <c r="JR68" s="5"/>
      <c r="JS68" s="5"/>
      <c r="JT68" s="5"/>
      <c r="JU68" s="5"/>
      <c r="JV68" s="5"/>
      <c r="JW68" s="5"/>
      <c r="JX68" s="5"/>
      <c r="JY68" s="5"/>
      <c r="JZ68" s="5"/>
      <c r="KA68" s="5"/>
      <c r="KB68" s="5"/>
      <c r="KC68" s="5"/>
      <c r="KD68" s="5"/>
      <c r="KE68" s="5"/>
      <c r="KF68" s="5"/>
      <c r="KG68" s="5"/>
      <c r="KH68" s="5"/>
      <c r="KI68" s="5"/>
      <c r="KJ68" s="5"/>
      <c r="KK68" s="5"/>
      <c r="KL68" s="5"/>
      <c r="KM68" s="5"/>
      <c r="KN68" s="5"/>
      <c r="KO68" s="5"/>
      <c r="KP68" s="5"/>
      <c r="KQ68" s="5"/>
      <c r="KR68" s="5"/>
      <c r="KS68" s="5"/>
      <c r="KT68" s="5"/>
      <c r="KU68" s="5"/>
      <c r="KV68" s="5"/>
      <c r="KW68" s="5"/>
      <c r="KX68" s="5"/>
      <c r="KY68" s="5"/>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c r="NC68" s="5"/>
      <c r="ND68" s="5"/>
      <c r="NE68" s="5"/>
      <c r="NF68" s="5"/>
      <c r="NG68" s="5"/>
      <c r="NH68" s="5"/>
      <c r="NI68" s="5"/>
      <c r="NJ68" s="5"/>
      <c r="NK68" s="5"/>
      <c r="NL68" s="5"/>
      <c r="NM68" s="5"/>
      <c r="NN68" s="5"/>
      <c r="NO68" s="5"/>
      <c r="NP68" s="5"/>
      <c r="NQ68" s="5"/>
      <c r="NR68" s="5"/>
      <c r="NS68" s="5"/>
      <c r="NT68" s="5"/>
      <c r="NU68" s="5"/>
      <c r="NV68" s="5"/>
      <c r="NW68" s="5"/>
      <c r="NX68" s="5"/>
      <c r="NY68" s="5"/>
      <c r="NZ68" s="5"/>
      <c r="OA68" s="5"/>
      <c r="OB68" s="5"/>
      <c r="OC68" s="5"/>
      <c r="OD68" s="5"/>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s="5"/>
      <c r="PF68" s="5"/>
      <c r="PG68" s="5"/>
      <c r="PH68" s="5"/>
      <c r="PI68" s="5"/>
      <c r="PJ68" s="5"/>
      <c r="PK68" s="5"/>
      <c r="PL68" s="5"/>
      <c r="PM68" s="5"/>
      <c r="PN68" s="5"/>
      <c r="PO68" s="5"/>
      <c r="PP68" s="5"/>
      <c r="PQ68" s="5"/>
      <c r="PR68" s="5"/>
      <c r="PS68" s="5"/>
      <c r="PT68" s="5"/>
      <c r="PU68" s="5"/>
      <c r="PV68" s="5"/>
      <c r="PW68" s="5"/>
      <c r="PX68" s="5"/>
      <c r="PY68" s="5"/>
      <c r="PZ68" s="5"/>
      <c r="QA68" s="5"/>
      <c r="QB68" s="5"/>
      <c r="QC68" s="5"/>
      <c r="QD68" s="5"/>
      <c r="QE68" s="5"/>
      <c r="QF68" s="5"/>
      <c r="QG68" s="5"/>
      <c r="QH68" s="5"/>
      <c r="QI68" s="5"/>
      <c r="QJ68" s="5"/>
      <c r="QK68" s="5"/>
      <c r="QL68" s="5"/>
      <c r="QM68" s="5"/>
      <c r="QN68" s="5"/>
      <c r="QO68" s="5"/>
      <c r="QP68" s="5"/>
      <c r="QQ68" s="5"/>
      <c r="QR68" s="5"/>
      <c r="QS68" s="5"/>
      <c r="QT68" s="5"/>
      <c r="QU68" s="5"/>
      <c r="QV68" s="5"/>
      <c r="QW68" s="5"/>
      <c r="QX68" s="5"/>
      <c r="QY68" s="5"/>
      <c r="QZ68" s="5"/>
      <c r="RA68" s="5"/>
      <c r="RB68" s="5"/>
      <c r="RC68" s="5"/>
      <c r="RD68" s="5"/>
      <c r="RE68" s="5"/>
      <c r="RF68" s="5"/>
      <c r="RG68" s="5"/>
      <c r="RH68" s="5"/>
      <c r="RI68" s="5"/>
      <c r="RJ68" s="5"/>
      <c r="RK68" s="5"/>
      <c r="RL68" s="5"/>
      <c r="RM68" s="5"/>
      <c r="RN68" s="5"/>
      <c r="RO68" s="5"/>
      <c r="RP68" s="5"/>
      <c r="RQ68" s="5"/>
      <c r="RR68" s="5"/>
      <c r="RS68" s="5"/>
      <c r="RT68" s="5"/>
      <c r="RU68" s="5"/>
      <c r="RV68" s="5"/>
      <c r="RW68" s="5"/>
      <c r="RX68" s="5"/>
      <c r="RY68" s="5"/>
      <c r="RZ68" s="5"/>
      <c r="SA68" s="5"/>
      <c r="SB68" s="5"/>
      <c r="SC68" s="5"/>
      <c r="SD68" s="5"/>
      <c r="SE68" s="5"/>
      <c r="SF68" s="5"/>
      <c r="SG68" s="5"/>
      <c r="SH68" s="5"/>
      <c r="SI68" s="5"/>
      <c r="SJ68" s="5"/>
      <c r="SK68" s="5"/>
      <c r="SL68" s="5"/>
      <c r="SM68" s="5"/>
      <c r="SN68" s="5"/>
      <c r="SO68" s="5"/>
      <c r="SP68" s="5"/>
      <c r="SQ68" s="5"/>
      <c r="SR68" s="5"/>
      <c r="SS68" s="5"/>
      <c r="ST68" s="5"/>
      <c r="SU68" s="5"/>
      <c r="SV68" s="5"/>
      <c r="SW68" s="5"/>
      <c r="SX68" s="5"/>
      <c r="SY68" s="5"/>
      <c r="SZ68" s="5"/>
      <c r="TA68" s="5"/>
      <c r="TB68" s="5"/>
      <c r="TC68" s="5"/>
      <c r="TD68" s="5"/>
      <c r="TE68" s="5"/>
      <c r="TF68" s="5"/>
      <c r="TG68" s="5"/>
      <c r="TH68" s="5"/>
      <c r="TI68" s="5"/>
      <c r="TJ68" s="5"/>
      <c r="TK68" s="5"/>
      <c r="TL68" s="5"/>
      <c r="TM68" s="5"/>
      <c r="TN68" s="5"/>
      <c r="TO68" s="5"/>
      <c r="TP68" s="5"/>
      <c r="TQ68" s="5"/>
      <c r="TR68" s="5"/>
      <c r="TS68" s="5"/>
      <c r="TT68" s="5"/>
      <c r="TU68" s="5"/>
      <c r="TV68" s="5"/>
      <c r="TW68" s="5"/>
      <c r="TX68" s="5"/>
      <c r="TY68" s="5"/>
      <c r="TZ68" s="5"/>
      <c r="UA68" s="5"/>
      <c r="UB68" s="5"/>
      <c r="UC68" s="5"/>
      <c r="UD68" s="5"/>
      <c r="UE68" s="5"/>
      <c r="UF68" s="5"/>
      <c r="UG68" s="5"/>
      <c r="UH68" s="5"/>
      <c r="UI68" s="5"/>
      <c r="UJ68" s="5"/>
      <c r="UK68" s="5"/>
      <c r="UL68" s="5"/>
      <c r="UM68" s="5"/>
      <c r="UN68" s="5"/>
      <c r="UO68" s="5"/>
      <c r="UP68" s="5"/>
      <c r="UQ68" s="5"/>
      <c r="UR68" s="5"/>
      <c r="US68" s="5"/>
      <c r="UT68" s="5"/>
      <c r="UU68" s="5"/>
      <c r="UV68" s="5"/>
      <c r="UW68" s="5"/>
      <c r="UX68" s="5"/>
      <c r="UY68" s="5"/>
      <c r="UZ68" s="5"/>
      <c r="VA68" s="5"/>
      <c r="VB68" s="5"/>
      <c r="VC68" s="5"/>
      <c r="VD68" s="5"/>
      <c r="VE68" s="5"/>
      <c r="VF68" s="5"/>
      <c r="VG68" s="5"/>
      <c r="VH68" s="5"/>
      <c r="VI68" s="5"/>
      <c r="VJ68" s="5"/>
      <c r="VK68" s="5"/>
      <c r="VL68" s="5"/>
      <c r="VM68" s="5"/>
      <c r="VN68" s="5"/>
      <c r="VO68" s="5"/>
      <c r="VP68" s="5"/>
      <c r="VQ68" s="5"/>
      <c r="VR68" s="5"/>
      <c r="VS68" s="5"/>
      <c r="VT68" s="5"/>
      <c r="VU68" s="5"/>
      <c r="VV68" s="5"/>
      <c r="VW68" s="5"/>
      <c r="VX68" s="5"/>
      <c r="VY68" s="5"/>
      <c r="VZ68" s="5"/>
      <c r="WA68" s="5"/>
      <c r="WB68" s="5"/>
      <c r="WC68" s="5"/>
      <c r="WD68" s="5"/>
      <c r="WE68" s="5"/>
      <c r="WF68" s="5"/>
      <c r="WG68" s="5"/>
      <c r="WH68" s="5"/>
      <c r="WI68" s="5"/>
      <c r="WJ68" s="5"/>
      <c r="WK68" s="5"/>
      <c r="WL68" s="5"/>
      <c r="WM68" s="5"/>
      <c r="WN68" s="5"/>
      <c r="WO68" s="5"/>
      <c r="WP68" s="5"/>
      <c r="WQ68" s="5"/>
      <c r="WR68" s="5"/>
      <c r="WS68" s="5"/>
      <c r="WT68" s="5"/>
      <c r="WU68" s="5"/>
      <c r="WV68" s="5"/>
      <c r="WW68" s="5"/>
      <c r="WX68" s="5"/>
      <c r="WY68" s="5"/>
      <c r="WZ68" s="5"/>
      <c r="XA68" s="5"/>
      <c r="XB68" s="5"/>
      <c r="XC68" s="5"/>
      <c r="XD68" s="5"/>
      <c r="XE68" s="5"/>
      <c r="XF68" s="5"/>
      <c r="XG68" s="5"/>
      <c r="XH68" s="5"/>
      <c r="XI68" s="5"/>
      <c r="XJ68" s="5"/>
      <c r="XK68" s="5"/>
      <c r="XL68" s="5"/>
      <c r="XM68" s="5"/>
      <c r="XN68" s="5"/>
      <c r="XO68" s="5"/>
      <c r="XP68" s="5"/>
      <c r="XQ68" s="5"/>
      <c r="XR68" s="5"/>
      <c r="XS68" s="5"/>
      <c r="XT68" s="5"/>
      <c r="XU68" s="5"/>
      <c r="XV68" s="5"/>
      <c r="XW68" s="5"/>
      <c r="XX68" s="5"/>
      <c r="XY68" s="5"/>
      <c r="XZ68" s="5"/>
      <c r="YA68" s="5"/>
      <c r="YB68" s="5"/>
      <c r="YC68" s="5"/>
      <c r="YD68" s="5"/>
      <c r="YE68" s="5"/>
      <c r="YF68" s="5"/>
      <c r="YG68" s="5"/>
      <c r="YH68" s="5"/>
      <c r="YI68" s="5"/>
      <c r="YJ68" s="5"/>
      <c r="YK68" s="5"/>
      <c r="YL68" s="5"/>
      <c r="YM68" s="5"/>
      <c r="YN68" s="5"/>
      <c r="YO68" s="5"/>
      <c r="YP68" s="5"/>
      <c r="YQ68" s="5"/>
      <c r="YR68" s="5"/>
      <c r="YS68" s="5"/>
      <c r="YT68" s="5"/>
      <c r="YU68" s="5"/>
      <c r="YV68" s="5"/>
      <c r="YW68" s="5"/>
      <c r="YX68" s="5"/>
      <c r="YY68" s="5"/>
      <c r="YZ68" s="5"/>
      <c r="ZA68" s="5"/>
      <c r="ZB68" s="5"/>
      <c r="ZC68" s="5"/>
      <c r="ZD68" s="5"/>
      <c r="ZE68" s="5"/>
      <c r="ZF68" s="5"/>
      <c r="ZG68" s="5"/>
      <c r="ZH68" s="5"/>
      <c r="ZI68" s="5"/>
      <c r="ZJ68" s="5"/>
      <c r="ZK68" s="5"/>
      <c r="ZL68" s="5"/>
      <c r="ZM68" s="5"/>
      <c r="ZN68" s="5"/>
      <c r="ZO68" s="5"/>
      <c r="ZP68" s="5"/>
      <c r="ZQ68" s="5"/>
      <c r="ZR68" s="5"/>
      <c r="ZS68" s="5"/>
      <c r="ZT68" s="5"/>
      <c r="ZU68" s="5"/>
      <c r="ZV68" s="5"/>
      <c r="ZW68" s="5"/>
      <c r="ZX68" s="5"/>
      <c r="ZY68" s="5"/>
      <c r="ZZ68" s="5"/>
      <c r="AAA68" s="5"/>
      <c r="AAB68" s="5"/>
      <c r="AAC68" s="5"/>
      <c r="AAD68" s="5"/>
      <c r="AAE68" s="5"/>
      <c r="AAF68" s="5"/>
      <c r="AAG68" s="5"/>
      <c r="AAH68" s="5"/>
      <c r="AAI68" s="5"/>
      <c r="AAJ68" s="5"/>
      <c r="AAK68" s="5"/>
      <c r="AAL68" s="5"/>
      <c r="AAM68" s="5"/>
      <c r="AAN68" s="5"/>
      <c r="AAO68" s="5"/>
      <c r="AAP68" s="5"/>
      <c r="AAQ68" s="5"/>
      <c r="AAR68" s="5"/>
      <c r="AAS68" s="5"/>
      <c r="AAT68" s="5"/>
      <c r="AAU68" s="5"/>
      <c r="AAV68" s="5"/>
      <c r="AAW68" s="5"/>
      <c r="AAX68" s="5"/>
      <c r="AAY68" s="5"/>
      <c r="AAZ68" s="5"/>
      <c r="ABA68" s="5"/>
      <c r="ABB68" s="5"/>
      <c r="ABC68" s="5"/>
      <c r="ABD68" s="5"/>
      <c r="ABE68" s="5"/>
      <c r="ABF68" s="5"/>
      <c r="ABG68" s="5"/>
      <c r="ABH68" s="5"/>
      <c r="ABI68" s="5"/>
      <c r="ABJ68" s="5"/>
      <c r="ABK68" s="5"/>
      <c r="ABL68" s="5"/>
      <c r="ABM68" s="5"/>
      <c r="ABN68" s="5"/>
      <c r="ABO68" s="5"/>
      <c r="ABP68" s="5"/>
      <c r="ABQ68" s="5"/>
      <c r="ABR68" s="5"/>
      <c r="ABS68" s="5"/>
      <c r="ABT68" s="5"/>
      <c r="ABU68" s="5"/>
      <c r="ABV68" s="5"/>
      <c r="ABW68" s="5"/>
      <c r="ABX68" s="5"/>
      <c r="ABY68" s="5"/>
      <c r="ABZ68" s="5"/>
      <c r="ACA68" s="5"/>
      <c r="ACB68" s="5"/>
      <c r="ACC68" s="5"/>
      <c r="ACD68" s="5"/>
      <c r="ACE68" s="5"/>
      <c r="ACF68" s="5"/>
      <c r="ACG68" s="5"/>
      <c r="ACH68" s="5"/>
      <c r="ACI68" s="5"/>
      <c r="ACJ68" s="5"/>
      <c r="ACK68" s="5"/>
      <c r="ACL68" s="5"/>
      <c r="ACM68" s="5"/>
      <c r="ACN68" s="5"/>
      <c r="ACO68" s="5"/>
      <c r="ACP68" s="5"/>
      <c r="ACQ68" s="5"/>
      <c r="ACR68" s="5"/>
      <c r="ACS68" s="5"/>
      <c r="ACT68" s="5"/>
      <c r="ACU68" s="5"/>
      <c r="ACV68" s="5"/>
      <c r="ACW68" s="5"/>
      <c r="ACX68" s="5"/>
      <c r="ACY68" s="5"/>
      <c r="ACZ68" s="5"/>
      <c r="ADA68" s="5"/>
      <c r="ADB68" s="5"/>
      <c r="ADC68" s="5"/>
      <c r="ADD68" s="5"/>
      <c r="ADE68" s="5"/>
      <c r="ADF68" s="5"/>
      <c r="ADG68" s="5"/>
      <c r="ADH68" s="5"/>
      <c r="ADI68" s="5"/>
      <c r="ADJ68" s="5"/>
      <c r="ADK68" s="5"/>
      <c r="ADL68" s="5"/>
      <c r="ADM68" s="5"/>
      <c r="ADN68" s="5"/>
      <c r="ADO68" s="5"/>
      <c r="ADP68" s="5"/>
      <c r="ADQ68" s="5"/>
      <c r="ADR68" s="5"/>
      <c r="ADS68" s="5"/>
      <c r="ADT68" s="5"/>
      <c r="ADU68" s="5"/>
      <c r="ADV68" s="5"/>
      <c r="ADW68" s="5"/>
      <c r="ADX68" s="5"/>
      <c r="ADY68" s="5"/>
      <c r="ADZ68" s="5"/>
      <c r="AEA68" s="5"/>
      <c r="AEB68" s="5"/>
      <c r="AEC68" s="5"/>
      <c r="AED68" s="5"/>
      <c r="AEE68" s="5"/>
      <c r="AEF68" s="5"/>
      <c r="AEG68" s="5"/>
      <c r="AEH68" s="5"/>
      <c r="AEI68" s="5"/>
      <c r="AEJ68" s="5"/>
      <c r="AEK68" s="5"/>
      <c r="AEL68" s="5"/>
      <c r="AEM68" s="5"/>
      <c r="AEN68" s="5"/>
      <c r="AEO68" s="5"/>
      <c r="AEP68" s="5"/>
      <c r="AEQ68" s="5"/>
      <c r="AER68" s="5"/>
      <c r="AES68" s="5"/>
      <c r="AET68" s="5"/>
      <c r="AEU68" s="5"/>
      <c r="AEV68" s="5"/>
      <c r="AEW68" s="5"/>
      <c r="AEX68" s="5"/>
      <c r="AEY68" s="5"/>
      <c r="AEZ68" s="5"/>
      <c r="AFA68" s="5"/>
      <c r="AFB68" s="5"/>
      <c r="AFC68" s="5"/>
      <c r="AFD68" s="5"/>
      <c r="AFE68" s="5"/>
      <c r="AFF68" s="5"/>
      <c r="AFG68" s="5"/>
      <c r="AFH68" s="5"/>
      <c r="AFI68" s="5"/>
      <c r="AFJ68" s="5"/>
      <c r="AFK68" s="5"/>
      <c r="AFL68" s="5"/>
      <c r="AFM68" s="5"/>
      <c r="AFN68" s="5"/>
      <c r="AFO68" s="5"/>
      <c r="AFP68" s="5"/>
      <c r="AFQ68" s="5"/>
      <c r="AFR68" s="5"/>
      <c r="AFS68" s="5"/>
      <c r="AFT68" s="5"/>
      <c r="AFU68" s="5"/>
      <c r="AFV68" s="5"/>
      <c r="AFW68" s="5"/>
      <c r="AFX68" s="5"/>
      <c r="AFY68" s="5"/>
      <c r="AFZ68" s="5"/>
      <c r="AGA68" s="5"/>
      <c r="AGB68" s="5"/>
      <c r="AGC68" s="5"/>
      <c r="AGD68" s="5"/>
      <c r="AGE68" s="5"/>
      <c r="AGF68" s="5"/>
      <c r="AGG68" s="5"/>
      <c r="AGH68" s="5"/>
      <c r="AGI68" s="5"/>
      <c r="AGJ68" s="5"/>
      <c r="AGK68" s="5"/>
      <c r="AGL68" s="5"/>
      <c r="AGM68" s="5"/>
      <c r="AGN68" s="5"/>
      <c r="AGO68" s="5"/>
      <c r="AGP68" s="5"/>
      <c r="AGQ68" s="5"/>
      <c r="AGR68" s="5"/>
      <c r="AGS68" s="5"/>
      <c r="AGT68" s="5"/>
      <c r="AGU68" s="5"/>
      <c r="AGV68" s="5"/>
      <c r="AGW68" s="5"/>
      <c r="AGX68" s="5"/>
      <c r="AGY68" s="5"/>
      <c r="AGZ68" s="5"/>
      <c r="AHA68" s="5"/>
      <c r="AHB68" s="5"/>
      <c r="AHC68" s="5"/>
      <c r="AHD68" s="5"/>
      <c r="AHE68" s="5"/>
      <c r="AHF68" s="5"/>
      <c r="AHG68" s="5"/>
      <c r="AHH68" s="5"/>
      <c r="AHI68" s="5"/>
      <c r="AHJ68" s="5"/>
      <c r="AHK68" s="5"/>
      <c r="AHL68" s="5"/>
      <c r="AHM68" s="5"/>
      <c r="AHN68" s="5"/>
      <c r="AHO68" s="5"/>
      <c r="AHP68" s="5"/>
      <c r="AHQ68" s="5"/>
      <c r="AHR68" s="5"/>
      <c r="AHS68" s="5"/>
      <c r="AHT68" s="5"/>
      <c r="AHU68" s="5"/>
      <c r="AHV68" s="5"/>
      <c r="AHW68" s="5"/>
      <c r="AHX68" s="5"/>
      <c r="AHY68" s="5"/>
      <c r="AHZ68" s="5"/>
      <c r="AIA68" s="5"/>
      <c r="AIB68" s="5"/>
      <c r="AIC68" s="5"/>
      <c r="AID68" s="5"/>
      <c r="AIE68" s="5"/>
      <c r="AIF68" s="5"/>
      <c r="AIG68" s="5"/>
      <c r="AIH68" s="5"/>
      <c r="AII68" s="5"/>
      <c r="AIJ68" s="5"/>
      <c r="AIK68" s="5"/>
      <c r="AIL68" s="5"/>
      <c r="AIM68" s="5"/>
      <c r="AIN68" s="5"/>
      <c r="AIO68" s="5"/>
      <c r="AIP68" s="5"/>
      <c r="AIQ68" s="5"/>
      <c r="AIR68" s="5"/>
      <c r="AIS68" s="5"/>
      <c r="AIT68" s="5"/>
      <c r="AIU68" s="5"/>
      <c r="AIV68" s="5"/>
      <c r="AIW68" s="5"/>
      <c r="AIX68" s="5"/>
      <c r="AIY68" s="5"/>
      <c r="AIZ68" s="5"/>
      <c r="AJA68" s="5"/>
      <c r="AJB68" s="5"/>
      <c r="AJC68" s="5"/>
      <c r="AJD68" s="5"/>
      <c r="AJE68" s="5"/>
      <c r="AJF68" s="5"/>
      <c r="AJG68" s="5"/>
      <c r="AJH68" s="5"/>
      <c r="AJI68" s="5"/>
      <c r="AJJ68" s="5"/>
      <c r="AJK68" s="5"/>
      <c r="AJL68" s="5"/>
      <c r="AJM68" s="5"/>
      <c r="AJN68" s="5"/>
      <c r="AJO68" s="5"/>
      <c r="AJP68" s="5"/>
      <c r="AJQ68" s="5"/>
      <c r="AJR68" s="5"/>
      <c r="AJS68" s="5"/>
      <c r="AJT68" s="5"/>
      <c r="AJU68" s="5"/>
      <c r="AJV68" s="5"/>
      <c r="AJW68" s="5"/>
      <c r="AJX68" s="5"/>
      <c r="AJY68" s="5"/>
      <c r="AJZ68" s="5"/>
      <c r="AKA68" s="5"/>
      <c r="AKB68" s="5"/>
      <c r="AKC68" s="5"/>
      <c r="AKD68" s="5"/>
      <c r="AKE68" s="5"/>
      <c r="AKF68" s="5"/>
      <c r="AKG68" s="5"/>
      <c r="AKH68" s="5"/>
      <c r="AKI68" s="5"/>
      <c r="AKJ68" s="5"/>
      <c r="AKK68" s="5"/>
      <c r="AKL68" s="5"/>
      <c r="AKM68" s="5"/>
      <c r="AKN68" s="5"/>
      <c r="AKO68" s="5"/>
      <c r="AKP68" s="5"/>
      <c r="AKQ68" s="5"/>
      <c r="AKR68" s="5"/>
      <c r="AKS68" s="5"/>
      <c r="AKT68" s="5"/>
      <c r="AKU68" s="5"/>
      <c r="AKV68" s="5"/>
      <c r="AKW68" s="5"/>
      <c r="AKX68" s="5"/>
      <c r="AKY68" s="5"/>
      <c r="AKZ68" s="5"/>
      <c r="ALA68" s="5"/>
      <c r="ALB68" s="5"/>
      <c r="ALC68" s="5"/>
      <c r="ALD68" s="5"/>
      <c r="ALE68" s="5"/>
      <c r="ALF68" s="5"/>
      <c r="ALG68" s="5"/>
      <c r="ALH68" s="5"/>
      <c r="ALI68" s="5"/>
      <c r="ALJ68" s="5"/>
      <c r="ALK68" s="5"/>
      <c r="ALL68" s="5"/>
      <c r="ALM68" s="5"/>
      <c r="ALN68" s="5"/>
      <c r="ALO68" s="5"/>
      <c r="ALP68" s="5"/>
      <c r="ALQ68" s="5"/>
      <c r="ALR68" s="5"/>
      <c r="ALS68" s="5"/>
      <c r="ALT68" s="5"/>
      <c r="ALU68" s="5"/>
      <c r="ALV68" s="5"/>
      <c r="ALW68" s="5"/>
      <c r="ALX68" s="5"/>
      <c r="ALY68" s="5"/>
      <c r="ALZ68" s="5"/>
      <c r="AMA68" s="5"/>
      <c r="AMB68" s="5"/>
      <c r="AMC68" s="5"/>
      <c r="AMD68" s="5"/>
      <c r="AME68" s="5"/>
      <c r="AMF68" s="5"/>
      <c r="AMG68" s="5"/>
      <c r="AMH68" s="5"/>
      <c r="AMI68" s="5"/>
      <c r="AMJ68" s="5"/>
      <c r="AMK68" s="5"/>
      <c r="AML68" s="5"/>
      <c r="AMM68" s="5"/>
      <c r="AMN68" s="5"/>
      <c r="AMO68" s="5"/>
      <c r="AMP68" s="5"/>
      <c r="AMQ68" s="5"/>
      <c r="AMR68" s="5"/>
      <c r="AMS68" s="5"/>
      <c r="AMT68" s="5"/>
      <c r="AMU68" s="5"/>
      <c r="AMV68" s="5"/>
      <c r="AMW68" s="5"/>
      <c r="AMX68" s="5"/>
      <c r="AMY68" s="5"/>
      <c r="AMZ68" s="5"/>
      <c r="ANA68" s="5"/>
      <c r="ANB68" s="5"/>
      <c r="ANC68" s="5"/>
      <c r="AND68" s="5"/>
      <c r="ANE68" s="5"/>
      <c r="ANF68" s="5"/>
      <c r="ANG68" s="5"/>
      <c r="ANH68" s="5"/>
      <c r="ANI68" s="5"/>
      <c r="ANJ68" s="5"/>
      <c r="ANK68" s="5"/>
      <c r="ANL68" s="5"/>
      <c r="ANM68" s="5"/>
      <c r="ANN68" s="5"/>
      <c r="ANO68" s="5"/>
      <c r="ANP68" s="5"/>
      <c r="ANQ68" s="5"/>
      <c r="ANR68" s="5"/>
      <c r="ANS68" s="5"/>
      <c r="ANT68" s="5"/>
      <c r="ANU68" s="5"/>
      <c r="ANV68" s="5"/>
      <c r="ANW68" s="5"/>
      <c r="ANX68" s="5"/>
      <c r="ANY68" s="5"/>
      <c r="ANZ68" s="5"/>
      <c r="AOA68" s="5"/>
      <c r="AOB68" s="5"/>
      <c r="AOC68" s="5"/>
      <c r="AOD68" s="5"/>
      <c r="AOE68" s="5"/>
      <c r="AOF68" s="5"/>
      <c r="AOG68" s="5"/>
      <c r="AOH68" s="5"/>
      <c r="AOI68" s="5"/>
      <c r="AOJ68" s="5"/>
      <c r="AOK68" s="5"/>
      <c r="AOL68" s="5"/>
      <c r="AOM68" s="5"/>
      <c r="AON68" s="5"/>
      <c r="AOO68" s="5"/>
      <c r="AOP68" s="5"/>
      <c r="AOQ68" s="5"/>
      <c r="AOR68" s="5"/>
      <c r="AOS68" s="5"/>
      <c r="AOT68" s="5"/>
      <c r="AOU68" s="5"/>
      <c r="AOV68" s="5"/>
      <c r="AOW68" s="5"/>
      <c r="AOX68" s="5"/>
      <c r="AOY68" s="5"/>
      <c r="AOZ68" s="5"/>
      <c r="APA68" s="5"/>
      <c r="APB68" s="5"/>
      <c r="APC68" s="5"/>
      <c r="APD68" s="5"/>
      <c r="APE68" s="5"/>
      <c r="APF68" s="5"/>
      <c r="APG68" s="5"/>
      <c r="APH68" s="5"/>
      <c r="API68" s="5"/>
      <c r="APJ68" s="5"/>
      <c r="APK68" s="5"/>
      <c r="APL68" s="5"/>
      <c r="APM68" s="5"/>
      <c r="APN68" s="5"/>
      <c r="APO68" s="5"/>
      <c r="APP68" s="5"/>
      <c r="APQ68" s="5"/>
      <c r="APR68" s="5"/>
      <c r="APS68" s="5"/>
      <c r="APT68" s="5"/>
      <c r="APU68" s="5"/>
      <c r="APV68" s="5"/>
      <c r="APW68" s="5"/>
      <c r="APX68" s="5"/>
      <c r="APY68" s="5"/>
      <c r="APZ68" s="5"/>
      <c r="AQA68" s="5"/>
      <c r="AQB68" s="5"/>
      <c r="AQC68" s="5"/>
      <c r="AQD68" s="5"/>
      <c r="AQE68" s="5"/>
      <c r="AQF68" s="5"/>
      <c r="AQG68" s="5"/>
      <c r="AQH68" s="5"/>
      <c r="AQI68" s="5"/>
      <c r="AQJ68" s="5"/>
      <c r="AQK68" s="5"/>
      <c r="AQL68" s="5"/>
      <c r="AQM68" s="5"/>
      <c r="AQN68" s="5"/>
      <c r="AQO68" s="5"/>
      <c r="AQP68" s="5"/>
      <c r="AQQ68" s="5"/>
      <c r="AQR68" s="5"/>
      <c r="AQS68" s="5"/>
      <c r="AQT68" s="5"/>
      <c r="AQU68" s="5"/>
      <c r="AQV68" s="5"/>
      <c r="AQW68" s="5"/>
      <c r="AQX68" s="5"/>
      <c r="AQY68" s="5"/>
      <c r="AQZ68" s="5"/>
      <c r="ARA68" s="5"/>
      <c r="ARB68" s="5"/>
      <c r="ARC68" s="5"/>
      <c r="ARD68" s="5"/>
      <c r="ARE68" s="5"/>
      <c r="ARF68" s="5"/>
      <c r="ARG68" s="5"/>
      <c r="ARH68" s="5"/>
      <c r="ARI68" s="5"/>
      <c r="ARJ68" s="5"/>
      <c r="ARK68" s="5"/>
      <c r="ARL68" s="5"/>
      <c r="ARM68" s="5"/>
      <c r="ARN68" s="5"/>
      <c r="ARO68" s="5"/>
      <c r="ARP68" s="5"/>
      <c r="ARQ68" s="5"/>
      <c r="ARR68" s="5"/>
      <c r="ARS68" s="5"/>
      <c r="ART68" s="5"/>
      <c r="ARU68" s="5"/>
      <c r="ARV68" s="5"/>
      <c r="ARW68" s="5"/>
      <c r="ARX68" s="5"/>
      <c r="ARY68" s="5"/>
      <c r="ARZ68" s="5"/>
      <c r="ASA68" s="5"/>
      <c r="ASB68" s="5"/>
      <c r="ASC68" s="5"/>
      <c r="ASD68" s="5"/>
      <c r="ASE68" s="5"/>
      <c r="ASF68" s="5"/>
      <c r="ASG68" s="5"/>
      <c r="ASH68" s="5"/>
      <c r="ASI68" s="5"/>
      <c r="ASJ68" s="5"/>
      <c r="ASK68" s="5"/>
      <c r="ASL68" s="5"/>
      <c r="ASM68" s="5"/>
      <c r="ASN68" s="5"/>
      <c r="ASO68" s="5"/>
      <c r="ASP68" s="5"/>
      <c r="ASQ68" s="5"/>
      <c r="ASR68" s="5"/>
      <c r="ASS68" s="5"/>
      <c r="AST68" s="5"/>
      <c r="ASU68" s="5"/>
      <c r="ASV68" s="5"/>
      <c r="ASW68" s="5"/>
      <c r="ASX68" s="5"/>
      <c r="ASY68" s="5"/>
      <c r="ASZ68" s="5"/>
      <c r="ATA68" s="5"/>
      <c r="ATB68" s="5"/>
      <c r="ATC68" s="5"/>
      <c r="ATD68" s="5"/>
      <c r="ATE68" s="5"/>
      <c r="ATF68" s="5"/>
      <c r="ATG68" s="5"/>
      <c r="ATH68" s="5"/>
      <c r="ATI68" s="5"/>
      <c r="ATJ68" s="5"/>
      <c r="ATK68" s="5"/>
      <c r="ATL68" s="5"/>
      <c r="ATM68" s="5"/>
      <c r="ATN68" s="5"/>
      <c r="ATO68" s="5"/>
      <c r="ATP68" s="5"/>
      <c r="ATQ68" s="5"/>
      <c r="ATR68" s="5"/>
      <c r="ATS68" s="5"/>
      <c r="ATT68" s="5"/>
      <c r="ATU68" s="5"/>
      <c r="ATV68" s="5"/>
      <c r="ATW68" s="5"/>
      <c r="ATX68" s="5"/>
      <c r="ATY68" s="5"/>
      <c r="ATZ68" s="5"/>
      <c r="AUA68" s="5"/>
      <c r="AUB68" s="5"/>
      <c r="AUC68" s="5"/>
      <c r="AUD68" s="5"/>
      <c r="AUE68" s="5"/>
      <c r="AUF68" s="5"/>
      <c r="AUG68" s="5"/>
      <c r="AUH68" s="5"/>
      <c r="AUI68" s="5"/>
      <c r="AUJ68" s="5"/>
      <c r="AUK68" s="5"/>
      <c r="AUL68" s="5"/>
      <c r="AUM68" s="5"/>
      <c r="AUN68" s="5"/>
      <c r="AUO68" s="5"/>
      <c r="AUP68" s="5"/>
      <c r="AUQ68" s="5"/>
      <c r="AUR68" s="5"/>
      <c r="AUS68" s="5"/>
      <c r="AUT68" s="5"/>
      <c r="AUU68" s="5"/>
      <c r="AUV68" s="5"/>
      <c r="AUW68" s="5"/>
      <c r="AUX68" s="5"/>
      <c r="AUY68" s="5"/>
      <c r="AUZ68" s="5"/>
      <c r="AVA68" s="5"/>
      <c r="AVB68" s="5"/>
      <c r="AVC68" s="5"/>
      <c r="AVD68" s="5"/>
      <c r="AVE68" s="5"/>
      <c r="AVF68" s="5"/>
      <c r="AVG68" s="5"/>
      <c r="AVH68" s="5"/>
      <c r="AVI68" s="5"/>
      <c r="AVJ68" s="5"/>
      <c r="AVK68" s="5"/>
      <c r="AVL68" s="5"/>
      <c r="AVM68" s="5"/>
      <c r="AVN68" s="5"/>
      <c r="AVO68" s="5"/>
      <c r="AVP68" s="5"/>
      <c r="AVQ68" s="5"/>
      <c r="AVR68" s="5"/>
      <c r="AVS68" s="5"/>
      <c r="AVT68" s="5"/>
      <c r="AVU68" s="5"/>
      <c r="AVV68" s="5"/>
      <c r="AVW68" s="5"/>
      <c r="AVX68" s="5"/>
      <c r="AVY68" s="5"/>
      <c r="AVZ68" s="5"/>
      <c r="AWA68" s="5"/>
      <c r="AWB68" s="5"/>
      <c r="AWC68" s="5"/>
      <c r="AWD68" s="5"/>
      <c r="AWE68" s="5"/>
      <c r="AWF68" s="5"/>
      <c r="AWG68" s="5"/>
      <c r="AWH68" s="5"/>
      <c r="AWI68" s="5"/>
      <c r="AWJ68" s="5"/>
      <c r="AWK68" s="5"/>
      <c r="AWL68" s="5"/>
      <c r="AWM68" s="5"/>
      <c r="AWN68" s="5"/>
      <c r="AWO68" s="5"/>
      <c r="AWP68" s="5"/>
      <c r="AWQ68" s="5"/>
      <c r="AWR68" s="5"/>
      <c r="AWS68" s="5"/>
      <c r="AWT68" s="5"/>
      <c r="AWU68" s="5"/>
      <c r="AWV68" s="5"/>
      <c r="AWW68" s="5"/>
      <c r="AWX68" s="5"/>
      <c r="AWY68" s="5"/>
      <c r="AWZ68" s="5"/>
      <c r="AXA68" s="5"/>
      <c r="AXB68" s="5"/>
      <c r="AXC68" s="5"/>
      <c r="AXD68" s="5"/>
      <c r="AXE68" s="5"/>
      <c r="AXF68" s="5"/>
      <c r="AXG68" s="5"/>
      <c r="AXH68" s="5"/>
      <c r="AXI68" s="5"/>
      <c r="AXJ68" s="5"/>
      <c r="AXK68" s="5"/>
      <c r="AXL68" s="5"/>
      <c r="AXM68" s="5"/>
      <c r="AXN68" s="5"/>
      <c r="AXO68" s="5"/>
      <c r="AXP68" s="5"/>
      <c r="AXQ68" s="5"/>
      <c r="AXR68" s="5"/>
      <c r="AXS68" s="5"/>
      <c r="AXT68" s="5"/>
      <c r="AXU68" s="5"/>
      <c r="AXV68" s="5"/>
      <c r="AXW68" s="5"/>
      <c r="AXX68" s="5"/>
      <c r="AXY68" s="5"/>
      <c r="AXZ68" s="5"/>
      <c r="AYA68" s="5"/>
      <c r="AYB68" s="5"/>
      <c r="AYC68" s="5"/>
      <c r="AYD68" s="5"/>
      <c r="AYE68" s="5"/>
      <c r="AYF68" s="5"/>
      <c r="AYG68" s="5"/>
      <c r="AYH68" s="5"/>
      <c r="AYI68" s="5"/>
      <c r="AYJ68" s="5"/>
      <c r="AYK68" s="5"/>
      <c r="AYL68" s="5"/>
      <c r="AYM68" s="5"/>
      <c r="AYN68" s="5"/>
      <c r="AYO68" s="5"/>
      <c r="AYP68" s="5"/>
      <c r="AYQ68" s="5"/>
      <c r="AYR68" s="5"/>
      <c r="AYS68" s="5"/>
      <c r="AYT68" s="5"/>
      <c r="AYU68" s="5"/>
      <c r="AYV68" s="5"/>
      <c r="AYW68" s="5"/>
      <c r="AYX68" s="5"/>
      <c r="AYY68" s="5"/>
      <c r="AYZ68" s="5"/>
      <c r="AZA68" s="5"/>
      <c r="AZB68" s="5"/>
      <c r="AZC68" s="5"/>
      <c r="AZD68" s="5"/>
      <c r="AZE68" s="5"/>
      <c r="AZF68" s="5"/>
      <c r="AZG68" s="5"/>
      <c r="AZH68" s="5"/>
      <c r="AZI68" s="5"/>
      <c r="AZJ68" s="5"/>
      <c r="AZK68" s="5"/>
      <c r="AZL68" s="5"/>
      <c r="AZM68" s="5"/>
      <c r="AZN68" s="5"/>
      <c r="AZO68" s="5"/>
      <c r="AZP68" s="5"/>
      <c r="AZQ68" s="5"/>
      <c r="AZR68" s="5"/>
      <c r="AZS68" s="5"/>
      <c r="AZT68" s="5"/>
      <c r="AZU68" s="5"/>
      <c r="AZV68" s="5"/>
      <c r="AZW68" s="5"/>
      <c r="AZX68" s="5"/>
      <c r="AZY68" s="5"/>
      <c r="AZZ68" s="5"/>
      <c r="BAA68" s="5"/>
      <c r="BAB68" s="5"/>
      <c r="BAC68" s="5"/>
      <c r="BAD68" s="5"/>
      <c r="BAE68" s="5"/>
      <c r="BAF68" s="5"/>
      <c r="BAG68" s="5"/>
      <c r="BAH68" s="5"/>
      <c r="BAI68" s="5"/>
      <c r="BAJ68" s="5"/>
      <c r="BAK68" s="5"/>
      <c r="BAL68" s="5"/>
      <c r="BAM68" s="5"/>
      <c r="BAN68" s="5"/>
      <c r="BAO68" s="5"/>
      <c r="BAP68" s="5"/>
      <c r="BAQ68" s="5"/>
      <c r="BAR68" s="5"/>
      <c r="BAS68" s="5"/>
      <c r="BAT68" s="5"/>
      <c r="BAU68" s="5"/>
      <c r="BAV68" s="5"/>
      <c r="BAW68" s="5"/>
      <c r="BAX68" s="5"/>
      <c r="BAY68" s="5"/>
      <c r="BAZ68" s="5"/>
      <c r="BBA68" s="5"/>
      <c r="BBB68" s="5"/>
      <c r="BBC68" s="5"/>
      <c r="BBD68" s="5"/>
      <c r="BBE68" s="5"/>
      <c r="BBF68" s="5"/>
      <c r="BBG68" s="5"/>
      <c r="BBH68" s="5"/>
      <c r="BBI68" s="5"/>
      <c r="BBJ68" s="5"/>
      <c r="BBK68" s="5"/>
      <c r="BBL68" s="5"/>
      <c r="BBM68" s="5"/>
      <c r="BBN68" s="5"/>
      <c r="BBO68" s="5"/>
      <c r="BBP68" s="5"/>
      <c r="BBQ68" s="5"/>
      <c r="BBR68" s="5"/>
      <c r="BBS68" s="5"/>
      <c r="BBT68" s="5"/>
      <c r="BBU68" s="5"/>
      <c r="BBV68" s="5"/>
      <c r="BBW68" s="5"/>
      <c r="BBX68" s="5"/>
      <c r="BBY68" s="5"/>
      <c r="BBZ68" s="5"/>
      <c r="BCA68" s="5"/>
      <c r="BCB68" s="5"/>
      <c r="BCC68" s="5"/>
      <c r="BCD68" s="5"/>
      <c r="BCE68" s="5"/>
      <c r="BCF68" s="5"/>
      <c r="BCG68" s="5"/>
      <c r="BCH68" s="5"/>
      <c r="BCI68" s="5"/>
      <c r="BCJ68" s="5"/>
      <c r="BCK68" s="5"/>
      <c r="BCL68" s="5"/>
      <c r="BCM68" s="5"/>
      <c r="BCN68" s="5"/>
      <c r="BCO68" s="5"/>
      <c r="BCP68" s="5"/>
      <c r="BCQ68" s="5"/>
      <c r="BCR68" s="5"/>
      <c r="BCS68" s="5"/>
      <c r="BCT68" s="5"/>
      <c r="BCU68" s="5"/>
      <c r="BCV68" s="5"/>
      <c r="BCW68" s="5"/>
      <c r="BCX68" s="5"/>
      <c r="BCY68" s="5"/>
      <c r="BCZ68" s="5"/>
      <c r="BDA68" s="5"/>
      <c r="BDB68" s="5"/>
      <c r="BDC68" s="5"/>
      <c r="BDD68" s="5"/>
      <c r="BDE68" s="5"/>
      <c r="BDF68" s="5"/>
      <c r="BDG68" s="5"/>
      <c r="BDH68" s="5"/>
      <c r="BDI68" s="5"/>
      <c r="BDJ68" s="5"/>
      <c r="BDK68" s="5"/>
      <c r="BDL68" s="5"/>
      <c r="BDM68" s="5"/>
      <c r="BDN68" s="5"/>
      <c r="BDO68" s="5"/>
      <c r="BDP68" s="5"/>
      <c r="BDQ68" s="5"/>
      <c r="BDR68" s="5"/>
      <c r="BDS68" s="5"/>
      <c r="BDT68" s="5"/>
      <c r="BDU68" s="5"/>
      <c r="BDV68" s="5"/>
      <c r="BDW68" s="5"/>
      <c r="BDX68" s="5"/>
      <c r="BDY68" s="5"/>
      <c r="BDZ68" s="5"/>
      <c r="BEA68" s="5"/>
      <c r="BEB68" s="5"/>
      <c r="BEC68" s="5"/>
      <c r="BED68" s="5"/>
      <c r="BEE68" s="5"/>
      <c r="BEF68" s="5"/>
      <c r="BEG68" s="5"/>
      <c r="BEH68" s="5"/>
      <c r="BEI68" s="5"/>
      <c r="BEJ68" s="5"/>
      <c r="BEK68" s="5"/>
      <c r="BEL68" s="5"/>
      <c r="BEM68" s="5"/>
      <c r="BEN68" s="5"/>
      <c r="BEO68" s="5"/>
      <c r="BEP68" s="5"/>
      <c r="BEQ68" s="5"/>
      <c r="BER68" s="5"/>
      <c r="BES68" s="5"/>
      <c r="BET68" s="5"/>
      <c r="BEU68" s="5"/>
      <c r="BEV68" s="5"/>
      <c r="BEW68" s="5"/>
      <c r="BEX68" s="5"/>
      <c r="BEY68" s="5"/>
      <c r="BEZ68" s="5"/>
      <c r="BFA68" s="5"/>
      <c r="BFB68" s="5"/>
      <c r="BFC68" s="5"/>
      <c r="BFD68" s="5"/>
      <c r="BFE68" s="5"/>
      <c r="BFF68" s="5"/>
      <c r="BFG68" s="5"/>
      <c r="BFH68" s="5"/>
      <c r="BFI68" s="5"/>
      <c r="BFJ68" s="5"/>
      <c r="BFK68" s="5"/>
      <c r="BFL68" s="5"/>
      <c r="BFM68" s="5"/>
      <c r="BFN68" s="5"/>
      <c r="BFO68" s="5"/>
      <c r="BFP68" s="5"/>
      <c r="BFQ68" s="5"/>
      <c r="BFR68" s="5"/>
      <c r="BFS68" s="5"/>
      <c r="BFT68" s="5"/>
      <c r="BFU68" s="5"/>
      <c r="BFV68" s="5"/>
      <c r="BFW68" s="5"/>
      <c r="BFX68" s="5"/>
      <c r="BFY68" s="5"/>
      <c r="BFZ68" s="5"/>
      <c r="BGA68" s="5"/>
      <c r="BGB68" s="5"/>
      <c r="BGC68" s="5"/>
      <c r="BGD68" s="5"/>
      <c r="BGE68" s="5"/>
      <c r="BGF68" s="5"/>
      <c r="BGG68" s="5"/>
      <c r="BGH68" s="5"/>
      <c r="BGI68" s="5"/>
      <c r="BGJ68" s="5"/>
      <c r="BGK68" s="5"/>
      <c r="BGL68" s="5"/>
      <c r="BGM68" s="5"/>
      <c r="BGN68" s="5"/>
      <c r="BGO68" s="5"/>
      <c r="BGP68" s="5"/>
      <c r="BGQ68" s="5"/>
      <c r="BGR68" s="5"/>
      <c r="BGS68" s="5"/>
      <c r="BGT68" s="5"/>
      <c r="BGU68" s="5"/>
      <c r="BGV68" s="5"/>
      <c r="BGW68" s="5"/>
      <c r="BGX68" s="5"/>
      <c r="BGY68" s="5"/>
      <c r="BGZ68" s="5"/>
      <c r="BHA68" s="5"/>
      <c r="BHB68" s="5"/>
      <c r="BHC68" s="5"/>
      <c r="BHD68" s="5"/>
      <c r="BHE68" s="5"/>
      <c r="BHF68" s="5"/>
      <c r="BHG68" s="5"/>
      <c r="BHH68" s="5"/>
      <c r="BHI68" s="5"/>
      <c r="BHJ68" s="5"/>
      <c r="BHK68" s="5"/>
      <c r="BHL68" s="5"/>
      <c r="BHM68" s="5"/>
      <c r="BHN68" s="5"/>
      <c r="BHO68" s="5"/>
      <c r="BHP68" s="5"/>
      <c r="BHQ68" s="5"/>
      <c r="BHR68" s="5"/>
      <c r="BHS68" s="5"/>
      <c r="BHT68" s="5"/>
      <c r="BHU68" s="5"/>
      <c r="BHV68" s="5"/>
      <c r="BHW68" s="5"/>
      <c r="BHX68" s="5"/>
      <c r="BHY68" s="5"/>
      <c r="BHZ68" s="5"/>
      <c r="BIA68" s="5"/>
      <c r="BIB68" s="5"/>
      <c r="BIC68" s="5"/>
      <c r="BID68" s="5"/>
      <c r="BIE68" s="5"/>
      <c r="BIF68" s="5"/>
      <c r="BIG68" s="5"/>
      <c r="BIH68" s="5"/>
      <c r="BII68" s="5"/>
      <c r="BIJ68" s="5"/>
      <c r="BIK68" s="5"/>
      <c r="BIL68" s="5"/>
      <c r="BIM68" s="5"/>
      <c r="BIN68" s="5"/>
      <c r="BIO68" s="5"/>
      <c r="BIP68" s="5"/>
      <c r="BIQ68" s="5"/>
      <c r="BIR68" s="5"/>
      <c r="BIS68" s="5"/>
      <c r="BIT68" s="5"/>
      <c r="BIU68" s="5"/>
      <c r="BIV68" s="5"/>
      <c r="BIW68" s="5"/>
      <c r="BIX68" s="5"/>
      <c r="BIY68" s="5"/>
      <c r="BIZ68" s="5"/>
      <c r="BJA68" s="5"/>
      <c r="BJB68" s="5"/>
      <c r="BJC68" s="5"/>
      <c r="BJD68" s="5"/>
      <c r="BJE68" s="5"/>
      <c r="BJF68" s="5"/>
      <c r="BJG68" s="5"/>
      <c r="BJH68" s="5"/>
      <c r="BJI68" s="5"/>
      <c r="BJJ68" s="5"/>
      <c r="BJK68" s="5"/>
      <c r="BJL68" s="5"/>
      <c r="BJM68" s="5"/>
      <c r="BJN68" s="5"/>
      <c r="BJO68" s="5"/>
      <c r="BJP68" s="5"/>
      <c r="BJQ68" s="5"/>
      <c r="BJR68" s="5"/>
      <c r="BJS68" s="5"/>
      <c r="BJT68" s="5"/>
      <c r="BJU68" s="5"/>
      <c r="BJV68" s="5"/>
      <c r="BJW68" s="5"/>
      <c r="BJX68" s="5"/>
      <c r="BJY68" s="5"/>
      <c r="BJZ68" s="5"/>
      <c r="BKA68" s="5"/>
      <c r="BKB68" s="5"/>
      <c r="BKC68" s="5"/>
      <c r="BKD68" s="5"/>
      <c r="BKE68" s="5"/>
      <c r="BKF68" s="5"/>
      <c r="BKG68" s="5"/>
      <c r="BKH68" s="5"/>
      <c r="BKI68" s="5"/>
      <c r="BKJ68" s="5"/>
      <c r="BKK68" s="5"/>
      <c r="BKL68" s="5"/>
      <c r="BKM68" s="5"/>
      <c r="BKN68" s="5"/>
      <c r="BKO68" s="5"/>
      <c r="BKP68" s="5"/>
      <c r="BKQ68" s="5"/>
      <c r="BKR68" s="5"/>
      <c r="BKS68" s="5"/>
      <c r="BKT68" s="5"/>
      <c r="BKU68" s="5"/>
      <c r="BKV68" s="5"/>
      <c r="BKW68" s="5"/>
      <c r="BKX68" s="5"/>
      <c r="BKY68" s="5"/>
      <c r="BKZ68" s="5"/>
      <c r="BLA68" s="5"/>
      <c r="BLB68" s="5"/>
      <c r="BLC68" s="5"/>
      <c r="BLD68" s="5"/>
      <c r="BLE68" s="5"/>
      <c r="BLF68" s="5"/>
      <c r="BLG68" s="5"/>
      <c r="BLH68" s="5"/>
      <c r="BLI68" s="5"/>
      <c r="BLJ68" s="5"/>
      <c r="BLK68" s="5"/>
      <c r="BLL68" s="5"/>
      <c r="BLM68" s="5"/>
      <c r="BLN68" s="5"/>
      <c r="BLO68" s="5"/>
      <c r="BLP68" s="5"/>
      <c r="BLQ68" s="5"/>
      <c r="BLR68" s="5"/>
      <c r="BLS68" s="5"/>
      <c r="BLT68" s="5"/>
      <c r="BLU68" s="5"/>
      <c r="BLV68" s="5"/>
      <c r="BLW68" s="5"/>
      <c r="BLX68" s="5"/>
      <c r="BLY68" s="5"/>
      <c r="BLZ68" s="5"/>
      <c r="BMA68" s="5"/>
      <c r="BMB68" s="5"/>
      <c r="BMC68" s="5"/>
      <c r="BMD68" s="5"/>
      <c r="BME68" s="5"/>
      <c r="BMF68" s="5"/>
      <c r="BMG68" s="5"/>
      <c r="BMH68" s="5"/>
      <c r="BMI68" s="5"/>
      <c r="BMJ68" s="5"/>
      <c r="BMK68" s="5"/>
      <c r="BML68" s="5"/>
      <c r="BMM68" s="5"/>
      <c r="BMN68" s="5"/>
      <c r="BMO68" s="5"/>
      <c r="BMP68" s="5"/>
      <c r="BMQ68" s="5"/>
      <c r="BMR68" s="5"/>
      <c r="BMS68" s="5"/>
      <c r="BMT68" s="5"/>
      <c r="BMU68" s="5"/>
      <c r="BMV68" s="5"/>
      <c r="BMW68" s="5"/>
      <c r="BMX68" s="5"/>
      <c r="BMY68" s="5"/>
      <c r="BMZ68" s="5"/>
      <c r="BNA68" s="5"/>
      <c r="BNB68" s="5"/>
      <c r="BNC68" s="5"/>
      <c r="BND68" s="5"/>
      <c r="BNE68" s="5"/>
      <c r="BNF68" s="5"/>
      <c r="BNG68" s="5"/>
      <c r="BNH68" s="5"/>
      <c r="BNI68" s="5"/>
      <c r="BNJ68" s="5"/>
      <c r="BNK68" s="5"/>
      <c r="BNL68" s="5"/>
      <c r="BNM68" s="5"/>
      <c r="BNN68" s="5"/>
      <c r="BNO68" s="5"/>
      <c r="BNP68" s="5"/>
      <c r="BNQ68" s="5"/>
      <c r="BNR68" s="5"/>
      <c r="BNS68" s="5"/>
      <c r="BNT68" s="5"/>
      <c r="BNU68" s="5"/>
      <c r="BNV68" s="5"/>
      <c r="BNW68" s="5"/>
      <c r="BNX68" s="5"/>
      <c r="BNY68" s="5"/>
      <c r="BNZ68" s="5"/>
      <c r="BOA68" s="5"/>
      <c r="BOB68" s="5"/>
      <c r="BOC68" s="5"/>
      <c r="BOD68" s="5"/>
      <c r="BOE68" s="5"/>
      <c r="BOF68" s="5"/>
      <c r="BOG68" s="5"/>
      <c r="BOH68" s="5"/>
      <c r="BOI68" s="5"/>
      <c r="BOJ68" s="5"/>
      <c r="BOK68" s="5"/>
      <c r="BOL68" s="5"/>
      <c r="BOM68" s="5"/>
      <c r="BON68" s="5"/>
      <c r="BOO68" s="5"/>
      <c r="BOP68" s="5"/>
      <c r="BOQ68" s="5"/>
      <c r="BOR68" s="5"/>
      <c r="BOS68" s="5"/>
      <c r="BOT68" s="5"/>
      <c r="BOU68" s="5"/>
      <c r="BOV68" s="5"/>
      <c r="BOW68" s="5"/>
      <c r="BOX68" s="5"/>
      <c r="BOY68" s="5"/>
      <c r="BOZ68" s="5"/>
      <c r="BPA68" s="5"/>
      <c r="BPB68" s="5"/>
      <c r="BPC68" s="5"/>
      <c r="BPD68" s="5"/>
      <c r="BPE68" s="5"/>
      <c r="BPF68" s="5"/>
      <c r="BPG68" s="5"/>
      <c r="BPH68" s="5"/>
      <c r="BPI68" s="5"/>
      <c r="BPJ68" s="5"/>
      <c r="BPK68" s="5"/>
      <c r="BPL68" s="5"/>
      <c r="BPM68" s="5"/>
      <c r="BPN68" s="5"/>
      <c r="BPO68" s="5"/>
      <c r="BPP68" s="5"/>
      <c r="BPQ68" s="5"/>
      <c r="BPR68" s="5"/>
      <c r="BPS68" s="5"/>
      <c r="BPT68" s="5"/>
      <c r="BPU68" s="5"/>
      <c r="BPV68" s="5"/>
      <c r="BPW68" s="5"/>
      <c r="BPX68" s="5"/>
      <c r="BPY68" s="5"/>
      <c r="BPZ68" s="5"/>
      <c r="BQA68" s="5"/>
      <c r="BQB68" s="5"/>
      <c r="BQC68" s="5"/>
      <c r="BQD68" s="5"/>
      <c r="BQE68" s="5"/>
      <c r="BQF68" s="5"/>
      <c r="BQG68" s="5"/>
      <c r="BQH68" s="5"/>
      <c r="BQI68" s="5"/>
      <c r="BQJ68" s="5"/>
      <c r="BQK68" s="5"/>
      <c r="BQL68" s="5"/>
      <c r="BQM68" s="5"/>
      <c r="BQN68" s="5"/>
      <c r="BQO68" s="5"/>
      <c r="BQP68" s="5"/>
      <c r="BQQ68" s="5"/>
      <c r="BQR68" s="5"/>
      <c r="BQS68" s="5"/>
      <c r="BQT68" s="5"/>
      <c r="BQU68" s="5"/>
      <c r="BQV68" s="5"/>
      <c r="BQW68" s="5"/>
      <c r="BQX68" s="5"/>
      <c r="BQY68" s="5"/>
      <c r="BQZ68" s="5"/>
      <c r="BRA68" s="5"/>
      <c r="BRB68" s="5"/>
      <c r="BRC68" s="5"/>
      <c r="BRD68" s="5"/>
      <c r="BRE68" s="5"/>
      <c r="BRF68" s="5"/>
      <c r="BRG68" s="5"/>
      <c r="BRH68" s="5"/>
      <c r="BRI68" s="5"/>
      <c r="BRJ68" s="5"/>
      <c r="BRK68" s="5"/>
      <c r="BRL68" s="5"/>
      <c r="BRM68" s="5"/>
      <c r="BRN68" s="5"/>
      <c r="BRO68" s="5"/>
      <c r="BRP68" s="5"/>
      <c r="BRQ68" s="5"/>
      <c r="BRR68" s="5"/>
      <c r="BRS68" s="5"/>
      <c r="BRT68" s="5"/>
      <c r="BRU68" s="5"/>
      <c r="BRV68" s="5"/>
      <c r="BRW68" s="5"/>
      <c r="BRX68" s="5"/>
      <c r="BRY68" s="5"/>
      <c r="BRZ68" s="5"/>
      <c r="BSA68" s="5"/>
      <c r="BSB68" s="5"/>
      <c r="BSC68" s="5"/>
      <c r="BSD68" s="5"/>
      <c r="BSE68" s="5"/>
      <c r="BSF68" s="5"/>
      <c r="BSG68" s="5"/>
      <c r="BSH68" s="5"/>
      <c r="BSI68" s="5"/>
      <c r="BSJ68" s="5"/>
      <c r="BSK68" s="5"/>
      <c r="BSL68" s="5"/>
      <c r="BSM68" s="5"/>
      <c r="BSN68" s="5"/>
      <c r="BSO68" s="5"/>
      <c r="BSP68" s="5"/>
      <c r="BSQ68" s="5"/>
      <c r="BSR68" s="5"/>
      <c r="BSS68" s="5"/>
      <c r="BST68" s="5"/>
      <c r="BSU68" s="5"/>
      <c r="BSV68" s="5"/>
      <c r="BSW68" s="5"/>
      <c r="BSX68" s="5"/>
      <c r="BSY68" s="5"/>
      <c r="BSZ68" s="5"/>
      <c r="BTA68" s="5"/>
      <c r="BTB68" s="5"/>
      <c r="BTC68" s="5"/>
      <c r="BTD68" s="5"/>
      <c r="BTE68" s="5"/>
      <c r="BTF68" s="5"/>
      <c r="BTG68" s="5"/>
      <c r="BTH68" s="5"/>
      <c r="BTI68" s="5"/>
      <c r="BTJ68" s="5"/>
      <c r="BTK68" s="5"/>
      <c r="BTL68" s="5"/>
      <c r="BTM68" s="5"/>
      <c r="BTN68" s="5"/>
      <c r="BTO68" s="5"/>
      <c r="BTP68" s="5"/>
      <c r="BTQ68" s="5"/>
      <c r="BTR68" s="5"/>
      <c r="BTS68" s="5"/>
      <c r="BTT68" s="5"/>
      <c r="BTU68" s="5"/>
      <c r="BTV68" s="5"/>
      <c r="BTW68" s="5"/>
      <c r="BTX68" s="5"/>
      <c r="BTY68" s="5"/>
      <c r="BTZ68" s="5"/>
      <c r="BUA68" s="5"/>
      <c r="BUB68" s="5"/>
      <c r="BUC68" s="5"/>
      <c r="BUD68" s="5"/>
      <c r="BUE68" s="5"/>
      <c r="BUF68" s="5"/>
      <c r="BUG68" s="5"/>
      <c r="BUH68" s="5"/>
      <c r="BUI68" s="5"/>
      <c r="BUJ68" s="5"/>
      <c r="BUK68" s="5"/>
      <c r="BUL68" s="5"/>
      <c r="BUM68" s="5"/>
      <c r="BUN68" s="5"/>
      <c r="BUO68" s="5"/>
      <c r="BUP68" s="5"/>
      <c r="BUQ68" s="5"/>
      <c r="BUR68" s="5"/>
      <c r="BUS68" s="5"/>
      <c r="BUT68" s="5"/>
      <c r="BUU68" s="5"/>
      <c r="BUV68" s="5"/>
      <c r="BUW68" s="5"/>
      <c r="BUX68" s="5"/>
      <c r="BUY68" s="5"/>
      <c r="BUZ68" s="5"/>
      <c r="BVA68" s="5"/>
      <c r="BVB68" s="5"/>
      <c r="BVC68" s="5"/>
      <c r="BVD68" s="5"/>
      <c r="BVE68" s="5"/>
      <c r="BVF68" s="5"/>
      <c r="BVG68" s="5"/>
      <c r="BVH68" s="5"/>
      <c r="BVI68" s="5"/>
      <c r="BVJ68" s="5"/>
      <c r="BVK68" s="5"/>
      <c r="BVL68" s="5"/>
      <c r="BVM68" s="5"/>
      <c r="BVN68" s="5"/>
      <c r="BVO68" s="5"/>
      <c r="BVP68" s="5"/>
      <c r="BVQ68" s="5"/>
      <c r="BVR68" s="5"/>
      <c r="BVS68" s="5"/>
      <c r="BVT68" s="5"/>
      <c r="BVU68" s="5"/>
      <c r="BVV68" s="5"/>
      <c r="BVW68" s="5"/>
      <c r="BVX68" s="5"/>
      <c r="BVY68" s="5"/>
      <c r="BVZ68" s="5"/>
      <c r="BWA68" s="5"/>
      <c r="BWB68" s="5"/>
      <c r="BWC68" s="5"/>
      <c r="BWD68" s="5"/>
      <c r="BWE68" s="5"/>
      <c r="BWF68" s="5"/>
      <c r="BWG68" s="5"/>
      <c r="BWH68" s="5"/>
      <c r="BWI68" s="5"/>
      <c r="BWJ68" s="5"/>
      <c r="BWK68" s="5"/>
      <c r="BWL68" s="5"/>
      <c r="BWM68" s="5"/>
      <c r="BWN68" s="5"/>
      <c r="BWO68" s="5"/>
      <c r="BWP68" s="5"/>
      <c r="BWQ68" s="5"/>
      <c r="BWR68" s="5"/>
      <c r="BWS68" s="5"/>
      <c r="BWT68" s="5"/>
      <c r="BWU68" s="5"/>
      <c r="BWV68" s="5"/>
      <c r="BWW68" s="5"/>
      <c r="BWX68" s="5"/>
      <c r="BWY68" s="5"/>
      <c r="BWZ68" s="5"/>
      <c r="BXA68" s="5"/>
      <c r="BXB68" s="5"/>
      <c r="BXC68" s="5"/>
      <c r="BXD68" s="5"/>
      <c r="BXE68" s="5"/>
      <c r="BXF68" s="5"/>
      <c r="BXG68" s="5"/>
      <c r="BXH68" s="5"/>
      <c r="BXI68" s="5"/>
      <c r="BXJ68" s="5"/>
      <c r="BXK68" s="5"/>
      <c r="BXL68" s="5"/>
      <c r="BXM68" s="5"/>
      <c r="BXN68" s="5"/>
      <c r="BXO68" s="5"/>
      <c r="BXP68" s="5"/>
      <c r="BXQ68" s="5"/>
      <c r="BXR68" s="5"/>
      <c r="BXS68" s="5"/>
      <c r="BXT68" s="5"/>
      <c r="BXU68" s="5"/>
      <c r="BXV68" s="5"/>
      <c r="BXW68" s="5"/>
      <c r="BXX68" s="5"/>
      <c r="BXY68" s="5"/>
      <c r="BXZ68" s="5"/>
      <c r="BYA68" s="5"/>
      <c r="BYB68" s="5"/>
      <c r="BYC68" s="5"/>
      <c r="BYD68" s="5"/>
      <c r="BYE68" s="5"/>
      <c r="BYF68" s="5"/>
      <c r="BYG68" s="5"/>
      <c r="BYH68" s="5"/>
      <c r="BYI68" s="5"/>
      <c r="BYJ68" s="5"/>
      <c r="BYK68" s="5"/>
      <c r="BYL68" s="5"/>
      <c r="BYM68" s="5"/>
      <c r="BYN68" s="5"/>
      <c r="BYO68" s="5"/>
      <c r="BYP68" s="5"/>
      <c r="BYQ68" s="5"/>
      <c r="BYR68" s="5"/>
      <c r="BYS68" s="5"/>
      <c r="BYT68" s="5"/>
      <c r="BYU68" s="5"/>
      <c r="BYV68" s="5"/>
      <c r="BYW68" s="5"/>
      <c r="BYX68" s="5"/>
      <c r="BYY68" s="5"/>
      <c r="BYZ68" s="5"/>
      <c r="BZA68" s="5"/>
      <c r="BZB68" s="5"/>
      <c r="BZC68" s="5"/>
      <c r="BZD68" s="5"/>
      <c r="BZE68" s="5"/>
      <c r="BZF68" s="5"/>
      <c r="BZG68" s="5"/>
      <c r="BZH68" s="5"/>
      <c r="BZI68" s="5"/>
      <c r="BZJ68" s="5"/>
      <c r="BZK68" s="5"/>
      <c r="BZL68" s="5"/>
      <c r="BZM68" s="5"/>
      <c r="BZN68" s="5"/>
      <c r="BZO68" s="5"/>
      <c r="BZP68" s="5"/>
      <c r="BZQ68" s="5"/>
      <c r="BZR68" s="5"/>
      <c r="BZS68" s="5"/>
      <c r="BZT68" s="5"/>
      <c r="BZU68" s="5"/>
      <c r="BZV68" s="5"/>
      <c r="BZW68" s="5"/>
      <c r="BZX68" s="5"/>
      <c r="BZY68" s="5"/>
      <c r="BZZ68" s="5"/>
      <c r="CAA68" s="5"/>
      <c r="CAB68" s="5"/>
      <c r="CAC68" s="5"/>
      <c r="CAD68" s="5"/>
      <c r="CAE68" s="5"/>
      <c r="CAF68" s="5"/>
      <c r="CAG68" s="5"/>
      <c r="CAH68" s="5"/>
      <c r="CAI68" s="5"/>
      <c r="CAJ68" s="5"/>
      <c r="CAK68" s="5"/>
      <c r="CAL68" s="5"/>
      <c r="CAM68" s="5"/>
      <c r="CAN68" s="5"/>
      <c r="CAO68" s="5"/>
      <c r="CAP68" s="5"/>
      <c r="CAQ68" s="5"/>
      <c r="CAR68" s="5"/>
      <c r="CAS68" s="5"/>
      <c r="CAT68" s="5"/>
      <c r="CAU68" s="5"/>
      <c r="CAV68" s="5"/>
      <c r="CAW68" s="5"/>
      <c r="CAX68" s="5"/>
      <c r="CAY68" s="5"/>
      <c r="CAZ68" s="5"/>
      <c r="CBA68" s="5"/>
      <c r="CBB68" s="5"/>
      <c r="CBC68" s="5"/>
      <c r="CBD68" s="5"/>
      <c r="CBE68" s="5"/>
      <c r="CBF68" s="5"/>
      <c r="CBG68" s="5"/>
      <c r="CBH68" s="5"/>
      <c r="CBI68" s="5"/>
      <c r="CBJ68" s="5"/>
      <c r="CBK68" s="5"/>
      <c r="CBL68" s="5"/>
      <c r="CBM68" s="5"/>
      <c r="CBN68" s="5"/>
      <c r="CBO68" s="5"/>
      <c r="CBP68" s="5"/>
      <c r="CBQ68" s="5"/>
      <c r="CBR68" s="5"/>
      <c r="CBS68" s="5"/>
      <c r="CBT68" s="5"/>
      <c r="CBU68" s="5"/>
      <c r="CBV68" s="5"/>
      <c r="CBW68" s="5"/>
      <c r="CBX68" s="5"/>
      <c r="CBY68" s="5"/>
      <c r="CBZ68" s="5"/>
      <c r="CCA68" s="5"/>
      <c r="CCB68" s="5"/>
      <c r="CCC68" s="5"/>
      <c r="CCD68" s="5"/>
      <c r="CCE68" s="5"/>
      <c r="CCF68" s="5"/>
      <c r="CCG68" s="5"/>
      <c r="CCH68" s="5"/>
      <c r="CCI68" s="5"/>
      <c r="CCJ68" s="5"/>
      <c r="CCK68" s="5"/>
      <c r="CCL68" s="5"/>
      <c r="CCM68" s="5"/>
      <c r="CCN68" s="5"/>
      <c r="CCO68" s="5"/>
      <c r="CCP68" s="5"/>
      <c r="CCQ68" s="5"/>
      <c r="CCR68" s="5"/>
      <c r="CCS68" s="5"/>
      <c r="CCT68" s="5"/>
      <c r="CCU68" s="5"/>
      <c r="CCV68" s="5"/>
      <c r="CCW68" s="5"/>
      <c r="CCX68" s="5"/>
      <c r="CCY68" s="5"/>
      <c r="CCZ68" s="5"/>
      <c r="CDA68" s="5"/>
      <c r="CDB68" s="5"/>
      <c r="CDC68" s="5"/>
      <c r="CDD68" s="5"/>
      <c r="CDE68" s="5"/>
      <c r="CDF68" s="5"/>
      <c r="CDG68" s="5"/>
      <c r="CDH68" s="5"/>
      <c r="CDI68" s="5"/>
      <c r="CDJ68" s="5"/>
      <c r="CDK68" s="5"/>
      <c r="CDL68" s="5"/>
      <c r="CDM68" s="5"/>
      <c r="CDN68" s="5"/>
      <c r="CDO68" s="5"/>
      <c r="CDP68" s="5"/>
      <c r="CDQ68" s="5"/>
      <c r="CDR68" s="5"/>
      <c r="CDS68" s="5"/>
      <c r="CDT68" s="5"/>
      <c r="CDU68" s="5"/>
      <c r="CDV68" s="5"/>
      <c r="CDW68" s="5"/>
      <c r="CDX68" s="5"/>
      <c r="CDY68" s="5"/>
      <c r="CDZ68" s="5"/>
      <c r="CEA68" s="5"/>
      <c r="CEB68" s="5"/>
      <c r="CEC68" s="5"/>
      <c r="CED68" s="5"/>
      <c r="CEE68" s="5"/>
      <c r="CEF68" s="5"/>
      <c r="CEG68" s="5"/>
      <c r="CEH68" s="5"/>
      <c r="CEI68" s="5"/>
      <c r="CEJ68" s="5"/>
      <c r="CEK68" s="5"/>
      <c r="CEL68" s="5"/>
      <c r="CEM68" s="5"/>
      <c r="CEN68" s="5"/>
      <c r="CEO68" s="5"/>
      <c r="CEP68" s="5"/>
      <c r="CEQ68" s="5"/>
      <c r="CER68" s="5"/>
      <c r="CES68" s="5"/>
      <c r="CET68" s="5"/>
      <c r="CEU68" s="5"/>
      <c r="CEV68" s="5"/>
      <c r="CEW68" s="5"/>
      <c r="CEX68" s="5"/>
      <c r="CEY68" s="5"/>
      <c r="CEZ68" s="5"/>
      <c r="CFA68" s="5"/>
      <c r="CFB68" s="5"/>
      <c r="CFC68" s="5"/>
      <c r="CFD68" s="5"/>
      <c r="CFE68" s="5"/>
      <c r="CFF68" s="5"/>
      <c r="CFG68" s="5"/>
      <c r="CFH68" s="5"/>
      <c r="CFI68" s="5"/>
      <c r="CFJ68" s="5"/>
      <c r="CFK68" s="5"/>
      <c r="CFL68" s="5"/>
      <c r="CFM68" s="5"/>
      <c r="CFN68" s="5"/>
      <c r="CFO68" s="5"/>
      <c r="CFP68" s="5"/>
      <c r="CFQ68" s="5"/>
      <c r="CFR68" s="5"/>
      <c r="CFS68" s="5"/>
      <c r="CFT68" s="5"/>
      <c r="CFU68" s="5"/>
      <c r="CFV68" s="5"/>
      <c r="CFW68" s="5"/>
      <c r="CFX68" s="5"/>
      <c r="CFY68" s="5"/>
      <c r="CFZ68" s="5"/>
      <c r="CGA68" s="5"/>
      <c r="CGB68" s="5"/>
      <c r="CGC68" s="5"/>
      <c r="CGD68" s="5"/>
      <c r="CGE68" s="5"/>
      <c r="CGF68" s="5"/>
      <c r="CGG68" s="5"/>
      <c r="CGH68" s="5"/>
      <c r="CGI68" s="5"/>
      <c r="CGJ68" s="5"/>
      <c r="CGK68" s="5"/>
      <c r="CGL68" s="5"/>
      <c r="CGM68" s="5"/>
      <c r="CGN68" s="5"/>
      <c r="CGO68" s="5"/>
      <c r="CGP68" s="5"/>
      <c r="CGQ68" s="5"/>
      <c r="CGR68" s="5"/>
      <c r="CGS68" s="5"/>
      <c r="CGT68" s="5"/>
      <c r="CGU68" s="5"/>
      <c r="CGV68" s="5"/>
      <c r="CGW68" s="5"/>
      <c r="CGX68" s="5"/>
      <c r="CGY68" s="5"/>
      <c r="CGZ68" s="5"/>
      <c r="CHA68" s="5"/>
      <c r="CHB68" s="5"/>
      <c r="CHC68" s="5"/>
      <c r="CHD68" s="5"/>
      <c r="CHE68" s="5"/>
      <c r="CHF68" s="5"/>
      <c r="CHG68" s="5"/>
      <c r="CHH68" s="5"/>
      <c r="CHI68" s="5"/>
      <c r="CHJ68" s="5"/>
      <c r="CHK68" s="5"/>
      <c r="CHL68" s="5"/>
      <c r="CHM68" s="5"/>
      <c r="CHN68" s="5"/>
      <c r="CHO68" s="5"/>
      <c r="CHP68" s="5"/>
      <c r="CHQ68" s="5"/>
      <c r="CHR68" s="5"/>
      <c r="CHS68" s="5"/>
      <c r="CHT68" s="5"/>
      <c r="CHU68" s="5"/>
      <c r="CHV68" s="5"/>
      <c r="CHW68" s="5"/>
      <c r="CHX68" s="5"/>
      <c r="CHY68" s="5"/>
      <c r="CHZ68" s="5"/>
      <c r="CIA68" s="5"/>
      <c r="CIB68" s="5"/>
      <c r="CIC68" s="5"/>
      <c r="CID68" s="5"/>
      <c r="CIE68" s="5"/>
      <c r="CIF68" s="5"/>
      <c r="CIG68" s="5"/>
      <c r="CIH68" s="5"/>
      <c r="CII68" s="5"/>
      <c r="CIJ68" s="5"/>
      <c r="CIK68" s="5"/>
      <c r="CIL68" s="5"/>
      <c r="CIM68" s="5"/>
      <c r="CIN68" s="5"/>
      <c r="CIO68" s="5"/>
      <c r="CIP68" s="5"/>
      <c r="CIQ68" s="5"/>
      <c r="CIR68" s="5"/>
      <c r="CIS68" s="5"/>
      <c r="CIT68" s="5"/>
      <c r="CIU68" s="5"/>
      <c r="CIV68" s="5"/>
      <c r="CIW68" s="5"/>
      <c r="CIX68" s="5"/>
      <c r="CIY68" s="5"/>
      <c r="CIZ68" s="5"/>
      <c r="CJA68" s="5"/>
      <c r="CJB68" s="5"/>
      <c r="CJC68" s="5"/>
      <c r="CJD68" s="5"/>
      <c r="CJE68" s="5"/>
      <c r="CJF68" s="5"/>
      <c r="CJG68" s="5"/>
      <c r="CJH68" s="5"/>
      <c r="CJI68" s="5"/>
      <c r="CJJ68" s="5"/>
      <c r="CJK68" s="5"/>
      <c r="CJL68" s="5"/>
      <c r="CJM68" s="5"/>
      <c r="CJN68" s="5"/>
      <c r="CJO68" s="5"/>
      <c r="CJP68" s="5"/>
      <c r="CJQ68" s="5"/>
      <c r="CJR68" s="5"/>
      <c r="CJS68" s="5"/>
      <c r="CJT68" s="5"/>
      <c r="CJU68" s="5"/>
      <c r="CJV68" s="5"/>
      <c r="CJW68" s="5"/>
      <c r="CJX68" s="5"/>
      <c r="CJY68" s="5"/>
      <c r="CJZ68" s="5"/>
      <c r="CKA68" s="5"/>
      <c r="CKB68" s="5"/>
      <c r="CKC68" s="5"/>
      <c r="CKD68" s="5"/>
      <c r="CKE68" s="5"/>
      <c r="CKF68" s="5"/>
      <c r="CKG68" s="5"/>
      <c r="CKH68" s="5"/>
      <c r="CKI68" s="5"/>
      <c r="CKJ68" s="5"/>
      <c r="CKK68" s="5"/>
      <c r="CKL68" s="5"/>
      <c r="CKM68" s="5"/>
      <c r="CKN68" s="5"/>
      <c r="CKO68" s="5"/>
      <c r="CKP68" s="5"/>
      <c r="CKQ68" s="5"/>
      <c r="CKR68" s="5"/>
      <c r="CKS68" s="5"/>
      <c r="CKT68" s="5"/>
      <c r="CKU68" s="5"/>
      <c r="CKV68" s="5"/>
      <c r="CKW68" s="5"/>
      <c r="CKX68" s="5"/>
      <c r="CKY68" s="5"/>
      <c r="CKZ68" s="5"/>
      <c r="CLA68" s="5"/>
      <c r="CLB68" s="5"/>
      <c r="CLC68" s="5"/>
      <c r="CLD68" s="5"/>
      <c r="CLE68" s="5"/>
      <c r="CLF68" s="5"/>
      <c r="CLG68" s="5"/>
      <c r="CLH68" s="5"/>
      <c r="CLI68" s="5"/>
      <c r="CLJ68" s="5"/>
      <c r="CLK68" s="5"/>
      <c r="CLL68" s="5"/>
      <c r="CLM68" s="5"/>
      <c r="CLN68" s="5"/>
      <c r="CLO68" s="5"/>
      <c r="CLP68" s="5"/>
      <c r="CLQ68" s="5"/>
      <c r="CLR68" s="5"/>
      <c r="CLS68" s="5"/>
      <c r="CLT68" s="5"/>
      <c r="CLU68" s="5"/>
      <c r="CLV68" s="5"/>
      <c r="CLW68" s="5"/>
      <c r="CLX68" s="5"/>
      <c r="CLY68" s="5"/>
      <c r="CLZ68" s="5"/>
      <c r="CMA68" s="5"/>
      <c r="CMB68" s="5"/>
      <c r="CMC68" s="5"/>
      <c r="CMD68" s="5"/>
      <c r="CME68" s="5"/>
      <c r="CMF68" s="5"/>
      <c r="CMG68" s="5"/>
      <c r="CMH68" s="5"/>
      <c r="CMI68" s="5"/>
      <c r="CMJ68" s="5"/>
      <c r="CMK68" s="5"/>
      <c r="CML68" s="5"/>
      <c r="CMM68" s="5"/>
      <c r="CMN68" s="5"/>
      <c r="CMO68" s="5"/>
      <c r="CMP68" s="5"/>
      <c r="CMQ68" s="5"/>
      <c r="CMR68" s="5"/>
      <c r="CMS68" s="5"/>
      <c r="CMT68" s="5"/>
      <c r="CMU68" s="5"/>
      <c r="CMV68" s="5"/>
      <c r="CMW68" s="5"/>
      <c r="CMX68" s="5"/>
      <c r="CMY68" s="5"/>
      <c r="CMZ68" s="5"/>
      <c r="CNA68" s="5"/>
      <c r="CNB68" s="5"/>
      <c r="CNC68" s="5"/>
      <c r="CND68" s="5"/>
      <c r="CNE68" s="5"/>
      <c r="CNF68" s="5"/>
      <c r="CNG68" s="5"/>
      <c r="CNH68" s="5"/>
      <c r="CNI68" s="5"/>
      <c r="CNJ68" s="5"/>
      <c r="CNK68" s="5"/>
      <c r="CNL68" s="5"/>
      <c r="CNM68" s="5"/>
      <c r="CNN68" s="5"/>
      <c r="CNO68" s="5"/>
      <c r="CNP68" s="5"/>
      <c r="CNQ68" s="5"/>
      <c r="CNR68" s="5"/>
      <c r="CNS68" s="5"/>
      <c r="CNT68" s="5"/>
      <c r="CNU68" s="5"/>
      <c r="CNV68" s="5"/>
      <c r="CNW68" s="5"/>
      <c r="CNX68" s="5"/>
      <c r="CNY68" s="5"/>
      <c r="CNZ68" s="5"/>
      <c r="COA68" s="5"/>
      <c r="COB68" s="5"/>
      <c r="COC68" s="5"/>
      <c r="COD68" s="5"/>
      <c r="COE68" s="5"/>
      <c r="COF68" s="5"/>
      <c r="COG68" s="5"/>
      <c r="COH68" s="5"/>
      <c r="COI68" s="5"/>
      <c r="COJ68" s="5"/>
      <c r="COK68" s="5"/>
      <c r="COL68" s="5"/>
      <c r="COM68" s="5"/>
      <c r="CON68" s="5"/>
      <c r="COO68" s="5"/>
      <c r="COP68" s="5"/>
      <c r="COQ68" s="5"/>
      <c r="COR68" s="5"/>
      <c r="COS68" s="5"/>
      <c r="COT68" s="5"/>
      <c r="COU68" s="5"/>
      <c r="COV68" s="5"/>
      <c r="COW68" s="5"/>
      <c r="COX68" s="5"/>
      <c r="COY68" s="5"/>
      <c r="COZ68" s="5"/>
      <c r="CPA68" s="5"/>
      <c r="CPB68" s="5"/>
      <c r="CPC68" s="5"/>
      <c r="CPD68" s="5"/>
      <c r="CPE68" s="5"/>
      <c r="CPF68" s="5"/>
      <c r="CPG68" s="5"/>
      <c r="CPH68" s="5"/>
      <c r="CPI68" s="5"/>
      <c r="CPJ68" s="5"/>
      <c r="CPK68" s="5"/>
      <c r="CPL68" s="5"/>
      <c r="CPM68" s="5"/>
      <c r="CPN68" s="5"/>
      <c r="CPO68" s="5"/>
      <c r="CPP68" s="5"/>
      <c r="CPQ68" s="5"/>
      <c r="CPR68" s="5"/>
      <c r="CPS68" s="5"/>
      <c r="CPT68" s="5"/>
      <c r="CPU68" s="5"/>
      <c r="CPV68" s="5"/>
      <c r="CPW68" s="5"/>
      <c r="CPX68" s="5"/>
      <c r="CPY68" s="5"/>
      <c r="CPZ68" s="5"/>
      <c r="CQA68" s="5"/>
      <c r="CQB68" s="5"/>
      <c r="CQC68" s="5"/>
      <c r="CQD68" s="5"/>
      <c r="CQE68" s="5"/>
      <c r="CQF68" s="5"/>
      <c r="CQG68" s="5"/>
      <c r="CQH68" s="5"/>
      <c r="CQI68" s="5"/>
      <c r="CQJ68" s="5"/>
      <c r="CQK68" s="5"/>
      <c r="CQL68" s="5"/>
      <c r="CQM68" s="5"/>
      <c r="CQN68" s="5"/>
      <c r="CQO68" s="5"/>
      <c r="CQP68" s="5"/>
      <c r="CQQ68" s="5"/>
      <c r="CQR68" s="5"/>
      <c r="CQS68" s="5"/>
      <c r="CQT68" s="5"/>
      <c r="CQU68" s="5"/>
      <c r="CQV68" s="5"/>
      <c r="CQW68" s="5"/>
      <c r="CQX68" s="5"/>
      <c r="CQY68" s="5"/>
      <c r="CQZ68" s="5"/>
      <c r="CRA68" s="5"/>
      <c r="CRB68" s="5"/>
      <c r="CRC68" s="5"/>
      <c r="CRD68" s="5"/>
      <c r="CRE68" s="5"/>
      <c r="CRF68" s="5"/>
      <c r="CRG68" s="5"/>
      <c r="CRH68" s="5"/>
      <c r="CRI68" s="5"/>
      <c r="CRJ68" s="5"/>
      <c r="CRK68" s="5"/>
      <c r="CRL68" s="5"/>
      <c r="CRM68" s="5"/>
      <c r="CRN68" s="5"/>
      <c r="CRO68" s="5"/>
      <c r="CRP68" s="5"/>
      <c r="CRQ68" s="5"/>
      <c r="CRR68" s="5"/>
      <c r="CRS68" s="5"/>
      <c r="CRT68" s="5"/>
      <c r="CRU68" s="5"/>
      <c r="CRV68" s="5"/>
      <c r="CRW68" s="5"/>
      <c r="CRX68" s="5"/>
      <c r="CRY68" s="5"/>
      <c r="CRZ68" s="5"/>
      <c r="CSA68" s="5"/>
      <c r="CSB68" s="5"/>
      <c r="CSC68" s="5"/>
      <c r="CSD68" s="5"/>
      <c r="CSE68" s="5"/>
      <c r="CSF68" s="5"/>
      <c r="CSG68" s="5"/>
      <c r="CSH68" s="5"/>
      <c r="CSI68" s="5"/>
      <c r="CSJ68" s="5"/>
      <c r="CSK68" s="5"/>
      <c r="CSL68" s="5"/>
      <c r="CSM68" s="5"/>
      <c r="CSN68" s="5"/>
      <c r="CSO68" s="5"/>
      <c r="CSP68" s="5"/>
      <c r="CSQ68" s="5"/>
      <c r="CSR68" s="5"/>
      <c r="CSS68" s="5"/>
      <c r="CST68" s="5"/>
      <c r="CSU68" s="5"/>
      <c r="CSV68" s="5"/>
      <c r="CSW68" s="5"/>
      <c r="CSX68" s="5"/>
      <c r="CSY68" s="5"/>
      <c r="CSZ68" s="5"/>
      <c r="CTA68" s="5"/>
      <c r="CTB68" s="5"/>
      <c r="CTC68" s="5"/>
      <c r="CTD68" s="5"/>
      <c r="CTE68" s="5"/>
      <c r="CTF68" s="5"/>
      <c r="CTG68" s="5"/>
      <c r="CTH68" s="5"/>
      <c r="CTI68" s="5"/>
      <c r="CTJ68" s="5"/>
      <c r="CTK68" s="5"/>
      <c r="CTL68" s="5"/>
      <c r="CTM68" s="5"/>
      <c r="CTN68" s="5"/>
      <c r="CTO68" s="5"/>
      <c r="CTP68" s="5"/>
      <c r="CTQ68" s="5"/>
      <c r="CTR68" s="5"/>
      <c r="CTS68" s="5"/>
      <c r="CTT68" s="5"/>
      <c r="CTU68" s="5"/>
      <c r="CTV68" s="5"/>
      <c r="CTW68" s="5"/>
      <c r="CTX68" s="5"/>
      <c r="CTY68" s="5"/>
      <c r="CTZ68" s="5"/>
      <c r="CUA68" s="5"/>
      <c r="CUB68" s="5"/>
      <c r="CUC68" s="5"/>
      <c r="CUD68" s="5"/>
      <c r="CUE68" s="5"/>
      <c r="CUF68" s="5"/>
      <c r="CUG68" s="5"/>
      <c r="CUH68" s="5"/>
      <c r="CUI68" s="5"/>
      <c r="CUJ68" s="5"/>
      <c r="CUK68" s="5"/>
      <c r="CUL68" s="5"/>
      <c r="CUM68" s="5"/>
      <c r="CUN68" s="5"/>
      <c r="CUO68" s="5"/>
      <c r="CUP68" s="5"/>
      <c r="CUQ68" s="5"/>
      <c r="CUR68" s="5"/>
      <c r="CUS68" s="5"/>
      <c r="CUT68" s="5"/>
      <c r="CUU68" s="5"/>
      <c r="CUV68" s="5"/>
      <c r="CUW68" s="5"/>
      <c r="CUX68" s="5"/>
      <c r="CUY68" s="5"/>
      <c r="CUZ68" s="5"/>
      <c r="CVA68" s="5"/>
      <c r="CVB68" s="5"/>
      <c r="CVC68" s="5"/>
      <c r="CVD68" s="5"/>
      <c r="CVE68" s="5"/>
      <c r="CVF68" s="5"/>
      <c r="CVG68" s="5"/>
      <c r="CVH68" s="5"/>
      <c r="CVI68" s="5"/>
      <c r="CVJ68" s="5"/>
      <c r="CVK68" s="5"/>
      <c r="CVL68" s="5"/>
      <c r="CVM68" s="5"/>
      <c r="CVN68" s="5"/>
      <c r="CVO68" s="5"/>
      <c r="CVP68" s="5"/>
      <c r="CVQ68" s="5"/>
      <c r="CVR68" s="5"/>
      <c r="CVS68" s="5"/>
      <c r="CVT68" s="5"/>
      <c r="CVU68" s="5"/>
      <c r="CVV68" s="5"/>
      <c r="CVW68" s="5"/>
      <c r="CVX68" s="5"/>
      <c r="CVY68" s="5"/>
      <c r="CVZ68" s="5"/>
      <c r="CWA68" s="5"/>
      <c r="CWB68" s="5"/>
      <c r="CWC68" s="5"/>
      <c r="CWD68" s="5"/>
      <c r="CWE68" s="5"/>
      <c r="CWF68" s="5"/>
      <c r="CWG68" s="5"/>
      <c r="CWH68" s="5"/>
      <c r="CWI68" s="5"/>
      <c r="CWJ68" s="5"/>
      <c r="CWK68" s="5"/>
      <c r="CWL68" s="5"/>
      <c r="CWM68" s="5"/>
      <c r="CWN68" s="5"/>
      <c r="CWO68" s="5"/>
      <c r="CWP68" s="5"/>
      <c r="CWQ68" s="5"/>
      <c r="CWR68" s="5"/>
      <c r="CWS68" s="5"/>
      <c r="CWT68" s="5"/>
      <c r="CWU68" s="5"/>
      <c r="CWV68" s="5"/>
      <c r="CWW68" s="5"/>
      <c r="CWX68" s="5"/>
      <c r="CWY68" s="5"/>
      <c r="CWZ68" s="5"/>
      <c r="CXA68" s="5"/>
      <c r="CXB68" s="5"/>
      <c r="CXC68" s="5"/>
      <c r="CXD68" s="5"/>
      <c r="CXE68" s="5"/>
      <c r="CXF68" s="5"/>
      <c r="CXG68" s="5"/>
      <c r="CXH68" s="5"/>
      <c r="CXI68" s="5"/>
      <c r="CXJ68" s="5"/>
      <c r="CXK68" s="5"/>
      <c r="CXL68" s="5"/>
      <c r="CXM68" s="5"/>
      <c r="CXN68" s="5"/>
      <c r="CXO68" s="5"/>
      <c r="CXP68" s="5"/>
      <c r="CXQ68" s="5"/>
      <c r="CXR68" s="5"/>
      <c r="CXS68" s="5"/>
      <c r="CXT68" s="5"/>
      <c r="CXU68" s="5"/>
      <c r="CXV68" s="5"/>
      <c r="CXW68" s="5"/>
      <c r="CXX68" s="5"/>
      <c r="CXY68" s="5"/>
      <c r="CXZ68" s="5"/>
      <c r="CYA68" s="5"/>
      <c r="CYB68" s="5"/>
      <c r="CYC68" s="5"/>
      <c r="CYD68" s="5"/>
      <c r="CYE68" s="5"/>
      <c r="CYF68" s="5"/>
      <c r="CYG68" s="5"/>
      <c r="CYH68" s="5"/>
      <c r="CYI68" s="5"/>
      <c r="CYJ68" s="5"/>
      <c r="CYK68" s="5"/>
      <c r="CYL68" s="5"/>
      <c r="CYM68" s="5"/>
      <c r="CYN68" s="5"/>
      <c r="CYO68" s="5"/>
      <c r="CYP68" s="5"/>
      <c r="CYQ68" s="5"/>
      <c r="CYR68" s="5"/>
      <c r="CYS68" s="5"/>
      <c r="CYT68" s="5"/>
      <c r="CYU68" s="5"/>
      <c r="CYV68" s="5"/>
      <c r="CYW68" s="5"/>
      <c r="CYX68" s="5"/>
      <c r="CYY68" s="5"/>
      <c r="CYZ68" s="5"/>
      <c r="CZA68" s="5"/>
      <c r="CZB68" s="5"/>
      <c r="CZC68" s="5"/>
      <c r="CZD68" s="5"/>
      <c r="CZE68" s="5"/>
      <c r="CZF68" s="5"/>
      <c r="CZG68" s="5"/>
      <c r="CZH68" s="5"/>
      <c r="CZI68" s="5"/>
      <c r="CZJ68" s="5"/>
      <c r="CZK68" s="5"/>
      <c r="CZL68" s="5"/>
      <c r="CZM68" s="5"/>
      <c r="CZN68" s="5"/>
      <c r="CZO68" s="5"/>
      <c r="CZP68" s="5"/>
      <c r="CZQ68" s="5"/>
      <c r="CZR68" s="5"/>
      <c r="CZS68" s="5"/>
      <c r="CZT68" s="5"/>
      <c r="CZU68" s="5"/>
      <c r="CZV68" s="5"/>
      <c r="CZW68" s="5"/>
      <c r="CZX68" s="5"/>
      <c r="CZY68" s="5"/>
      <c r="CZZ68" s="5"/>
      <c r="DAA68" s="5"/>
      <c r="DAB68" s="5"/>
      <c r="DAC68" s="5"/>
      <c r="DAD68" s="5"/>
      <c r="DAE68" s="5"/>
      <c r="DAF68" s="5"/>
      <c r="DAG68" s="5"/>
      <c r="DAH68" s="5"/>
      <c r="DAI68" s="5"/>
      <c r="DAJ68" s="5"/>
      <c r="DAK68" s="5"/>
      <c r="DAL68" s="5"/>
      <c r="DAM68" s="5"/>
      <c r="DAN68" s="5"/>
      <c r="DAO68" s="5"/>
      <c r="DAP68" s="5"/>
      <c r="DAQ68" s="5"/>
      <c r="DAR68" s="5"/>
      <c r="DAS68" s="5"/>
      <c r="DAT68" s="5"/>
      <c r="DAU68" s="5"/>
      <c r="DAV68" s="5"/>
      <c r="DAW68" s="5"/>
      <c r="DAX68" s="5"/>
      <c r="DAY68" s="5"/>
      <c r="DAZ68" s="5"/>
      <c r="DBA68" s="5"/>
      <c r="DBB68" s="5"/>
      <c r="DBC68" s="5"/>
      <c r="DBD68" s="5"/>
      <c r="DBE68" s="5"/>
      <c r="DBF68" s="5"/>
      <c r="DBG68" s="5"/>
      <c r="DBH68" s="5"/>
      <c r="DBI68" s="5"/>
      <c r="DBJ68" s="5"/>
      <c r="DBK68" s="5"/>
      <c r="DBL68" s="5"/>
      <c r="DBM68" s="5"/>
      <c r="DBN68" s="5"/>
      <c r="DBO68" s="5"/>
      <c r="DBP68" s="5"/>
      <c r="DBQ68" s="5"/>
      <c r="DBR68" s="5"/>
      <c r="DBS68" s="5"/>
      <c r="DBT68" s="5"/>
      <c r="DBU68" s="5"/>
      <c r="DBV68" s="5"/>
      <c r="DBW68" s="5"/>
      <c r="DBX68" s="5"/>
      <c r="DBY68" s="5"/>
      <c r="DBZ68" s="5"/>
      <c r="DCA68" s="5"/>
      <c r="DCB68" s="5"/>
      <c r="DCC68" s="5"/>
      <c r="DCD68" s="5"/>
      <c r="DCE68" s="5"/>
      <c r="DCF68" s="5"/>
      <c r="DCG68" s="5"/>
      <c r="DCH68" s="5"/>
      <c r="DCI68" s="5"/>
      <c r="DCJ68" s="5"/>
      <c r="DCK68" s="5"/>
      <c r="DCL68" s="5"/>
      <c r="DCM68" s="5"/>
      <c r="DCN68" s="5"/>
      <c r="DCO68" s="5"/>
      <c r="DCP68" s="5"/>
      <c r="DCQ68" s="5"/>
      <c r="DCR68" s="5"/>
      <c r="DCS68" s="5"/>
      <c r="DCT68" s="5"/>
      <c r="DCU68" s="5"/>
      <c r="DCV68" s="5"/>
      <c r="DCW68" s="5"/>
      <c r="DCX68" s="5"/>
      <c r="DCY68" s="5"/>
      <c r="DCZ68" s="5"/>
      <c r="DDA68" s="5"/>
      <c r="DDB68" s="5"/>
      <c r="DDC68" s="5"/>
      <c r="DDD68" s="5"/>
      <c r="DDE68" s="5"/>
      <c r="DDF68" s="5"/>
      <c r="DDG68" s="5"/>
      <c r="DDH68" s="5"/>
      <c r="DDI68" s="5"/>
      <c r="DDJ68" s="5"/>
      <c r="DDK68" s="5"/>
      <c r="DDL68" s="5"/>
      <c r="DDM68" s="5"/>
      <c r="DDN68" s="5"/>
      <c r="DDO68" s="5"/>
      <c r="DDP68" s="5"/>
      <c r="DDQ68" s="5"/>
      <c r="DDR68" s="5"/>
      <c r="DDS68" s="5"/>
      <c r="DDT68" s="5"/>
      <c r="DDU68" s="5"/>
      <c r="DDV68" s="5"/>
      <c r="DDW68" s="5"/>
      <c r="DDX68" s="5"/>
      <c r="DDY68" s="5"/>
      <c r="DDZ68" s="5"/>
      <c r="DEA68" s="5"/>
      <c r="DEB68" s="5"/>
      <c r="DEC68" s="5"/>
      <c r="DED68" s="5"/>
      <c r="DEE68" s="5"/>
      <c r="DEF68" s="5"/>
      <c r="DEG68" s="5"/>
      <c r="DEH68" s="5"/>
      <c r="DEI68" s="5"/>
      <c r="DEJ68" s="5"/>
      <c r="DEK68" s="5"/>
      <c r="DEL68" s="5"/>
      <c r="DEM68" s="5"/>
      <c r="DEN68" s="5"/>
      <c r="DEO68" s="5"/>
      <c r="DEP68" s="5"/>
      <c r="DEQ68" s="5"/>
      <c r="DER68" s="5"/>
      <c r="DES68" s="5"/>
      <c r="DET68" s="5"/>
      <c r="DEU68" s="5"/>
      <c r="DEV68" s="5"/>
      <c r="DEW68" s="5"/>
      <c r="DEX68" s="5"/>
      <c r="DEY68" s="5"/>
      <c r="DEZ68" s="5"/>
      <c r="DFA68" s="5"/>
      <c r="DFB68" s="5"/>
      <c r="DFC68" s="5"/>
      <c r="DFD68" s="5"/>
      <c r="DFE68" s="5"/>
      <c r="DFF68" s="5"/>
      <c r="DFG68" s="5"/>
      <c r="DFH68" s="5"/>
      <c r="DFI68" s="5"/>
      <c r="DFJ68" s="5"/>
      <c r="DFK68" s="5"/>
      <c r="DFL68" s="5"/>
      <c r="DFM68" s="5"/>
      <c r="DFN68" s="5"/>
      <c r="DFO68" s="5"/>
      <c r="DFP68" s="5"/>
      <c r="DFQ68" s="5"/>
      <c r="DFR68" s="5"/>
      <c r="DFS68" s="5"/>
      <c r="DFT68" s="5"/>
      <c r="DFU68" s="5"/>
      <c r="DFV68" s="5"/>
      <c r="DFW68" s="5"/>
      <c r="DFX68" s="5"/>
      <c r="DFY68" s="5"/>
      <c r="DFZ68" s="5"/>
      <c r="DGA68" s="5"/>
      <c r="DGB68" s="5"/>
      <c r="DGC68" s="5"/>
      <c r="DGD68" s="5"/>
      <c r="DGE68" s="5"/>
      <c r="DGF68" s="5"/>
      <c r="DGG68" s="5"/>
      <c r="DGH68" s="5"/>
      <c r="DGI68" s="5"/>
      <c r="DGJ68" s="5"/>
      <c r="DGK68" s="5"/>
      <c r="DGL68" s="5"/>
      <c r="DGM68" s="5"/>
      <c r="DGN68" s="5"/>
      <c r="DGO68" s="5"/>
      <c r="DGP68" s="5"/>
      <c r="DGQ68" s="5"/>
      <c r="DGR68" s="5"/>
      <c r="DGS68" s="5"/>
      <c r="DGT68" s="5"/>
      <c r="DGU68" s="5"/>
      <c r="DGV68" s="5"/>
      <c r="DGW68" s="5"/>
      <c r="DGX68" s="5"/>
      <c r="DGY68" s="5"/>
      <c r="DGZ68" s="5"/>
      <c r="DHA68" s="5"/>
      <c r="DHB68" s="5"/>
      <c r="DHC68" s="5"/>
      <c r="DHD68" s="5"/>
      <c r="DHE68" s="5"/>
      <c r="DHF68" s="5"/>
      <c r="DHG68" s="5"/>
      <c r="DHH68" s="5"/>
      <c r="DHI68" s="5"/>
      <c r="DHJ68" s="5"/>
      <c r="DHK68" s="5"/>
      <c r="DHL68" s="5"/>
      <c r="DHM68" s="5"/>
      <c r="DHN68" s="5"/>
      <c r="DHO68" s="5"/>
      <c r="DHP68" s="5"/>
      <c r="DHQ68" s="5"/>
      <c r="DHR68" s="5"/>
      <c r="DHS68" s="5"/>
      <c r="DHT68" s="5"/>
      <c r="DHU68" s="5"/>
      <c r="DHV68" s="5"/>
      <c r="DHW68" s="5"/>
      <c r="DHX68" s="5"/>
      <c r="DHY68" s="5"/>
      <c r="DHZ68" s="5"/>
      <c r="DIA68" s="5"/>
      <c r="DIB68" s="5"/>
      <c r="DIC68" s="5"/>
      <c r="DID68" s="5"/>
      <c r="DIE68" s="5"/>
      <c r="DIF68" s="5"/>
      <c r="DIG68" s="5"/>
      <c r="DIH68" s="5"/>
      <c r="DII68" s="5"/>
      <c r="DIJ68" s="5"/>
      <c r="DIK68" s="5"/>
      <c r="DIL68" s="5"/>
      <c r="DIM68" s="5"/>
      <c r="DIN68" s="5"/>
      <c r="DIO68" s="5"/>
      <c r="DIP68" s="5"/>
      <c r="DIQ68" s="5"/>
      <c r="DIR68" s="5"/>
      <c r="DIS68" s="5"/>
      <c r="DIT68" s="5"/>
      <c r="DIU68" s="5"/>
      <c r="DIV68" s="5"/>
      <c r="DIW68" s="5"/>
      <c r="DIX68" s="5"/>
      <c r="DIY68" s="5"/>
      <c r="DIZ68" s="5"/>
      <c r="DJA68" s="5"/>
      <c r="DJB68" s="5"/>
      <c r="DJC68" s="5"/>
      <c r="DJD68" s="5"/>
      <c r="DJE68" s="5"/>
      <c r="DJF68" s="5"/>
      <c r="DJG68" s="5"/>
      <c r="DJH68" s="5"/>
      <c r="DJI68" s="5"/>
      <c r="DJJ68" s="5"/>
      <c r="DJK68" s="5"/>
      <c r="DJL68" s="5"/>
      <c r="DJM68" s="5"/>
      <c r="DJN68" s="5"/>
      <c r="DJO68" s="5"/>
      <c r="DJP68" s="5"/>
      <c r="DJQ68" s="5"/>
      <c r="DJR68" s="5"/>
      <c r="DJS68" s="5"/>
      <c r="DJT68" s="5"/>
      <c r="DJU68" s="5"/>
      <c r="DJV68" s="5"/>
      <c r="DJW68" s="5"/>
      <c r="DJX68" s="5"/>
      <c r="DJY68" s="5"/>
      <c r="DJZ68" s="5"/>
      <c r="DKA68" s="5"/>
      <c r="DKB68" s="5"/>
      <c r="DKC68" s="5"/>
      <c r="DKD68" s="5"/>
      <c r="DKE68" s="5"/>
      <c r="DKF68" s="5"/>
      <c r="DKG68" s="5"/>
      <c r="DKH68" s="5"/>
      <c r="DKI68" s="5"/>
      <c r="DKJ68" s="5"/>
      <c r="DKK68" s="5"/>
      <c r="DKL68" s="5"/>
      <c r="DKM68" s="5"/>
      <c r="DKN68" s="5"/>
      <c r="DKO68" s="5"/>
      <c r="DKP68" s="5"/>
      <c r="DKQ68" s="5"/>
      <c r="DKR68" s="5"/>
      <c r="DKS68" s="5"/>
      <c r="DKT68" s="5"/>
      <c r="DKU68" s="5"/>
      <c r="DKV68" s="5"/>
      <c r="DKW68" s="5"/>
      <c r="DKX68" s="5"/>
      <c r="DKY68" s="5"/>
      <c r="DKZ68" s="5"/>
      <c r="DLA68" s="5"/>
      <c r="DLB68" s="5"/>
      <c r="DLC68" s="5"/>
      <c r="DLD68" s="5"/>
      <c r="DLE68" s="5"/>
      <c r="DLF68" s="5"/>
      <c r="DLG68" s="5"/>
      <c r="DLH68" s="5"/>
      <c r="DLI68" s="5"/>
      <c r="DLJ68" s="5"/>
      <c r="DLK68" s="5"/>
      <c r="DLL68" s="5"/>
      <c r="DLM68" s="5"/>
      <c r="DLN68" s="5"/>
      <c r="DLO68" s="5"/>
      <c r="DLP68" s="5"/>
      <c r="DLQ68" s="5"/>
      <c r="DLR68" s="5"/>
      <c r="DLS68" s="5"/>
      <c r="DLT68" s="5"/>
      <c r="DLU68" s="5"/>
      <c r="DLV68" s="5"/>
      <c r="DLW68" s="5"/>
      <c r="DLX68" s="5"/>
      <c r="DLY68" s="5"/>
      <c r="DLZ68" s="5"/>
      <c r="DMA68" s="5"/>
      <c r="DMB68" s="5"/>
      <c r="DMC68" s="5"/>
      <c r="DMD68" s="5"/>
      <c r="DME68" s="5"/>
      <c r="DMF68" s="5"/>
      <c r="DMG68" s="5"/>
      <c r="DMH68" s="5"/>
      <c r="DMI68" s="5"/>
      <c r="DMJ68" s="5"/>
      <c r="DMK68" s="5"/>
      <c r="DML68" s="5"/>
      <c r="DMM68" s="5"/>
      <c r="DMN68" s="5"/>
      <c r="DMO68" s="5"/>
      <c r="DMP68" s="5"/>
      <c r="DMQ68" s="5"/>
      <c r="DMR68" s="5"/>
      <c r="DMS68" s="5"/>
      <c r="DMT68" s="5"/>
      <c r="DMU68" s="5"/>
      <c r="DMV68" s="5"/>
      <c r="DMW68" s="5"/>
      <c r="DMX68" s="5"/>
      <c r="DMY68" s="5"/>
      <c r="DMZ68" s="5"/>
      <c r="DNA68" s="5"/>
      <c r="DNB68" s="5"/>
      <c r="DNC68" s="5"/>
      <c r="DND68" s="5"/>
      <c r="DNE68" s="5"/>
      <c r="DNF68" s="5"/>
      <c r="DNG68" s="5"/>
      <c r="DNH68" s="5"/>
      <c r="DNI68" s="5"/>
      <c r="DNJ68" s="5"/>
      <c r="DNK68" s="5"/>
      <c r="DNL68" s="5"/>
      <c r="DNM68" s="5"/>
      <c r="DNN68" s="5"/>
      <c r="DNO68" s="5"/>
      <c r="DNP68" s="5"/>
      <c r="DNQ68" s="5"/>
      <c r="DNR68" s="5"/>
      <c r="DNS68" s="5"/>
      <c r="DNT68" s="5"/>
      <c r="DNU68" s="5"/>
      <c r="DNV68" s="5"/>
      <c r="DNW68" s="5"/>
      <c r="DNX68" s="5"/>
      <c r="DNY68" s="5"/>
      <c r="DNZ68" s="5"/>
      <c r="DOA68" s="5"/>
      <c r="DOB68" s="5"/>
      <c r="DOC68" s="5"/>
      <c r="DOD68" s="5"/>
      <c r="DOE68" s="5"/>
      <c r="DOF68" s="5"/>
      <c r="DOG68" s="5"/>
      <c r="DOH68" s="5"/>
      <c r="DOI68" s="5"/>
      <c r="DOJ68" s="5"/>
      <c r="DOK68" s="5"/>
      <c r="DOL68" s="5"/>
      <c r="DOM68" s="5"/>
      <c r="DON68" s="5"/>
      <c r="DOO68" s="5"/>
      <c r="DOP68" s="5"/>
      <c r="DOQ68" s="5"/>
      <c r="DOR68" s="5"/>
      <c r="DOS68" s="5"/>
      <c r="DOT68" s="5"/>
      <c r="DOU68" s="5"/>
      <c r="DOV68" s="5"/>
      <c r="DOW68" s="5"/>
      <c r="DOX68" s="5"/>
      <c r="DOY68" s="5"/>
      <c r="DOZ68" s="5"/>
      <c r="DPA68" s="5"/>
      <c r="DPB68" s="5"/>
      <c r="DPC68" s="5"/>
      <c r="DPD68" s="5"/>
      <c r="DPE68" s="5"/>
      <c r="DPF68" s="5"/>
      <c r="DPG68" s="5"/>
      <c r="DPH68" s="5"/>
      <c r="DPI68" s="5"/>
      <c r="DPJ68" s="5"/>
      <c r="DPK68" s="5"/>
      <c r="DPL68" s="5"/>
      <c r="DPM68" s="5"/>
      <c r="DPN68" s="5"/>
      <c r="DPO68" s="5"/>
      <c r="DPP68" s="5"/>
      <c r="DPQ68" s="5"/>
      <c r="DPR68" s="5"/>
      <c r="DPS68" s="5"/>
      <c r="DPT68" s="5"/>
      <c r="DPU68" s="5"/>
      <c r="DPV68" s="5"/>
      <c r="DPW68" s="5"/>
      <c r="DPX68" s="5"/>
      <c r="DPY68" s="5"/>
      <c r="DPZ68" s="5"/>
      <c r="DQA68" s="5"/>
      <c r="DQB68" s="5"/>
      <c r="DQC68" s="5"/>
      <c r="DQD68" s="5"/>
      <c r="DQE68" s="5"/>
      <c r="DQF68" s="5"/>
      <c r="DQG68" s="5"/>
      <c r="DQH68" s="5"/>
      <c r="DQI68" s="5"/>
      <c r="DQJ68" s="5"/>
      <c r="DQK68" s="5"/>
      <c r="DQL68" s="5"/>
      <c r="DQM68" s="5"/>
      <c r="DQN68" s="5"/>
      <c r="DQO68" s="5"/>
      <c r="DQP68" s="5"/>
      <c r="DQQ68" s="5"/>
      <c r="DQR68" s="5"/>
      <c r="DQS68" s="5"/>
      <c r="DQT68" s="5"/>
      <c r="DQU68" s="5"/>
      <c r="DQV68" s="5"/>
      <c r="DQW68" s="5"/>
      <c r="DQX68" s="5"/>
      <c r="DQY68" s="5"/>
      <c r="DQZ68" s="5"/>
      <c r="DRA68" s="5"/>
      <c r="DRB68" s="5"/>
      <c r="DRC68" s="5"/>
      <c r="DRD68" s="5"/>
      <c r="DRE68" s="5"/>
      <c r="DRF68" s="5"/>
      <c r="DRG68" s="5"/>
      <c r="DRH68" s="5"/>
      <c r="DRI68" s="5"/>
      <c r="DRJ68" s="5"/>
      <c r="DRK68" s="5"/>
      <c r="DRL68" s="5"/>
      <c r="DRM68" s="5"/>
      <c r="DRN68" s="5"/>
      <c r="DRO68" s="5"/>
      <c r="DRP68" s="5"/>
      <c r="DRQ68" s="5"/>
      <c r="DRR68" s="5"/>
      <c r="DRS68" s="5"/>
      <c r="DRT68" s="5"/>
      <c r="DRU68" s="5"/>
      <c r="DRV68" s="5"/>
      <c r="DRW68" s="5"/>
      <c r="DRX68" s="5"/>
      <c r="DRY68" s="5"/>
      <c r="DRZ68" s="5"/>
      <c r="DSA68" s="5"/>
      <c r="DSB68" s="5"/>
      <c r="DSC68" s="5"/>
      <c r="DSD68" s="5"/>
      <c r="DSE68" s="5"/>
      <c r="DSF68" s="5"/>
      <c r="DSG68" s="5"/>
      <c r="DSH68" s="5"/>
      <c r="DSI68" s="5"/>
      <c r="DSJ68" s="5"/>
      <c r="DSK68" s="5"/>
      <c r="DSL68" s="5"/>
      <c r="DSM68" s="5"/>
      <c r="DSN68" s="5"/>
      <c r="DSO68" s="5"/>
      <c r="DSP68" s="5"/>
      <c r="DSQ68" s="5"/>
      <c r="DSR68" s="5"/>
      <c r="DSS68" s="5"/>
      <c r="DST68" s="5"/>
      <c r="DSU68" s="5"/>
      <c r="DSV68" s="5"/>
      <c r="DSW68" s="5"/>
      <c r="DSX68" s="5"/>
      <c r="DSY68" s="5"/>
      <c r="DSZ68" s="5"/>
      <c r="DTA68" s="5"/>
      <c r="DTB68" s="5"/>
      <c r="DTC68" s="5"/>
      <c r="DTD68" s="5"/>
      <c r="DTE68" s="5"/>
      <c r="DTF68" s="5"/>
      <c r="DTG68" s="5"/>
      <c r="DTH68" s="5"/>
      <c r="DTI68" s="5"/>
      <c r="DTJ68" s="5"/>
      <c r="DTK68" s="5"/>
      <c r="DTL68" s="5"/>
      <c r="DTM68" s="5"/>
      <c r="DTN68" s="5"/>
      <c r="DTO68" s="5"/>
      <c r="DTP68" s="5"/>
      <c r="DTQ68" s="5"/>
      <c r="DTR68" s="5"/>
      <c r="DTS68" s="5"/>
      <c r="DTT68" s="5"/>
      <c r="DTU68" s="5"/>
      <c r="DTV68" s="5"/>
      <c r="DTW68" s="5"/>
      <c r="DTX68" s="5"/>
      <c r="DTY68" s="5"/>
      <c r="DTZ68" s="5"/>
      <c r="DUA68" s="5"/>
      <c r="DUB68" s="5"/>
      <c r="DUC68" s="5"/>
      <c r="DUD68" s="5"/>
      <c r="DUE68" s="5"/>
      <c r="DUF68" s="5"/>
      <c r="DUG68" s="5"/>
      <c r="DUH68" s="5"/>
      <c r="DUI68" s="5"/>
      <c r="DUJ68" s="5"/>
      <c r="DUK68" s="5"/>
      <c r="DUL68" s="5"/>
      <c r="DUM68" s="5"/>
      <c r="DUN68" s="5"/>
      <c r="DUO68" s="5"/>
      <c r="DUP68" s="5"/>
      <c r="DUQ68" s="5"/>
      <c r="DUR68" s="5"/>
      <c r="DUS68" s="5"/>
      <c r="DUT68" s="5"/>
      <c r="DUU68" s="5"/>
      <c r="DUV68" s="5"/>
      <c r="DUW68" s="5"/>
      <c r="DUX68" s="5"/>
      <c r="DUY68" s="5"/>
      <c r="DUZ68" s="5"/>
      <c r="DVA68" s="5"/>
      <c r="DVB68" s="5"/>
      <c r="DVC68" s="5"/>
      <c r="DVD68" s="5"/>
      <c r="DVE68" s="5"/>
      <c r="DVF68" s="5"/>
      <c r="DVG68" s="5"/>
      <c r="DVH68" s="5"/>
      <c r="DVI68" s="5"/>
      <c r="DVJ68" s="5"/>
      <c r="DVK68" s="5"/>
      <c r="DVL68" s="5"/>
      <c r="DVM68" s="5"/>
      <c r="DVN68" s="5"/>
      <c r="DVO68" s="5"/>
      <c r="DVP68" s="5"/>
      <c r="DVQ68" s="5"/>
      <c r="DVR68" s="5"/>
      <c r="DVS68" s="5"/>
      <c r="DVT68" s="5"/>
      <c r="DVU68" s="5"/>
      <c r="DVV68" s="5"/>
      <c r="DVW68" s="5"/>
      <c r="DVX68" s="5"/>
      <c r="DVY68" s="5"/>
      <c r="DVZ68" s="5"/>
      <c r="DWA68" s="5"/>
      <c r="DWB68" s="5"/>
      <c r="DWC68" s="5"/>
      <c r="DWD68" s="5"/>
      <c r="DWE68" s="5"/>
      <c r="DWF68" s="5"/>
      <c r="DWG68" s="5"/>
      <c r="DWH68" s="5"/>
      <c r="DWI68" s="5"/>
      <c r="DWJ68" s="5"/>
      <c r="DWK68" s="5"/>
      <c r="DWL68" s="5"/>
      <c r="DWM68" s="5"/>
      <c r="DWN68" s="5"/>
      <c r="DWO68" s="5"/>
      <c r="DWP68" s="5"/>
      <c r="DWQ68" s="5"/>
      <c r="DWR68" s="5"/>
      <c r="DWS68" s="5"/>
      <c r="DWT68" s="5"/>
      <c r="DWU68" s="5"/>
      <c r="DWV68" s="5"/>
      <c r="DWW68" s="5"/>
      <c r="DWX68" s="5"/>
      <c r="DWY68" s="5"/>
      <c r="DWZ68" s="5"/>
      <c r="DXA68" s="5"/>
      <c r="DXB68" s="5"/>
      <c r="DXC68" s="5"/>
      <c r="DXD68" s="5"/>
      <c r="DXE68" s="5"/>
      <c r="DXF68" s="5"/>
      <c r="DXG68" s="5"/>
      <c r="DXH68" s="5"/>
      <c r="DXI68" s="5"/>
      <c r="DXJ68" s="5"/>
      <c r="DXK68" s="5"/>
      <c r="DXL68" s="5"/>
      <c r="DXM68" s="5"/>
      <c r="DXN68" s="5"/>
      <c r="DXO68" s="5"/>
      <c r="DXP68" s="5"/>
      <c r="DXQ68" s="5"/>
      <c r="DXR68" s="5"/>
      <c r="DXS68" s="5"/>
      <c r="DXT68" s="5"/>
      <c r="DXU68" s="5"/>
      <c r="DXV68" s="5"/>
      <c r="DXW68" s="5"/>
      <c r="DXX68" s="5"/>
      <c r="DXY68" s="5"/>
      <c r="DXZ68" s="5"/>
      <c r="DYA68" s="5"/>
      <c r="DYB68" s="5"/>
      <c r="DYC68" s="5"/>
      <c r="DYD68" s="5"/>
      <c r="DYE68" s="5"/>
      <c r="DYF68" s="5"/>
      <c r="DYG68" s="5"/>
      <c r="DYH68" s="5"/>
      <c r="DYI68" s="5"/>
      <c r="DYJ68" s="5"/>
      <c r="DYK68" s="5"/>
      <c r="DYL68" s="5"/>
      <c r="DYM68" s="5"/>
      <c r="DYN68" s="5"/>
      <c r="DYO68" s="5"/>
      <c r="DYP68" s="5"/>
      <c r="DYQ68" s="5"/>
      <c r="DYR68" s="5"/>
      <c r="DYS68" s="5"/>
      <c r="DYT68" s="5"/>
      <c r="DYU68" s="5"/>
      <c r="DYV68" s="5"/>
      <c r="DYW68" s="5"/>
      <c r="DYX68" s="5"/>
      <c r="DYY68" s="5"/>
      <c r="DYZ68" s="5"/>
      <c r="DZA68" s="5"/>
      <c r="DZB68" s="5"/>
      <c r="DZC68" s="5"/>
      <c r="DZD68" s="5"/>
      <c r="DZE68" s="5"/>
      <c r="DZF68" s="5"/>
      <c r="DZG68" s="5"/>
      <c r="DZH68" s="5"/>
      <c r="DZI68" s="5"/>
      <c r="DZJ68" s="5"/>
      <c r="DZK68" s="5"/>
      <c r="DZL68" s="5"/>
      <c r="DZM68" s="5"/>
      <c r="DZN68" s="5"/>
      <c r="DZO68" s="5"/>
      <c r="DZP68" s="5"/>
      <c r="DZQ68" s="5"/>
      <c r="DZR68" s="5"/>
      <c r="DZS68" s="5"/>
      <c r="DZT68" s="5"/>
      <c r="DZU68" s="5"/>
      <c r="DZV68" s="5"/>
      <c r="DZW68" s="5"/>
      <c r="DZX68" s="5"/>
      <c r="DZY68" s="5"/>
      <c r="DZZ68" s="5"/>
      <c r="EAA68" s="5"/>
      <c r="EAB68" s="5"/>
      <c r="EAC68" s="5"/>
      <c r="EAD68" s="5"/>
      <c r="EAE68" s="5"/>
      <c r="EAF68" s="5"/>
      <c r="EAG68" s="5"/>
      <c r="EAH68" s="5"/>
      <c r="EAI68" s="5"/>
      <c r="EAJ68" s="5"/>
      <c r="EAK68" s="5"/>
      <c r="EAL68" s="5"/>
      <c r="EAM68" s="5"/>
      <c r="EAN68" s="5"/>
      <c r="EAO68" s="5"/>
      <c r="EAP68" s="5"/>
      <c r="EAQ68" s="5"/>
      <c r="EAR68" s="5"/>
      <c r="EAS68" s="5"/>
      <c r="EAT68" s="5"/>
      <c r="EAU68" s="5"/>
      <c r="EAV68" s="5"/>
      <c r="EAW68" s="5"/>
      <c r="EAX68" s="5"/>
      <c r="EAY68" s="5"/>
      <c r="EAZ68" s="5"/>
      <c r="EBA68" s="5"/>
      <c r="EBB68" s="5"/>
      <c r="EBC68" s="5"/>
      <c r="EBD68" s="5"/>
      <c r="EBE68" s="5"/>
      <c r="EBF68" s="5"/>
      <c r="EBG68" s="5"/>
      <c r="EBH68" s="5"/>
      <c r="EBI68" s="5"/>
      <c r="EBJ68" s="5"/>
      <c r="EBK68" s="5"/>
      <c r="EBL68" s="5"/>
      <c r="EBM68" s="5"/>
      <c r="EBN68" s="5"/>
      <c r="EBO68" s="5"/>
      <c r="EBP68" s="5"/>
      <c r="EBQ68" s="5"/>
      <c r="EBR68" s="5"/>
      <c r="EBS68" s="5"/>
      <c r="EBT68" s="5"/>
      <c r="EBU68" s="5"/>
      <c r="EBV68" s="5"/>
      <c r="EBW68" s="5"/>
      <c r="EBX68" s="5"/>
      <c r="EBY68" s="5"/>
      <c r="EBZ68" s="5"/>
      <c r="ECA68" s="5"/>
      <c r="ECB68" s="5"/>
      <c r="ECC68" s="5"/>
      <c r="ECD68" s="5"/>
      <c r="ECE68" s="5"/>
      <c r="ECF68" s="5"/>
      <c r="ECG68" s="5"/>
      <c r="ECH68" s="5"/>
      <c r="ECI68" s="5"/>
      <c r="ECJ68" s="5"/>
      <c r="ECK68" s="5"/>
      <c r="ECL68" s="5"/>
      <c r="ECM68" s="5"/>
      <c r="ECN68" s="5"/>
      <c r="ECO68" s="5"/>
      <c r="ECP68" s="5"/>
      <c r="ECQ68" s="5"/>
      <c r="ECR68" s="5"/>
      <c r="ECS68" s="5"/>
      <c r="ECT68" s="5"/>
      <c r="ECU68" s="5"/>
      <c r="ECV68" s="5"/>
      <c r="ECW68" s="5"/>
      <c r="ECX68" s="5"/>
      <c r="ECY68" s="5"/>
      <c r="ECZ68" s="5"/>
      <c r="EDA68" s="5"/>
      <c r="EDB68" s="5"/>
      <c r="EDC68" s="5"/>
      <c r="EDD68" s="5"/>
      <c r="EDE68" s="5"/>
      <c r="EDF68" s="5"/>
      <c r="EDG68" s="5"/>
      <c r="EDH68" s="5"/>
      <c r="EDI68" s="5"/>
      <c r="EDJ68" s="5"/>
      <c r="EDK68" s="5"/>
      <c r="EDL68" s="5"/>
      <c r="EDM68" s="5"/>
      <c r="EDN68" s="5"/>
      <c r="EDO68" s="5"/>
      <c r="EDP68" s="5"/>
      <c r="EDQ68" s="5"/>
      <c r="EDR68" s="5"/>
      <c r="EDS68" s="5"/>
      <c r="EDT68" s="5"/>
      <c r="EDU68" s="5"/>
      <c r="EDV68" s="5"/>
      <c r="EDW68" s="5"/>
      <c r="EDX68" s="5"/>
      <c r="EDY68" s="5"/>
      <c r="EDZ68" s="5"/>
      <c r="EEA68" s="5"/>
      <c r="EEB68" s="5"/>
      <c r="EEC68" s="5"/>
      <c r="EED68" s="5"/>
      <c r="EEE68" s="5"/>
      <c r="EEF68" s="5"/>
      <c r="EEG68" s="5"/>
      <c r="EEH68" s="5"/>
      <c r="EEI68" s="5"/>
      <c r="EEJ68" s="5"/>
      <c r="EEK68" s="5"/>
      <c r="EEL68" s="5"/>
      <c r="EEM68" s="5"/>
      <c r="EEN68" s="5"/>
      <c r="EEO68" s="5"/>
      <c r="EEP68" s="5"/>
      <c r="EEQ68" s="5"/>
      <c r="EER68" s="5"/>
      <c r="EES68" s="5"/>
      <c r="EET68" s="5"/>
      <c r="EEU68" s="5"/>
      <c r="EEV68" s="5"/>
      <c r="EEW68" s="5"/>
      <c r="EEX68" s="5"/>
      <c r="EEY68" s="5"/>
      <c r="EEZ68" s="5"/>
      <c r="EFA68" s="5"/>
      <c r="EFB68" s="5"/>
      <c r="EFC68" s="5"/>
      <c r="EFD68" s="5"/>
      <c r="EFE68" s="5"/>
      <c r="EFF68" s="5"/>
      <c r="EFG68" s="5"/>
      <c r="EFH68" s="5"/>
      <c r="EFI68" s="5"/>
      <c r="EFJ68" s="5"/>
      <c r="EFK68" s="5"/>
      <c r="EFL68" s="5"/>
      <c r="EFM68" s="5"/>
      <c r="EFN68" s="5"/>
      <c r="EFO68" s="5"/>
      <c r="EFP68" s="5"/>
      <c r="EFQ68" s="5"/>
      <c r="EFR68" s="5"/>
      <c r="EFS68" s="5"/>
      <c r="EFT68" s="5"/>
      <c r="EFU68" s="5"/>
      <c r="EFV68" s="5"/>
      <c r="EFW68" s="5"/>
      <c r="EFX68" s="5"/>
      <c r="EFY68" s="5"/>
      <c r="EFZ68" s="5"/>
      <c r="EGA68" s="5"/>
      <c r="EGB68" s="5"/>
      <c r="EGC68" s="5"/>
      <c r="EGD68" s="5"/>
      <c r="EGE68" s="5"/>
      <c r="EGF68" s="5"/>
      <c r="EGG68" s="5"/>
      <c r="EGH68" s="5"/>
      <c r="EGI68" s="5"/>
      <c r="EGJ68" s="5"/>
      <c r="EGK68" s="5"/>
      <c r="EGL68" s="5"/>
      <c r="EGM68" s="5"/>
      <c r="EGN68" s="5"/>
      <c r="EGO68" s="5"/>
      <c r="EGP68" s="5"/>
      <c r="EGQ68" s="5"/>
      <c r="EGR68" s="5"/>
      <c r="EGS68" s="5"/>
      <c r="EGT68" s="5"/>
      <c r="EGU68" s="5"/>
      <c r="EGV68" s="5"/>
      <c r="EGW68" s="5"/>
      <c r="EGX68" s="5"/>
      <c r="EGY68" s="5"/>
      <c r="EGZ68" s="5"/>
      <c r="EHA68" s="5"/>
      <c r="EHB68" s="5"/>
      <c r="EHC68" s="5"/>
      <c r="EHD68" s="5"/>
      <c r="EHE68" s="5"/>
      <c r="EHF68" s="5"/>
      <c r="EHG68" s="5"/>
      <c r="EHH68" s="5"/>
      <c r="EHI68" s="5"/>
      <c r="EHJ68" s="5"/>
      <c r="EHK68" s="5"/>
      <c r="EHL68" s="5"/>
      <c r="EHM68" s="5"/>
      <c r="EHN68" s="5"/>
      <c r="EHO68" s="5"/>
      <c r="EHP68" s="5"/>
      <c r="EHQ68" s="5"/>
      <c r="EHR68" s="5"/>
      <c r="EHS68" s="5"/>
      <c r="EHT68" s="5"/>
      <c r="EHU68" s="5"/>
      <c r="EHV68" s="5"/>
      <c r="EHW68" s="5"/>
      <c r="EHX68" s="5"/>
      <c r="EHY68" s="5"/>
      <c r="EHZ68" s="5"/>
      <c r="EIA68" s="5"/>
      <c r="EIB68" s="5"/>
      <c r="EIC68" s="5"/>
      <c r="EID68" s="5"/>
      <c r="EIE68" s="5"/>
      <c r="EIF68" s="5"/>
      <c r="EIG68" s="5"/>
      <c r="EIH68" s="5"/>
      <c r="EII68" s="5"/>
      <c r="EIJ68" s="5"/>
      <c r="EIK68" s="5"/>
      <c r="EIL68" s="5"/>
      <c r="EIM68" s="5"/>
      <c r="EIN68" s="5"/>
      <c r="EIO68" s="5"/>
      <c r="EIP68" s="5"/>
      <c r="EIQ68" s="5"/>
      <c r="EIR68" s="5"/>
      <c r="EIS68" s="5"/>
      <c r="EIT68" s="5"/>
      <c r="EIU68" s="5"/>
      <c r="EIV68" s="5"/>
      <c r="EIW68" s="5"/>
      <c r="EIX68" s="5"/>
      <c r="EIY68" s="5"/>
      <c r="EIZ68" s="5"/>
      <c r="EJA68" s="5"/>
      <c r="EJB68" s="5"/>
      <c r="EJC68" s="5"/>
      <c r="EJD68" s="5"/>
      <c r="EJE68" s="5"/>
      <c r="EJF68" s="5"/>
      <c r="EJG68" s="5"/>
      <c r="EJH68" s="5"/>
      <c r="EJI68" s="5"/>
      <c r="EJJ68" s="5"/>
      <c r="EJK68" s="5"/>
      <c r="EJL68" s="5"/>
      <c r="EJM68" s="5"/>
      <c r="EJN68" s="5"/>
      <c r="EJO68" s="5"/>
      <c r="EJP68" s="5"/>
      <c r="EJQ68" s="5"/>
      <c r="EJR68" s="5"/>
      <c r="EJS68" s="5"/>
      <c r="EJT68" s="5"/>
      <c r="EJU68" s="5"/>
      <c r="EJV68" s="5"/>
      <c r="EJW68" s="5"/>
      <c r="EJX68" s="5"/>
      <c r="EJY68" s="5"/>
      <c r="EJZ68" s="5"/>
      <c r="EKA68" s="5"/>
      <c r="EKB68" s="5"/>
      <c r="EKC68" s="5"/>
      <c r="EKD68" s="5"/>
      <c r="EKE68" s="5"/>
      <c r="EKF68" s="5"/>
      <c r="EKG68" s="5"/>
      <c r="EKH68" s="5"/>
      <c r="EKI68" s="5"/>
      <c r="EKJ68" s="5"/>
      <c r="EKK68" s="5"/>
      <c r="EKL68" s="5"/>
      <c r="EKM68" s="5"/>
      <c r="EKN68" s="5"/>
      <c r="EKO68" s="5"/>
      <c r="EKP68" s="5"/>
      <c r="EKQ68" s="5"/>
      <c r="EKR68" s="5"/>
      <c r="EKS68" s="5"/>
      <c r="EKT68" s="5"/>
      <c r="EKU68" s="5"/>
      <c r="EKV68" s="5"/>
      <c r="EKW68" s="5"/>
      <c r="EKX68" s="5"/>
      <c r="EKY68" s="5"/>
      <c r="EKZ68" s="5"/>
      <c r="ELA68" s="5"/>
      <c r="ELB68" s="5"/>
      <c r="ELC68" s="5"/>
      <c r="ELD68" s="5"/>
      <c r="ELE68" s="5"/>
      <c r="ELF68" s="5"/>
      <c r="ELG68" s="5"/>
      <c r="ELH68" s="5"/>
      <c r="ELI68" s="5"/>
      <c r="ELJ68" s="5"/>
      <c r="ELK68" s="5"/>
      <c r="ELL68" s="5"/>
      <c r="ELM68" s="5"/>
      <c r="ELN68" s="5"/>
      <c r="ELO68" s="5"/>
      <c r="ELP68" s="5"/>
      <c r="ELQ68" s="5"/>
      <c r="ELR68" s="5"/>
      <c r="ELS68" s="5"/>
      <c r="ELT68" s="5"/>
      <c r="ELU68" s="5"/>
      <c r="ELV68" s="5"/>
      <c r="ELW68" s="5"/>
      <c r="ELX68" s="5"/>
      <c r="ELY68" s="5"/>
      <c r="ELZ68" s="5"/>
      <c r="EMA68" s="5"/>
      <c r="EMB68" s="5"/>
      <c r="EMC68" s="5"/>
      <c r="EMD68" s="5"/>
      <c r="EME68" s="5"/>
      <c r="EMF68" s="5"/>
      <c r="EMG68" s="5"/>
      <c r="EMH68" s="5"/>
      <c r="EMI68" s="5"/>
      <c r="EMJ68" s="5"/>
      <c r="EMK68" s="5"/>
      <c r="EML68" s="5"/>
      <c r="EMM68" s="5"/>
      <c r="EMN68" s="5"/>
      <c r="EMO68" s="5"/>
      <c r="EMP68" s="5"/>
      <c r="EMQ68" s="5"/>
      <c r="EMR68" s="5"/>
      <c r="EMS68" s="5"/>
      <c r="EMT68" s="5"/>
      <c r="EMU68" s="5"/>
      <c r="EMV68" s="5"/>
      <c r="EMW68" s="5"/>
      <c r="EMX68" s="5"/>
      <c r="EMY68" s="5"/>
      <c r="EMZ68" s="5"/>
      <c r="ENA68" s="5"/>
      <c r="ENB68" s="5"/>
      <c r="ENC68" s="5"/>
      <c r="END68" s="5"/>
      <c r="ENE68" s="5"/>
      <c r="ENF68" s="5"/>
      <c r="ENG68" s="5"/>
      <c r="ENH68" s="5"/>
      <c r="ENI68" s="5"/>
      <c r="ENJ68" s="5"/>
      <c r="ENK68" s="5"/>
      <c r="ENL68" s="5"/>
      <c r="ENM68" s="5"/>
      <c r="ENN68" s="5"/>
      <c r="ENO68" s="5"/>
      <c r="ENP68" s="5"/>
      <c r="ENQ68" s="5"/>
      <c r="ENR68" s="5"/>
      <c r="ENS68" s="5"/>
      <c r="ENT68" s="5"/>
      <c r="ENU68" s="5"/>
      <c r="ENV68" s="5"/>
      <c r="ENW68" s="5"/>
      <c r="ENX68" s="5"/>
      <c r="ENY68" s="5"/>
      <c r="ENZ68" s="5"/>
      <c r="EOA68" s="5"/>
      <c r="EOB68" s="5"/>
      <c r="EOC68" s="5"/>
      <c r="EOD68" s="5"/>
      <c r="EOE68" s="5"/>
      <c r="EOF68" s="5"/>
      <c r="EOG68" s="5"/>
      <c r="EOH68" s="5"/>
      <c r="EOI68" s="5"/>
      <c r="EOJ68" s="5"/>
      <c r="EOK68" s="5"/>
      <c r="EOL68" s="5"/>
      <c r="EOM68" s="5"/>
      <c r="EON68" s="5"/>
      <c r="EOO68" s="5"/>
      <c r="EOP68" s="5"/>
      <c r="EOQ68" s="5"/>
      <c r="EOR68" s="5"/>
      <c r="EOS68" s="5"/>
      <c r="EOT68" s="5"/>
      <c r="EOU68" s="5"/>
      <c r="EOV68" s="5"/>
      <c r="EOW68" s="5"/>
      <c r="EOX68" s="5"/>
      <c r="EOY68" s="5"/>
      <c r="EOZ68" s="5"/>
      <c r="EPA68" s="5"/>
      <c r="EPB68" s="5"/>
      <c r="EPC68" s="5"/>
      <c r="EPD68" s="5"/>
      <c r="EPE68" s="5"/>
      <c r="EPF68" s="5"/>
      <c r="EPG68" s="5"/>
      <c r="EPH68" s="5"/>
      <c r="EPI68" s="5"/>
      <c r="EPJ68" s="5"/>
      <c r="EPK68" s="5"/>
      <c r="EPL68" s="5"/>
      <c r="EPM68" s="5"/>
      <c r="EPN68" s="5"/>
      <c r="EPO68" s="5"/>
      <c r="EPP68" s="5"/>
      <c r="EPQ68" s="5"/>
      <c r="EPR68" s="5"/>
      <c r="EPS68" s="5"/>
      <c r="EPT68" s="5"/>
      <c r="EPU68" s="5"/>
      <c r="EPV68" s="5"/>
      <c r="EPW68" s="5"/>
      <c r="EPX68" s="5"/>
      <c r="EPY68" s="5"/>
      <c r="EPZ68" s="5"/>
      <c r="EQA68" s="5"/>
      <c r="EQB68" s="5"/>
      <c r="EQC68" s="5"/>
      <c r="EQD68" s="5"/>
      <c r="EQE68" s="5"/>
      <c r="EQF68" s="5"/>
      <c r="EQG68" s="5"/>
      <c r="EQH68" s="5"/>
      <c r="EQI68" s="5"/>
      <c r="EQJ68" s="5"/>
      <c r="EQK68" s="5"/>
      <c r="EQL68" s="5"/>
      <c r="EQM68" s="5"/>
      <c r="EQN68" s="5"/>
      <c r="EQO68" s="5"/>
      <c r="EQP68" s="5"/>
      <c r="EQQ68" s="5"/>
      <c r="EQR68" s="5"/>
      <c r="EQS68" s="5"/>
      <c r="EQT68" s="5"/>
      <c r="EQU68" s="5"/>
      <c r="EQV68" s="5"/>
      <c r="EQW68" s="5"/>
      <c r="EQX68" s="5"/>
      <c r="EQY68" s="5"/>
      <c r="EQZ68" s="5"/>
      <c r="ERA68" s="5"/>
      <c r="ERB68" s="5"/>
      <c r="ERC68" s="5"/>
      <c r="ERD68" s="5"/>
      <c r="ERE68" s="5"/>
      <c r="ERF68" s="5"/>
      <c r="ERG68" s="5"/>
      <c r="ERH68" s="5"/>
      <c r="ERI68" s="5"/>
      <c r="ERJ68" s="5"/>
      <c r="ERK68" s="5"/>
      <c r="ERL68" s="5"/>
      <c r="ERM68" s="5"/>
      <c r="ERN68" s="5"/>
      <c r="ERO68" s="5"/>
      <c r="ERP68" s="5"/>
      <c r="ERQ68" s="5"/>
      <c r="ERR68" s="5"/>
      <c r="ERS68" s="5"/>
      <c r="ERT68" s="5"/>
      <c r="ERU68" s="5"/>
      <c r="ERV68" s="5"/>
      <c r="ERW68" s="5"/>
      <c r="ERX68" s="5"/>
      <c r="ERY68" s="5"/>
      <c r="ERZ68" s="5"/>
      <c r="ESA68" s="5"/>
      <c r="ESB68" s="5"/>
      <c r="ESC68" s="5"/>
      <c r="ESD68" s="5"/>
      <c r="ESE68" s="5"/>
      <c r="ESF68" s="5"/>
      <c r="ESG68" s="5"/>
      <c r="ESH68" s="5"/>
      <c r="ESI68" s="5"/>
      <c r="ESJ68" s="5"/>
      <c r="ESK68" s="5"/>
      <c r="ESL68" s="5"/>
      <c r="ESM68" s="5"/>
      <c r="ESN68" s="5"/>
      <c r="ESO68" s="5"/>
      <c r="ESP68" s="5"/>
      <c r="ESQ68" s="5"/>
      <c r="ESR68" s="5"/>
      <c r="ESS68" s="5"/>
      <c r="EST68" s="5"/>
      <c r="ESU68" s="5"/>
      <c r="ESV68" s="5"/>
      <c r="ESW68" s="5"/>
      <c r="ESX68" s="5"/>
      <c r="ESY68" s="5"/>
      <c r="ESZ68" s="5"/>
      <c r="ETA68" s="5"/>
      <c r="ETB68" s="5"/>
      <c r="ETC68" s="5"/>
      <c r="ETD68" s="5"/>
      <c r="ETE68" s="5"/>
      <c r="ETF68" s="5"/>
      <c r="ETG68" s="5"/>
      <c r="ETH68" s="5"/>
      <c r="ETI68" s="5"/>
      <c r="ETJ68" s="5"/>
      <c r="ETK68" s="5"/>
      <c r="ETL68" s="5"/>
      <c r="ETM68" s="5"/>
      <c r="ETN68" s="5"/>
      <c r="ETO68" s="5"/>
      <c r="ETP68" s="5"/>
      <c r="ETQ68" s="5"/>
      <c r="ETR68" s="5"/>
      <c r="ETS68" s="5"/>
      <c r="ETT68" s="5"/>
      <c r="ETU68" s="5"/>
      <c r="ETV68" s="5"/>
      <c r="ETW68" s="5"/>
      <c r="ETX68" s="5"/>
      <c r="ETY68" s="5"/>
      <c r="ETZ68" s="5"/>
      <c r="EUA68" s="5"/>
      <c r="EUB68" s="5"/>
      <c r="EUC68" s="5"/>
      <c r="EUD68" s="5"/>
      <c r="EUE68" s="5"/>
      <c r="EUF68" s="5"/>
      <c r="EUG68" s="5"/>
      <c r="EUH68" s="5"/>
      <c r="EUI68" s="5"/>
      <c r="EUJ68" s="5"/>
      <c r="EUK68" s="5"/>
      <c r="EUL68" s="5"/>
      <c r="EUM68" s="5"/>
      <c r="EUN68" s="5"/>
      <c r="EUO68" s="5"/>
      <c r="EUP68" s="5"/>
      <c r="EUQ68" s="5"/>
      <c r="EUR68" s="5"/>
      <c r="EUS68" s="5"/>
      <c r="EUT68" s="5"/>
      <c r="EUU68" s="5"/>
      <c r="EUV68" s="5"/>
      <c r="EUW68" s="5"/>
      <c r="EUX68" s="5"/>
      <c r="EUY68" s="5"/>
      <c r="EUZ68" s="5"/>
      <c r="EVA68" s="5"/>
      <c r="EVB68" s="5"/>
      <c r="EVC68" s="5"/>
      <c r="EVD68" s="5"/>
      <c r="EVE68" s="5"/>
      <c r="EVF68" s="5"/>
      <c r="EVG68" s="5"/>
      <c r="EVH68" s="5"/>
      <c r="EVI68" s="5"/>
      <c r="EVJ68" s="5"/>
      <c r="EVK68" s="5"/>
      <c r="EVL68" s="5"/>
      <c r="EVM68" s="5"/>
      <c r="EVN68" s="5"/>
      <c r="EVO68" s="5"/>
      <c r="EVP68" s="5"/>
      <c r="EVQ68" s="5"/>
      <c r="EVR68" s="5"/>
      <c r="EVS68" s="5"/>
      <c r="EVT68" s="5"/>
      <c r="EVU68" s="5"/>
      <c r="EVV68" s="5"/>
      <c r="EVW68" s="5"/>
      <c r="EVX68" s="5"/>
      <c r="EVY68" s="5"/>
      <c r="EVZ68" s="5"/>
      <c r="EWA68" s="5"/>
      <c r="EWB68" s="5"/>
      <c r="EWC68" s="5"/>
      <c r="EWD68" s="5"/>
      <c r="EWE68" s="5"/>
      <c r="EWF68" s="5"/>
      <c r="EWG68" s="5"/>
      <c r="EWH68" s="5"/>
      <c r="EWI68" s="5"/>
      <c r="EWJ68" s="5"/>
      <c r="EWK68" s="5"/>
      <c r="EWL68" s="5"/>
      <c r="EWM68" s="5"/>
      <c r="EWN68" s="5"/>
      <c r="EWO68" s="5"/>
      <c r="EWP68" s="5"/>
      <c r="EWQ68" s="5"/>
      <c r="EWR68" s="5"/>
      <c r="EWS68" s="5"/>
      <c r="EWT68" s="5"/>
      <c r="EWU68" s="5"/>
      <c r="EWV68" s="5"/>
      <c r="EWW68" s="5"/>
      <c r="EWX68" s="5"/>
      <c r="EWY68" s="5"/>
      <c r="EWZ68" s="5"/>
      <c r="EXA68" s="5"/>
      <c r="EXB68" s="5"/>
      <c r="EXC68" s="5"/>
      <c r="EXD68" s="5"/>
      <c r="EXE68" s="5"/>
      <c r="EXF68" s="5"/>
      <c r="EXG68" s="5"/>
      <c r="EXH68" s="5"/>
      <c r="EXI68" s="5"/>
      <c r="EXJ68" s="5"/>
      <c r="EXK68" s="5"/>
      <c r="EXL68" s="5"/>
      <c r="EXM68" s="5"/>
      <c r="EXN68" s="5"/>
      <c r="EXO68" s="5"/>
      <c r="EXP68" s="5"/>
      <c r="EXQ68" s="5"/>
      <c r="EXR68" s="5"/>
      <c r="EXS68" s="5"/>
      <c r="EXT68" s="5"/>
      <c r="EXU68" s="5"/>
      <c r="EXV68" s="5"/>
      <c r="EXW68" s="5"/>
      <c r="EXX68" s="5"/>
      <c r="EXY68" s="5"/>
      <c r="EXZ68" s="5"/>
      <c r="EYA68" s="5"/>
      <c r="EYB68" s="5"/>
      <c r="EYC68" s="5"/>
      <c r="EYD68" s="5"/>
      <c r="EYE68" s="5"/>
      <c r="EYF68" s="5"/>
      <c r="EYG68" s="5"/>
      <c r="EYH68" s="5"/>
      <c r="EYI68" s="5"/>
      <c r="EYJ68" s="5"/>
      <c r="EYK68" s="5"/>
      <c r="EYL68" s="5"/>
      <c r="EYM68" s="5"/>
      <c r="EYN68" s="5"/>
      <c r="EYO68" s="5"/>
      <c r="EYP68" s="5"/>
      <c r="EYQ68" s="5"/>
      <c r="EYR68" s="5"/>
      <c r="EYS68" s="5"/>
      <c r="EYT68" s="5"/>
      <c r="EYU68" s="5"/>
      <c r="EYV68" s="5"/>
      <c r="EYW68" s="5"/>
      <c r="EYX68" s="5"/>
      <c r="EYY68" s="5"/>
      <c r="EYZ68" s="5"/>
      <c r="EZA68" s="5"/>
      <c r="EZB68" s="5"/>
      <c r="EZC68" s="5"/>
      <c r="EZD68" s="5"/>
      <c r="EZE68" s="5"/>
      <c r="EZF68" s="5"/>
      <c r="EZG68" s="5"/>
      <c r="EZH68" s="5"/>
      <c r="EZI68" s="5"/>
      <c r="EZJ68" s="5"/>
      <c r="EZK68" s="5"/>
      <c r="EZL68" s="5"/>
      <c r="EZM68" s="5"/>
      <c r="EZN68" s="5"/>
      <c r="EZO68" s="5"/>
      <c r="EZP68" s="5"/>
      <c r="EZQ68" s="5"/>
      <c r="EZR68" s="5"/>
      <c r="EZS68" s="5"/>
      <c r="EZT68" s="5"/>
      <c r="EZU68" s="5"/>
      <c r="EZV68" s="5"/>
      <c r="EZW68" s="5"/>
      <c r="EZX68" s="5"/>
      <c r="EZY68" s="5"/>
      <c r="EZZ68" s="5"/>
      <c r="FAA68" s="5"/>
      <c r="FAB68" s="5"/>
      <c r="FAC68" s="5"/>
      <c r="FAD68" s="5"/>
      <c r="FAE68" s="5"/>
      <c r="FAF68" s="5"/>
      <c r="FAG68" s="5"/>
      <c r="FAH68" s="5"/>
      <c r="FAI68" s="5"/>
      <c r="FAJ68" s="5"/>
      <c r="FAK68" s="5"/>
      <c r="FAL68" s="5"/>
      <c r="FAM68" s="5"/>
      <c r="FAN68" s="5"/>
      <c r="FAO68" s="5"/>
      <c r="FAP68" s="5"/>
      <c r="FAQ68" s="5"/>
      <c r="FAR68" s="5"/>
      <c r="FAS68" s="5"/>
      <c r="FAT68" s="5"/>
      <c r="FAU68" s="5"/>
      <c r="FAV68" s="5"/>
      <c r="FAW68" s="5"/>
      <c r="FAX68" s="5"/>
      <c r="FAY68" s="5"/>
      <c r="FAZ68" s="5"/>
      <c r="FBA68" s="5"/>
      <c r="FBB68" s="5"/>
      <c r="FBC68" s="5"/>
      <c r="FBD68" s="5"/>
      <c r="FBE68" s="5"/>
      <c r="FBF68" s="5"/>
      <c r="FBG68" s="5"/>
      <c r="FBH68" s="5"/>
      <c r="FBI68" s="5"/>
      <c r="FBJ68" s="5"/>
      <c r="FBK68" s="5"/>
      <c r="FBL68" s="5"/>
      <c r="FBM68" s="5"/>
      <c r="FBN68" s="5"/>
      <c r="FBO68" s="5"/>
      <c r="FBP68" s="5"/>
      <c r="FBQ68" s="5"/>
      <c r="FBR68" s="5"/>
      <c r="FBS68" s="5"/>
      <c r="FBT68" s="5"/>
      <c r="FBU68" s="5"/>
      <c r="FBV68" s="5"/>
      <c r="FBW68" s="5"/>
      <c r="FBX68" s="5"/>
      <c r="FBY68" s="5"/>
      <c r="FBZ68" s="5"/>
      <c r="FCA68" s="5"/>
      <c r="FCB68" s="5"/>
      <c r="FCC68" s="5"/>
      <c r="FCD68" s="5"/>
      <c r="FCE68" s="5"/>
      <c r="FCF68" s="5"/>
      <c r="FCG68" s="5"/>
      <c r="FCH68" s="5"/>
      <c r="FCI68" s="5"/>
      <c r="FCJ68" s="5"/>
      <c r="FCK68" s="5"/>
      <c r="FCL68" s="5"/>
      <c r="FCM68" s="5"/>
      <c r="FCN68" s="5"/>
      <c r="FCO68" s="5"/>
      <c r="FCP68" s="5"/>
      <c r="FCQ68" s="5"/>
      <c r="FCR68" s="5"/>
      <c r="FCS68" s="5"/>
      <c r="FCT68" s="5"/>
      <c r="FCU68" s="5"/>
      <c r="FCV68" s="5"/>
      <c r="FCW68" s="5"/>
      <c r="FCX68" s="5"/>
      <c r="FCY68" s="5"/>
      <c r="FCZ68" s="5"/>
      <c r="FDA68" s="5"/>
      <c r="FDB68" s="5"/>
      <c r="FDC68" s="5"/>
      <c r="FDD68" s="5"/>
      <c r="FDE68" s="5"/>
      <c r="FDF68" s="5"/>
      <c r="FDG68" s="5"/>
      <c r="FDH68" s="5"/>
      <c r="FDI68" s="5"/>
      <c r="FDJ68" s="5"/>
      <c r="FDK68" s="5"/>
      <c r="FDL68" s="5"/>
      <c r="FDM68" s="5"/>
      <c r="FDN68" s="5"/>
      <c r="FDO68" s="5"/>
      <c r="FDP68" s="5"/>
      <c r="FDQ68" s="5"/>
      <c r="FDR68" s="5"/>
      <c r="FDS68" s="5"/>
      <c r="FDT68" s="5"/>
      <c r="FDU68" s="5"/>
      <c r="FDV68" s="5"/>
      <c r="FDW68" s="5"/>
      <c r="FDX68" s="5"/>
      <c r="FDY68" s="5"/>
      <c r="FDZ68" s="5"/>
      <c r="FEA68" s="5"/>
      <c r="FEB68" s="5"/>
      <c r="FEC68" s="5"/>
      <c r="FED68" s="5"/>
      <c r="FEE68" s="5"/>
      <c r="FEF68" s="5"/>
      <c r="FEG68" s="5"/>
      <c r="FEH68" s="5"/>
      <c r="FEI68" s="5"/>
      <c r="FEJ68" s="5"/>
      <c r="FEK68" s="5"/>
      <c r="FEL68" s="5"/>
      <c r="FEM68" s="5"/>
      <c r="FEN68" s="5"/>
      <c r="FEO68" s="5"/>
      <c r="FEP68" s="5"/>
      <c r="FEQ68" s="5"/>
      <c r="FER68" s="5"/>
      <c r="FES68" s="5"/>
      <c r="FET68" s="5"/>
      <c r="FEU68" s="5"/>
      <c r="FEV68" s="5"/>
      <c r="FEW68" s="5"/>
      <c r="FEX68" s="5"/>
      <c r="FEY68" s="5"/>
      <c r="FEZ68" s="5"/>
      <c r="FFA68" s="5"/>
      <c r="FFB68" s="5"/>
      <c r="FFC68" s="5"/>
      <c r="FFD68" s="5"/>
      <c r="FFE68" s="5"/>
      <c r="FFF68" s="5"/>
      <c r="FFG68" s="5"/>
      <c r="FFH68" s="5"/>
      <c r="FFI68" s="5"/>
      <c r="FFJ68" s="5"/>
      <c r="FFK68" s="5"/>
      <c r="FFL68" s="5"/>
      <c r="FFM68" s="5"/>
      <c r="FFN68" s="5"/>
      <c r="FFO68" s="5"/>
      <c r="FFP68" s="5"/>
      <c r="FFQ68" s="5"/>
      <c r="FFR68" s="5"/>
      <c r="FFS68" s="5"/>
      <c r="FFT68" s="5"/>
      <c r="FFU68" s="5"/>
      <c r="FFV68" s="5"/>
      <c r="FFW68" s="5"/>
      <c r="FFX68" s="5"/>
      <c r="FFY68" s="5"/>
      <c r="FFZ68" s="5"/>
      <c r="FGA68" s="5"/>
      <c r="FGB68" s="5"/>
      <c r="FGC68" s="5"/>
      <c r="FGD68" s="5"/>
      <c r="FGE68" s="5"/>
      <c r="FGF68" s="5"/>
      <c r="FGG68" s="5"/>
      <c r="FGH68" s="5"/>
      <c r="FGI68" s="5"/>
      <c r="FGJ68" s="5"/>
      <c r="FGK68" s="5"/>
      <c r="FGL68" s="5"/>
      <c r="FGM68" s="5"/>
      <c r="FGN68" s="5"/>
      <c r="FGO68" s="5"/>
      <c r="FGP68" s="5"/>
      <c r="FGQ68" s="5"/>
      <c r="FGR68" s="5"/>
      <c r="FGS68" s="5"/>
      <c r="FGT68" s="5"/>
      <c r="FGU68" s="5"/>
      <c r="FGV68" s="5"/>
      <c r="FGW68" s="5"/>
      <c r="FGX68" s="5"/>
      <c r="FGY68" s="5"/>
      <c r="FGZ68" s="5"/>
      <c r="FHA68" s="5"/>
      <c r="FHB68" s="5"/>
      <c r="FHC68" s="5"/>
      <c r="FHD68" s="5"/>
      <c r="FHE68" s="5"/>
      <c r="FHF68" s="5"/>
      <c r="FHG68" s="5"/>
      <c r="FHH68" s="5"/>
      <c r="FHI68" s="5"/>
      <c r="FHJ68" s="5"/>
      <c r="FHK68" s="5"/>
      <c r="FHL68" s="5"/>
      <c r="FHM68" s="5"/>
      <c r="FHN68" s="5"/>
      <c r="FHO68" s="5"/>
      <c r="FHP68" s="5"/>
      <c r="FHQ68" s="5"/>
      <c r="FHR68" s="5"/>
      <c r="FHS68" s="5"/>
      <c r="FHT68" s="5"/>
      <c r="FHU68" s="5"/>
      <c r="FHV68" s="5"/>
      <c r="FHW68" s="5"/>
      <c r="FHX68" s="5"/>
      <c r="FHY68" s="5"/>
      <c r="FHZ68" s="5"/>
      <c r="FIA68" s="5"/>
      <c r="FIB68" s="5"/>
      <c r="FIC68" s="5"/>
      <c r="FID68" s="5"/>
      <c r="FIE68" s="5"/>
      <c r="FIF68" s="5"/>
      <c r="FIG68" s="5"/>
      <c r="FIH68" s="5"/>
      <c r="FII68" s="5"/>
      <c r="FIJ68" s="5"/>
      <c r="FIK68" s="5"/>
      <c r="FIL68" s="5"/>
      <c r="FIM68" s="5"/>
      <c r="FIN68" s="5"/>
      <c r="FIO68" s="5"/>
      <c r="FIP68" s="5"/>
      <c r="FIQ68" s="5"/>
      <c r="FIR68" s="5"/>
      <c r="FIS68" s="5"/>
      <c r="FIT68" s="5"/>
      <c r="FIU68" s="5"/>
      <c r="FIV68" s="5"/>
      <c r="FIW68" s="5"/>
      <c r="FIX68" s="5"/>
      <c r="FIY68" s="5"/>
      <c r="FIZ68" s="5"/>
      <c r="FJA68" s="5"/>
      <c r="FJB68" s="5"/>
      <c r="FJC68" s="5"/>
      <c r="FJD68" s="5"/>
      <c r="FJE68" s="5"/>
      <c r="FJF68" s="5"/>
      <c r="FJG68" s="5"/>
      <c r="FJH68" s="5"/>
      <c r="FJI68" s="5"/>
      <c r="FJJ68" s="5"/>
      <c r="FJK68" s="5"/>
      <c r="FJL68" s="5"/>
      <c r="FJM68" s="5"/>
      <c r="FJN68" s="5"/>
      <c r="FJO68" s="5"/>
      <c r="FJP68" s="5"/>
      <c r="FJQ68" s="5"/>
      <c r="FJR68" s="5"/>
      <c r="FJS68" s="5"/>
      <c r="FJT68" s="5"/>
      <c r="FJU68" s="5"/>
      <c r="FJV68" s="5"/>
      <c r="FJW68" s="5"/>
      <c r="FJX68" s="5"/>
      <c r="FJY68" s="5"/>
      <c r="FJZ68" s="5"/>
      <c r="FKA68" s="5"/>
      <c r="FKB68" s="5"/>
      <c r="FKC68" s="5"/>
      <c r="FKD68" s="5"/>
      <c r="FKE68" s="5"/>
      <c r="FKF68" s="5"/>
      <c r="FKG68" s="5"/>
      <c r="FKH68" s="5"/>
      <c r="FKI68" s="5"/>
      <c r="FKJ68" s="5"/>
      <c r="FKK68" s="5"/>
      <c r="FKL68" s="5"/>
      <c r="FKM68" s="5"/>
      <c r="FKN68" s="5"/>
      <c r="FKO68" s="5"/>
      <c r="FKP68" s="5"/>
      <c r="FKQ68" s="5"/>
      <c r="FKR68" s="5"/>
      <c r="FKS68" s="5"/>
      <c r="FKT68" s="5"/>
      <c r="FKU68" s="5"/>
      <c r="FKV68" s="5"/>
      <c r="FKW68" s="5"/>
      <c r="FKX68" s="5"/>
      <c r="FKY68" s="5"/>
      <c r="FKZ68" s="5"/>
      <c r="FLA68" s="5"/>
      <c r="FLB68" s="5"/>
      <c r="FLC68" s="5"/>
      <c r="FLD68" s="5"/>
      <c r="FLE68" s="5"/>
      <c r="FLF68" s="5"/>
      <c r="FLG68" s="5"/>
      <c r="FLH68" s="5"/>
      <c r="FLI68" s="5"/>
      <c r="FLJ68" s="5"/>
      <c r="FLK68" s="5"/>
      <c r="FLL68" s="5"/>
      <c r="FLM68" s="5"/>
      <c r="FLN68" s="5"/>
      <c r="FLO68" s="5"/>
      <c r="FLP68" s="5"/>
      <c r="FLQ68" s="5"/>
      <c r="FLR68" s="5"/>
      <c r="FLS68" s="5"/>
      <c r="FLT68" s="5"/>
      <c r="FLU68" s="5"/>
      <c r="FLV68" s="5"/>
      <c r="FLW68" s="5"/>
      <c r="FLX68" s="5"/>
      <c r="FLY68" s="5"/>
      <c r="FLZ68" s="5"/>
      <c r="FMA68" s="5"/>
      <c r="FMB68" s="5"/>
      <c r="FMC68" s="5"/>
      <c r="FMD68" s="5"/>
      <c r="FME68" s="5"/>
      <c r="FMF68" s="5"/>
      <c r="FMG68" s="5"/>
      <c r="FMH68" s="5"/>
      <c r="FMI68" s="5"/>
      <c r="FMJ68" s="5"/>
      <c r="FMK68" s="5"/>
      <c r="FML68" s="5"/>
      <c r="FMM68" s="5"/>
      <c r="FMN68" s="5"/>
      <c r="FMO68" s="5"/>
      <c r="FMP68" s="5"/>
      <c r="FMQ68" s="5"/>
      <c r="FMR68" s="5"/>
      <c r="FMS68" s="5"/>
      <c r="FMT68" s="5"/>
      <c r="FMU68" s="5"/>
      <c r="FMV68" s="5"/>
      <c r="FMW68" s="5"/>
      <c r="FMX68" s="5"/>
      <c r="FMY68" s="5"/>
      <c r="FMZ68" s="5"/>
      <c r="FNA68" s="5"/>
      <c r="FNB68" s="5"/>
      <c r="FNC68" s="5"/>
      <c r="FND68" s="5"/>
      <c r="FNE68" s="5"/>
      <c r="FNF68" s="5"/>
      <c r="FNG68" s="5"/>
      <c r="FNH68" s="5"/>
      <c r="FNI68" s="5"/>
      <c r="FNJ68" s="5"/>
      <c r="FNK68" s="5"/>
      <c r="FNL68" s="5"/>
      <c r="FNM68" s="5"/>
      <c r="FNN68" s="5"/>
      <c r="FNO68" s="5"/>
      <c r="FNP68" s="5"/>
      <c r="FNQ68" s="5"/>
      <c r="FNR68" s="5"/>
      <c r="FNS68" s="5"/>
      <c r="FNT68" s="5"/>
      <c r="FNU68" s="5"/>
      <c r="FNV68" s="5"/>
      <c r="FNW68" s="5"/>
      <c r="FNX68" s="5"/>
      <c r="FNY68" s="5"/>
      <c r="FNZ68" s="5"/>
      <c r="FOA68" s="5"/>
      <c r="FOB68" s="5"/>
      <c r="FOC68" s="5"/>
      <c r="FOD68" s="5"/>
      <c r="FOE68" s="5"/>
      <c r="FOF68" s="5"/>
      <c r="FOG68" s="5"/>
      <c r="FOH68" s="5"/>
      <c r="FOI68" s="5"/>
      <c r="FOJ68" s="5"/>
      <c r="FOK68" s="5"/>
      <c r="FOL68" s="5"/>
      <c r="FOM68" s="5"/>
      <c r="FON68" s="5"/>
      <c r="FOO68" s="5"/>
      <c r="FOP68" s="5"/>
      <c r="FOQ68" s="5"/>
      <c r="FOR68" s="5"/>
      <c r="FOS68" s="5"/>
      <c r="FOT68" s="5"/>
      <c r="FOU68" s="5"/>
      <c r="FOV68" s="5"/>
      <c r="FOW68" s="5"/>
      <c r="FOX68" s="5"/>
      <c r="FOY68" s="5"/>
      <c r="FOZ68" s="5"/>
      <c r="FPA68" s="5"/>
      <c r="FPB68" s="5"/>
      <c r="FPC68" s="5"/>
      <c r="FPD68" s="5"/>
      <c r="FPE68" s="5"/>
      <c r="FPF68" s="5"/>
      <c r="FPG68" s="5"/>
      <c r="FPH68" s="5"/>
      <c r="FPI68" s="5"/>
      <c r="FPJ68" s="5"/>
      <c r="FPK68" s="5"/>
      <c r="FPL68" s="5"/>
      <c r="FPM68" s="5"/>
      <c r="FPN68" s="5"/>
      <c r="FPO68" s="5"/>
      <c r="FPP68" s="5"/>
      <c r="FPQ68" s="5"/>
      <c r="FPR68" s="5"/>
      <c r="FPS68" s="5"/>
      <c r="FPT68" s="5"/>
      <c r="FPU68" s="5"/>
      <c r="FPV68" s="5"/>
      <c r="FPW68" s="5"/>
      <c r="FPX68" s="5"/>
      <c r="FPY68" s="5"/>
      <c r="FPZ68" s="5"/>
      <c r="FQA68" s="5"/>
      <c r="FQB68" s="5"/>
      <c r="FQC68" s="5"/>
      <c r="FQD68" s="5"/>
      <c r="FQE68" s="5"/>
      <c r="FQF68" s="5"/>
      <c r="FQG68" s="5"/>
      <c r="FQH68" s="5"/>
      <c r="FQI68" s="5"/>
      <c r="FQJ68" s="5"/>
      <c r="FQK68" s="5"/>
      <c r="FQL68" s="5"/>
      <c r="FQM68" s="5"/>
      <c r="FQN68" s="5"/>
      <c r="FQO68" s="5"/>
      <c r="FQP68" s="5"/>
      <c r="FQQ68" s="5"/>
      <c r="FQR68" s="5"/>
      <c r="FQS68" s="5"/>
      <c r="FQT68" s="5"/>
      <c r="FQU68" s="5"/>
      <c r="FQV68" s="5"/>
      <c r="FQW68" s="5"/>
      <c r="FQX68" s="5"/>
      <c r="FQY68" s="5"/>
      <c r="FQZ68" s="5"/>
      <c r="FRA68" s="5"/>
      <c r="FRB68" s="5"/>
      <c r="FRC68" s="5"/>
      <c r="FRD68" s="5"/>
      <c r="FRE68" s="5"/>
      <c r="FRF68" s="5"/>
      <c r="FRG68" s="5"/>
      <c r="FRH68" s="5"/>
      <c r="FRI68" s="5"/>
      <c r="FRJ68" s="5"/>
      <c r="FRK68" s="5"/>
      <c r="FRL68" s="5"/>
      <c r="FRM68" s="5"/>
      <c r="FRN68" s="5"/>
      <c r="FRO68" s="5"/>
      <c r="FRP68" s="5"/>
      <c r="FRQ68" s="5"/>
      <c r="FRR68" s="5"/>
      <c r="FRS68" s="5"/>
      <c r="FRT68" s="5"/>
      <c r="FRU68" s="5"/>
      <c r="FRV68" s="5"/>
      <c r="FRW68" s="5"/>
      <c r="FRX68" s="5"/>
      <c r="FRY68" s="5"/>
      <c r="FRZ68" s="5"/>
      <c r="FSA68" s="5"/>
      <c r="FSB68" s="5"/>
      <c r="FSC68" s="5"/>
      <c r="FSD68" s="5"/>
      <c r="FSE68" s="5"/>
      <c r="FSF68" s="5"/>
      <c r="FSG68" s="5"/>
      <c r="FSH68" s="5"/>
      <c r="FSI68" s="5"/>
      <c r="FSJ68" s="5"/>
      <c r="FSK68" s="5"/>
      <c r="FSL68" s="5"/>
      <c r="FSM68" s="5"/>
      <c r="FSN68" s="5"/>
      <c r="FSO68" s="5"/>
      <c r="FSP68" s="5"/>
      <c r="FSQ68" s="5"/>
      <c r="FSR68" s="5"/>
      <c r="FSS68" s="5"/>
      <c r="FST68" s="5"/>
      <c r="FSU68" s="5"/>
      <c r="FSV68" s="5"/>
      <c r="FSW68" s="5"/>
      <c r="FSX68" s="5"/>
      <c r="FSY68" s="5"/>
      <c r="FSZ68" s="5"/>
      <c r="FTA68" s="5"/>
      <c r="FTB68" s="5"/>
      <c r="FTC68" s="5"/>
      <c r="FTD68" s="5"/>
      <c r="FTE68" s="5"/>
      <c r="FTF68" s="5"/>
      <c r="FTG68" s="5"/>
      <c r="FTH68" s="5"/>
      <c r="FTI68" s="5"/>
      <c r="FTJ68" s="5"/>
      <c r="FTK68" s="5"/>
      <c r="FTL68" s="5"/>
      <c r="FTM68" s="5"/>
      <c r="FTN68" s="5"/>
      <c r="FTO68" s="5"/>
      <c r="FTP68" s="5"/>
      <c r="FTQ68" s="5"/>
      <c r="FTR68" s="5"/>
      <c r="FTS68" s="5"/>
      <c r="FTT68" s="5"/>
      <c r="FTU68" s="5"/>
      <c r="FTV68" s="5"/>
      <c r="FTW68" s="5"/>
      <c r="FTX68" s="5"/>
      <c r="FTY68" s="5"/>
      <c r="FTZ68" s="5"/>
      <c r="FUA68" s="5"/>
      <c r="FUB68" s="5"/>
      <c r="FUC68" s="5"/>
      <c r="FUD68" s="5"/>
      <c r="FUE68" s="5"/>
      <c r="FUF68" s="5"/>
      <c r="FUG68" s="5"/>
      <c r="FUH68" s="5"/>
      <c r="FUI68" s="5"/>
      <c r="FUJ68" s="5"/>
      <c r="FUK68" s="5"/>
      <c r="FUL68" s="5"/>
      <c r="FUM68" s="5"/>
      <c r="FUN68" s="5"/>
      <c r="FUO68" s="5"/>
      <c r="FUP68" s="5"/>
      <c r="FUQ68" s="5"/>
      <c r="FUR68" s="5"/>
      <c r="FUS68" s="5"/>
      <c r="FUT68" s="5"/>
      <c r="FUU68" s="5"/>
      <c r="FUV68" s="5"/>
      <c r="FUW68" s="5"/>
      <c r="FUX68" s="5"/>
      <c r="FUY68" s="5"/>
      <c r="FUZ68" s="5"/>
      <c r="FVA68" s="5"/>
      <c r="FVB68" s="5"/>
      <c r="FVC68" s="5"/>
      <c r="FVD68" s="5"/>
      <c r="FVE68" s="5"/>
      <c r="FVF68" s="5"/>
      <c r="FVG68" s="5"/>
      <c r="FVH68" s="5"/>
      <c r="FVI68" s="5"/>
      <c r="FVJ68" s="5"/>
      <c r="FVK68" s="5"/>
      <c r="FVL68" s="5"/>
      <c r="FVM68" s="5"/>
      <c r="FVN68" s="5"/>
      <c r="FVO68" s="5"/>
      <c r="FVP68" s="5"/>
      <c r="FVQ68" s="5"/>
      <c r="FVR68" s="5"/>
      <c r="FVS68" s="5"/>
      <c r="FVT68" s="5"/>
      <c r="FVU68" s="5"/>
      <c r="FVV68" s="5"/>
      <c r="FVW68" s="5"/>
      <c r="FVX68" s="5"/>
      <c r="FVY68" s="5"/>
      <c r="FVZ68" s="5"/>
      <c r="FWA68" s="5"/>
      <c r="FWB68" s="5"/>
      <c r="FWC68" s="5"/>
      <c r="FWD68" s="5"/>
      <c r="FWE68" s="5"/>
      <c r="FWF68" s="5"/>
      <c r="FWG68" s="5"/>
      <c r="FWH68" s="5"/>
      <c r="FWI68" s="5"/>
      <c r="FWJ68" s="5"/>
      <c r="FWK68" s="5"/>
      <c r="FWL68" s="5"/>
      <c r="FWM68" s="5"/>
      <c r="FWN68" s="5"/>
      <c r="FWO68" s="5"/>
      <c r="FWP68" s="5"/>
      <c r="FWQ68" s="5"/>
      <c r="FWR68" s="5"/>
      <c r="FWS68" s="5"/>
      <c r="FWT68" s="5"/>
      <c r="FWU68" s="5"/>
      <c r="FWV68" s="5"/>
      <c r="FWW68" s="5"/>
      <c r="FWX68" s="5"/>
      <c r="FWY68" s="5"/>
      <c r="FWZ68" s="5"/>
      <c r="FXA68" s="5"/>
      <c r="FXB68" s="5"/>
      <c r="FXC68" s="5"/>
      <c r="FXD68" s="5"/>
      <c r="FXE68" s="5"/>
      <c r="FXF68" s="5"/>
      <c r="FXG68" s="5"/>
      <c r="FXH68" s="5"/>
      <c r="FXI68" s="5"/>
      <c r="FXJ68" s="5"/>
      <c r="FXK68" s="5"/>
      <c r="FXL68" s="5"/>
      <c r="FXM68" s="5"/>
      <c r="FXN68" s="5"/>
      <c r="FXO68" s="5"/>
      <c r="FXP68" s="5"/>
      <c r="FXQ68" s="5"/>
      <c r="FXR68" s="5"/>
      <c r="FXS68" s="5"/>
      <c r="FXT68" s="5"/>
      <c r="FXU68" s="5"/>
      <c r="FXV68" s="5"/>
      <c r="FXW68" s="5"/>
      <c r="FXX68" s="5"/>
      <c r="FXY68" s="5"/>
      <c r="FXZ68" s="5"/>
      <c r="FYA68" s="5"/>
      <c r="FYB68" s="5"/>
      <c r="FYC68" s="5"/>
      <c r="FYD68" s="5"/>
      <c r="FYE68" s="5"/>
      <c r="FYF68" s="5"/>
      <c r="FYG68" s="5"/>
      <c r="FYH68" s="5"/>
      <c r="FYI68" s="5"/>
      <c r="FYJ68" s="5"/>
      <c r="FYK68" s="5"/>
      <c r="FYL68" s="5"/>
      <c r="FYM68" s="5"/>
      <c r="FYN68" s="5"/>
      <c r="FYO68" s="5"/>
      <c r="FYP68" s="5"/>
      <c r="FYQ68" s="5"/>
      <c r="FYR68" s="5"/>
      <c r="FYS68" s="5"/>
      <c r="FYT68" s="5"/>
      <c r="FYU68" s="5"/>
      <c r="FYV68" s="5"/>
      <c r="FYW68" s="5"/>
      <c r="FYX68" s="5"/>
      <c r="FYY68" s="5"/>
      <c r="FYZ68" s="5"/>
      <c r="FZA68" s="5"/>
      <c r="FZB68" s="5"/>
      <c r="FZC68" s="5"/>
      <c r="FZD68" s="5"/>
      <c r="FZE68" s="5"/>
      <c r="FZF68" s="5"/>
      <c r="FZG68" s="5"/>
      <c r="FZH68" s="5"/>
      <c r="FZI68" s="5"/>
      <c r="FZJ68" s="5"/>
      <c r="FZK68" s="5"/>
      <c r="FZL68" s="5"/>
      <c r="FZM68" s="5"/>
      <c r="FZN68" s="5"/>
      <c r="FZO68" s="5"/>
      <c r="FZP68" s="5"/>
      <c r="FZQ68" s="5"/>
      <c r="FZR68" s="5"/>
      <c r="FZS68" s="5"/>
      <c r="FZT68" s="5"/>
      <c r="FZU68" s="5"/>
      <c r="FZV68" s="5"/>
      <c r="FZW68" s="5"/>
      <c r="FZX68" s="5"/>
      <c r="FZY68" s="5"/>
      <c r="FZZ68" s="5"/>
      <c r="GAA68" s="5"/>
      <c r="GAB68" s="5"/>
      <c r="GAC68" s="5"/>
      <c r="GAD68" s="5"/>
      <c r="GAE68" s="5"/>
      <c r="GAF68" s="5"/>
      <c r="GAG68" s="5"/>
      <c r="GAH68" s="5"/>
      <c r="GAI68" s="5"/>
      <c r="GAJ68" s="5"/>
      <c r="GAK68" s="5"/>
      <c r="GAL68" s="5"/>
      <c r="GAM68" s="5"/>
      <c r="GAN68" s="5"/>
      <c r="GAO68" s="5"/>
      <c r="GAP68" s="5"/>
      <c r="GAQ68" s="5"/>
      <c r="GAR68" s="5"/>
      <c r="GAS68" s="5"/>
      <c r="GAT68" s="5"/>
      <c r="GAU68" s="5"/>
      <c r="GAV68" s="5"/>
      <c r="GAW68" s="5"/>
      <c r="GAX68" s="5"/>
      <c r="GAY68" s="5"/>
      <c r="GAZ68" s="5"/>
      <c r="GBA68" s="5"/>
      <c r="GBB68" s="5"/>
      <c r="GBC68" s="5"/>
      <c r="GBD68" s="5"/>
      <c r="GBE68" s="5"/>
      <c r="GBF68" s="5"/>
      <c r="GBG68" s="5"/>
      <c r="GBH68" s="5"/>
      <c r="GBI68" s="5"/>
      <c r="GBJ68" s="5"/>
      <c r="GBK68" s="5"/>
      <c r="GBL68" s="5"/>
      <c r="GBM68" s="5"/>
      <c r="GBN68" s="5"/>
      <c r="GBO68" s="5"/>
      <c r="GBP68" s="5"/>
      <c r="GBQ68" s="5"/>
      <c r="GBR68" s="5"/>
      <c r="GBS68" s="5"/>
      <c r="GBT68" s="5"/>
      <c r="GBU68" s="5"/>
      <c r="GBV68" s="5"/>
      <c r="GBW68" s="5"/>
      <c r="GBX68" s="5"/>
      <c r="GBY68" s="5"/>
      <c r="GBZ68" s="5"/>
      <c r="GCA68" s="5"/>
      <c r="GCB68" s="5"/>
      <c r="GCC68" s="5"/>
      <c r="GCD68" s="5"/>
      <c r="GCE68" s="5"/>
      <c r="GCF68" s="5"/>
      <c r="GCG68" s="5"/>
      <c r="GCH68" s="5"/>
      <c r="GCI68" s="5"/>
      <c r="GCJ68" s="5"/>
      <c r="GCK68" s="5"/>
      <c r="GCL68" s="5"/>
      <c r="GCM68" s="5"/>
      <c r="GCN68" s="5"/>
      <c r="GCO68" s="5"/>
      <c r="GCP68" s="5"/>
      <c r="GCQ68" s="5"/>
      <c r="GCR68" s="5"/>
      <c r="GCS68" s="5"/>
      <c r="GCT68" s="5"/>
      <c r="GCU68" s="5"/>
      <c r="GCV68" s="5"/>
      <c r="GCW68" s="5"/>
      <c r="GCX68" s="5"/>
      <c r="GCY68" s="5"/>
      <c r="GCZ68" s="5"/>
      <c r="GDA68" s="5"/>
      <c r="GDB68" s="5"/>
      <c r="GDC68" s="5"/>
      <c r="GDD68" s="5"/>
      <c r="GDE68" s="5"/>
      <c r="GDF68" s="5"/>
      <c r="GDG68" s="5"/>
      <c r="GDH68" s="5"/>
      <c r="GDI68" s="5"/>
      <c r="GDJ68" s="5"/>
      <c r="GDK68" s="5"/>
      <c r="GDL68" s="5"/>
      <c r="GDM68" s="5"/>
      <c r="GDN68" s="5"/>
      <c r="GDO68" s="5"/>
      <c r="GDP68" s="5"/>
      <c r="GDQ68" s="5"/>
      <c r="GDR68" s="5"/>
      <c r="GDS68" s="5"/>
      <c r="GDT68" s="5"/>
      <c r="GDU68" s="5"/>
      <c r="GDV68" s="5"/>
      <c r="GDW68" s="5"/>
      <c r="GDX68" s="5"/>
      <c r="GDY68" s="5"/>
      <c r="GDZ68" s="5"/>
      <c r="GEA68" s="5"/>
      <c r="GEB68" s="5"/>
      <c r="GEC68" s="5"/>
      <c r="GED68" s="5"/>
      <c r="GEE68" s="5"/>
      <c r="GEF68" s="5"/>
      <c r="GEG68" s="5"/>
      <c r="GEH68" s="5"/>
      <c r="GEI68" s="5"/>
      <c r="GEJ68" s="5"/>
      <c r="GEK68" s="5"/>
      <c r="GEL68" s="5"/>
      <c r="GEM68" s="5"/>
      <c r="GEN68" s="5"/>
      <c r="GEO68" s="5"/>
      <c r="GEP68" s="5"/>
      <c r="GEQ68" s="5"/>
      <c r="GER68" s="5"/>
      <c r="GES68" s="5"/>
      <c r="GET68" s="5"/>
      <c r="GEU68" s="5"/>
      <c r="GEV68" s="5"/>
      <c r="GEW68" s="5"/>
      <c r="GEX68" s="5"/>
      <c r="GEY68" s="5"/>
      <c r="GEZ68" s="5"/>
      <c r="GFA68" s="5"/>
      <c r="GFB68" s="5"/>
      <c r="GFC68" s="5"/>
      <c r="GFD68" s="5"/>
      <c r="GFE68" s="5"/>
      <c r="GFF68" s="5"/>
      <c r="GFG68" s="5"/>
      <c r="GFH68" s="5"/>
      <c r="GFI68" s="5"/>
      <c r="GFJ68" s="5"/>
      <c r="GFK68" s="5"/>
      <c r="GFL68" s="5"/>
      <c r="GFM68" s="5"/>
      <c r="GFN68" s="5"/>
      <c r="GFO68" s="5"/>
      <c r="GFP68" s="5"/>
      <c r="GFQ68" s="5"/>
      <c r="GFR68" s="5"/>
      <c r="GFS68" s="5"/>
      <c r="GFT68" s="5"/>
      <c r="GFU68" s="5"/>
      <c r="GFV68" s="5"/>
      <c r="GFW68" s="5"/>
      <c r="GFX68" s="5"/>
      <c r="GFY68" s="5"/>
      <c r="GFZ68" s="5"/>
      <c r="GGA68" s="5"/>
      <c r="GGB68" s="5"/>
      <c r="GGC68" s="5"/>
      <c r="GGD68" s="5"/>
      <c r="GGE68" s="5"/>
      <c r="GGF68" s="5"/>
      <c r="GGG68" s="5"/>
      <c r="GGH68" s="5"/>
      <c r="GGI68" s="5"/>
      <c r="GGJ68" s="5"/>
      <c r="GGK68" s="5"/>
      <c r="GGL68" s="5"/>
      <c r="GGM68" s="5"/>
      <c r="GGN68" s="5"/>
      <c r="GGO68" s="5"/>
      <c r="GGP68" s="5"/>
      <c r="GGQ68" s="5"/>
      <c r="GGR68" s="5"/>
      <c r="GGS68" s="5"/>
      <c r="GGT68" s="5"/>
      <c r="GGU68" s="5"/>
      <c r="GGV68" s="5"/>
      <c r="GGW68" s="5"/>
      <c r="GGX68" s="5"/>
      <c r="GGY68" s="5"/>
      <c r="GGZ68" s="5"/>
      <c r="GHA68" s="5"/>
      <c r="GHB68" s="5"/>
      <c r="GHC68" s="5"/>
      <c r="GHD68" s="5"/>
      <c r="GHE68" s="5"/>
      <c r="GHF68" s="5"/>
      <c r="GHG68" s="5"/>
      <c r="GHH68" s="5"/>
      <c r="GHI68" s="5"/>
      <c r="GHJ68" s="5"/>
      <c r="GHK68" s="5"/>
      <c r="GHL68" s="5"/>
      <c r="GHM68" s="5"/>
      <c r="GHN68" s="5"/>
      <c r="GHO68" s="5"/>
      <c r="GHP68" s="5"/>
      <c r="GHQ68" s="5"/>
      <c r="GHR68" s="5"/>
      <c r="GHS68" s="5"/>
      <c r="GHT68" s="5"/>
      <c r="GHU68" s="5"/>
      <c r="GHV68" s="5"/>
      <c r="GHW68" s="5"/>
      <c r="GHX68" s="5"/>
      <c r="GHY68" s="5"/>
      <c r="GHZ68" s="5"/>
      <c r="GIA68" s="5"/>
      <c r="GIB68" s="5"/>
      <c r="GIC68" s="5"/>
      <c r="GID68" s="5"/>
      <c r="GIE68" s="5"/>
      <c r="GIF68" s="5"/>
      <c r="GIG68" s="5"/>
      <c r="GIH68" s="5"/>
      <c r="GII68" s="5"/>
      <c r="GIJ68" s="5"/>
      <c r="GIK68" s="5"/>
      <c r="GIL68" s="5"/>
      <c r="GIM68" s="5"/>
      <c r="GIN68" s="5"/>
      <c r="GIO68" s="5"/>
      <c r="GIP68" s="5"/>
      <c r="GIQ68" s="5"/>
      <c r="GIR68" s="5"/>
      <c r="GIS68" s="5"/>
      <c r="GIT68" s="5"/>
      <c r="GIU68" s="5"/>
      <c r="GIV68" s="5"/>
      <c r="GIW68" s="5"/>
      <c r="GIX68" s="5"/>
      <c r="GIY68" s="5"/>
      <c r="GIZ68" s="5"/>
      <c r="GJA68" s="5"/>
      <c r="GJB68" s="5"/>
      <c r="GJC68" s="5"/>
      <c r="GJD68" s="5"/>
      <c r="GJE68" s="5"/>
      <c r="GJF68" s="5"/>
      <c r="GJG68" s="5"/>
      <c r="GJH68" s="5"/>
      <c r="GJI68" s="5"/>
      <c r="GJJ68" s="5"/>
      <c r="GJK68" s="5"/>
      <c r="GJL68" s="5"/>
      <c r="GJM68" s="5"/>
      <c r="GJN68" s="5"/>
      <c r="GJO68" s="5"/>
      <c r="GJP68" s="5"/>
      <c r="GJQ68" s="5"/>
      <c r="GJR68" s="5"/>
      <c r="GJS68" s="5"/>
      <c r="GJT68" s="5"/>
      <c r="GJU68" s="5"/>
      <c r="GJV68" s="5"/>
      <c r="GJW68" s="5"/>
      <c r="GJX68" s="5"/>
      <c r="GJY68" s="5"/>
      <c r="GJZ68" s="5"/>
      <c r="GKA68" s="5"/>
      <c r="GKB68" s="5"/>
      <c r="GKC68" s="5"/>
      <c r="GKD68" s="5"/>
      <c r="GKE68" s="5"/>
      <c r="GKF68" s="5"/>
      <c r="GKG68" s="5"/>
      <c r="GKH68" s="5"/>
      <c r="GKI68" s="5"/>
      <c r="GKJ68" s="5"/>
      <c r="GKK68" s="5"/>
      <c r="GKL68" s="5"/>
      <c r="GKM68" s="5"/>
      <c r="GKN68" s="5"/>
      <c r="GKO68" s="5"/>
      <c r="GKP68" s="5"/>
      <c r="GKQ68" s="5"/>
      <c r="GKR68" s="5"/>
      <c r="GKS68" s="5"/>
      <c r="GKT68" s="5"/>
      <c r="GKU68" s="5"/>
      <c r="GKV68" s="5"/>
      <c r="GKW68" s="5"/>
      <c r="GKX68" s="5"/>
      <c r="GKY68" s="5"/>
      <c r="GKZ68" s="5"/>
      <c r="GLA68" s="5"/>
      <c r="GLB68" s="5"/>
      <c r="GLC68" s="5"/>
      <c r="GLD68" s="5"/>
      <c r="GLE68" s="5"/>
      <c r="GLF68" s="5"/>
      <c r="GLG68" s="5"/>
      <c r="GLH68" s="5"/>
      <c r="GLI68" s="5"/>
      <c r="GLJ68" s="5"/>
      <c r="GLK68" s="5"/>
      <c r="GLL68" s="5"/>
      <c r="GLM68" s="5"/>
      <c r="GLN68" s="5"/>
      <c r="GLO68" s="5"/>
      <c r="GLP68" s="5"/>
      <c r="GLQ68" s="5"/>
      <c r="GLR68" s="5"/>
      <c r="GLS68" s="5"/>
      <c r="GLT68" s="5"/>
      <c r="GLU68" s="5"/>
      <c r="GLV68" s="5"/>
      <c r="GLW68" s="5"/>
      <c r="GLX68" s="5"/>
      <c r="GLY68" s="5"/>
      <c r="GLZ68" s="5"/>
      <c r="GMA68" s="5"/>
      <c r="GMB68" s="5"/>
      <c r="GMC68" s="5"/>
      <c r="GMD68" s="5"/>
      <c r="GME68" s="5"/>
      <c r="GMF68" s="5"/>
      <c r="GMG68" s="5"/>
      <c r="GMH68" s="5"/>
      <c r="GMI68" s="5"/>
      <c r="GMJ68" s="5"/>
      <c r="GMK68" s="5"/>
      <c r="GML68" s="5"/>
      <c r="GMM68" s="5"/>
      <c r="GMN68" s="5"/>
      <c r="GMO68" s="5"/>
      <c r="GMP68" s="5"/>
      <c r="GMQ68" s="5"/>
      <c r="GMR68" s="5"/>
      <c r="GMS68" s="5"/>
      <c r="GMT68" s="5"/>
      <c r="GMU68" s="5"/>
      <c r="GMV68" s="5"/>
      <c r="GMW68" s="5"/>
      <c r="GMX68" s="5"/>
      <c r="GMY68" s="5"/>
      <c r="GMZ68" s="5"/>
      <c r="GNA68" s="5"/>
      <c r="GNB68" s="5"/>
      <c r="GNC68" s="5"/>
      <c r="GND68" s="5"/>
      <c r="GNE68" s="5"/>
      <c r="GNF68" s="5"/>
      <c r="GNG68" s="5"/>
      <c r="GNH68" s="5"/>
      <c r="GNI68" s="5"/>
      <c r="GNJ68" s="5"/>
      <c r="GNK68" s="5"/>
      <c r="GNL68" s="5"/>
      <c r="GNM68" s="5"/>
      <c r="GNN68" s="5"/>
      <c r="GNO68" s="5"/>
      <c r="GNP68" s="5"/>
      <c r="GNQ68" s="5"/>
      <c r="GNR68" s="5"/>
      <c r="GNS68" s="5"/>
      <c r="GNT68" s="5"/>
      <c r="GNU68" s="5"/>
      <c r="GNV68" s="5"/>
      <c r="GNW68" s="5"/>
      <c r="GNX68" s="5"/>
      <c r="GNY68" s="5"/>
      <c r="GNZ68" s="5"/>
      <c r="GOA68" s="5"/>
      <c r="GOB68" s="5"/>
      <c r="GOC68" s="5"/>
      <c r="GOD68" s="5"/>
      <c r="GOE68" s="5"/>
      <c r="GOF68" s="5"/>
      <c r="GOG68" s="5"/>
      <c r="GOH68" s="5"/>
      <c r="GOI68" s="5"/>
      <c r="GOJ68" s="5"/>
      <c r="GOK68" s="5"/>
      <c r="GOL68" s="5"/>
      <c r="GOM68" s="5"/>
      <c r="GON68" s="5"/>
      <c r="GOO68" s="5"/>
      <c r="GOP68" s="5"/>
      <c r="GOQ68" s="5"/>
      <c r="GOR68" s="5"/>
      <c r="GOS68" s="5"/>
      <c r="GOT68" s="5"/>
      <c r="GOU68" s="5"/>
      <c r="GOV68" s="5"/>
      <c r="GOW68" s="5"/>
      <c r="GOX68" s="5"/>
      <c r="GOY68" s="5"/>
      <c r="GOZ68" s="5"/>
      <c r="GPA68" s="5"/>
      <c r="GPB68" s="5"/>
      <c r="GPC68" s="5"/>
      <c r="GPD68" s="5"/>
      <c r="GPE68" s="5"/>
      <c r="GPF68" s="5"/>
      <c r="GPG68" s="5"/>
      <c r="GPH68" s="5"/>
      <c r="GPI68" s="5"/>
      <c r="GPJ68" s="5"/>
      <c r="GPK68" s="5"/>
      <c r="GPL68" s="5"/>
      <c r="GPM68" s="5"/>
      <c r="GPN68" s="5"/>
      <c r="GPO68" s="5"/>
      <c r="GPP68" s="5"/>
      <c r="GPQ68" s="5"/>
      <c r="GPR68" s="5"/>
      <c r="GPS68" s="5"/>
      <c r="GPT68" s="5"/>
      <c r="GPU68" s="5"/>
      <c r="GPV68" s="5"/>
      <c r="GPW68" s="5"/>
      <c r="GPX68" s="5"/>
      <c r="GPY68" s="5"/>
      <c r="GPZ68" s="5"/>
      <c r="GQA68" s="5"/>
      <c r="GQB68" s="5"/>
      <c r="GQC68" s="5"/>
      <c r="GQD68" s="5"/>
      <c r="GQE68" s="5"/>
      <c r="GQF68" s="5"/>
      <c r="GQG68" s="5"/>
      <c r="GQH68" s="5"/>
      <c r="GQI68" s="5"/>
      <c r="GQJ68" s="5"/>
      <c r="GQK68" s="5"/>
      <c r="GQL68" s="5"/>
      <c r="GQM68" s="5"/>
      <c r="GQN68" s="5"/>
      <c r="GQO68" s="5"/>
      <c r="GQP68" s="5"/>
      <c r="GQQ68" s="5"/>
      <c r="GQR68" s="5"/>
      <c r="GQS68" s="5"/>
      <c r="GQT68" s="5"/>
      <c r="GQU68" s="5"/>
      <c r="GQV68" s="5"/>
      <c r="GQW68" s="5"/>
      <c r="GQX68" s="5"/>
      <c r="GQY68" s="5"/>
      <c r="GQZ68" s="5"/>
      <c r="GRA68" s="5"/>
      <c r="GRB68" s="5"/>
      <c r="GRC68" s="5"/>
      <c r="GRD68" s="5"/>
      <c r="GRE68" s="5"/>
      <c r="GRF68" s="5"/>
      <c r="GRG68" s="5"/>
      <c r="GRH68" s="5"/>
      <c r="GRI68" s="5"/>
      <c r="GRJ68" s="5"/>
      <c r="GRK68" s="5"/>
      <c r="GRL68" s="5"/>
      <c r="GRM68" s="5"/>
      <c r="GRN68" s="5"/>
      <c r="GRO68" s="5"/>
      <c r="GRP68" s="5"/>
      <c r="GRQ68" s="5"/>
      <c r="GRR68" s="5"/>
      <c r="GRS68" s="5"/>
      <c r="GRT68" s="5"/>
      <c r="GRU68" s="5"/>
      <c r="GRV68" s="5"/>
      <c r="GRW68" s="5"/>
      <c r="GRX68" s="5"/>
      <c r="GRY68" s="5"/>
      <c r="GRZ68" s="5"/>
      <c r="GSA68" s="5"/>
      <c r="GSB68" s="5"/>
      <c r="GSC68" s="5"/>
      <c r="GSD68" s="5"/>
      <c r="GSE68" s="5"/>
      <c r="GSF68" s="5"/>
      <c r="GSG68" s="5"/>
      <c r="GSH68" s="5"/>
      <c r="GSI68" s="5"/>
      <c r="GSJ68" s="5"/>
      <c r="GSK68" s="5"/>
      <c r="GSL68" s="5"/>
      <c r="GSM68" s="5"/>
      <c r="GSN68" s="5"/>
      <c r="GSO68" s="5"/>
      <c r="GSP68" s="5"/>
      <c r="GSQ68" s="5"/>
      <c r="GSR68" s="5"/>
      <c r="GSS68" s="5"/>
      <c r="GST68" s="5"/>
      <c r="GSU68" s="5"/>
      <c r="GSV68" s="5"/>
      <c r="GSW68" s="5"/>
      <c r="GSX68" s="5"/>
      <c r="GSY68" s="5"/>
      <c r="GSZ68" s="5"/>
      <c r="GTA68" s="5"/>
      <c r="GTB68" s="5"/>
      <c r="GTC68" s="5"/>
      <c r="GTD68" s="5"/>
      <c r="GTE68" s="5"/>
      <c r="GTF68" s="5"/>
      <c r="GTG68" s="5"/>
      <c r="GTH68" s="5"/>
      <c r="GTI68" s="5"/>
      <c r="GTJ68" s="5"/>
      <c r="GTK68" s="5"/>
      <c r="GTL68" s="5"/>
      <c r="GTM68" s="5"/>
      <c r="GTN68" s="5"/>
      <c r="GTO68" s="5"/>
      <c r="GTP68" s="5"/>
      <c r="GTQ68" s="5"/>
      <c r="GTR68" s="5"/>
      <c r="GTS68" s="5"/>
      <c r="GTT68" s="5"/>
      <c r="GTU68" s="5"/>
      <c r="GTV68" s="5"/>
      <c r="GTW68" s="5"/>
      <c r="GTX68" s="5"/>
      <c r="GTY68" s="5"/>
      <c r="GTZ68" s="5"/>
      <c r="GUA68" s="5"/>
      <c r="GUB68" s="5"/>
      <c r="GUC68" s="5"/>
      <c r="GUD68" s="5"/>
      <c r="GUE68" s="5"/>
      <c r="GUF68" s="5"/>
      <c r="GUG68" s="5"/>
      <c r="GUH68" s="5"/>
      <c r="GUI68" s="5"/>
      <c r="GUJ68" s="5"/>
      <c r="GUK68" s="5"/>
      <c r="GUL68" s="5"/>
      <c r="GUM68" s="5"/>
      <c r="GUN68" s="5"/>
      <c r="GUO68" s="5"/>
      <c r="GUP68" s="5"/>
      <c r="GUQ68" s="5"/>
      <c r="GUR68" s="5"/>
      <c r="GUS68" s="5"/>
      <c r="GUT68" s="5"/>
      <c r="GUU68" s="5"/>
      <c r="GUV68" s="5"/>
      <c r="GUW68" s="5"/>
      <c r="GUX68" s="5"/>
      <c r="GUY68" s="5"/>
      <c r="GUZ68" s="5"/>
      <c r="GVA68" s="5"/>
      <c r="GVB68" s="5"/>
      <c r="GVC68" s="5"/>
      <c r="GVD68" s="5"/>
      <c r="GVE68" s="5"/>
      <c r="GVF68" s="5"/>
      <c r="GVG68" s="5"/>
      <c r="GVH68" s="5"/>
      <c r="GVI68" s="5"/>
      <c r="GVJ68" s="5"/>
      <c r="GVK68" s="5"/>
      <c r="GVL68" s="5"/>
      <c r="GVM68" s="5"/>
      <c r="GVN68" s="5"/>
      <c r="GVO68" s="5"/>
      <c r="GVP68" s="5"/>
      <c r="GVQ68" s="5"/>
      <c r="GVR68" s="5"/>
      <c r="GVS68" s="5"/>
      <c r="GVT68" s="5"/>
      <c r="GVU68" s="5"/>
      <c r="GVV68" s="5"/>
      <c r="GVW68" s="5"/>
      <c r="GVX68" s="5"/>
      <c r="GVY68" s="5"/>
      <c r="GVZ68" s="5"/>
      <c r="GWA68" s="5"/>
      <c r="GWB68" s="5"/>
      <c r="GWC68" s="5"/>
      <c r="GWD68" s="5"/>
      <c r="GWE68" s="5"/>
      <c r="GWF68" s="5"/>
      <c r="GWG68" s="5"/>
      <c r="GWH68" s="5"/>
      <c r="GWI68" s="5"/>
      <c r="GWJ68" s="5"/>
      <c r="GWK68" s="5"/>
      <c r="GWL68" s="5"/>
      <c r="GWM68" s="5"/>
      <c r="GWN68" s="5"/>
      <c r="GWO68" s="5"/>
      <c r="GWP68" s="5"/>
      <c r="GWQ68" s="5"/>
      <c r="GWR68" s="5"/>
      <c r="GWS68" s="5"/>
      <c r="GWT68" s="5"/>
      <c r="GWU68" s="5"/>
      <c r="GWV68" s="5"/>
      <c r="GWW68" s="5"/>
      <c r="GWX68" s="5"/>
      <c r="GWY68" s="5"/>
      <c r="GWZ68" s="5"/>
      <c r="GXA68" s="5"/>
      <c r="GXB68" s="5"/>
      <c r="GXC68" s="5"/>
      <c r="GXD68" s="5"/>
      <c r="GXE68" s="5"/>
      <c r="GXF68" s="5"/>
      <c r="GXG68" s="5"/>
      <c r="GXH68" s="5"/>
      <c r="GXI68" s="5"/>
      <c r="GXJ68" s="5"/>
      <c r="GXK68" s="5"/>
      <c r="GXL68" s="5"/>
      <c r="GXM68" s="5"/>
      <c r="GXN68" s="5"/>
      <c r="GXO68" s="5"/>
      <c r="GXP68" s="5"/>
      <c r="GXQ68" s="5"/>
      <c r="GXR68" s="5"/>
      <c r="GXS68" s="5"/>
      <c r="GXT68" s="5"/>
      <c r="GXU68" s="5"/>
      <c r="GXV68" s="5"/>
      <c r="GXW68" s="5"/>
      <c r="GXX68" s="5"/>
      <c r="GXY68" s="5"/>
      <c r="GXZ68" s="5"/>
      <c r="GYA68" s="5"/>
      <c r="GYB68" s="5"/>
      <c r="GYC68" s="5"/>
      <c r="GYD68" s="5"/>
      <c r="GYE68" s="5"/>
      <c r="GYF68" s="5"/>
      <c r="GYG68" s="5"/>
      <c r="GYH68" s="5"/>
      <c r="GYI68" s="5"/>
      <c r="GYJ68" s="5"/>
      <c r="GYK68" s="5"/>
      <c r="GYL68" s="5"/>
      <c r="GYM68" s="5"/>
      <c r="GYN68" s="5"/>
      <c r="GYO68" s="5"/>
      <c r="GYP68" s="5"/>
      <c r="GYQ68" s="5"/>
      <c r="GYR68" s="5"/>
      <c r="GYS68" s="5"/>
      <c r="GYT68" s="5"/>
      <c r="GYU68" s="5"/>
      <c r="GYV68" s="5"/>
      <c r="GYW68" s="5"/>
      <c r="GYX68" s="5"/>
      <c r="GYY68" s="5"/>
      <c r="GYZ68" s="5"/>
      <c r="GZA68" s="5"/>
      <c r="GZB68" s="5"/>
      <c r="GZC68" s="5"/>
      <c r="GZD68" s="5"/>
      <c r="GZE68" s="5"/>
      <c r="GZF68" s="5"/>
      <c r="GZG68" s="5"/>
      <c r="GZH68" s="5"/>
      <c r="GZI68" s="5"/>
      <c r="GZJ68" s="5"/>
      <c r="GZK68" s="5"/>
      <c r="GZL68" s="5"/>
      <c r="GZM68" s="5"/>
      <c r="GZN68" s="5"/>
      <c r="GZO68" s="5"/>
      <c r="GZP68" s="5"/>
      <c r="GZQ68" s="5"/>
      <c r="GZR68" s="5"/>
      <c r="GZS68" s="5"/>
      <c r="GZT68" s="5"/>
      <c r="GZU68" s="5"/>
      <c r="GZV68" s="5"/>
      <c r="GZW68" s="5"/>
      <c r="GZX68" s="5"/>
      <c r="GZY68" s="5"/>
      <c r="GZZ68" s="5"/>
      <c r="HAA68" s="5"/>
      <c r="HAB68" s="5"/>
      <c r="HAC68" s="5"/>
      <c r="HAD68" s="5"/>
      <c r="HAE68" s="5"/>
      <c r="HAF68" s="5"/>
      <c r="HAG68" s="5"/>
      <c r="HAH68" s="5"/>
      <c r="HAI68" s="5"/>
      <c r="HAJ68" s="5"/>
      <c r="HAK68" s="5"/>
      <c r="HAL68" s="5"/>
      <c r="HAM68" s="5"/>
      <c r="HAN68" s="5"/>
      <c r="HAO68" s="5"/>
      <c r="HAP68" s="5"/>
      <c r="HAQ68" s="5"/>
      <c r="HAR68" s="5"/>
      <c r="HAS68" s="5"/>
      <c r="HAT68" s="5"/>
      <c r="HAU68" s="5"/>
      <c r="HAV68" s="5"/>
      <c r="HAW68" s="5"/>
      <c r="HAX68" s="5"/>
      <c r="HAY68" s="5"/>
      <c r="HAZ68" s="5"/>
      <c r="HBA68" s="5"/>
      <c r="HBB68" s="5"/>
      <c r="HBC68" s="5"/>
      <c r="HBD68" s="5"/>
      <c r="HBE68" s="5"/>
      <c r="HBF68" s="5"/>
      <c r="HBG68" s="5"/>
      <c r="HBH68" s="5"/>
      <c r="HBI68" s="5"/>
      <c r="HBJ68" s="5"/>
      <c r="HBK68" s="5"/>
      <c r="HBL68" s="5"/>
      <c r="HBM68" s="5"/>
      <c r="HBN68" s="5"/>
      <c r="HBO68" s="5"/>
      <c r="HBP68" s="5"/>
      <c r="HBQ68" s="5"/>
      <c r="HBR68" s="5"/>
      <c r="HBS68" s="5"/>
      <c r="HBT68" s="5"/>
      <c r="HBU68" s="5"/>
      <c r="HBV68" s="5"/>
      <c r="HBW68" s="5"/>
      <c r="HBX68" s="5"/>
      <c r="HBY68" s="5"/>
      <c r="HBZ68" s="5"/>
      <c r="HCA68" s="5"/>
      <c r="HCB68" s="5"/>
      <c r="HCC68" s="5"/>
      <c r="HCD68" s="5"/>
      <c r="HCE68" s="5"/>
      <c r="HCF68" s="5"/>
      <c r="HCG68" s="5"/>
      <c r="HCH68" s="5"/>
      <c r="HCI68" s="5"/>
      <c r="HCJ68" s="5"/>
      <c r="HCK68" s="5"/>
      <c r="HCL68" s="5"/>
      <c r="HCM68" s="5"/>
      <c r="HCN68" s="5"/>
      <c r="HCO68" s="5"/>
      <c r="HCP68" s="5"/>
      <c r="HCQ68" s="5"/>
      <c r="HCR68" s="5"/>
      <c r="HCS68" s="5"/>
      <c r="HCT68" s="5"/>
      <c r="HCU68" s="5"/>
      <c r="HCV68" s="5"/>
      <c r="HCW68" s="5"/>
      <c r="HCX68" s="5"/>
      <c r="HCY68" s="5"/>
      <c r="HCZ68" s="5"/>
      <c r="HDA68" s="5"/>
      <c r="HDB68" s="5"/>
      <c r="HDC68" s="5"/>
      <c r="HDD68" s="5"/>
      <c r="HDE68" s="5"/>
      <c r="HDF68" s="5"/>
      <c r="HDG68" s="5"/>
      <c r="HDH68" s="5"/>
      <c r="HDI68" s="5"/>
      <c r="HDJ68" s="5"/>
      <c r="HDK68" s="5"/>
      <c r="HDL68" s="5"/>
      <c r="HDM68" s="5"/>
      <c r="HDN68" s="5"/>
      <c r="HDO68" s="5"/>
      <c r="HDP68" s="5"/>
      <c r="HDQ68" s="5"/>
      <c r="HDR68" s="5"/>
      <c r="HDS68" s="5"/>
      <c r="HDT68" s="5"/>
      <c r="HDU68" s="5"/>
      <c r="HDV68" s="5"/>
      <c r="HDW68" s="5"/>
      <c r="HDX68" s="5"/>
      <c r="HDY68" s="5"/>
      <c r="HDZ68" s="5"/>
      <c r="HEA68" s="5"/>
      <c r="HEB68" s="5"/>
      <c r="HEC68" s="5"/>
      <c r="HED68" s="5"/>
      <c r="HEE68" s="5"/>
      <c r="HEF68" s="5"/>
      <c r="HEG68" s="5"/>
      <c r="HEH68" s="5"/>
      <c r="HEI68" s="5"/>
      <c r="HEJ68" s="5"/>
      <c r="HEK68" s="5"/>
      <c r="HEL68" s="5"/>
      <c r="HEM68" s="5"/>
      <c r="HEN68" s="5"/>
      <c r="HEO68" s="5"/>
      <c r="HEP68" s="5"/>
      <c r="HEQ68" s="5"/>
      <c r="HER68" s="5"/>
      <c r="HES68" s="5"/>
      <c r="HET68" s="5"/>
      <c r="HEU68" s="5"/>
      <c r="HEV68" s="5"/>
      <c r="HEW68" s="5"/>
      <c r="HEX68" s="5"/>
      <c r="HEY68" s="5"/>
      <c r="HEZ68" s="5"/>
      <c r="HFA68" s="5"/>
      <c r="HFB68" s="5"/>
      <c r="HFC68" s="5"/>
      <c r="HFD68" s="5"/>
      <c r="HFE68" s="5"/>
      <c r="HFF68" s="5"/>
      <c r="HFG68" s="5"/>
      <c r="HFH68" s="5"/>
      <c r="HFI68" s="5"/>
      <c r="HFJ68" s="5"/>
      <c r="HFK68" s="5"/>
      <c r="HFL68" s="5"/>
      <c r="HFM68" s="5"/>
      <c r="HFN68" s="5"/>
      <c r="HFO68" s="5"/>
      <c r="HFP68" s="5"/>
      <c r="HFQ68" s="5"/>
      <c r="HFR68" s="5"/>
      <c r="HFS68" s="5"/>
      <c r="HFT68" s="5"/>
      <c r="HFU68" s="5"/>
      <c r="HFV68" s="5"/>
      <c r="HFW68" s="5"/>
      <c r="HFX68" s="5"/>
      <c r="HFY68" s="5"/>
      <c r="HFZ68" s="5"/>
      <c r="HGA68" s="5"/>
      <c r="HGB68" s="5"/>
      <c r="HGC68" s="5"/>
      <c r="HGD68" s="5"/>
      <c r="HGE68" s="5"/>
      <c r="HGF68" s="5"/>
      <c r="HGG68" s="5"/>
      <c r="HGH68" s="5"/>
      <c r="HGI68" s="5"/>
      <c r="HGJ68" s="5"/>
      <c r="HGK68" s="5"/>
      <c r="HGL68" s="5"/>
      <c r="HGM68" s="5"/>
      <c r="HGN68" s="5"/>
      <c r="HGO68" s="5"/>
      <c r="HGP68" s="5"/>
      <c r="HGQ68" s="5"/>
      <c r="HGR68" s="5"/>
      <c r="HGS68" s="5"/>
      <c r="HGT68" s="5"/>
      <c r="HGU68" s="5"/>
      <c r="HGV68" s="5"/>
      <c r="HGW68" s="5"/>
      <c r="HGX68" s="5"/>
      <c r="HGY68" s="5"/>
      <c r="HGZ68" s="5"/>
      <c r="HHA68" s="5"/>
      <c r="HHB68" s="5"/>
      <c r="HHC68" s="5"/>
      <c r="HHD68" s="5"/>
      <c r="HHE68" s="5"/>
      <c r="HHF68" s="5"/>
      <c r="HHG68" s="5"/>
      <c r="HHH68" s="5"/>
      <c r="HHI68" s="5"/>
      <c r="HHJ68" s="5"/>
      <c r="HHK68" s="5"/>
      <c r="HHL68" s="5"/>
      <c r="HHM68" s="5"/>
      <c r="HHN68" s="5"/>
      <c r="HHO68" s="5"/>
      <c r="HHP68" s="5"/>
      <c r="HHQ68" s="5"/>
      <c r="HHR68" s="5"/>
      <c r="HHS68" s="5"/>
      <c r="HHT68" s="5"/>
      <c r="HHU68" s="5"/>
      <c r="HHV68" s="5"/>
      <c r="HHW68" s="5"/>
      <c r="HHX68" s="5"/>
      <c r="HHY68" s="5"/>
      <c r="HHZ68" s="5"/>
      <c r="HIA68" s="5"/>
      <c r="HIB68" s="5"/>
      <c r="HIC68" s="5"/>
      <c r="HID68" s="5"/>
      <c r="HIE68" s="5"/>
      <c r="HIF68" s="5"/>
      <c r="HIG68" s="5"/>
      <c r="HIH68" s="5"/>
      <c r="HII68" s="5"/>
      <c r="HIJ68" s="5"/>
      <c r="HIK68" s="5"/>
      <c r="HIL68" s="5"/>
      <c r="HIM68" s="5"/>
      <c r="HIN68" s="5"/>
      <c r="HIO68" s="5"/>
      <c r="HIP68" s="5"/>
      <c r="HIQ68" s="5"/>
      <c r="HIR68" s="5"/>
      <c r="HIS68" s="5"/>
      <c r="HIT68" s="5"/>
      <c r="HIU68" s="5"/>
      <c r="HIV68" s="5"/>
      <c r="HIW68" s="5"/>
      <c r="HIX68" s="5"/>
      <c r="HIY68" s="5"/>
      <c r="HIZ68" s="5"/>
      <c r="HJA68" s="5"/>
      <c r="HJB68" s="5"/>
      <c r="HJC68" s="5"/>
      <c r="HJD68" s="5"/>
      <c r="HJE68" s="5"/>
      <c r="HJF68" s="5"/>
      <c r="HJG68" s="5"/>
      <c r="HJH68" s="5"/>
      <c r="HJI68" s="5"/>
      <c r="HJJ68" s="5"/>
      <c r="HJK68" s="5"/>
      <c r="HJL68" s="5"/>
      <c r="HJM68" s="5"/>
      <c r="HJN68" s="5"/>
      <c r="HJO68" s="5"/>
      <c r="HJP68" s="5"/>
      <c r="HJQ68" s="5"/>
      <c r="HJR68" s="5"/>
      <c r="HJS68" s="5"/>
      <c r="HJT68" s="5"/>
      <c r="HJU68" s="5"/>
      <c r="HJV68" s="5"/>
      <c r="HJW68" s="5"/>
      <c r="HJX68" s="5"/>
      <c r="HJY68" s="5"/>
      <c r="HJZ68" s="5"/>
      <c r="HKA68" s="5"/>
      <c r="HKB68" s="5"/>
      <c r="HKC68" s="5"/>
      <c r="HKD68" s="5"/>
      <c r="HKE68" s="5"/>
      <c r="HKF68" s="5"/>
      <c r="HKG68" s="5"/>
      <c r="HKH68" s="5"/>
      <c r="HKI68" s="5"/>
      <c r="HKJ68" s="5"/>
      <c r="HKK68" s="5"/>
      <c r="HKL68" s="5"/>
      <c r="HKM68" s="5"/>
      <c r="HKN68" s="5"/>
      <c r="HKO68" s="5"/>
      <c r="HKP68" s="5"/>
      <c r="HKQ68" s="5"/>
      <c r="HKR68" s="5"/>
      <c r="HKS68" s="5"/>
      <c r="HKT68" s="5"/>
      <c r="HKU68" s="5"/>
      <c r="HKV68" s="5"/>
      <c r="HKW68" s="5"/>
      <c r="HKX68" s="5"/>
      <c r="HKY68" s="5"/>
      <c r="HKZ68" s="5"/>
      <c r="HLA68" s="5"/>
      <c r="HLB68" s="5"/>
      <c r="HLC68" s="5"/>
      <c r="HLD68" s="5"/>
      <c r="HLE68" s="5"/>
      <c r="HLF68" s="5"/>
      <c r="HLG68" s="5"/>
      <c r="HLH68" s="5"/>
      <c r="HLI68" s="5"/>
      <c r="HLJ68" s="5"/>
      <c r="HLK68" s="5"/>
      <c r="HLL68" s="5"/>
      <c r="HLM68" s="5"/>
      <c r="HLN68" s="5"/>
      <c r="HLO68" s="5"/>
      <c r="HLP68" s="5"/>
      <c r="HLQ68" s="5"/>
      <c r="HLR68" s="5"/>
      <c r="HLS68" s="5"/>
      <c r="HLT68" s="5"/>
      <c r="HLU68" s="5"/>
      <c r="HLV68" s="5"/>
      <c r="HLW68" s="5"/>
      <c r="HLX68" s="5"/>
      <c r="HLY68" s="5"/>
      <c r="HLZ68" s="5"/>
      <c r="HMA68" s="5"/>
      <c r="HMB68" s="5"/>
      <c r="HMC68" s="5"/>
      <c r="HMD68" s="5"/>
      <c r="HME68" s="5"/>
      <c r="HMF68" s="5"/>
      <c r="HMG68" s="5"/>
      <c r="HMH68" s="5"/>
      <c r="HMI68" s="5"/>
      <c r="HMJ68" s="5"/>
      <c r="HMK68" s="5"/>
      <c r="HML68" s="5"/>
      <c r="HMM68" s="5"/>
      <c r="HMN68" s="5"/>
      <c r="HMO68" s="5"/>
      <c r="HMP68" s="5"/>
      <c r="HMQ68" s="5"/>
      <c r="HMR68" s="5"/>
      <c r="HMS68" s="5"/>
      <c r="HMT68" s="5"/>
      <c r="HMU68" s="5"/>
      <c r="HMV68" s="5"/>
      <c r="HMW68" s="5"/>
      <c r="HMX68" s="5"/>
      <c r="HMY68" s="5"/>
      <c r="HMZ68" s="5"/>
      <c r="HNA68" s="5"/>
      <c r="HNB68" s="5"/>
      <c r="HNC68" s="5"/>
      <c r="HND68" s="5"/>
      <c r="HNE68" s="5"/>
      <c r="HNF68" s="5"/>
      <c r="HNG68" s="5"/>
      <c r="HNH68" s="5"/>
      <c r="HNI68" s="5"/>
      <c r="HNJ68" s="5"/>
      <c r="HNK68" s="5"/>
      <c r="HNL68" s="5"/>
      <c r="HNM68" s="5"/>
      <c r="HNN68" s="5"/>
      <c r="HNO68" s="5"/>
      <c r="HNP68" s="5"/>
      <c r="HNQ68" s="5"/>
      <c r="HNR68" s="5"/>
      <c r="HNS68" s="5"/>
      <c r="HNT68" s="5"/>
      <c r="HNU68" s="5"/>
      <c r="HNV68" s="5"/>
      <c r="HNW68" s="5"/>
      <c r="HNX68" s="5"/>
      <c r="HNY68" s="5"/>
      <c r="HNZ68" s="5"/>
      <c r="HOA68" s="5"/>
      <c r="HOB68" s="5"/>
      <c r="HOC68" s="5"/>
      <c r="HOD68" s="5"/>
      <c r="HOE68" s="5"/>
      <c r="HOF68" s="5"/>
      <c r="HOG68" s="5"/>
      <c r="HOH68" s="5"/>
      <c r="HOI68" s="5"/>
      <c r="HOJ68" s="5"/>
      <c r="HOK68" s="5"/>
      <c r="HOL68" s="5"/>
      <c r="HOM68" s="5"/>
      <c r="HON68" s="5"/>
      <c r="HOO68" s="5"/>
      <c r="HOP68" s="5"/>
      <c r="HOQ68" s="5"/>
      <c r="HOR68" s="5"/>
      <c r="HOS68" s="5"/>
      <c r="HOT68" s="5"/>
      <c r="HOU68" s="5"/>
      <c r="HOV68" s="5"/>
      <c r="HOW68" s="5"/>
      <c r="HOX68" s="5"/>
      <c r="HOY68" s="5"/>
      <c r="HOZ68" s="5"/>
      <c r="HPA68" s="5"/>
      <c r="HPB68" s="5"/>
      <c r="HPC68" s="5"/>
      <c r="HPD68" s="5"/>
      <c r="HPE68" s="5"/>
      <c r="HPF68" s="5"/>
      <c r="HPG68" s="5"/>
      <c r="HPH68" s="5"/>
      <c r="HPI68" s="5"/>
      <c r="HPJ68" s="5"/>
      <c r="HPK68" s="5"/>
      <c r="HPL68" s="5"/>
      <c r="HPM68" s="5"/>
      <c r="HPN68" s="5"/>
      <c r="HPO68" s="5"/>
      <c r="HPP68" s="5"/>
      <c r="HPQ68" s="5"/>
      <c r="HPR68" s="5"/>
      <c r="HPS68" s="5"/>
      <c r="HPT68" s="5"/>
      <c r="HPU68" s="5"/>
      <c r="HPV68" s="5"/>
      <c r="HPW68" s="5"/>
      <c r="HPX68" s="5"/>
      <c r="HPY68" s="5"/>
      <c r="HPZ68" s="5"/>
      <c r="HQA68" s="5"/>
      <c r="HQB68" s="5"/>
      <c r="HQC68" s="5"/>
      <c r="HQD68" s="5"/>
      <c r="HQE68" s="5"/>
      <c r="HQF68" s="5"/>
      <c r="HQG68" s="5"/>
      <c r="HQH68" s="5"/>
      <c r="HQI68" s="5"/>
      <c r="HQJ68" s="5"/>
      <c r="HQK68" s="5"/>
      <c r="HQL68" s="5"/>
      <c r="HQM68" s="5"/>
      <c r="HQN68" s="5"/>
      <c r="HQO68" s="5"/>
      <c r="HQP68" s="5"/>
      <c r="HQQ68" s="5"/>
      <c r="HQR68" s="5"/>
      <c r="HQS68" s="5"/>
      <c r="HQT68" s="5"/>
      <c r="HQU68" s="5"/>
      <c r="HQV68" s="5"/>
      <c r="HQW68" s="5"/>
      <c r="HQX68" s="5"/>
      <c r="HQY68" s="5"/>
      <c r="HQZ68" s="5"/>
      <c r="HRA68" s="5"/>
      <c r="HRB68" s="5"/>
      <c r="HRC68" s="5"/>
      <c r="HRD68" s="5"/>
      <c r="HRE68" s="5"/>
      <c r="HRF68" s="5"/>
      <c r="HRG68" s="5"/>
      <c r="HRH68" s="5"/>
      <c r="HRI68" s="5"/>
      <c r="HRJ68" s="5"/>
      <c r="HRK68" s="5"/>
      <c r="HRL68" s="5"/>
      <c r="HRM68" s="5"/>
      <c r="HRN68" s="5"/>
      <c r="HRO68" s="5"/>
      <c r="HRP68" s="5"/>
      <c r="HRQ68" s="5"/>
      <c r="HRR68" s="5"/>
      <c r="HRS68" s="5"/>
      <c r="HRT68" s="5"/>
      <c r="HRU68" s="5"/>
      <c r="HRV68" s="5"/>
      <c r="HRW68" s="5"/>
      <c r="HRX68" s="5"/>
      <c r="HRY68" s="5"/>
      <c r="HRZ68" s="5"/>
      <c r="HSA68" s="5"/>
      <c r="HSB68" s="5"/>
      <c r="HSC68" s="5"/>
      <c r="HSD68" s="5"/>
      <c r="HSE68" s="5"/>
      <c r="HSF68" s="5"/>
      <c r="HSG68" s="5"/>
      <c r="HSH68" s="5"/>
      <c r="HSI68" s="5"/>
      <c r="HSJ68" s="5"/>
      <c r="HSK68" s="5"/>
      <c r="HSL68" s="5"/>
      <c r="HSM68" s="5"/>
      <c r="HSN68" s="5"/>
      <c r="HSO68" s="5"/>
      <c r="HSP68" s="5"/>
      <c r="HSQ68" s="5"/>
      <c r="HSR68" s="5"/>
      <c r="HSS68" s="5"/>
      <c r="HST68" s="5"/>
      <c r="HSU68" s="5"/>
      <c r="HSV68" s="5"/>
      <c r="HSW68" s="5"/>
      <c r="HSX68" s="5"/>
      <c r="HSY68" s="5"/>
      <c r="HSZ68" s="5"/>
      <c r="HTA68" s="5"/>
      <c r="HTB68" s="5"/>
      <c r="HTC68" s="5"/>
      <c r="HTD68" s="5"/>
      <c r="HTE68" s="5"/>
      <c r="HTF68" s="5"/>
      <c r="HTG68" s="5"/>
      <c r="HTH68" s="5"/>
      <c r="HTI68" s="5"/>
      <c r="HTJ68" s="5"/>
      <c r="HTK68" s="5"/>
      <c r="HTL68" s="5"/>
      <c r="HTM68" s="5"/>
      <c r="HTN68" s="5"/>
      <c r="HTO68" s="5"/>
      <c r="HTP68" s="5"/>
      <c r="HTQ68" s="5"/>
      <c r="HTR68" s="5"/>
      <c r="HTS68" s="5"/>
      <c r="HTT68" s="5"/>
      <c r="HTU68" s="5"/>
      <c r="HTV68" s="5"/>
      <c r="HTW68" s="5"/>
      <c r="HTX68" s="5"/>
      <c r="HTY68" s="5"/>
      <c r="HTZ68" s="5"/>
      <c r="HUA68" s="5"/>
      <c r="HUB68" s="5"/>
      <c r="HUC68" s="5"/>
      <c r="HUD68" s="5"/>
      <c r="HUE68" s="5"/>
      <c r="HUF68" s="5"/>
      <c r="HUG68" s="5"/>
      <c r="HUH68" s="5"/>
      <c r="HUI68" s="5"/>
      <c r="HUJ68" s="5"/>
      <c r="HUK68" s="5"/>
      <c r="HUL68" s="5"/>
      <c r="HUM68" s="5"/>
      <c r="HUN68" s="5"/>
      <c r="HUO68" s="5"/>
      <c r="HUP68" s="5"/>
      <c r="HUQ68" s="5"/>
      <c r="HUR68" s="5"/>
      <c r="HUS68" s="5"/>
      <c r="HUT68" s="5"/>
      <c r="HUU68" s="5"/>
      <c r="HUV68" s="5"/>
      <c r="HUW68" s="5"/>
      <c r="HUX68" s="5"/>
      <c r="HUY68" s="5"/>
      <c r="HUZ68" s="5"/>
      <c r="HVA68" s="5"/>
      <c r="HVB68" s="5"/>
      <c r="HVC68" s="5"/>
      <c r="HVD68" s="5"/>
      <c r="HVE68" s="5"/>
      <c r="HVF68" s="5"/>
      <c r="HVG68" s="5"/>
      <c r="HVH68" s="5"/>
      <c r="HVI68" s="5"/>
      <c r="HVJ68" s="5"/>
      <c r="HVK68" s="5"/>
      <c r="HVL68" s="5"/>
      <c r="HVM68" s="5"/>
      <c r="HVN68" s="5"/>
      <c r="HVO68" s="5"/>
      <c r="HVP68" s="5"/>
      <c r="HVQ68" s="5"/>
      <c r="HVR68" s="5"/>
      <c r="HVS68" s="5"/>
      <c r="HVT68" s="5"/>
      <c r="HVU68" s="5"/>
      <c r="HVV68" s="5"/>
      <c r="HVW68" s="5"/>
      <c r="HVX68" s="5"/>
      <c r="HVY68" s="5"/>
      <c r="HVZ68" s="5"/>
      <c r="HWA68" s="5"/>
      <c r="HWB68" s="5"/>
      <c r="HWC68" s="5"/>
      <c r="HWD68" s="5"/>
      <c r="HWE68" s="5"/>
      <c r="HWF68" s="5"/>
      <c r="HWG68" s="5"/>
      <c r="HWH68" s="5"/>
      <c r="HWI68" s="5"/>
      <c r="HWJ68" s="5"/>
      <c r="HWK68" s="5"/>
      <c r="HWL68" s="5"/>
      <c r="HWM68" s="5"/>
      <c r="HWN68" s="5"/>
      <c r="HWO68" s="5"/>
      <c r="HWP68" s="5"/>
      <c r="HWQ68" s="5"/>
      <c r="HWR68" s="5"/>
      <c r="HWS68" s="5"/>
      <c r="HWT68" s="5"/>
      <c r="HWU68" s="5"/>
      <c r="HWV68" s="5"/>
      <c r="HWW68" s="5"/>
      <c r="HWX68" s="5"/>
      <c r="HWY68" s="5"/>
      <c r="HWZ68" s="5"/>
      <c r="HXA68" s="5"/>
      <c r="HXB68" s="5"/>
      <c r="HXC68" s="5"/>
      <c r="HXD68" s="5"/>
      <c r="HXE68" s="5"/>
      <c r="HXF68" s="5"/>
      <c r="HXG68" s="5"/>
      <c r="HXH68" s="5"/>
      <c r="HXI68" s="5"/>
      <c r="HXJ68" s="5"/>
      <c r="HXK68" s="5"/>
      <c r="HXL68" s="5"/>
      <c r="HXM68" s="5"/>
      <c r="HXN68" s="5"/>
      <c r="HXO68" s="5"/>
      <c r="HXP68" s="5"/>
      <c r="HXQ68" s="5"/>
      <c r="HXR68" s="5"/>
      <c r="HXS68" s="5"/>
      <c r="HXT68" s="5"/>
      <c r="HXU68" s="5"/>
      <c r="HXV68" s="5"/>
      <c r="HXW68" s="5"/>
      <c r="HXX68" s="5"/>
      <c r="HXY68" s="5"/>
      <c r="HXZ68" s="5"/>
      <c r="HYA68" s="5"/>
      <c r="HYB68" s="5"/>
      <c r="HYC68" s="5"/>
      <c r="HYD68" s="5"/>
      <c r="HYE68" s="5"/>
      <c r="HYF68" s="5"/>
      <c r="HYG68" s="5"/>
      <c r="HYH68" s="5"/>
      <c r="HYI68" s="5"/>
      <c r="HYJ68" s="5"/>
      <c r="HYK68" s="5"/>
      <c r="HYL68" s="5"/>
      <c r="HYM68" s="5"/>
      <c r="HYN68" s="5"/>
      <c r="HYO68" s="5"/>
      <c r="HYP68" s="5"/>
      <c r="HYQ68" s="5"/>
      <c r="HYR68" s="5"/>
      <c r="HYS68" s="5"/>
      <c r="HYT68" s="5"/>
      <c r="HYU68" s="5"/>
      <c r="HYV68" s="5"/>
      <c r="HYW68" s="5"/>
      <c r="HYX68" s="5"/>
      <c r="HYY68" s="5"/>
      <c r="HYZ68" s="5"/>
      <c r="HZA68" s="5"/>
      <c r="HZB68" s="5"/>
      <c r="HZC68" s="5"/>
      <c r="HZD68" s="5"/>
      <c r="HZE68" s="5"/>
      <c r="HZF68" s="5"/>
      <c r="HZG68" s="5"/>
      <c r="HZH68" s="5"/>
      <c r="HZI68" s="5"/>
      <c r="HZJ68" s="5"/>
      <c r="HZK68" s="5"/>
      <c r="HZL68" s="5"/>
      <c r="HZM68" s="5"/>
      <c r="HZN68" s="5"/>
      <c r="HZO68" s="5"/>
      <c r="HZP68" s="5"/>
      <c r="HZQ68" s="5"/>
      <c r="HZR68" s="5"/>
      <c r="HZS68" s="5"/>
      <c r="HZT68" s="5"/>
      <c r="HZU68" s="5"/>
      <c r="HZV68" s="5"/>
      <c r="HZW68" s="5"/>
      <c r="HZX68" s="5"/>
      <c r="HZY68" s="5"/>
      <c r="HZZ68" s="5"/>
      <c r="IAA68" s="5"/>
      <c r="IAB68" s="5"/>
      <c r="IAC68" s="5"/>
      <c r="IAD68" s="5"/>
      <c r="IAE68" s="5"/>
      <c r="IAF68" s="5"/>
      <c r="IAG68" s="5"/>
      <c r="IAH68" s="5"/>
      <c r="IAI68" s="5"/>
      <c r="IAJ68" s="5"/>
      <c r="IAK68" s="5"/>
      <c r="IAL68" s="5"/>
      <c r="IAM68" s="5"/>
      <c r="IAN68" s="5"/>
      <c r="IAO68" s="5"/>
      <c r="IAP68" s="5"/>
      <c r="IAQ68" s="5"/>
      <c r="IAR68" s="5"/>
      <c r="IAS68" s="5"/>
      <c r="IAT68" s="5"/>
      <c r="IAU68" s="5"/>
      <c r="IAV68" s="5"/>
      <c r="IAW68" s="5"/>
      <c r="IAX68" s="5"/>
      <c r="IAY68" s="5"/>
      <c r="IAZ68" s="5"/>
      <c r="IBA68" s="5"/>
      <c r="IBB68" s="5"/>
      <c r="IBC68" s="5"/>
      <c r="IBD68" s="5"/>
      <c r="IBE68" s="5"/>
      <c r="IBF68" s="5"/>
      <c r="IBG68" s="5"/>
      <c r="IBH68" s="5"/>
      <c r="IBI68" s="5"/>
      <c r="IBJ68" s="5"/>
      <c r="IBK68" s="5"/>
      <c r="IBL68" s="5"/>
      <c r="IBM68" s="5"/>
      <c r="IBN68" s="5"/>
      <c r="IBO68" s="5"/>
      <c r="IBP68" s="5"/>
      <c r="IBQ68" s="5"/>
      <c r="IBR68" s="5"/>
      <c r="IBS68" s="5"/>
      <c r="IBT68" s="5"/>
      <c r="IBU68" s="5"/>
      <c r="IBV68" s="5"/>
      <c r="IBW68" s="5"/>
      <c r="IBX68" s="5"/>
      <c r="IBY68" s="5"/>
      <c r="IBZ68" s="5"/>
      <c r="ICA68" s="5"/>
      <c r="ICB68" s="5"/>
      <c r="ICC68" s="5"/>
      <c r="ICD68" s="5"/>
      <c r="ICE68" s="5"/>
      <c r="ICF68" s="5"/>
      <c r="ICG68" s="5"/>
      <c r="ICH68" s="5"/>
      <c r="ICI68" s="5"/>
      <c r="ICJ68" s="5"/>
      <c r="ICK68" s="5"/>
      <c r="ICL68" s="5"/>
      <c r="ICM68" s="5"/>
      <c r="ICN68" s="5"/>
      <c r="ICO68" s="5"/>
      <c r="ICP68" s="5"/>
      <c r="ICQ68" s="5"/>
      <c r="ICR68" s="5"/>
      <c r="ICS68" s="5"/>
      <c r="ICT68" s="5"/>
      <c r="ICU68" s="5"/>
      <c r="ICV68" s="5"/>
      <c r="ICW68" s="5"/>
      <c r="ICX68" s="5"/>
      <c r="ICY68" s="5"/>
      <c r="ICZ68" s="5"/>
      <c r="IDA68" s="5"/>
      <c r="IDB68" s="5"/>
      <c r="IDC68" s="5"/>
      <c r="IDD68" s="5"/>
      <c r="IDE68" s="5"/>
      <c r="IDF68" s="5"/>
      <c r="IDG68" s="5"/>
      <c r="IDH68" s="5"/>
      <c r="IDI68" s="5"/>
      <c r="IDJ68" s="5"/>
      <c r="IDK68" s="5"/>
      <c r="IDL68" s="5"/>
      <c r="IDM68" s="5"/>
      <c r="IDN68" s="5"/>
      <c r="IDO68" s="5"/>
      <c r="IDP68" s="5"/>
      <c r="IDQ68" s="5"/>
      <c r="IDR68" s="5"/>
      <c r="IDS68" s="5"/>
      <c r="IDT68" s="5"/>
      <c r="IDU68" s="5"/>
      <c r="IDV68" s="5"/>
      <c r="IDW68" s="5"/>
      <c r="IDX68" s="5"/>
      <c r="IDY68" s="5"/>
      <c r="IDZ68" s="5"/>
      <c r="IEA68" s="5"/>
      <c r="IEB68" s="5"/>
      <c r="IEC68" s="5"/>
      <c r="IED68" s="5"/>
      <c r="IEE68" s="5"/>
      <c r="IEF68" s="5"/>
      <c r="IEG68" s="5"/>
      <c r="IEH68" s="5"/>
      <c r="IEI68" s="5"/>
      <c r="IEJ68" s="5"/>
      <c r="IEK68" s="5"/>
      <c r="IEL68" s="5"/>
      <c r="IEM68" s="5"/>
      <c r="IEN68" s="5"/>
      <c r="IEO68" s="5"/>
      <c r="IEP68" s="5"/>
      <c r="IEQ68" s="5"/>
      <c r="IER68" s="5"/>
      <c r="IES68" s="5"/>
      <c r="IET68" s="5"/>
      <c r="IEU68" s="5"/>
      <c r="IEV68" s="5"/>
      <c r="IEW68" s="5"/>
      <c r="IEX68" s="5"/>
      <c r="IEY68" s="5"/>
      <c r="IEZ68" s="5"/>
      <c r="IFA68" s="5"/>
      <c r="IFB68" s="5"/>
      <c r="IFC68" s="5"/>
      <c r="IFD68" s="5"/>
      <c r="IFE68" s="5"/>
      <c r="IFF68" s="5"/>
      <c r="IFG68" s="5"/>
      <c r="IFH68" s="5"/>
      <c r="IFI68" s="5"/>
      <c r="IFJ68" s="5"/>
      <c r="IFK68" s="5"/>
      <c r="IFL68" s="5"/>
      <c r="IFM68" s="5"/>
      <c r="IFN68" s="5"/>
      <c r="IFO68" s="5"/>
      <c r="IFP68" s="5"/>
      <c r="IFQ68" s="5"/>
      <c r="IFR68" s="5"/>
      <c r="IFS68" s="5"/>
      <c r="IFT68" s="5"/>
      <c r="IFU68" s="5"/>
      <c r="IFV68" s="5"/>
      <c r="IFW68" s="5"/>
      <c r="IFX68" s="5"/>
      <c r="IFY68" s="5"/>
      <c r="IFZ68" s="5"/>
      <c r="IGA68" s="5"/>
      <c r="IGB68" s="5"/>
      <c r="IGC68" s="5"/>
      <c r="IGD68" s="5"/>
      <c r="IGE68" s="5"/>
      <c r="IGF68" s="5"/>
      <c r="IGG68" s="5"/>
      <c r="IGH68" s="5"/>
      <c r="IGI68" s="5"/>
      <c r="IGJ68" s="5"/>
      <c r="IGK68" s="5"/>
      <c r="IGL68" s="5"/>
      <c r="IGM68" s="5"/>
      <c r="IGN68" s="5"/>
      <c r="IGO68" s="5"/>
      <c r="IGP68" s="5"/>
      <c r="IGQ68" s="5"/>
      <c r="IGR68" s="5"/>
      <c r="IGS68" s="5"/>
      <c r="IGT68" s="5"/>
      <c r="IGU68" s="5"/>
      <c r="IGV68" s="5"/>
      <c r="IGW68" s="5"/>
      <c r="IGX68" s="5"/>
      <c r="IGY68" s="5"/>
      <c r="IGZ68" s="5"/>
      <c r="IHA68" s="5"/>
      <c r="IHB68" s="5"/>
      <c r="IHC68" s="5"/>
      <c r="IHD68" s="5"/>
      <c r="IHE68" s="5"/>
      <c r="IHF68" s="5"/>
      <c r="IHG68" s="5"/>
      <c r="IHH68" s="5"/>
      <c r="IHI68" s="5"/>
      <c r="IHJ68" s="5"/>
      <c r="IHK68" s="5"/>
      <c r="IHL68" s="5"/>
      <c r="IHM68" s="5"/>
      <c r="IHN68" s="5"/>
      <c r="IHO68" s="5"/>
      <c r="IHP68" s="5"/>
      <c r="IHQ68" s="5"/>
      <c r="IHR68" s="5"/>
      <c r="IHS68" s="5"/>
      <c r="IHT68" s="5"/>
      <c r="IHU68" s="5"/>
      <c r="IHV68" s="5"/>
      <c r="IHW68" s="5"/>
      <c r="IHX68" s="5"/>
      <c r="IHY68" s="5"/>
      <c r="IHZ68" s="5"/>
      <c r="IIA68" s="5"/>
      <c r="IIB68" s="5"/>
      <c r="IIC68" s="5"/>
      <c r="IID68" s="5"/>
      <c r="IIE68" s="5"/>
      <c r="IIF68" s="5"/>
      <c r="IIG68" s="5"/>
      <c r="IIH68" s="5"/>
      <c r="III68" s="5"/>
      <c r="IIJ68" s="5"/>
      <c r="IIK68" s="5"/>
      <c r="IIL68" s="5"/>
      <c r="IIM68" s="5"/>
      <c r="IIN68" s="5"/>
      <c r="IIO68" s="5"/>
      <c r="IIP68" s="5"/>
      <c r="IIQ68" s="5"/>
      <c r="IIR68" s="5"/>
      <c r="IIS68" s="5"/>
      <c r="IIT68" s="5"/>
      <c r="IIU68" s="5"/>
      <c r="IIV68" s="5"/>
      <c r="IIW68" s="5"/>
      <c r="IIX68" s="5"/>
      <c r="IIY68" s="5"/>
      <c r="IIZ68" s="5"/>
      <c r="IJA68" s="5"/>
      <c r="IJB68" s="5"/>
      <c r="IJC68" s="5"/>
      <c r="IJD68" s="5"/>
      <c r="IJE68" s="5"/>
      <c r="IJF68" s="5"/>
      <c r="IJG68" s="5"/>
      <c r="IJH68" s="5"/>
      <c r="IJI68" s="5"/>
      <c r="IJJ68" s="5"/>
      <c r="IJK68" s="5"/>
      <c r="IJL68" s="5"/>
      <c r="IJM68" s="5"/>
      <c r="IJN68" s="5"/>
      <c r="IJO68" s="5"/>
      <c r="IJP68" s="5"/>
      <c r="IJQ68" s="5"/>
      <c r="IJR68" s="5"/>
      <c r="IJS68" s="5"/>
      <c r="IJT68" s="5"/>
      <c r="IJU68" s="5"/>
      <c r="IJV68" s="5"/>
      <c r="IJW68" s="5"/>
      <c r="IJX68" s="5"/>
      <c r="IJY68" s="5"/>
      <c r="IJZ68" s="5"/>
      <c r="IKA68" s="5"/>
      <c r="IKB68" s="5"/>
      <c r="IKC68" s="5"/>
      <c r="IKD68" s="5"/>
      <c r="IKE68" s="5"/>
      <c r="IKF68" s="5"/>
      <c r="IKG68" s="5"/>
      <c r="IKH68" s="5"/>
      <c r="IKI68" s="5"/>
      <c r="IKJ68" s="5"/>
      <c r="IKK68" s="5"/>
      <c r="IKL68" s="5"/>
      <c r="IKM68" s="5"/>
      <c r="IKN68" s="5"/>
      <c r="IKO68" s="5"/>
      <c r="IKP68" s="5"/>
      <c r="IKQ68" s="5"/>
      <c r="IKR68" s="5"/>
      <c r="IKS68" s="5"/>
      <c r="IKT68" s="5"/>
      <c r="IKU68" s="5"/>
      <c r="IKV68" s="5"/>
      <c r="IKW68" s="5"/>
      <c r="IKX68" s="5"/>
      <c r="IKY68" s="5"/>
      <c r="IKZ68" s="5"/>
      <c r="ILA68" s="5"/>
      <c r="ILB68" s="5"/>
      <c r="ILC68" s="5"/>
      <c r="ILD68" s="5"/>
      <c r="ILE68" s="5"/>
      <c r="ILF68" s="5"/>
      <c r="ILG68" s="5"/>
      <c r="ILH68" s="5"/>
      <c r="ILI68" s="5"/>
      <c r="ILJ68" s="5"/>
      <c r="ILK68" s="5"/>
      <c r="ILL68" s="5"/>
      <c r="ILM68" s="5"/>
      <c r="ILN68" s="5"/>
      <c r="ILO68" s="5"/>
      <c r="ILP68" s="5"/>
      <c r="ILQ68" s="5"/>
      <c r="ILR68" s="5"/>
      <c r="ILS68" s="5"/>
      <c r="ILT68" s="5"/>
      <c r="ILU68" s="5"/>
      <c r="ILV68" s="5"/>
      <c r="ILW68" s="5"/>
      <c r="ILX68" s="5"/>
      <c r="ILY68" s="5"/>
      <c r="ILZ68" s="5"/>
      <c r="IMA68" s="5"/>
      <c r="IMB68" s="5"/>
      <c r="IMC68" s="5"/>
      <c r="IMD68" s="5"/>
      <c r="IME68" s="5"/>
      <c r="IMF68" s="5"/>
      <c r="IMG68" s="5"/>
      <c r="IMH68" s="5"/>
      <c r="IMI68" s="5"/>
      <c r="IMJ68" s="5"/>
      <c r="IMK68" s="5"/>
      <c r="IML68" s="5"/>
      <c r="IMM68" s="5"/>
      <c r="IMN68" s="5"/>
      <c r="IMO68" s="5"/>
      <c r="IMP68" s="5"/>
      <c r="IMQ68" s="5"/>
      <c r="IMR68" s="5"/>
      <c r="IMS68" s="5"/>
      <c r="IMT68" s="5"/>
      <c r="IMU68" s="5"/>
      <c r="IMV68" s="5"/>
      <c r="IMW68" s="5"/>
      <c r="IMX68" s="5"/>
      <c r="IMY68" s="5"/>
      <c r="IMZ68" s="5"/>
      <c r="INA68" s="5"/>
      <c r="INB68" s="5"/>
      <c r="INC68" s="5"/>
      <c r="IND68" s="5"/>
      <c r="INE68" s="5"/>
      <c r="INF68" s="5"/>
      <c r="ING68" s="5"/>
      <c r="INH68" s="5"/>
      <c r="INI68" s="5"/>
      <c r="INJ68" s="5"/>
      <c r="INK68" s="5"/>
      <c r="INL68" s="5"/>
      <c r="INM68" s="5"/>
      <c r="INN68" s="5"/>
      <c r="INO68" s="5"/>
      <c r="INP68" s="5"/>
      <c r="INQ68" s="5"/>
      <c r="INR68" s="5"/>
      <c r="INS68" s="5"/>
      <c r="INT68" s="5"/>
      <c r="INU68" s="5"/>
      <c r="INV68" s="5"/>
      <c r="INW68" s="5"/>
      <c r="INX68" s="5"/>
      <c r="INY68" s="5"/>
      <c r="INZ68" s="5"/>
      <c r="IOA68" s="5"/>
      <c r="IOB68" s="5"/>
      <c r="IOC68" s="5"/>
      <c r="IOD68" s="5"/>
      <c r="IOE68" s="5"/>
      <c r="IOF68" s="5"/>
      <c r="IOG68" s="5"/>
      <c r="IOH68" s="5"/>
      <c r="IOI68" s="5"/>
      <c r="IOJ68" s="5"/>
      <c r="IOK68" s="5"/>
      <c r="IOL68" s="5"/>
      <c r="IOM68" s="5"/>
      <c r="ION68" s="5"/>
      <c r="IOO68" s="5"/>
      <c r="IOP68" s="5"/>
      <c r="IOQ68" s="5"/>
      <c r="IOR68" s="5"/>
      <c r="IOS68" s="5"/>
      <c r="IOT68" s="5"/>
      <c r="IOU68" s="5"/>
      <c r="IOV68" s="5"/>
      <c r="IOW68" s="5"/>
      <c r="IOX68" s="5"/>
      <c r="IOY68" s="5"/>
      <c r="IOZ68" s="5"/>
      <c r="IPA68" s="5"/>
      <c r="IPB68" s="5"/>
      <c r="IPC68" s="5"/>
      <c r="IPD68" s="5"/>
      <c r="IPE68" s="5"/>
      <c r="IPF68" s="5"/>
      <c r="IPG68" s="5"/>
      <c r="IPH68" s="5"/>
      <c r="IPI68" s="5"/>
      <c r="IPJ68" s="5"/>
      <c r="IPK68" s="5"/>
      <c r="IPL68" s="5"/>
      <c r="IPM68" s="5"/>
      <c r="IPN68" s="5"/>
      <c r="IPO68" s="5"/>
      <c r="IPP68" s="5"/>
      <c r="IPQ68" s="5"/>
      <c r="IPR68" s="5"/>
      <c r="IPS68" s="5"/>
      <c r="IPT68" s="5"/>
      <c r="IPU68" s="5"/>
      <c r="IPV68" s="5"/>
      <c r="IPW68" s="5"/>
      <c r="IPX68" s="5"/>
      <c r="IPY68" s="5"/>
      <c r="IPZ68" s="5"/>
      <c r="IQA68" s="5"/>
      <c r="IQB68" s="5"/>
      <c r="IQC68" s="5"/>
      <c r="IQD68" s="5"/>
      <c r="IQE68" s="5"/>
      <c r="IQF68" s="5"/>
      <c r="IQG68" s="5"/>
      <c r="IQH68" s="5"/>
      <c r="IQI68" s="5"/>
      <c r="IQJ68" s="5"/>
      <c r="IQK68" s="5"/>
      <c r="IQL68" s="5"/>
      <c r="IQM68" s="5"/>
      <c r="IQN68" s="5"/>
      <c r="IQO68" s="5"/>
      <c r="IQP68" s="5"/>
      <c r="IQQ68" s="5"/>
      <c r="IQR68" s="5"/>
      <c r="IQS68" s="5"/>
      <c r="IQT68" s="5"/>
      <c r="IQU68" s="5"/>
      <c r="IQV68" s="5"/>
      <c r="IQW68" s="5"/>
      <c r="IQX68" s="5"/>
      <c r="IQY68" s="5"/>
      <c r="IQZ68" s="5"/>
      <c r="IRA68" s="5"/>
      <c r="IRB68" s="5"/>
      <c r="IRC68" s="5"/>
      <c r="IRD68" s="5"/>
      <c r="IRE68" s="5"/>
      <c r="IRF68" s="5"/>
      <c r="IRG68" s="5"/>
      <c r="IRH68" s="5"/>
      <c r="IRI68" s="5"/>
      <c r="IRJ68" s="5"/>
      <c r="IRK68" s="5"/>
      <c r="IRL68" s="5"/>
      <c r="IRM68" s="5"/>
      <c r="IRN68" s="5"/>
      <c r="IRO68" s="5"/>
      <c r="IRP68" s="5"/>
      <c r="IRQ68" s="5"/>
      <c r="IRR68" s="5"/>
      <c r="IRS68" s="5"/>
      <c r="IRT68" s="5"/>
      <c r="IRU68" s="5"/>
      <c r="IRV68" s="5"/>
      <c r="IRW68" s="5"/>
      <c r="IRX68" s="5"/>
      <c r="IRY68" s="5"/>
      <c r="IRZ68" s="5"/>
      <c r="ISA68" s="5"/>
      <c r="ISB68" s="5"/>
      <c r="ISC68" s="5"/>
      <c r="ISD68" s="5"/>
      <c r="ISE68" s="5"/>
      <c r="ISF68" s="5"/>
      <c r="ISG68" s="5"/>
      <c r="ISH68" s="5"/>
      <c r="ISI68" s="5"/>
      <c r="ISJ68" s="5"/>
      <c r="ISK68" s="5"/>
      <c r="ISL68" s="5"/>
      <c r="ISM68" s="5"/>
      <c r="ISN68" s="5"/>
      <c r="ISO68" s="5"/>
      <c r="ISP68" s="5"/>
      <c r="ISQ68" s="5"/>
      <c r="ISR68" s="5"/>
      <c r="ISS68" s="5"/>
      <c r="IST68" s="5"/>
      <c r="ISU68" s="5"/>
      <c r="ISV68" s="5"/>
      <c r="ISW68" s="5"/>
      <c r="ISX68" s="5"/>
      <c r="ISY68" s="5"/>
      <c r="ISZ68" s="5"/>
      <c r="ITA68" s="5"/>
      <c r="ITB68" s="5"/>
      <c r="ITC68" s="5"/>
      <c r="ITD68" s="5"/>
      <c r="ITE68" s="5"/>
      <c r="ITF68" s="5"/>
      <c r="ITG68" s="5"/>
      <c r="ITH68" s="5"/>
      <c r="ITI68" s="5"/>
      <c r="ITJ68" s="5"/>
      <c r="ITK68" s="5"/>
      <c r="ITL68" s="5"/>
      <c r="ITM68" s="5"/>
      <c r="ITN68" s="5"/>
      <c r="ITO68" s="5"/>
      <c r="ITP68" s="5"/>
      <c r="ITQ68" s="5"/>
      <c r="ITR68" s="5"/>
      <c r="ITS68" s="5"/>
      <c r="ITT68" s="5"/>
      <c r="ITU68" s="5"/>
      <c r="ITV68" s="5"/>
      <c r="ITW68" s="5"/>
      <c r="ITX68" s="5"/>
      <c r="ITY68" s="5"/>
      <c r="ITZ68" s="5"/>
      <c r="IUA68" s="5"/>
      <c r="IUB68" s="5"/>
      <c r="IUC68" s="5"/>
      <c r="IUD68" s="5"/>
      <c r="IUE68" s="5"/>
      <c r="IUF68" s="5"/>
      <c r="IUG68" s="5"/>
      <c r="IUH68" s="5"/>
      <c r="IUI68" s="5"/>
      <c r="IUJ68" s="5"/>
      <c r="IUK68" s="5"/>
      <c r="IUL68" s="5"/>
      <c r="IUM68" s="5"/>
      <c r="IUN68" s="5"/>
      <c r="IUO68" s="5"/>
      <c r="IUP68" s="5"/>
      <c r="IUQ68" s="5"/>
      <c r="IUR68" s="5"/>
      <c r="IUS68" s="5"/>
      <c r="IUT68" s="5"/>
      <c r="IUU68" s="5"/>
      <c r="IUV68" s="5"/>
      <c r="IUW68" s="5"/>
      <c r="IUX68" s="5"/>
      <c r="IUY68" s="5"/>
      <c r="IUZ68" s="5"/>
      <c r="IVA68" s="5"/>
      <c r="IVB68" s="5"/>
      <c r="IVC68" s="5"/>
      <c r="IVD68" s="5"/>
      <c r="IVE68" s="5"/>
      <c r="IVF68" s="5"/>
      <c r="IVG68" s="5"/>
      <c r="IVH68" s="5"/>
      <c r="IVI68" s="5"/>
      <c r="IVJ68" s="5"/>
      <c r="IVK68" s="5"/>
      <c r="IVL68" s="5"/>
      <c r="IVM68" s="5"/>
      <c r="IVN68" s="5"/>
      <c r="IVO68" s="5"/>
      <c r="IVP68" s="5"/>
      <c r="IVQ68" s="5"/>
      <c r="IVR68" s="5"/>
      <c r="IVS68" s="5"/>
      <c r="IVT68" s="5"/>
      <c r="IVU68" s="5"/>
      <c r="IVV68" s="5"/>
      <c r="IVW68" s="5"/>
      <c r="IVX68" s="5"/>
      <c r="IVY68" s="5"/>
      <c r="IVZ68" s="5"/>
      <c r="IWA68" s="5"/>
      <c r="IWB68" s="5"/>
      <c r="IWC68" s="5"/>
      <c r="IWD68" s="5"/>
      <c r="IWE68" s="5"/>
      <c r="IWF68" s="5"/>
      <c r="IWG68" s="5"/>
      <c r="IWH68" s="5"/>
      <c r="IWI68" s="5"/>
      <c r="IWJ68" s="5"/>
      <c r="IWK68" s="5"/>
      <c r="IWL68" s="5"/>
      <c r="IWM68" s="5"/>
      <c r="IWN68" s="5"/>
      <c r="IWO68" s="5"/>
      <c r="IWP68" s="5"/>
      <c r="IWQ68" s="5"/>
      <c r="IWR68" s="5"/>
      <c r="IWS68" s="5"/>
      <c r="IWT68" s="5"/>
      <c r="IWU68" s="5"/>
      <c r="IWV68" s="5"/>
      <c r="IWW68" s="5"/>
      <c r="IWX68" s="5"/>
      <c r="IWY68" s="5"/>
      <c r="IWZ68" s="5"/>
      <c r="IXA68" s="5"/>
      <c r="IXB68" s="5"/>
      <c r="IXC68" s="5"/>
      <c r="IXD68" s="5"/>
      <c r="IXE68" s="5"/>
      <c r="IXF68" s="5"/>
      <c r="IXG68" s="5"/>
      <c r="IXH68" s="5"/>
      <c r="IXI68" s="5"/>
      <c r="IXJ68" s="5"/>
      <c r="IXK68" s="5"/>
      <c r="IXL68" s="5"/>
      <c r="IXM68" s="5"/>
      <c r="IXN68" s="5"/>
      <c r="IXO68" s="5"/>
      <c r="IXP68" s="5"/>
      <c r="IXQ68" s="5"/>
      <c r="IXR68" s="5"/>
      <c r="IXS68" s="5"/>
      <c r="IXT68" s="5"/>
      <c r="IXU68" s="5"/>
      <c r="IXV68" s="5"/>
      <c r="IXW68" s="5"/>
      <c r="IXX68" s="5"/>
      <c r="IXY68" s="5"/>
      <c r="IXZ68" s="5"/>
      <c r="IYA68" s="5"/>
      <c r="IYB68" s="5"/>
      <c r="IYC68" s="5"/>
      <c r="IYD68" s="5"/>
      <c r="IYE68" s="5"/>
      <c r="IYF68" s="5"/>
      <c r="IYG68" s="5"/>
      <c r="IYH68" s="5"/>
      <c r="IYI68" s="5"/>
      <c r="IYJ68" s="5"/>
      <c r="IYK68" s="5"/>
      <c r="IYL68" s="5"/>
      <c r="IYM68" s="5"/>
      <c r="IYN68" s="5"/>
      <c r="IYO68" s="5"/>
      <c r="IYP68" s="5"/>
      <c r="IYQ68" s="5"/>
      <c r="IYR68" s="5"/>
      <c r="IYS68" s="5"/>
      <c r="IYT68" s="5"/>
      <c r="IYU68" s="5"/>
      <c r="IYV68" s="5"/>
      <c r="IYW68" s="5"/>
      <c r="IYX68" s="5"/>
      <c r="IYY68" s="5"/>
      <c r="IYZ68" s="5"/>
      <c r="IZA68" s="5"/>
      <c r="IZB68" s="5"/>
      <c r="IZC68" s="5"/>
      <c r="IZD68" s="5"/>
      <c r="IZE68" s="5"/>
      <c r="IZF68" s="5"/>
      <c r="IZG68" s="5"/>
      <c r="IZH68" s="5"/>
      <c r="IZI68" s="5"/>
      <c r="IZJ68" s="5"/>
      <c r="IZK68" s="5"/>
      <c r="IZL68" s="5"/>
      <c r="IZM68" s="5"/>
      <c r="IZN68" s="5"/>
      <c r="IZO68" s="5"/>
      <c r="IZP68" s="5"/>
      <c r="IZQ68" s="5"/>
      <c r="IZR68" s="5"/>
      <c r="IZS68" s="5"/>
      <c r="IZT68" s="5"/>
      <c r="IZU68" s="5"/>
      <c r="IZV68" s="5"/>
      <c r="IZW68" s="5"/>
      <c r="IZX68" s="5"/>
      <c r="IZY68" s="5"/>
      <c r="IZZ68" s="5"/>
      <c r="JAA68" s="5"/>
      <c r="JAB68" s="5"/>
      <c r="JAC68" s="5"/>
      <c r="JAD68" s="5"/>
      <c r="JAE68" s="5"/>
      <c r="JAF68" s="5"/>
      <c r="JAG68" s="5"/>
      <c r="JAH68" s="5"/>
      <c r="JAI68" s="5"/>
      <c r="JAJ68" s="5"/>
      <c r="JAK68" s="5"/>
      <c r="JAL68" s="5"/>
      <c r="JAM68" s="5"/>
      <c r="JAN68" s="5"/>
      <c r="JAO68" s="5"/>
      <c r="JAP68" s="5"/>
      <c r="JAQ68" s="5"/>
      <c r="JAR68" s="5"/>
      <c r="JAS68" s="5"/>
      <c r="JAT68" s="5"/>
      <c r="JAU68" s="5"/>
      <c r="JAV68" s="5"/>
      <c r="JAW68" s="5"/>
      <c r="JAX68" s="5"/>
      <c r="JAY68" s="5"/>
      <c r="JAZ68" s="5"/>
      <c r="JBA68" s="5"/>
      <c r="JBB68" s="5"/>
      <c r="JBC68" s="5"/>
      <c r="JBD68" s="5"/>
      <c r="JBE68" s="5"/>
      <c r="JBF68" s="5"/>
      <c r="JBG68" s="5"/>
      <c r="JBH68" s="5"/>
      <c r="JBI68" s="5"/>
      <c r="JBJ68" s="5"/>
      <c r="JBK68" s="5"/>
      <c r="JBL68" s="5"/>
      <c r="JBM68" s="5"/>
      <c r="JBN68" s="5"/>
      <c r="JBO68" s="5"/>
      <c r="JBP68" s="5"/>
      <c r="JBQ68" s="5"/>
      <c r="JBR68" s="5"/>
      <c r="JBS68" s="5"/>
      <c r="JBT68" s="5"/>
      <c r="JBU68" s="5"/>
      <c r="JBV68" s="5"/>
      <c r="JBW68" s="5"/>
      <c r="JBX68" s="5"/>
      <c r="JBY68" s="5"/>
      <c r="JBZ68" s="5"/>
      <c r="JCA68" s="5"/>
      <c r="JCB68" s="5"/>
      <c r="JCC68" s="5"/>
      <c r="JCD68" s="5"/>
      <c r="JCE68" s="5"/>
      <c r="JCF68" s="5"/>
      <c r="JCG68" s="5"/>
      <c r="JCH68" s="5"/>
      <c r="JCI68" s="5"/>
      <c r="JCJ68" s="5"/>
      <c r="JCK68" s="5"/>
      <c r="JCL68" s="5"/>
      <c r="JCM68" s="5"/>
      <c r="JCN68" s="5"/>
      <c r="JCO68" s="5"/>
      <c r="JCP68" s="5"/>
      <c r="JCQ68" s="5"/>
      <c r="JCR68" s="5"/>
      <c r="JCS68" s="5"/>
      <c r="JCT68" s="5"/>
      <c r="JCU68" s="5"/>
      <c r="JCV68" s="5"/>
      <c r="JCW68" s="5"/>
      <c r="JCX68" s="5"/>
      <c r="JCY68" s="5"/>
      <c r="JCZ68" s="5"/>
      <c r="JDA68" s="5"/>
      <c r="JDB68" s="5"/>
      <c r="JDC68" s="5"/>
      <c r="JDD68" s="5"/>
      <c r="JDE68" s="5"/>
      <c r="JDF68" s="5"/>
      <c r="JDG68" s="5"/>
      <c r="JDH68" s="5"/>
      <c r="JDI68" s="5"/>
      <c r="JDJ68" s="5"/>
      <c r="JDK68" s="5"/>
      <c r="JDL68" s="5"/>
      <c r="JDM68" s="5"/>
      <c r="JDN68" s="5"/>
      <c r="JDO68" s="5"/>
      <c r="JDP68" s="5"/>
      <c r="JDQ68" s="5"/>
      <c r="JDR68" s="5"/>
      <c r="JDS68" s="5"/>
      <c r="JDT68" s="5"/>
      <c r="JDU68" s="5"/>
      <c r="JDV68" s="5"/>
      <c r="JDW68" s="5"/>
      <c r="JDX68" s="5"/>
      <c r="JDY68" s="5"/>
      <c r="JDZ68" s="5"/>
      <c r="JEA68" s="5"/>
      <c r="JEB68" s="5"/>
      <c r="JEC68" s="5"/>
      <c r="JED68" s="5"/>
      <c r="JEE68" s="5"/>
      <c r="JEF68" s="5"/>
      <c r="JEG68" s="5"/>
      <c r="JEH68" s="5"/>
      <c r="JEI68" s="5"/>
      <c r="JEJ68" s="5"/>
      <c r="JEK68" s="5"/>
      <c r="JEL68" s="5"/>
      <c r="JEM68" s="5"/>
      <c r="JEN68" s="5"/>
      <c r="JEO68" s="5"/>
      <c r="JEP68" s="5"/>
      <c r="JEQ68" s="5"/>
      <c r="JER68" s="5"/>
      <c r="JES68" s="5"/>
      <c r="JET68" s="5"/>
      <c r="JEU68" s="5"/>
      <c r="JEV68" s="5"/>
      <c r="JEW68" s="5"/>
      <c r="JEX68" s="5"/>
      <c r="JEY68" s="5"/>
      <c r="JEZ68" s="5"/>
      <c r="JFA68" s="5"/>
      <c r="JFB68" s="5"/>
      <c r="JFC68" s="5"/>
      <c r="JFD68" s="5"/>
      <c r="JFE68" s="5"/>
      <c r="JFF68" s="5"/>
      <c r="JFG68" s="5"/>
      <c r="JFH68" s="5"/>
      <c r="JFI68" s="5"/>
      <c r="JFJ68" s="5"/>
      <c r="JFK68" s="5"/>
      <c r="JFL68" s="5"/>
      <c r="JFM68" s="5"/>
      <c r="JFN68" s="5"/>
      <c r="JFO68" s="5"/>
      <c r="JFP68" s="5"/>
      <c r="JFQ68" s="5"/>
      <c r="JFR68" s="5"/>
      <c r="JFS68" s="5"/>
      <c r="JFT68" s="5"/>
      <c r="JFU68" s="5"/>
      <c r="JFV68" s="5"/>
      <c r="JFW68" s="5"/>
      <c r="JFX68" s="5"/>
      <c r="JFY68" s="5"/>
      <c r="JFZ68" s="5"/>
      <c r="JGA68" s="5"/>
      <c r="JGB68" s="5"/>
      <c r="JGC68" s="5"/>
      <c r="JGD68" s="5"/>
      <c r="JGE68" s="5"/>
      <c r="JGF68" s="5"/>
      <c r="JGG68" s="5"/>
      <c r="JGH68" s="5"/>
      <c r="JGI68" s="5"/>
      <c r="JGJ68" s="5"/>
      <c r="JGK68" s="5"/>
      <c r="JGL68" s="5"/>
      <c r="JGM68" s="5"/>
      <c r="JGN68" s="5"/>
      <c r="JGO68" s="5"/>
      <c r="JGP68" s="5"/>
      <c r="JGQ68" s="5"/>
      <c r="JGR68" s="5"/>
      <c r="JGS68" s="5"/>
      <c r="JGT68" s="5"/>
      <c r="JGU68" s="5"/>
      <c r="JGV68" s="5"/>
      <c r="JGW68" s="5"/>
      <c r="JGX68" s="5"/>
      <c r="JGY68" s="5"/>
      <c r="JGZ68" s="5"/>
      <c r="JHA68" s="5"/>
      <c r="JHB68" s="5"/>
      <c r="JHC68" s="5"/>
      <c r="JHD68" s="5"/>
      <c r="JHE68" s="5"/>
      <c r="JHF68" s="5"/>
      <c r="JHG68" s="5"/>
      <c r="JHH68" s="5"/>
      <c r="JHI68" s="5"/>
      <c r="JHJ68" s="5"/>
      <c r="JHK68" s="5"/>
      <c r="JHL68" s="5"/>
      <c r="JHM68" s="5"/>
      <c r="JHN68" s="5"/>
      <c r="JHO68" s="5"/>
      <c r="JHP68" s="5"/>
      <c r="JHQ68" s="5"/>
      <c r="JHR68" s="5"/>
      <c r="JHS68" s="5"/>
      <c r="JHT68" s="5"/>
      <c r="JHU68" s="5"/>
      <c r="JHV68" s="5"/>
      <c r="JHW68" s="5"/>
      <c r="JHX68" s="5"/>
      <c r="JHY68" s="5"/>
      <c r="JHZ68" s="5"/>
      <c r="JIA68" s="5"/>
      <c r="JIB68" s="5"/>
      <c r="JIC68" s="5"/>
      <c r="JID68" s="5"/>
      <c r="JIE68" s="5"/>
      <c r="JIF68" s="5"/>
      <c r="JIG68" s="5"/>
      <c r="JIH68" s="5"/>
      <c r="JII68" s="5"/>
      <c r="JIJ68" s="5"/>
      <c r="JIK68" s="5"/>
      <c r="JIL68" s="5"/>
      <c r="JIM68" s="5"/>
      <c r="JIN68" s="5"/>
      <c r="JIO68" s="5"/>
      <c r="JIP68" s="5"/>
      <c r="JIQ68" s="5"/>
      <c r="JIR68" s="5"/>
      <c r="JIS68" s="5"/>
      <c r="JIT68" s="5"/>
      <c r="JIU68" s="5"/>
      <c r="JIV68" s="5"/>
      <c r="JIW68" s="5"/>
      <c r="JIX68" s="5"/>
      <c r="JIY68" s="5"/>
      <c r="JIZ68" s="5"/>
      <c r="JJA68" s="5"/>
      <c r="JJB68" s="5"/>
      <c r="JJC68" s="5"/>
      <c r="JJD68" s="5"/>
      <c r="JJE68" s="5"/>
      <c r="JJF68" s="5"/>
      <c r="JJG68" s="5"/>
      <c r="JJH68" s="5"/>
      <c r="JJI68" s="5"/>
      <c r="JJJ68" s="5"/>
      <c r="JJK68" s="5"/>
      <c r="JJL68" s="5"/>
      <c r="JJM68" s="5"/>
      <c r="JJN68" s="5"/>
      <c r="JJO68" s="5"/>
      <c r="JJP68" s="5"/>
      <c r="JJQ68" s="5"/>
      <c r="JJR68" s="5"/>
      <c r="JJS68" s="5"/>
      <c r="JJT68" s="5"/>
      <c r="JJU68" s="5"/>
      <c r="JJV68" s="5"/>
      <c r="JJW68" s="5"/>
      <c r="JJX68" s="5"/>
      <c r="JJY68" s="5"/>
      <c r="JJZ68" s="5"/>
      <c r="JKA68" s="5"/>
      <c r="JKB68" s="5"/>
      <c r="JKC68" s="5"/>
      <c r="JKD68" s="5"/>
      <c r="JKE68" s="5"/>
      <c r="JKF68" s="5"/>
      <c r="JKG68" s="5"/>
      <c r="JKH68" s="5"/>
      <c r="JKI68" s="5"/>
      <c r="JKJ68" s="5"/>
      <c r="JKK68" s="5"/>
      <c r="JKL68" s="5"/>
      <c r="JKM68" s="5"/>
      <c r="JKN68" s="5"/>
      <c r="JKO68" s="5"/>
      <c r="JKP68" s="5"/>
      <c r="JKQ68" s="5"/>
      <c r="JKR68" s="5"/>
      <c r="JKS68" s="5"/>
      <c r="JKT68" s="5"/>
      <c r="JKU68" s="5"/>
      <c r="JKV68" s="5"/>
      <c r="JKW68" s="5"/>
      <c r="JKX68" s="5"/>
      <c r="JKY68" s="5"/>
      <c r="JKZ68" s="5"/>
      <c r="JLA68" s="5"/>
      <c r="JLB68" s="5"/>
      <c r="JLC68" s="5"/>
      <c r="JLD68" s="5"/>
      <c r="JLE68" s="5"/>
      <c r="JLF68" s="5"/>
      <c r="JLG68" s="5"/>
      <c r="JLH68" s="5"/>
      <c r="JLI68" s="5"/>
      <c r="JLJ68" s="5"/>
      <c r="JLK68" s="5"/>
      <c r="JLL68" s="5"/>
      <c r="JLM68" s="5"/>
      <c r="JLN68" s="5"/>
      <c r="JLO68" s="5"/>
      <c r="JLP68" s="5"/>
      <c r="JLQ68" s="5"/>
      <c r="JLR68" s="5"/>
      <c r="JLS68" s="5"/>
      <c r="JLT68" s="5"/>
      <c r="JLU68" s="5"/>
      <c r="JLV68" s="5"/>
      <c r="JLW68" s="5"/>
      <c r="JLX68" s="5"/>
      <c r="JLY68" s="5"/>
      <c r="JLZ68" s="5"/>
      <c r="JMA68" s="5"/>
      <c r="JMB68" s="5"/>
      <c r="JMC68" s="5"/>
      <c r="JMD68" s="5"/>
      <c r="JME68" s="5"/>
      <c r="JMF68" s="5"/>
      <c r="JMG68" s="5"/>
      <c r="JMH68" s="5"/>
      <c r="JMI68" s="5"/>
      <c r="JMJ68" s="5"/>
      <c r="JMK68" s="5"/>
      <c r="JML68" s="5"/>
      <c r="JMM68" s="5"/>
      <c r="JMN68" s="5"/>
      <c r="JMO68" s="5"/>
      <c r="JMP68" s="5"/>
      <c r="JMQ68" s="5"/>
      <c r="JMR68" s="5"/>
      <c r="JMS68" s="5"/>
      <c r="JMT68" s="5"/>
      <c r="JMU68" s="5"/>
      <c r="JMV68" s="5"/>
      <c r="JMW68" s="5"/>
      <c r="JMX68" s="5"/>
      <c r="JMY68" s="5"/>
      <c r="JMZ68" s="5"/>
      <c r="JNA68" s="5"/>
      <c r="JNB68" s="5"/>
      <c r="JNC68" s="5"/>
      <c r="JND68" s="5"/>
      <c r="JNE68" s="5"/>
      <c r="JNF68" s="5"/>
      <c r="JNG68" s="5"/>
      <c r="JNH68" s="5"/>
      <c r="JNI68" s="5"/>
      <c r="JNJ68" s="5"/>
      <c r="JNK68" s="5"/>
      <c r="JNL68" s="5"/>
      <c r="JNM68" s="5"/>
      <c r="JNN68" s="5"/>
      <c r="JNO68" s="5"/>
      <c r="JNP68" s="5"/>
      <c r="JNQ68" s="5"/>
      <c r="JNR68" s="5"/>
      <c r="JNS68" s="5"/>
      <c r="JNT68" s="5"/>
      <c r="JNU68" s="5"/>
      <c r="JNV68" s="5"/>
      <c r="JNW68" s="5"/>
      <c r="JNX68" s="5"/>
      <c r="JNY68" s="5"/>
      <c r="JNZ68" s="5"/>
      <c r="JOA68" s="5"/>
      <c r="JOB68" s="5"/>
      <c r="JOC68" s="5"/>
      <c r="JOD68" s="5"/>
      <c r="JOE68" s="5"/>
      <c r="JOF68" s="5"/>
      <c r="JOG68" s="5"/>
      <c r="JOH68" s="5"/>
      <c r="JOI68" s="5"/>
      <c r="JOJ68" s="5"/>
      <c r="JOK68" s="5"/>
      <c r="JOL68" s="5"/>
      <c r="JOM68" s="5"/>
      <c r="JON68" s="5"/>
      <c r="JOO68" s="5"/>
      <c r="JOP68" s="5"/>
      <c r="JOQ68" s="5"/>
      <c r="JOR68" s="5"/>
      <c r="JOS68" s="5"/>
      <c r="JOT68" s="5"/>
      <c r="JOU68" s="5"/>
      <c r="JOV68" s="5"/>
      <c r="JOW68" s="5"/>
      <c r="JOX68" s="5"/>
      <c r="JOY68" s="5"/>
      <c r="JOZ68" s="5"/>
      <c r="JPA68" s="5"/>
      <c r="JPB68" s="5"/>
      <c r="JPC68" s="5"/>
      <c r="JPD68" s="5"/>
      <c r="JPE68" s="5"/>
      <c r="JPF68" s="5"/>
      <c r="JPG68" s="5"/>
      <c r="JPH68" s="5"/>
      <c r="JPI68" s="5"/>
      <c r="JPJ68" s="5"/>
      <c r="JPK68" s="5"/>
      <c r="JPL68" s="5"/>
      <c r="JPM68" s="5"/>
      <c r="JPN68" s="5"/>
      <c r="JPO68" s="5"/>
      <c r="JPP68" s="5"/>
      <c r="JPQ68" s="5"/>
      <c r="JPR68" s="5"/>
      <c r="JPS68" s="5"/>
      <c r="JPT68" s="5"/>
      <c r="JPU68" s="5"/>
      <c r="JPV68" s="5"/>
      <c r="JPW68" s="5"/>
      <c r="JPX68" s="5"/>
      <c r="JPY68" s="5"/>
      <c r="JPZ68" s="5"/>
      <c r="JQA68" s="5"/>
      <c r="JQB68" s="5"/>
      <c r="JQC68" s="5"/>
      <c r="JQD68" s="5"/>
      <c r="JQE68" s="5"/>
      <c r="JQF68" s="5"/>
      <c r="JQG68" s="5"/>
      <c r="JQH68" s="5"/>
      <c r="JQI68" s="5"/>
      <c r="JQJ68" s="5"/>
      <c r="JQK68" s="5"/>
      <c r="JQL68" s="5"/>
      <c r="JQM68" s="5"/>
      <c r="JQN68" s="5"/>
      <c r="JQO68" s="5"/>
      <c r="JQP68" s="5"/>
      <c r="JQQ68" s="5"/>
      <c r="JQR68" s="5"/>
      <c r="JQS68" s="5"/>
      <c r="JQT68" s="5"/>
      <c r="JQU68" s="5"/>
      <c r="JQV68" s="5"/>
      <c r="JQW68" s="5"/>
      <c r="JQX68" s="5"/>
      <c r="JQY68" s="5"/>
      <c r="JQZ68" s="5"/>
      <c r="JRA68" s="5"/>
      <c r="JRB68" s="5"/>
      <c r="JRC68" s="5"/>
      <c r="JRD68" s="5"/>
      <c r="JRE68" s="5"/>
      <c r="JRF68" s="5"/>
      <c r="JRG68" s="5"/>
      <c r="JRH68" s="5"/>
      <c r="JRI68" s="5"/>
      <c r="JRJ68" s="5"/>
      <c r="JRK68" s="5"/>
      <c r="JRL68" s="5"/>
      <c r="JRM68" s="5"/>
      <c r="JRN68" s="5"/>
      <c r="JRO68" s="5"/>
      <c r="JRP68" s="5"/>
      <c r="JRQ68" s="5"/>
      <c r="JRR68" s="5"/>
      <c r="JRS68" s="5"/>
      <c r="JRT68" s="5"/>
      <c r="JRU68" s="5"/>
      <c r="JRV68" s="5"/>
      <c r="JRW68" s="5"/>
      <c r="JRX68" s="5"/>
      <c r="JRY68" s="5"/>
      <c r="JRZ68" s="5"/>
      <c r="JSA68" s="5"/>
      <c r="JSB68" s="5"/>
      <c r="JSC68" s="5"/>
      <c r="JSD68" s="5"/>
      <c r="JSE68" s="5"/>
      <c r="JSF68" s="5"/>
      <c r="JSG68" s="5"/>
      <c r="JSH68" s="5"/>
      <c r="JSI68" s="5"/>
      <c r="JSJ68" s="5"/>
      <c r="JSK68" s="5"/>
      <c r="JSL68" s="5"/>
      <c r="JSM68" s="5"/>
      <c r="JSN68" s="5"/>
      <c r="JSO68" s="5"/>
      <c r="JSP68" s="5"/>
      <c r="JSQ68" s="5"/>
      <c r="JSR68" s="5"/>
      <c r="JSS68" s="5"/>
      <c r="JST68" s="5"/>
      <c r="JSU68" s="5"/>
      <c r="JSV68" s="5"/>
      <c r="JSW68" s="5"/>
      <c r="JSX68" s="5"/>
      <c r="JSY68" s="5"/>
      <c r="JSZ68" s="5"/>
      <c r="JTA68" s="5"/>
      <c r="JTB68" s="5"/>
      <c r="JTC68" s="5"/>
      <c r="JTD68" s="5"/>
      <c r="JTE68" s="5"/>
      <c r="JTF68" s="5"/>
      <c r="JTG68" s="5"/>
      <c r="JTH68" s="5"/>
      <c r="JTI68" s="5"/>
      <c r="JTJ68" s="5"/>
      <c r="JTK68" s="5"/>
      <c r="JTL68" s="5"/>
      <c r="JTM68" s="5"/>
      <c r="JTN68" s="5"/>
      <c r="JTO68" s="5"/>
      <c r="JTP68" s="5"/>
      <c r="JTQ68" s="5"/>
      <c r="JTR68" s="5"/>
      <c r="JTS68" s="5"/>
      <c r="JTT68" s="5"/>
      <c r="JTU68" s="5"/>
      <c r="JTV68" s="5"/>
      <c r="JTW68" s="5"/>
      <c r="JTX68" s="5"/>
      <c r="JTY68" s="5"/>
      <c r="JTZ68" s="5"/>
      <c r="JUA68" s="5"/>
      <c r="JUB68" s="5"/>
      <c r="JUC68" s="5"/>
      <c r="JUD68" s="5"/>
      <c r="JUE68" s="5"/>
      <c r="JUF68" s="5"/>
      <c r="JUG68" s="5"/>
      <c r="JUH68" s="5"/>
      <c r="JUI68" s="5"/>
      <c r="JUJ68" s="5"/>
      <c r="JUK68" s="5"/>
      <c r="JUL68" s="5"/>
      <c r="JUM68" s="5"/>
      <c r="JUN68" s="5"/>
      <c r="JUO68" s="5"/>
      <c r="JUP68" s="5"/>
      <c r="JUQ68" s="5"/>
      <c r="JUR68" s="5"/>
      <c r="JUS68" s="5"/>
      <c r="JUT68" s="5"/>
      <c r="JUU68" s="5"/>
      <c r="JUV68" s="5"/>
      <c r="JUW68" s="5"/>
      <c r="JUX68" s="5"/>
      <c r="JUY68" s="5"/>
      <c r="JUZ68" s="5"/>
      <c r="JVA68" s="5"/>
      <c r="JVB68" s="5"/>
      <c r="JVC68" s="5"/>
      <c r="JVD68" s="5"/>
      <c r="JVE68" s="5"/>
      <c r="JVF68" s="5"/>
      <c r="JVG68" s="5"/>
      <c r="JVH68" s="5"/>
      <c r="JVI68" s="5"/>
      <c r="JVJ68" s="5"/>
      <c r="JVK68" s="5"/>
      <c r="JVL68" s="5"/>
      <c r="JVM68" s="5"/>
      <c r="JVN68" s="5"/>
      <c r="JVO68" s="5"/>
      <c r="JVP68" s="5"/>
      <c r="JVQ68" s="5"/>
      <c r="JVR68" s="5"/>
      <c r="JVS68" s="5"/>
      <c r="JVT68" s="5"/>
      <c r="JVU68" s="5"/>
      <c r="JVV68" s="5"/>
      <c r="JVW68" s="5"/>
      <c r="JVX68" s="5"/>
      <c r="JVY68" s="5"/>
      <c r="JVZ68" s="5"/>
      <c r="JWA68" s="5"/>
      <c r="JWB68" s="5"/>
      <c r="JWC68" s="5"/>
      <c r="JWD68" s="5"/>
      <c r="JWE68" s="5"/>
      <c r="JWF68" s="5"/>
      <c r="JWG68" s="5"/>
      <c r="JWH68" s="5"/>
      <c r="JWI68" s="5"/>
      <c r="JWJ68" s="5"/>
      <c r="JWK68" s="5"/>
      <c r="JWL68" s="5"/>
      <c r="JWM68" s="5"/>
      <c r="JWN68" s="5"/>
      <c r="JWO68" s="5"/>
      <c r="JWP68" s="5"/>
      <c r="JWQ68" s="5"/>
      <c r="JWR68" s="5"/>
      <c r="JWS68" s="5"/>
      <c r="JWT68" s="5"/>
      <c r="JWU68" s="5"/>
      <c r="JWV68" s="5"/>
      <c r="JWW68" s="5"/>
      <c r="JWX68" s="5"/>
      <c r="JWY68" s="5"/>
      <c r="JWZ68" s="5"/>
      <c r="JXA68" s="5"/>
      <c r="JXB68" s="5"/>
      <c r="JXC68" s="5"/>
      <c r="JXD68" s="5"/>
      <c r="JXE68" s="5"/>
      <c r="JXF68" s="5"/>
      <c r="JXG68" s="5"/>
      <c r="JXH68" s="5"/>
      <c r="JXI68" s="5"/>
      <c r="JXJ68" s="5"/>
      <c r="JXK68" s="5"/>
      <c r="JXL68" s="5"/>
      <c r="JXM68" s="5"/>
      <c r="JXN68" s="5"/>
      <c r="JXO68" s="5"/>
      <c r="JXP68" s="5"/>
      <c r="JXQ68" s="5"/>
      <c r="JXR68" s="5"/>
      <c r="JXS68" s="5"/>
      <c r="JXT68" s="5"/>
      <c r="JXU68" s="5"/>
      <c r="JXV68" s="5"/>
      <c r="JXW68" s="5"/>
      <c r="JXX68" s="5"/>
      <c r="JXY68" s="5"/>
      <c r="JXZ68" s="5"/>
      <c r="JYA68" s="5"/>
      <c r="JYB68" s="5"/>
      <c r="JYC68" s="5"/>
      <c r="JYD68" s="5"/>
      <c r="JYE68" s="5"/>
      <c r="JYF68" s="5"/>
      <c r="JYG68" s="5"/>
      <c r="JYH68" s="5"/>
      <c r="JYI68" s="5"/>
      <c r="JYJ68" s="5"/>
      <c r="JYK68" s="5"/>
      <c r="JYL68" s="5"/>
      <c r="JYM68" s="5"/>
      <c r="JYN68" s="5"/>
      <c r="JYO68" s="5"/>
      <c r="JYP68" s="5"/>
      <c r="JYQ68" s="5"/>
      <c r="JYR68" s="5"/>
      <c r="JYS68" s="5"/>
      <c r="JYT68" s="5"/>
      <c r="JYU68" s="5"/>
      <c r="JYV68" s="5"/>
      <c r="JYW68" s="5"/>
      <c r="JYX68" s="5"/>
      <c r="JYY68" s="5"/>
      <c r="JYZ68" s="5"/>
      <c r="JZA68" s="5"/>
      <c r="JZB68" s="5"/>
      <c r="JZC68" s="5"/>
      <c r="JZD68" s="5"/>
      <c r="JZE68" s="5"/>
      <c r="JZF68" s="5"/>
      <c r="JZG68" s="5"/>
      <c r="JZH68" s="5"/>
      <c r="JZI68" s="5"/>
      <c r="JZJ68" s="5"/>
      <c r="JZK68" s="5"/>
      <c r="JZL68" s="5"/>
      <c r="JZM68" s="5"/>
      <c r="JZN68" s="5"/>
      <c r="JZO68" s="5"/>
      <c r="JZP68" s="5"/>
      <c r="JZQ68" s="5"/>
      <c r="JZR68" s="5"/>
      <c r="JZS68" s="5"/>
      <c r="JZT68" s="5"/>
      <c r="JZU68" s="5"/>
      <c r="JZV68" s="5"/>
      <c r="JZW68" s="5"/>
      <c r="JZX68" s="5"/>
      <c r="JZY68" s="5"/>
      <c r="JZZ68" s="5"/>
      <c r="KAA68" s="5"/>
      <c r="KAB68" s="5"/>
      <c r="KAC68" s="5"/>
      <c r="KAD68" s="5"/>
      <c r="KAE68" s="5"/>
      <c r="KAF68" s="5"/>
      <c r="KAG68" s="5"/>
      <c r="KAH68" s="5"/>
      <c r="KAI68" s="5"/>
      <c r="KAJ68" s="5"/>
      <c r="KAK68" s="5"/>
      <c r="KAL68" s="5"/>
      <c r="KAM68" s="5"/>
      <c r="KAN68" s="5"/>
      <c r="KAO68" s="5"/>
      <c r="KAP68" s="5"/>
      <c r="KAQ68" s="5"/>
      <c r="KAR68" s="5"/>
      <c r="KAS68" s="5"/>
      <c r="KAT68" s="5"/>
      <c r="KAU68" s="5"/>
      <c r="KAV68" s="5"/>
      <c r="KAW68" s="5"/>
      <c r="KAX68" s="5"/>
      <c r="KAY68" s="5"/>
      <c r="KAZ68" s="5"/>
      <c r="KBA68" s="5"/>
      <c r="KBB68" s="5"/>
      <c r="KBC68" s="5"/>
      <c r="KBD68" s="5"/>
      <c r="KBE68" s="5"/>
      <c r="KBF68" s="5"/>
      <c r="KBG68" s="5"/>
      <c r="KBH68" s="5"/>
      <c r="KBI68" s="5"/>
      <c r="KBJ68" s="5"/>
      <c r="KBK68" s="5"/>
      <c r="KBL68" s="5"/>
      <c r="KBM68" s="5"/>
      <c r="KBN68" s="5"/>
      <c r="KBO68" s="5"/>
      <c r="KBP68" s="5"/>
      <c r="KBQ68" s="5"/>
      <c r="KBR68" s="5"/>
      <c r="KBS68" s="5"/>
      <c r="KBT68" s="5"/>
      <c r="KBU68" s="5"/>
      <c r="KBV68" s="5"/>
      <c r="KBW68" s="5"/>
      <c r="KBX68" s="5"/>
      <c r="KBY68" s="5"/>
      <c r="KBZ68" s="5"/>
      <c r="KCA68" s="5"/>
      <c r="KCB68" s="5"/>
      <c r="KCC68" s="5"/>
      <c r="KCD68" s="5"/>
      <c r="KCE68" s="5"/>
      <c r="KCF68" s="5"/>
      <c r="KCG68" s="5"/>
      <c r="KCH68" s="5"/>
      <c r="KCI68" s="5"/>
      <c r="KCJ68" s="5"/>
      <c r="KCK68" s="5"/>
      <c r="KCL68" s="5"/>
      <c r="KCM68" s="5"/>
      <c r="KCN68" s="5"/>
      <c r="KCO68" s="5"/>
      <c r="KCP68" s="5"/>
      <c r="KCQ68" s="5"/>
      <c r="KCR68" s="5"/>
      <c r="KCS68" s="5"/>
      <c r="KCT68" s="5"/>
      <c r="KCU68" s="5"/>
      <c r="KCV68" s="5"/>
      <c r="KCW68" s="5"/>
      <c r="KCX68" s="5"/>
      <c r="KCY68" s="5"/>
      <c r="KCZ68" s="5"/>
      <c r="KDA68" s="5"/>
      <c r="KDB68" s="5"/>
      <c r="KDC68" s="5"/>
      <c r="KDD68" s="5"/>
      <c r="KDE68" s="5"/>
      <c r="KDF68" s="5"/>
      <c r="KDG68" s="5"/>
      <c r="KDH68" s="5"/>
      <c r="KDI68" s="5"/>
      <c r="KDJ68" s="5"/>
      <c r="KDK68" s="5"/>
      <c r="KDL68" s="5"/>
      <c r="KDM68" s="5"/>
      <c r="KDN68" s="5"/>
      <c r="KDO68" s="5"/>
      <c r="KDP68" s="5"/>
      <c r="KDQ68" s="5"/>
      <c r="KDR68" s="5"/>
      <c r="KDS68" s="5"/>
      <c r="KDT68" s="5"/>
      <c r="KDU68" s="5"/>
      <c r="KDV68" s="5"/>
      <c r="KDW68" s="5"/>
      <c r="KDX68" s="5"/>
      <c r="KDY68" s="5"/>
      <c r="KDZ68" s="5"/>
      <c r="KEA68" s="5"/>
      <c r="KEB68" s="5"/>
      <c r="KEC68" s="5"/>
      <c r="KED68" s="5"/>
      <c r="KEE68" s="5"/>
      <c r="KEF68" s="5"/>
      <c r="KEG68" s="5"/>
      <c r="KEH68" s="5"/>
      <c r="KEI68" s="5"/>
      <c r="KEJ68" s="5"/>
      <c r="KEK68" s="5"/>
      <c r="KEL68" s="5"/>
      <c r="KEM68" s="5"/>
      <c r="KEN68" s="5"/>
      <c r="KEO68" s="5"/>
      <c r="KEP68" s="5"/>
      <c r="KEQ68" s="5"/>
      <c r="KER68" s="5"/>
      <c r="KES68" s="5"/>
      <c r="KET68" s="5"/>
      <c r="KEU68" s="5"/>
      <c r="KEV68" s="5"/>
      <c r="KEW68" s="5"/>
      <c r="KEX68" s="5"/>
      <c r="KEY68" s="5"/>
      <c r="KEZ68" s="5"/>
      <c r="KFA68" s="5"/>
      <c r="KFB68" s="5"/>
      <c r="KFC68" s="5"/>
      <c r="KFD68" s="5"/>
      <c r="KFE68" s="5"/>
      <c r="KFF68" s="5"/>
      <c r="KFG68" s="5"/>
      <c r="KFH68" s="5"/>
      <c r="KFI68" s="5"/>
      <c r="KFJ68" s="5"/>
      <c r="KFK68" s="5"/>
      <c r="KFL68" s="5"/>
      <c r="KFM68" s="5"/>
      <c r="KFN68" s="5"/>
      <c r="KFO68" s="5"/>
      <c r="KFP68" s="5"/>
      <c r="KFQ68" s="5"/>
      <c r="KFR68" s="5"/>
      <c r="KFS68" s="5"/>
      <c r="KFT68" s="5"/>
      <c r="KFU68" s="5"/>
      <c r="KFV68" s="5"/>
      <c r="KFW68" s="5"/>
      <c r="KFX68" s="5"/>
      <c r="KFY68" s="5"/>
      <c r="KFZ68" s="5"/>
      <c r="KGA68" s="5"/>
      <c r="KGB68" s="5"/>
      <c r="KGC68" s="5"/>
      <c r="KGD68" s="5"/>
      <c r="KGE68" s="5"/>
      <c r="KGF68" s="5"/>
      <c r="KGG68" s="5"/>
      <c r="KGH68" s="5"/>
      <c r="KGI68" s="5"/>
      <c r="KGJ68" s="5"/>
      <c r="KGK68" s="5"/>
      <c r="KGL68" s="5"/>
      <c r="KGM68" s="5"/>
      <c r="KGN68" s="5"/>
      <c r="KGO68" s="5"/>
      <c r="KGP68" s="5"/>
      <c r="KGQ68" s="5"/>
      <c r="KGR68" s="5"/>
      <c r="KGS68" s="5"/>
      <c r="KGT68" s="5"/>
      <c r="KGU68" s="5"/>
      <c r="KGV68" s="5"/>
      <c r="KGW68" s="5"/>
      <c r="KGX68" s="5"/>
      <c r="KGY68" s="5"/>
      <c r="KGZ68" s="5"/>
      <c r="KHA68" s="5"/>
      <c r="KHB68" s="5"/>
      <c r="KHC68" s="5"/>
      <c r="KHD68" s="5"/>
      <c r="KHE68" s="5"/>
      <c r="KHF68" s="5"/>
      <c r="KHG68" s="5"/>
      <c r="KHH68" s="5"/>
      <c r="KHI68" s="5"/>
      <c r="KHJ68" s="5"/>
      <c r="KHK68" s="5"/>
      <c r="KHL68" s="5"/>
      <c r="KHM68" s="5"/>
      <c r="KHN68" s="5"/>
      <c r="KHO68" s="5"/>
      <c r="KHP68" s="5"/>
      <c r="KHQ68" s="5"/>
      <c r="KHR68" s="5"/>
      <c r="KHS68" s="5"/>
      <c r="KHT68" s="5"/>
      <c r="KHU68" s="5"/>
      <c r="KHV68" s="5"/>
      <c r="KHW68" s="5"/>
      <c r="KHX68" s="5"/>
      <c r="KHY68" s="5"/>
      <c r="KHZ68" s="5"/>
      <c r="KIA68" s="5"/>
      <c r="KIB68" s="5"/>
      <c r="KIC68" s="5"/>
      <c r="KID68" s="5"/>
      <c r="KIE68" s="5"/>
      <c r="KIF68" s="5"/>
      <c r="KIG68" s="5"/>
      <c r="KIH68" s="5"/>
      <c r="KII68" s="5"/>
      <c r="KIJ68" s="5"/>
      <c r="KIK68" s="5"/>
      <c r="KIL68" s="5"/>
      <c r="KIM68" s="5"/>
      <c r="KIN68" s="5"/>
      <c r="KIO68" s="5"/>
      <c r="KIP68" s="5"/>
      <c r="KIQ68" s="5"/>
      <c r="KIR68" s="5"/>
      <c r="KIS68" s="5"/>
      <c r="KIT68" s="5"/>
      <c r="KIU68" s="5"/>
      <c r="KIV68" s="5"/>
      <c r="KIW68" s="5"/>
      <c r="KIX68" s="5"/>
      <c r="KIY68" s="5"/>
      <c r="KIZ68" s="5"/>
      <c r="KJA68" s="5"/>
      <c r="KJB68" s="5"/>
      <c r="KJC68" s="5"/>
      <c r="KJD68" s="5"/>
      <c r="KJE68" s="5"/>
      <c r="KJF68" s="5"/>
      <c r="KJG68" s="5"/>
      <c r="KJH68" s="5"/>
      <c r="KJI68" s="5"/>
      <c r="KJJ68" s="5"/>
      <c r="KJK68" s="5"/>
      <c r="KJL68" s="5"/>
      <c r="KJM68" s="5"/>
      <c r="KJN68" s="5"/>
      <c r="KJO68" s="5"/>
      <c r="KJP68" s="5"/>
      <c r="KJQ68" s="5"/>
      <c r="KJR68" s="5"/>
      <c r="KJS68" s="5"/>
      <c r="KJT68" s="5"/>
      <c r="KJU68" s="5"/>
      <c r="KJV68" s="5"/>
      <c r="KJW68" s="5"/>
      <c r="KJX68" s="5"/>
      <c r="KJY68" s="5"/>
      <c r="KJZ68" s="5"/>
      <c r="KKA68" s="5"/>
      <c r="KKB68" s="5"/>
      <c r="KKC68" s="5"/>
      <c r="KKD68" s="5"/>
      <c r="KKE68" s="5"/>
      <c r="KKF68" s="5"/>
      <c r="KKG68" s="5"/>
      <c r="KKH68" s="5"/>
      <c r="KKI68" s="5"/>
      <c r="KKJ68" s="5"/>
      <c r="KKK68" s="5"/>
      <c r="KKL68" s="5"/>
      <c r="KKM68" s="5"/>
      <c r="KKN68" s="5"/>
      <c r="KKO68" s="5"/>
      <c r="KKP68" s="5"/>
      <c r="KKQ68" s="5"/>
      <c r="KKR68" s="5"/>
      <c r="KKS68" s="5"/>
      <c r="KKT68" s="5"/>
      <c r="KKU68" s="5"/>
      <c r="KKV68" s="5"/>
      <c r="KKW68" s="5"/>
      <c r="KKX68" s="5"/>
      <c r="KKY68" s="5"/>
      <c r="KKZ68" s="5"/>
      <c r="KLA68" s="5"/>
      <c r="KLB68" s="5"/>
      <c r="KLC68" s="5"/>
      <c r="KLD68" s="5"/>
      <c r="KLE68" s="5"/>
      <c r="KLF68" s="5"/>
      <c r="KLG68" s="5"/>
      <c r="KLH68" s="5"/>
      <c r="KLI68" s="5"/>
      <c r="KLJ68" s="5"/>
      <c r="KLK68" s="5"/>
      <c r="KLL68" s="5"/>
      <c r="KLM68" s="5"/>
      <c r="KLN68" s="5"/>
      <c r="KLO68" s="5"/>
      <c r="KLP68" s="5"/>
      <c r="KLQ68" s="5"/>
      <c r="KLR68" s="5"/>
      <c r="KLS68" s="5"/>
      <c r="KLT68" s="5"/>
      <c r="KLU68" s="5"/>
      <c r="KLV68" s="5"/>
      <c r="KLW68" s="5"/>
      <c r="KLX68" s="5"/>
      <c r="KLY68" s="5"/>
      <c r="KLZ68" s="5"/>
      <c r="KMA68" s="5"/>
      <c r="KMB68" s="5"/>
      <c r="KMC68" s="5"/>
      <c r="KMD68" s="5"/>
      <c r="KME68" s="5"/>
      <c r="KMF68" s="5"/>
      <c r="KMG68" s="5"/>
      <c r="KMH68" s="5"/>
      <c r="KMI68" s="5"/>
      <c r="KMJ68" s="5"/>
      <c r="KMK68" s="5"/>
      <c r="KML68" s="5"/>
      <c r="KMM68" s="5"/>
      <c r="KMN68" s="5"/>
      <c r="KMO68" s="5"/>
      <c r="KMP68" s="5"/>
      <c r="KMQ68" s="5"/>
      <c r="KMR68" s="5"/>
      <c r="KMS68" s="5"/>
      <c r="KMT68" s="5"/>
      <c r="KMU68" s="5"/>
      <c r="KMV68" s="5"/>
      <c r="KMW68" s="5"/>
      <c r="KMX68" s="5"/>
      <c r="KMY68" s="5"/>
      <c r="KMZ68" s="5"/>
      <c r="KNA68" s="5"/>
      <c r="KNB68" s="5"/>
      <c r="KNC68" s="5"/>
      <c r="KND68" s="5"/>
      <c r="KNE68" s="5"/>
      <c r="KNF68" s="5"/>
      <c r="KNG68" s="5"/>
      <c r="KNH68" s="5"/>
      <c r="KNI68" s="5"/>
      <c r="KNJ68" s="5"/>
      <c r="KNK68" s="5"/>
      <c r="KNL68" s="5"/>
      <c r="KNM68" s="5"/>
      <c r="KNN68" s="5"/>
      <c r="KNO68" s="5"/>
      <c r="KNP68" s="5"/>
      <c r="KNQ68" s="5"/>
      <c r="KNR68" s="5"/>
      <c r="KNS68" s="5"/>
      <c r="KNT68" s="5"/>
      <c r="KNU68" s="5"/>
      <c r="KNV68" s="5"/>
      <c r="KNW68" s="5"/>
      <c r="KNX68" s="5"/>
      <c r="KNY68" s="5"/>
      <c r="KNZ68" s="5"/>
      <c r="KOA68" s="5"/>
      <c r="KOB68" s="5"/>
      <c r="KOC68" s="5"/>
      <c r="KOD68" s="5"/>
      <c r="KOE68" s="5"/>
      <c r="KOF68" s="5"/>
      <c r="KOG68" s="5"/>
      <c r="KOH68" s="5"/>
      <c r="KOI68" s="5"/>
      <c r="KOJ68" s="5"/>
      <c r="KOK68" s="5"/>
      <c r="KOL68" s="5"/>
      <c r="KOM68" s="5"/>
      <c r="KON68" s="5"/>
      <c r="KOO68" s="5"/>
      <c r="KOP68" s="5"/>
      <c r="KOQ68" s="5"/>
      <c r="KOR68" s="5"/>
      <c r="KOS68" s="5"/>
      <c r="KOT68" s="5"/>
      <c r="KOU68" s="5"/>
      <c r="KOV68" s="5"/>
      <c r="KOW68" s="5"/>
      <c r="KOX68" s="5"/>
      <c r="KOY68" s="5"/>
      <c r="KOZ68" s="5"/>
      <c r="KPA68" s="5"/>
      <c r="KPB68" s="5"/>
      <c r="KPC68" s="5"/>
      <c r="KPD68" s="5"/>
      <c r="KPE68" s="5"/>
      <c r="KPF68" s="5"/>
      <c r="KPG68" s="5"/>
      <c r="KPH68" s="5"/>
      <c r="KPI68" s="5"/>
      <c r="KPJ68" s="5"/>
      <c r="KPK68" s="5"/>
      <c r="KPL68" s="5"/>
      <c r="KPM68" s="5"/>
      <c r="KPN68" s="5"/>
      <c r="KPO68" s="5"/>
      <c r="KPP68" s="5"/>
      <c r="KPQ68" s="5"/>
      <c r="KPR68" s="5"/>
      <c r="KPS68" s="5"/>
      <c r="KPT68" s="5"/>
      <c r="KPU68" s="5"/>
      <c r="KPV68" s="5"/>
      <c r="KPW68" s="5"/>
      <c r="KPX68" s="5"/>
      <c r="KPY68" s="5"/>
      <c r="KPZ68" s="5"/>
      <c r="KQA68" s="5"/>
      <c r="KQB68" s="5"/>
      <c r="KQC68" s="5"/>
      <c r="KQD68" s="5"/>
      <c r="KQE68" s="5"/>
      <c r="KQF68" s="5"/>
      <c r="KQG68" s="5"/>
      <c r="KQH68" s="5"/>
      <c r="KQI68" s="5"/>
      <c r="KQJ68" s="5"/>
      <c r="KQK68" s="5"/>
      <c r="KQL68" s="5"/>
      <c r="KQM68" s="5"/>
      <c r="KQN68" s="5"/>
      <c r="KQO68" s="5"/>
      <c r="KQP68" s="5"/>
      <c r="KQQ68" s="5"/>
      <c r="KQR68" s="5"/>
      <c r="KQS68" s="5"/>
      <c r="KQT68" s="5"/>
      <c r="KQU68" s="5"/>
      <c r="KQV68" s="5"/>
      <c r="KQW68" s="5"/>
      <c r="KQX68" s="5"/>
      <c r="KQY68" s="5"/>
      <c r="KQZ68" s="5"/>
      <c r="KRA68" s="5"/>
      <c r="KRB68" s="5"/>
      <c r="KRC68" s="5"/>
      <c r="KRD68" s="5"/>
      <c r="KRE68" s="5"/>
      <c r="KRF68" s="5"/>
      <c r="KRG68" s="5"/>
      <c r="KRH68" s="5"/>
      <c r="KRI68" s="5"/>
      <c r="KRJ68" s="5"/>
      <c r="KRK68" s="5"/>
      <c r="KRL68" s="5"/>
      <c r="KRM68" s="5"/>
      <c r="KRN68" s="5"/>
      <c r="KRO68" s="5"/>
      <c r="KRP68" s="5"/>
      <c r="KRQ68" s="5"/>
      <c r="KRR68" s="5"/>
      <c r="KRS68" s="5"/>
      <c r="KRT68" s="5"/>
      <c r="KRU68" s="5"/>
      <c r="KRV68" s="5"/>
      <c r="KRW68" s="5"/>
      <c r="KRX68" s="5"/>
      <c r="KRY68" s="5"/>
      <c r="KRZ68" s="5"/>
      <c r="KSA68" s="5"/>
      <c r="KSB68" s="5"/>
      <c r="KSC68" s="5"/>
      <c r="KSD68" s="5"/>
      <c r="KSE68" s="5"/>
      <c r="KSF68" s="5"/>
      <c r="KSG68" s="5"/>
      <c r="KSH68" s="5"/>
      <c r="KSI68" s="5"/>
      <c r="KSJ68" s="5"/>
      <c r="KSK68" s="5"/>
      <c r="KSL68" s="5"/>
      <c r="KSM68" s="5"/>
      <c r="KSN68" s="5"/>
      <c r="KSO68" s="5"/>
      <c r="KSP68" s="5"/>
      <c r="KSQ68" s="5"/>
      <c r="KSR68" s="5"/>
      <c r="KSS68" s="5"/>
      <c r="KST68" s="5"/>
      <c r="KSU68" s="5"/>
      <c r="KSV68" s="5"/>
      <c r="KSW68" s="5"/>
      <c r="KSX68" s="5"/>
      <c r="KSY68" s="5"/>
      <c r="KSZ68" s="5"/>
      <c r="KTA68" s="5"/>
      <c r="KTB68" s="5"/>
      <c r="KTC68" s="5"/>
      <c r="KTD68" s="5"/>
      <c r="KTE68" s="5"/>
      <c r="KTF68" s="5"/>
      <c r="KTG68" s="5"/>
      <c r="KTH68" s="5"/>
      <c r="KTI68" s="5"/>
      <c r="KTJ68" s="5"/>
      <c r="KTK68" s="5"/>
      <c r="KTL68" s="5"/>
      <c r="KTM68" s="5"/>
      <c r="KTN68" s="5"/>
      <c r="KTO68" s="5"/>
      <c r="KTP68" s="5"/>
      <c r="KTQ68" s="5"/>
      <c r="KTR68" s="5"/>
      <c r="KTS68" s="5"/>
      <c r="KTT68" s="5"/>
      <c r="KTU68" s="5"/>
      <c r="KTV68" s="5"/>
      <c r="KTW68" s="5"/>
      <c r="KTX68" s="5"/>
      <c r="KTY68" s="5"/>
      <c r="KTZ68" s="5"/>
      <c r="KUA68" s="5"/>
      <c r="KUB68" s="5"/>
      <c r="KUC68" s="5"/>
      <c r="KUD68" s="5"/>
      <c r="KUE68" s="5"/>
      <c r="KUF68" s="5"/>
      <c r="KUG68" s="5"/>
      <c r="KUH68" s="5"/>
      <c r="KUI68" s="5"/>
      <c r="KUJ68" s="5"/>
      <c r="KUK68" s="5"/>
      <c r="KUL68" s="5"/>
      <c r="KUM68" s="5"/>
      <c r="KUN68" s="5"/>
      <c r="KUO68" s="5"/>
      <c r="KUP68" s="5"/>
      <c r="KUQ68" s="5"/>
      <c r="KUR68" s="5"/>
      <c r="KUS68" s="5"/>
      <c r="KUT68" s="5"/>
      <c r="KUU68" s="5"/>
      <c r="KUV68" s="5"/>
      <c r="KUW68" s="5"/>
      <c r="KUX68" s="5"/>
      <c r="KUY68" s="5"/>
      <c r="KUZ68" s="5"/>
      <c r="KVA68" s="5"/>
      <c r="KVB68" s="5"/>
      <c r="KVC68" s="5"/>
      <c r="KVD68" s="5"/>
      <c r="KVE68" s="5"/>
      <c r="KVF68" s="5"/>
      <c r="KVG68" s="5"/>
      <c r="KVH68" s="5"/>
      <c r="KVI68" s="5"/>
      <c r="KVJ68" s="5"/>
      <c r="KVK68" s="5"/>
      <c r="KVL68" s="5"/>
      <c r="KVM68" s="5"/>
      <c r="KVN68" s="5"/>
      <c r="KVO68" s="5"/>
      <c r="KVP68" s="5"/>
      <c r="KVQ68" s="5"/>
      <c r="KVR68" s="5"/>
      <c r="KVS68" s="5"/>
      <c r="KVT68" s="5"/>
      <c r="KVU68" s="5"/>
      <c r="KVV68" s="5"/>
      <c r="KVW68" s="5"/>
      <c r="KVX68" s="5"/>
      <c r="KVY68" s="5"/>
      <c r="KVZ68" s="5"/>
      <c r="KWA68" s="5"/>
      <c r="KWB68" s="5"/>
      <c r="KWC68" s="5"/>
      <c r="KWD68" s="5"/>
      <c r="KWE68" s="5"/>
      <c r="KWF68" s="5"/>
      <c r="KWG68" s="5"/>
      <c r="KWH68" s="5"/>
      <c r="KWI68" s="5"/>
      <c r="KWJ68" s="5"/>
      <c r="KWK68" s="5"/>
      <c r="KWL68" s="5"/>
      <c r="KWM68" s="5"/>
      <c r="KWN68" s="5"/>
      <c r="KWO68" s="5"/>
      <c r="KWP68" s="5"/>
      <c r="KWQ68" s="5"/>
      <c r="KWR68" s="5"/>
      <c r="KWS68" s="5"/>
      <c r="KWT68" s="5"/>
      <c r="KWU68" s="5"/>
      <c r="KWV68" s="5"/>
      <c r="KWW68" s="5"/>
      <c r="KWX68" s="5"/>
      <c r="KWY68" s="5"/>
      <c r="KWZ68" s="5"/>
      <c r="KXA68" s="5"/>
      <c r="KXB68" s="5"/>
      <c r="KXC68" s="5"/>
      <c r="KXD68" s="5"/>
      <c r="KXE68" s="5"/>
      <c r="KXF68" s="5"/>
      <c r="KXG68" s="5"/>
      <c r="KXH68" s="5"/>
      <c r="KXI68" s="5"/>
      <c r="KXJ68" s="5"/>
      <c r="KXK68" s="5"/>
      <c r="KXL68" s="5"/>
      <c r="KXM68" s="5"/>
      <c r="KXN68" s="5"/>
      <c r="KXO68" s="5"/>
      <c r="KXP68" s="5"/>
      <c r="KXQ68" s="5"/>
      <c r="KXR68" s="5"/>
      <c r="KXS68" s="5"/>
      <c r="KXT68" s="5"/>
      <c r="KXU68" s="5"/>
      <c r="KXV68" s="5"/>
      <c r="KXW68" s="5"/>
      <c r="KXX68" s="5"/>
      <c r="KXY68" s="5"/>
      <c r="KXZ68" s="5"/>
      <c r="KYA68" s="5"/>
      <c r="KYB68" s="5"/>
      <c r="KYC68" s="5"/>
      <c r="KYD68" s="5"/>
      <c r="KYE68" s="5"/>
      <c r="KYF68" s="5"/>
      <c r="KYG68" s="5"/>
      <c r="KYH68" s="5"/>
      <c r="KYI68" s="5"/>
      <c r="KYJ68" s="5"/>
      <c r="KYK68" s="5"/>
      <c r="KYL68" s="5"/>
      <c r="KYM68" s="5"/>
      <c r="KYN68" s="5"/>
      <c r="KYO68" s="5"/>
      <c r="KYP68" s="5"/>
      <c r="KYQ68" s="5"/>
      <c r="KYR68" s="5"/>
      <c r="KYS68" s="5"/>
      <c r="KYT68" s="5"/>
      <c r="KYU68" s="5"/>
      <c r="KYV68" s="5"/>
      <c r="KYW68" s="5"/>
      <c r="KYX68" s="5"/>
      <c r="KYY68" s="5"/>
      <c r="KYZ68" s="5"/>
      <c r="KZA68" s="5"/>
      <c r="KZB68" s="5"/>
      <c r="KZC68" s="5"/>
      <c r="KZD68" s="5"/>
      <c r="KZE68" s="5"/>
      <c r="KZF68" s="5"/>
      <c r="KZG68" s="5"/>
      <c r="KZH68" s="5"/>
      <c r="KZI68" s="5"/>
      <c r="KZJ68" s="5"/>
      <c r="KZK68" s="5"/>
      <c r="KZL68" s="5"/>
      <c r="KZM68" s="5"/>
      <c r="KZN68" s="5"/>
      <c r="KZO68" s="5"/>
      <c r="KZP68" s="5"/>
      <c r="KZQ68" s="5"/>
      <c r="KZR68" s="5"/>
      <c r="KZS68" s="5"/>
      <c r="KZT68" s="5"/>
      <c r="KZU68" s="5"/>
      <c r="KZV68" s="5"/>
      <c r="KZW68" s="5"/>
      <c r="KZX68" s="5"/>
      <c r="KZY68" s="5"/>
      <c r="KZZ68" s="5"/>
      <c r="LAA68" s="5"/>
      <c r="LAB68" s="5"/>
      <c r="LAC68" s="5"/>
      <c r="LAD68" s="5"/>
      <c r="LAE68" s="5"/>
      <c r="LAF68" s="5"/>
      <c r="LAG68" s="5"/>
      <c r="LAH68" s="5"/>
      <c r="LAI68" s="5"/>
      <c r="LAJ68" s="5"/>
      <c r="LAK68" s="5"/>
      <c r="LAL68" s="5"/>
      <c r="LAM68" s="5"/>
      <c r="LAN68" s="5"/>
      <c r="LAO68" s="5"/>
      <c r="LAP68" s="5"/>
      <c r="LAQ68" s="5"/>
      <c r="LAR68" s="5"/>
      <c r="LAS68" s="5"/>
      <c r="LAT68" s="5"/>
      <c r="LAU68" s="5"/>
      <c r="LAV68" s="5"/>
      <c r="LAW68" s="5"/>
      <c r="LAX68" s="5"/>
      <c r="LAY68" s="5"/>
      <c r="LAZ68" s="5"/>
      <c r="LBA68" s="5"/>
      <c r="LBB68" s="5"/>
      <c r="LBC68" s="5"/>
      <c r="LBD68" s="5"/>
      <c r="LBE68" s="5"/>
      <c r="LBF68" s="5"/>
      <c r="LBG68" s="5"/>
      <c r="LBH68" s="5"/>
      <c r="LBI68" s="5"/>
      <c r="LBJ68" s="5"/>
      <c r="LBK68" s="5"/>
      <c r="LBL68" s="5"/>
      <c r="LBM68" s="5"/>
      <c r="LBN68" s="5"/>
      <c r="LBO68" s="5"/>
      <c r="LBP68" s="5"/>
      <c r="LBQ68" s="5"/>
      <c r="LBR68" s="5"/>
      <c r="LBS68" s="5"/>
      <c r="LBT68" s="5"/>
      <c r="LBU68" s="5"/>
      <c r="LBV68" s="5"/>
      <c r="LBW68" s="5"/>
      <c r="LBX68" s="5"/>
      <c r="LBY68" s="5"/>
      <c r="LBZ68" s="5"/>
      <c r="LCA68" s="5"/>
      <c r="LCB68" s="5"/>
      <c r="LCC68" s="5"/>
      <c r="LCD68" s="5"/>
      <c r="LCE68" s="5"/>
      <c r="LCF68" s="5"/>
      <c r="LCG68" s="5"/>
      <c r="LCH68" s="5"/>
      <c r="LCI68" s="5"/>
      <c r="LCJ68" s="5"/>
      <c r="LCK68" s="5"/>
      <c r="LCL68" s="5"/>
      <c r="LCM68" s="5"/>
      <c r="LCN68" s="5"/>
      <c r="LCO68" s="5"/>
      <c r="LCP68" s="5"/>
      <c r="LCQ68" s="5"/>
      <c r="LCR68" s="5"/>
      <c r="LCS68" s="5"/>
      <c r="LCT68" s="5"/>
      <c r="LCU68" s="5"/>
      <c r="LCV68" s="5"/>
      <c r="LCW68" s="5"/>
      <c r="LCX68" s="5"/>
      <c r="LCY68" s="5"/>
      <c r="LCZ68" s="5"/>
      <c r="LDA68" s="5"/>
      <c r="LDB68" s="5"/>
      <c r="LDC68" s="5"/>
      <c r="LDD68" s="5"/>
      <c r="LDE68" s="5"/>
      <c r="LDF68" s="5"/>
      <c r="LDG68" s="5"/>
      <c r="LDH68" s="5"/>
      <c r="LDI68" s="5"/>
      <c r="LDJ68" s="5"/>
      <c r="LDK68" s="5"/>
      <c r="LDL68" s="5"/>
      <c r="LDM68" s="5"/>
      <c r="LDN68" s="5"/>
      <c r="LDO68" s="5"/>
      <c r="LDP68" s="5"/>
      <c r="LDQ68" s="5"/>
      <c r="LDR68" s="5"/>
      <c r="LDS68" s="5"/>
      <c r="LDT68" s="5"/>
      <c r="LDU68" s="5"/>
      <c r="LDV68" s="5"/>
      <c r="LDW68" s="5"/>
      <c r="LDX68" s="5"/>
      <c r="LDY68" s="5"/>
      <c r="LDZ68" s="5"/>
      <c r="LEA68" s="5"/>
      <c r="LEB68" s="5"/>
      <c r="LEC68" s="5"/>
      <c r="LED68" s="5"/>
      <c r="LEE68" s="5"/>
      <c r="LEF68" s="5"/>
      <c r="LEG68" s="5"/>
      <c r="LEH68" s="5"/>
      <c r="LEI68" s="5"/>
      <c r="LEJ68" s="5"/>
      <c r="LEK68" s="5"/>
      <c r="LEL68" s="5"/>
      <c r="LEM68" s="5"/>
      <c r="LEN68" s="5"/>
      <c r="LEO68" s="5"/>
      <c r="LEP68" s="5"/>
      <c r="LEQ68" s="5"/>
      <c r="LER68" s="5"/>
      <c r="LES68" s="5"/>
      <c r="LET68" s="5"/>
      <c r="LEU68" s="5"/>
      <c r="LEV68" s="5"/>
      <c r="LEW68" s="5"/>
      <c r="LEX68" s="5"/>
      <c r="LEY68" s="5"/>
      <c r="LEZ68" s="5"/>
      <c r="LFA68" s="5"/>
      <c r="LFB68" s="5"/>
      <c r="LFC68" s="5"/>
      <c r="LFD68" s="5"/>
      <c r="LFE68" s="5"/>
      <c r="LFF68" s="5"/>
      <c r="LFG68" s="5"/>
      <c r="LFH68" s="5"/>
      <c r="LFI68" s="5"/>
      <c r="LFJ68" s="5"/>
      <c r="LFK68" s="5"/>
      <c r="LFL68" s="5"/>
      <c r="LFM68" s="5"/>
      <c r="LFN68" s="5"/>
      <c r="LFO68" s="5"/>
      <c r="LFP68" s="5"/>
      <c r="LFQ68" s="5"/>
      <c r="LFR68" s="5"/>
      <c r="LFS68" s="5"/>
      <c r="LFT68" s="5"/>
      <c r="LFU68" s="5"/>
      <c r="LFV68" s="5"/>
      <c r="LFW68" s="5"/>
      <c r="LFX68" s="5"/>
      <c r="LFY68" s="5"/>
      <c r="LFZ68" s="5"/>
      <c r="LGA68" s="5"/>
      <c r="LGB68" s="5"/>
      <c r="LGC68" s="5"/>
      <c r="LGD68" s="5"/>
      <c r="LGE68" s="5"/>
      <c r="LGF68" s="5"/>
      <c r="LGG68" s="5"/>
      <c r="LGH68" s="5"/>
      <c r="LGI68" s="5"/>
      <c r="LGJ68" s="5"/>
      <c r="LGK68" s="5"/>
      <c r="LGL68" s="5"/>
      <c r="LGM68" s="5"/>
      <c r="LGN68" s="5"/>
      <c r="LGO68" s="5"/>
      <c r="LGP68" s="5"/>
      <c r="LGQ68" s="5"/>
      <c r="LGR68" s="5"/>
      <c r="LGS68" s="5"/>
      <c r="LGT68" s="5"/>
      <c r="LGU68" s="5"/>
      <c r="LGV68" s="5"/>
      <c r="LGW68" s="5"/>
      <c r="LGX68" s="5"/>
      <c r="LGY68" s="5"/>
      <c r="LGZ68" s="5"/>
      <c r="LHA68" s="5"/>
      <c r="LHB68" s="5"/>
      <c r="LHC68" s="5"/>
      <c r="LHD68" s="5"/>
      <c r="LHE68" s="5"/>
      <c r="LHF68" s="5"/>
      <c r="LHG68" s="5"/>
      <c r="LHH68" s="5"/>
      <c r="LHI68" s="5"/>
      <c r="LHJ68" s="5"/>
      <c r="LHK68" s="5"/>
      <c r="LHL68" s="5"/>
      <c r="LHM68" s="5"/>
      <c r="LHN68" s="5"/>
      <c r="LHO68" s="5"/>
      <c r="LHP68" s="5"/>
      <c r="LHQ68" s="5"/>
      <c r="LHR68" s="5"/>
      <c r="LHS68" s="5"/>
      <c r="LHT68" s="5"/>
      <c r="LHU68" s="5"/>
      <c r="LHV68" s="5"/>
      <c r="LHW68" s="5"/>
      <c r="LHX68" s="5"/>
      <c r="LHY68" s="5"/>
      <c r="LHZ68" s="5"/>
      <c r="LIA68" s="5"/>
      <c r="LIB68" s="5"/>
      <c r="LIC68" s="5"/>
      <c r="LID68" s="5"/>
      <c r="LIE68" s="5"/>
      <c r="LIF68" s="5"/>
      <c r="LIG68" s="5"/>
      <c r="LIH68" s="5"/>
      <c r="LII68" s="5"/>
      <c r="LIJ68" s="5"/>
      <c r="LIK68" s="5"/>
      <c r="LIL68" s="5"/>
      <c r="LIM68" s="5"/>
      <c r="LIN68" s="5"/>
      <c r="LIO68" s="5"/>
      <c r="LIP68" s="5"/>
      <c r="LIQ68" s="5"/>
      <c r="LIR68" s="5"/>
      <c r="LIS68" s="5"/>
      <c r="LIT68" s="5"/>
      <c r="LIU68" s="5"/>
      <c r="LIV68" s="5"/>
      <c r="LIW68" s="5"/>
      <c r="LIX68" s="5"/>
      <c r="LIY68" s="5"/>
      <c r="LIZ68" s="5"/>
      <c r="LJA68" s="5"/>
      <c r="LJB68" s="5"/>
      <c r="LJC68" s="5"/>
      <c r="LJD68" s="5"/>
      <c r="LJE68" s="5"/>
      <c r="LJF68" s="5"/>
      <c r="LJG68" s="5"/>
      <c r="LJH68" s="5"/>
      <c r="LJI68" s="5"/>
      <c r="LJJ68" s="5"/>
      <c r="LJK68" s="5"/>
      <c r="LJL68" s="5"/>
      <c r="LJM68" s="5"/>
      <c r="LJN68" s="5"/>
      <c r="LJO68" s="5"/>
      <c r="LJP68" s="5"/>
      <c r="LJQ68" s="5"/>
      <c r="LJR68" s="5"/>
      <c r="LJS68" s="5"/>
      <c r="LJT68" s="5"/>
      <c r="LJU68" s="5"/>
      <c r="LJV68" s="5"/>
      <c r="LJW68" s="5"/>
      <c r="LJX68" s="5"/>
      <c r="LJY68" s="5"/>
      <c r="LJZ68" s="5"/>
      <c r="LKA68" s="5"/>
      <c r="LKB68" s="5"/>
      <c r="LKC68" s="5"/>
      <c r="LKD68" s="5"/>
      <c r="LKE68" s="5"/>
      <c r="LKF68" s="5"/>
      <c r="LKG68" s="5"/>
      <c r="LKH68" s="5"/>
      <c r="LKI68" s="5"/>
      <c r="LKJ68" s="5"/>
      <c r="LKK68" s="5"/>
      <c r="LKL68" s="5"/>
      <c r="LKM68" s="5"/>
      <c r="LKN68" s="5"/>
      <c r="LKO68" s="5"/>
      <c r="LKP68" s="5"/>
      <c r="LKQ68" s="5"/>
      <c r="LKR68" s="5"/>
      <c r="LKS68" s="5"/>
      <c r="LKT68" s="5"/>
      <c r="LKU68" s="5"/>
      <c r="LKV68" s="5"/>
      <c r="LKW68" s="5"/>
      <c r="LKX68" s="5"/>
      <c r="LKY68" s="5"/>
      <c r="LKZ68" s="5"/>
      <c r="LLA68" s="5"/>
      <c r="LLB68" s="5"/>
      <c r="LLC68" s="5"/>
      <c r="LLD68" s="5"/>
      <c r="LLE68" s="5"/>
      <c r="LLF68" s="5"/>
      <c r="LLG68" s="5"/>
      <c r="LLH68" s="5"/>
      <c r="LLI68" s="5"/>
      <c r="LLJ68" s="5"/>
      <c r="LLK68" s="5"/>
      <c r="LLL68" s="5"/>
      <c r="LLM68" s="5"/>
      <c r="LLN68" s="5"/>
      <c r="LLO68" s="5"/>
      <c r="LLP68" s="5"/>
      <c r="LLQ68" s="5"/>
      <c r="LLR68" s="5"/>
      <c r="LLS68" s="5"/>
      <c r="LLT68" s="5"/>
      <c r="LLU68" s="5"/>
      <c r="LLV68" s="5"/>
      <c r="LLW68" s="5"/>
      <c r="LLX68" s="5"/>
      <c r="LLY68" s="5"/>
      <c r="LLZ68" s="5"/>
      <c r="LMA68" s="5"/>
      <c r="LMB68" s="5"/>
      <c r="LMC68" s="5"/>
      <c r="LMD68" s="5"/>
      <c r="LME68" s="5"/>
      <c r="LMF68" s="5"/>
      <c r="LMG68" s="5"/>
      <c r="LMH68" s="5"/>
      <c r="LMI68" s="5"/>
      <c r="LMJ68" s="5"/>
      <c r="LMK68" s="5"/>
      <c r="LML68" s="5"/>
      <c r="LMM68" s="5"/>
      <c r="LMN68" s="5"/>
      <c r="LMO68" s="5"/>
      <c r="LMP68" s="5"/>
      <c r="LMQ68" s="5"/>
      <c r="LMR68" s="5"/>
      <c r="LMS68" s="5"/>
      <c r="LMT68" s="5"/>
      <c r="LMU68" s="5"/>
      <c r="LMV68" s="5"/>
      <c r="LMW68" s="5"/>
      <c r="LMX68" s="5"/>
      <c r="LMY68" s="5"/>
      <c r="LMZ68" s="5"/>
      <c r="LNA68" s="5"/>
      <c r="LNB68" s="5"/>
      <c r="LNC68" s="5"/>
      <c r="LND68" s="5"/>
      <c r="LNE68" s="5"/>
      <c r="LNF68" s="5"/>
      <c r="LNG68" s="5"/>
      <c r="LNH68" s="5"/>
      <c r="LNI68" s="5"/>
      <c r="LNJ68" s="5"/>
      <c r="LNK68" s="5"/>
      <c r="LNL68" s="5"/>
      <c r="LNM68" s="5"/>
      <c r="LNN68" s="5"/>
      <c r="LNO68" s="5"/>
      <c r="LNP68" s="5"/>
      <c r="LNQ68" s="5"/>
      <c r="LNR68" s="5"/>
      <c r="LNS68" s="5"/>
      <c r="LNT68" s="5"/>
      <c r="LNU68" s="5"/>
      <c r="LNV68" s="5"/>
      <c r="LNW68" s="5"/>
      <c r="LNX68" s="5"/>
      <c r="LNY68" s="5"/>
      <c r="LNZ68" s="5"/>
      <c r="LOA68" s="5"/>
      <c r="LOB68" s="5"/>
      <c r="LOC68" s="5"/>
      <c r="LOD68" s="5"/>
      <c r="LOE68" s="5"/>
      <c r="LOF68" s="5"/>
      <c r="LOG68" s="5"/>
      <c r="LOH68" s="5"/>
      <c r="LOI68" s="5"/>
      <c r="LOJ68" s="5"/>
      <c r="LOK68" s="5"/>
      <c r="LOL68" s="5"/>
      <c r="LOM68" s="5"/>
      <c r="LON68" s="5"/>
      <c r="LOO68" s="5"/>
      <c r="LOP68" s="5"/>
      <c r="LOQ68" s="5"/>
      <c r="LOR68" s="5"/>
      <c r="LOS68" s="5"/>
      <c r="LOT68" s="5"/>
      <c r="LOU68" s="5"/>
      <c r="LOV68" s="5"/>
      <c r="LOW68" s="5"/>
      <c r="LOX68" s="5"/>
      <c r="LOY68" s="5"/>
      <c r="LOZ68" s="5"/>
      <c r="LPA68" s="5"/>
      <c r="LPB68" s="5"/>
      <c r="LPC68" s="5"/>
      <c r="LPD68" s="5"/>
      <c r="LPE68" s="5"/>
      <c r="LPF68" s="5"/>
      <c r="LPG68" s="5"/>
      <c r="LPH68" s="5"/>
      <c r="LPI68" s="5"/>
      <c r="LPJ68" s="5"/>
      <c r="LPK68" s="5"/>
      <c r="LPL68" s="5"/>
      <c r="LPM68" s="5"/>
      <c r="LPN68" s="5"/>
      <c r="LPO68" s="5"/>
      <c r="LPP68" s="5"/>
      <c r="LPQ68" s="5"/>
      <c r="LPR68" s="5"/>
      <c r="LPS68" s="5"/>
      <c r="LPT68" s="5"/>
      <c r="LPU68" s="5"/>
      <c r="LPV68" s="5"/>
      <c r="LPW68" s="5"/>
      <c r="LPX68" s="5"/>
      <c r="LPY68" s="5"/>
      <c r="LPZ68" s="5"/>
      <c r="LQA68" s="5"/>
      <c r="LQB68" s="5"/>
      <c r="LQC68" s="5"/>
      <c r="LQD68" s="5"/>
      <c r="LQE68" s="5"/>
      <c r="LQF68" s="5"/>
      <c r="LQG68" s="5"/>
      <c r="LQH68" s="5"/>
      <c r="LQI68" s="5"/>
      <c r="LQJ68" s="5"/>
      <c r="LQK68" s="5"/>
      <c r="LQL68" s="5"/>
      <c r="LQM68" s="5"/>
      <c r="LQN68" s="5"/>
      <c r="LQO68" s="5"/>
      <c r="LQP68" s="5"/>
      <c r="LQQ68" s="5"/>
      <c r="LQR68" s="5"/>
      <c r="LQS68" s="5"/>
      <c r="LQT68" s="5"/>
      <c r="LQU68" s="5"/>
      <c r="LQV68" s="5"/>
      <c r="LQW68" s="5"/>
      <c r="LQX68" s="5"/>
      <c r="LQY68" s="5"/>
      <c r="LQZ68" s="5"/>
      <c r="LRA68" s="5"/>
      <c r="LRB68" s="5"/>
      <c r="LRC68" s="5"/>
      <c r="LRD68" s="5"/>
      <c r="LRE68" s="5"/>
      <c r="LRF68" s="5"/>
      <c r="LRG68" s="5"/>
      <c r="LRH68" s="5"/>
      <c r="LRI68" s="5"/>
      <c r="LRJ68" s="5"/>
      <c r="LRK68" s="5"/>
      <c r="LRL68" s="5"/>
      <c r="LRM68" s="5"/>
      <c r="LRN68" s="5"/>
      <c r="LRO68" s="5"/>
      <c r="LRP68" s="5"/>
      <c r="LRQ68" s="5"/>
      <c r="LRR68" s="5"/>
      <c r="LRS68" s="5"/>
      <c r="LRT68" s="5"/>
      <c r="LRU68" s="5"/>
      <c r="LRV68" s="5"/>
      <c r="LRW68" s="5"/>
      <c r="LRX68" s="5"/>
      <c r="LRY68" s="5"/>
      <c r="LRZ68" s="5"/>
      <c r="LSA68" s="5"/>
      <c r="LSB68" s="5"/>
      <c r="LSC68" s="5"/>
      <c r="LSD68" s="5"/>
      <c r="LSE68" s="5"/>
      <c r="LSF68" s="5"/>
      <c r="LSG68" s="5"/>
      <c r="LSH68" s="5"/>
      <c r="LSI68" s="5"/>
      <c r="LSJ68" s="5"/>
      <c r="LSK68" s="5"/>
      <c r="LSL68" s="5"/>
      <c r="LSM68" s="5"/>
      <c r="LSN68" s="5"/>
      <c r="LSO68" s="5"/>
      <c r="LSP68" s="5"/>
      <c r="LSQ68" s="5"/>
      <c r="LSR68" s="5"/>
      <c r="LSS68" s="5"/>
      <c r="LST68" s="5"/>
      <c r="LSU68" s="5"/>
      <c r="LSV68" s="5"/>
      <c r="LSW68" s="5"/>
      <c r="LSX68" s="5"/>
      <c r="LSY68" s="5"/>
      <c r="LSZ68" s="5"/>
      <c r="LTA68" s="5"/>
      <c r="LTB68" s="5"/>
      <c r="LTC68" s="5"/>
      <c r="LTD68" s="5"/>
      <c r="LTE68" s="5"/>
      <c r="LTF68" s="5"/>
      <c r="LTG68" s="5"/>
      <c r="LTH68" s="5"/>
      <c r="LTI68" s="5"/>
      <c r="LTJ68" s="5"/>
      <c r="LTK68" s="5"/>
      <c r="LTL68" s="5"/>
      <c r="LTM68" s="5"/>
      <c r="LTN68" s="5"/>
      <c r="LTO68" s="5"/>
      <c r="LTP68" s="5"/>
      <c r="LTQ68" s="5"/>
      <c r="LTR68" s="5"/>
      <c r="LTS68" s="5"/>
      <c r="LTT68" s="5"/>
      <c r="LTU68" s="5"/>
      <c r="LTV68" s="5"/>
      <c r="LTW68" s="5"/>
      <c r="LTX68" s="5"/>
      <c r="LTY68" s="5"/>
      <c r="LTZ68" s="5"/>
      <c r="LUA68" s="5"/>
      <c r="LUB68" s="5"/>
      <c r="LUC68" s="5"/>
      <c r="LUD68" s="5"/>
      <c r="LUE68" s="5"/>
      <c r="LUF68" s="5"/>
      <c r="LUG68" s="5"/>
      <c r="LUH68" s="5"/>
      <c r="LUI68" s="5"/>
      <c r="LUJ68" s="5"/>
      <c r="LUK68" s="5"/>
      <c r="LUL68" s="5"/>
      <c r="LUM68" s="5"/>
      <c r="LUN68" s="5"/>
      <c r="LUO68" s="5"/>
      <c r="LUP68" s="5"/>
      <c r="LUQ68" s="5"/>
      <c r="LUR68" s="5"/>
      <c r="LUS68" s="5"/>
      <c r="LUT68" s="5"/>
      <c r="LUU68" s="5"/>
      <c r="LUV68" s="5"/>
      <c r="LUW68" s="5"/>
      <c r="LUX68" s="5"/>
      <c r="LUY68" s="5"/>
      <c r="LUZ68" s="5"/>
      <c r="LVA68" s="5"/>
      <c r="LVB68" s="5"/>
      <c r="LVC68" s="5"/>
      <c r="LVD68" s="5"/>
      <c r="LVE68" s="5"/>
      <c r="LVF68" s="5"/>
      <c r="LVG68" s="5"/>
      <c r="LVH68" s="5"/>
      <c r="LVI68" s="5"/>
      <c r="LVJ68" s="5"/>
      <c r="LVK68" s="5"/>
      <c r="LVL68" s="5"/>
      <c r="LVM68" s="5"/>
      <c r="LVN68" s="5"/>
      <c r="LVO68" s="5"/>
      <c r="LVP68" s="5"/>
      <c r="LVQ68" s="5"/>
      <c r="LVR68" s="5"/>
      <c r="LVS68" s="5"/>
      <c r="LVT68" s="5"/>
      <c r="LVU68" s="5"/>
      <c r="LVV68" s="5"/>
      <c r="LVW68" s="5"/>
      <c r="LVX68" s="5"/>
      <c r="LVY68" s="5"/>
      <c r="LVZ68" s="5"/>
      <c r="LWA68" s="5"/>
      <c r="LWB68" s="5"/>
      <c r="LWC68" s="5"/>
      <c r="LWD68" s="5"/>
      <c r="LWE68" s="5"/>
      <c r="LWF68" s="5"/>
      <c r="LWG68" s="5"/>
      <c r="LWH68" s="5"/>
      <c r="LWI68" s="5"/>
      <c r="LWJ68" s="5"/>
      <c r="LWK68" s="5"/>
      <c r="LWL68" s="5"/>
      <c r="LWM68" s="5"/>
      <c r="LWN68" s="5"/>
      <c r="LWO68" s="5"/>
      <c r="LWP68" s="5"/>
      <c r="LWQ68" s="5"/>
      <c r="LWR68" s="5"/>
      <c r="LWS68" s="5"/>
      <c r="LWT68" s="5"/>
      <c r="LWU68" s="5"/>
      <c r="LWV68" s="5"/>
      <c r="LWW68" s="5"/>
      <c r="LWX68" s="5"/>
      <c r="LWY68" s="5"/>
      <c r="LWZ68" s="5"/>
      <c r="LXA68" s="5"/>
      <c r="LXB68" s="5"/>
      <c r="LXC68" s="5"/>
      <c r="LXD68" s="5"/>
      <c r="LXE68" s="5"/>
      <c r="LXF68" s="5"/>
      <c r="LXG68" s="5"/>
      <c r="LXH68" s="5"/>
      <c r="LXI68" s="5"/>
      <c r="LXJ68" s="5"/>
      <c r="LXK68" s="5"/>
      <c r="LXL68" s="5"/>
      <c r="LXM68" s="5"/>
      <c r="LXN68" s="5"/>
      <c r="LXO68" s="5"/>
      <c r="LXP68" s="5"/>
      <c r="LXQ68" s="5"/>
      <c r="LXR68" s="5"/>
      <c r="LXS68" s="5"/>
      <c r="LXT68" s="5"/>
      <c r="LXU68" s="5"/>
      <c r="LXV68" s="5"/>
      <c r="LXW68" s="5"/>
      <c r="LXX68" s="5"/>
      <c r="LXY68" s="5"/>
      <c r="LXZ68" s="5"/>
      <c r="LYA68" s="5"/>
      <c r="LYB68" s="5"/>
      <c r="LYC68" s="5"/>
      <c r="LYD68" s="5"/>
      <c r="LYE68" s="5"/>
      <c r="LYF68" s="5"/>
      <c r="LYG68" s="5"/>
      <c r="LYH68" s="5"/>
      <c r="LYI68" s="5"/>
      <c r="LYJ68" s="5"/>
      <c r="LYK68" s="5"/>
      <c r="LYL68" s="5"/>
      <c r="LYM68" s="5"/>
      <c r="LYN68" s="5"/>
      <c r="LYO68" s="5"/>
      <c r="LYP68" s="5"/>
      <c r="LYQ68" s="5"/>
      <c r="LYR68" s="5"/>
      <c r="LYS68" s="5"/>
      <c r="LYT68" s="5"/>
      <c r="LYU68" s="5"/>
      <c r="LYV68" s="5"/>
      <c r="LYW68" s="5"/>
      <c r="LYX68" s="5"/>
      <c r="LYY68" s="5"/>
      <c r="LYZ68" s="5"/>
      <c r="LZA68" s="5"/>
      <c r="LZB68" s="5"/>
      <c r="LZC68" s="5"/>
      <c r="LZD68" s="5"/>
      <c r="LZE68" s="5"/>
      <c r="LZF68" s="5"/>
      <c r="LZG68" s="5"/>
      <c r="LZH68" s="5"/>
      <c r="LZI68" s="5"/>
      <c r="LZJ68" s="5"/>
      <c r="LZK68" s="5"/>
      <c r="LZL68" s="5"/>
      <c r="LZM68" s="5"/>
      <c r="LZN68" s="5"/>
      <c r="LZO68" s="5"/>
      <c r="LZP68" s="5"/>
      <c r="LZQ68" s="5"/>
      <c r="LZR68" s="5"/>
      <c r="LZS68" s="5"/>
      <c r="LZT68" s="5"/>
      <c r="LZU68" s="5"/>
      <c r="LZV68" s="5"/>
      <c r="LZW68" s="5"/>
      <c r="LZX68" s="5"/>
      <c r="LZY68" s="5"/>
      <c r="LZZ68" s="5"/>
      <c r="MAA68" s="5"/>
      <c r="MAB68" s="5"/>
      <c r="MAC68" s="5"/>
      <c r="MAD68" s="5"/>
      <c r="MAE68" s="5"/>
      <c r="MAF68" s="5"/>
      <c r="MAG68" s="5"/>
      <c r="MAH68" s="5"/>
      <c r="MAI68" s="5"/>
      <c r="MAJ68" s="5"/>
      <c r="MAK68" s="5"/>
      <c r="MAL68" s="5"/>
      <c r="MAM68" s="5"/>
      <c r="MAN68" s="5"/>
      <c r="MAO68" s="5"/>
      <c r="MAP68" s="5"/>
      <c r="MAQ68" s="5"/>
      <c r="MAR68" s="5"/>
      <c r="MAS68" s="5"/>
      <c r="MAT68" s="5"/>
      <c r="MAU68" s="5"/>
      <c r="MAV68" s="5"/>
      <c r="MAW68" s="5"/>
      <c r="MAX68" s="5"/>
      <c r="MAY68" s="5"/>
      <c r="MAZ68" s="5"/>
      <c r="MBA68" s="5"/>
      <c r="MBB68" s="5"/>
      <c r="MBC68" s="5"/>
      <c r="MBD68" s="5"/>
      <c r="MBE68" s="5"/>
      <c r="MBF68" s="5"/>
      <c r="MBG68" s="5"/>
      <c r="MBH68" s="5"/>
      <c r="MBI68" s="5"/>
      <c r="MBJ68" s="5"/>
      <c r="MBK68" s="5"/>
      <c r="MBL68" s="5"/>
      <c r="MBM68" s="5"/>
      <c r="MBN68" s="5"/>
      <c r="MBO68" s="5"/>
      <c r="MBP68" s="5"/>
      <c r="MBQ68" s="5"/>
      <c r="MBR68" s="5"/>
      <c r="MBS68" s="5"/>
      <c r="MBT68" s="5"/>
      <c r="MBU68" s="5"/>
      <c r="MBV68" s="5"/>
      <c r="MBW68" s="5"/>
      <c r="MBX68" s="5"/>
      <c r="MBY68" s="5"/>
      <c r="MBZ68" s="5"/>
      <c r="MCA68" s="5"/>
      <c r="MCB68" s="5"/>
      <c r="MCC68" s="5"/>
      <c r="MCD68" s="5"/>
      <c r="MCE68" s="5"/>
      <c r="MCF68" s="5"/>
      <c r="MCG68" s="5"/>
      <c r="MCH68" s="5"/>
      <c r="MCI68" s="5"/>
      <c r="MCJ68" s="5"/>
      <c r="MCK68" s="5"/>
      <c r="MCL68" s="5"/>
      <c r="MCM68" s="5"/>
      <c r="MCN68" s="5"/>
      <c r="MCO68" s="5"/>
      <c r="MCP68" s="5"/>
      <c r="MCQ68" s="5"/>
      <c r="MCR68" s="5"/>
      <c r="MCS68" s="5"/>
      <c r="MCT68" s="5"/>
      <c r="MCU68" s="5"/>
      <c r="MCV68" s="5"/>
      <c r="MCW68" s="5"/>
      <c r="MCX68" s="5"/>
      <c r="MCY68" s="5"/>
      <c r="MCZ68" s="5"/>
      <c r="MDA68" s="5"/>
      <c r="MDB68" s="5"/>
      <c r="MDC68" s="5"/>
      <c r="MDD68" s="5"/>
      <c r="MDE68" s="5"/>
      <c r="MDF68" s="5"/>
      <c r="MDG68" s="5"/>
      <c r="MDH68" s="5"/>
      <c r="MDI68" s="5"/>
      <c r="MDJ68" s="5"/>
      <c r="MDK68" s="5"/>
      <c r="MDL68" s="5"/>
      <c r="MDM68" s="5"/>
      <c r="MDN68" s="5"/>
      <c r="MDO68" s="5"/>
      <c r="MDP68" s="5"/>
      <c r="MDQ68" s="5"/>
      <c r="MDR68" s="5"/>
      <c r="MDS68" s="5"/>
      <c r="MDT68" s="5"/>
      <c r="MDU68" s="5"/>
      <c r="MDV68" s="5"/>
      <c r="MDW68" s="5"/>
      <c r="MDX68" s="5"/>
      <c r="MDY68" s="5"/>
      <c r="MDZ68" s="5"/>
      <c r="MEA68" s="5"/>
      <c r="MEB68" s="5"/>
      <c r="MEC68" s="5"/>
      <c r="MED68" s="5"/>
      <c r="MEE68" s="5"/>
      <c r="MEF68" s="5"/>
      <c r="MEG68" s="5"/>
      <c r="MEH68" s="5"/>
      <c r="MEI68" s="5"/>
      <c r="MEJ68" s="5"/>
      <c r="MEK68" s="5"/>
      <c r="MEL68" s="5"/>
      <c r="MEM68" s="5"/>
      <c r="MEN68" s="5"/>
      <c r="MEO68" s="5"/>
      <c r="MEP68" s="5"/>
      <c r="MEQ68" s="5"/>
      <c r="MER68" s="5"/>
      <c r="MES68" s="5"/>
      <c r="MET68" s="5"/>
      <c r="MEU68" s="5"/>
      <c r="MEV68" s="5"/>
      <c r="MEW68" s="5"/>
      <c r="MEX68" s="5"/>
      <c r="MEY68" s="5"/>
      <c r="MEZ68" s="5"/>
      <c r="MFA68" s="5"/>
      <c r="MFB68" s="5"/>
      <c r="MFC68" s="5"/>
      <c r="MFD68" s="5"/>
      <c r="MFE68" s="5"/>
      <c r="MFF68" s="5"/>
      <c r="MFG68" s="5"/>
      <c r="MFH68" s="5"/>
      <c r="MFI68" s="5"/>
      <c r="MFJ68" s="5"/>
      <c r="MFK68" s="5"/>
      <c r="MFL68" s="5"/>
      <c r="MFM68" s="5"/>
      <c r="MFN68" s="5"/>
      <c r="MFO68" s="5"/>
      <c r="MFP68" s="5"/>
      <c r="MFQ68" s="5"/>
      <c r="MFR68" s="5"/>
      <c r="MFS68" s="5"/>
      <c r="MFT68" s="5"/>
      <c r="MFU68" s="5"/>
      <c r="MFV68" s="5"/>
      <c r="MFW68" s="5"/>
      <c r="MFX68" s="5"/>
      <c r="MFY68" s="5"/>
      <c r="MFZ68" s="5"/>
      <c r="MGA68" s="5"/>
      <c r="MGB68" s="5"/>
      <c r="MGC68" s="5"/>
      <c r="MGD68" s="5"/>
      <c r="MGE68" s="5"/>
      <c r="MGF68" s="5"/>
      <c r="MGG68" s="5"/>
      <c r="MGH68" s="5"/>
      <c r="MGI68" s="5"/>
      <c r="MGJ68" s="5"/>
      <c r="MGK68" s="5"/>
      <c r="MGL68" s="5"/>
      <c r="MGM68" s="5"/>
      <c r="MGN68" s="5"/>
      <c r="MGO68" s="5"/>
      <c r="MGP68" s="5"/>
      <c r="MGQ68" s="5"/>
      <c r="MGR68" s="5"/>
      <c r="MGS68" s="5"/>
      <c r="MGT68" s="5"/>
      <c r="MGU68" s="5"/>
      <c r="MGV68" s="5"/>
      <c r="MGW68" s="5"/>
      <c r="MGX68" s="5"/>
      <c r="MGY68" s="5"/>
      <c r="MGZ68" s="5"/>
      <c r="MHA68" s="5"/>
      <c r="MHB68" s="5"/>
      <c r="MHC68" s="5"/>
      <c r="MHD68" s="5"/>
      <c r="MHE68" s="5"/>
      <c r="MHF68" s="5"/>
      <c r="MHG68" s="5"/>
      <c r="MHH68" s="5"/>
      <c r="MHI68" s="5"/>
      <c r="MHJ68" s="5"/>
      <c r="MHK68" s="5"/>
      <c r="MHL68" s="5"/>
      <c r="MHM68" s="5"/>
      <c r="MHN68" s="5"/>
      <c r="MHO68" s="5"/>
      <c r="MHP68" s="5"/>
      <c r="MHQ68" s="5"/>
      <c r="MHR68" s="5"/>
      <c r="MHS68" s="5"/>
      <c r="MHT68" s="5"/>
      <c r="MHU68" s="5"/>
      <c r="MHV68" s="5"/>
      <c r="MHW68" s="5"/>
      <c r="MHX68" s="5"/>
      <c r="MHY68" s="5"/>
      <c r="MHZ68" s="5"/>
      <c r="MIA68" s="5"/>
      <c r="MIB68" s="5"/>
      <c r="MIC68" s="5"/>
      <c r="MID68" s="5"/>
      <c r="MIE68" s="5"/>
      <c r="MIF68" s="5"/>
      <c r="MIG68" s="5"/>
      <c r="MIH68" s="5"/>
      <c r="MII68" s="5"/>
      <c r="MIJ68" s="5"/>
      <c r="MIK68" s="5"/>
      <c r="MIL68" s="5"/>
      <c r="MIM68" s="5"/>
      <c r="MIN68" s="5"/>
      <c r="MIO68" s="5"/>
      <c r="MIP68" s="5"/>
      <c r="MIQ68" s="5"/>
      <c r="MIR68" s="5"/>
      <c r="MIS68" s="5"/>
      <c r="MIT68" s="5"/>
      <c r="MIU68" s="5"/>
      <c r="MIV68" s="5"/>
      <c r="MIW68" s="5"/>
      <c r="MIX68" s="5"/>
      <c r="MIY68" s="5"/>
      <c r="MIZ68" s="5"/>
      <c r="MJA68" s="5"/>
      <c r="MJB68" s="5"/>
      <c r="MJC68" s="5"/>
      <c r="MJD68" s="5"/>
      <c r="MJE68" s="5"/>
      <c r="MJF68" s="5"/>
      <c r="MJG68" s="5"/>
      <c r="MJH68" s="5"/>
      <c r="MJI68" s="5"/>
      <c r="MJJ68" s="5"/>
      <c r="MJK68" s="5"/>
      <c r="MJL68" s="5"/>
      <c r="MJM68" s="5"/>
      <c r="MJN68" s="5"/>
      <c r="MJO68" s="5"/>
      <c r="MJP68" s="5"/>
      <c r="MJQ68" s="5"/>
      <c r="MJR68" s="5"/>
      <c r="MJS68" s="5"/>
      <c r="MJT68" s="5"/>
      <c r="MJU68" s="5"/>
      <c r="MJV68" s="5"/>
      <c r="MJW68" s="5"/>
      <c r="MJX68" s="5"/>
      <c r="MJY68" s="5"/>
      <c r="MJZ68" s="5"/>
      <c r="MKA68" s="5"/>
      <c r="MKB68" s="5"/>
      <c r="MKC68" s="5"/>
      <c r="MKD68" s="5"/>
      <c r="MKE68" s="5"/>
      <c r="MKF68" s="5"/>
      <c r="MKG68" s="5"/>
      <c r="MKH68" s="5"/>
      <c r="MKI68" s="5"/>
      <c r="MKJ68" s="5"/>
      <c r="MKK68" s="5"/>
      <c r="MKL68" s="5"/>
      <c r="MKM68" s="5"/>
      <c r="MKN68" s="5"/>
      <c r="MKO68" s="5"/>
      <c r="MKP68" s="5"/>
      <c r="MKQ68" s="5"/>
      <c r="MKR68" s="5"/>
      <c r="MKS68" s="5"/>
      <c r="MKT68" s="5"/>
      <c r="MKU68" s="5"/>
      <c r="MKV68" s="5"/>
      <c r="MKW68" s="5"/>
      <c r="MKX68" s="5"/>
      <c r="MKY68" s="5"/>
      <c r="MKZ68" s="5"/>
      <c r="MLA68" s="5"/>
      <c r="MLB68" s="5"/>
      <c r="MLC68" s="5"/>
      <c r="MLD68" s="5"/>
      <c r="MLE68" s="5"/>
      <c r="MLF68" s="5"/>
      <c r="MLG68" s="5"/>
      <c r="MLH68" s="5"/>
      <c r="MLI68" s="5"/>
      <c r="MLJ68" s="5"/>
      <c r="MLK68" s="5"/>
      <c r="MLL68" s="5"/>
      <c r="MLM68" s="5"/>
      <c r="MLN68" s="5"/>
      <c r="MLO68" s="5"/>
      <c r="MLP68" s="5"/>
      <c r="MLQ68" s="5"/>
      <c r="MLR68" s="5"/>
      <c r="MLS68" s="5"/>
      <c r="MLT68" s="5"/>
      <c r="MLU68" s="5"/>
      <c r="MLV68" s="5"/>
      <c r="MLW68" s="5"/>
      <c r="MLX68" s="5"/>
      <c r="MLY68" s="5"/>
      <c r="MLZ68" s="5"/>
      <c r="MMA68" s="5"/>
      <c r="MMB68" s="5"/>
      <c r="MMC68" s="5"/>
      <c r="MMD68" s="5"/>
      <c r="MME68" s="5"/>
      <c r="MMF68" s="5"/>
      <c r="MMG68" s="5"/>
      <c r="MMH68" s="5"/>
      <c r="MMI68" s="5"/>
      <c r="MMJ68" s="5"/>
      <c r="MMK68" s="5"/>
      <c r="MML68" s="5"/>
      <c r="MMM68" s="5"/>
      <c r="MMN68" s="5"/>
      <c r="MMO68" s="5"/>
      <c r="MMP68" s="5"/>
      <c r="MMQ68" s="5"/>
      <c r="MMR68" s="5"/>
      <c r="MMS68" s="5"/>
      <c r="MMT68" s="5"/>
      <c r="MMU68" s="5"/>
      <c r="MMV68" s="5"/>
      <c r="MMW68" s="5"/>
      <c r="MMX68" s="5"/>
      <c r="MMY68" s="5"/>
      <c r="MMZ68" s="5"/>
      <c r="MNA68" s="5"/>
      <c r="MNB68" s="5"/>
      <c r="MNC68" s="5"/>
      <c r="MND68" s="5"/>
      <c r="MNE68" s="5"/>
      <c r="MNF68" s="5"/>
      <c r="MNG68" s="5"/>
      <c r="MNH68" s="5"/>
      <c r="MNI68" s="5"/>
      <c r="MNJ68" s="5"/>
      <c r="MNK68" s="5"/>
      <c r="MNL68" s="5"/>
      <c r="MNM68" s="5"/>
      <c r="MNN68" s="5"/>
      <c r="MNO68" s="5"/>
      <c r="MNP68" s="5"/>
      <c r="MNQ68" s="5"/>
      <c r="MNR68" s="5"/>
      <c r="MNS68" s="5"/>
      <c r="MNT68" s="5"/>
      <c r="MNU68" s="5"/>
      <c r="MNV68" s="5"/>
      <c r="MNW68" s="5"/>
      <c r="MNX68" s="5"/>
      <c r="MNY68" s="5"/>
      <c r="MNZ68" s="5"/>
      <c r="MOA68" s="5"/>
      <c r="MOB68" s="5"/>
      <c r="MOC68" s="5"/>
      <c r="MOD68" s="5"/>
      <c r="MOE68" s="5"/>
      <c r="MOF68" s="5"/>
      <c r="MOG68" s="5"/>
      <c r="MOH68" s="5"/>
      <c r="MOI68" s="5"/>
      <c r="MOJ68" s="5"/>
      <c r="MOK68" s="5"/>
      <c r="MOL68" s="5"/>
      <c r="MOM68" s="5"/>
      <c r="MON68" s="5"/>
      <c r="MOO68" s="5"/>
      <c r="MOP68" s="5"/>
      <c r="MOQ68" s="5"/>
      <c r="MOR68" s="5"/>
      <c r="MOS68" s="5"/>
      <c r="MOT68" s="5"/>
      <c r="MOU68" s="5"/>
      <c r="MOV68" s="5"/>
      <c r="MOW68" s="5"/>
      <c r="MOX68" s="5"/>
      <c r="MOY68" s="5"/>
      <c r="MOZ68" s="5"/>
      <c r="MPA68" s="5"/>
      <c r="MPB68" s="5"/>
      <c r="MPC68" s="5"/>
      <c r="MPD68" s="5"/>
      <c r="MPE68" s="5"/>
      <c r="MPF68" s="5"/>
      <c r="MPG68" s="5"/>
      <c r="MPH68" s="5"/>
      <c r="MPI68" s="5"/>
      <c r="MPJ68" s="5"/>
      <c r="MPK68" s="5"/>
      <c r="MPL68" s="5"/>
      <c r="MPM68" s="5"/>
      <c r="MPN68" s="5"/>
      <c r="MPO68" s="5"/>
      <c r="MPP68" s="5"/>
      <c r="MPQ68" s="5"/>
      <c r="MPR68" s="5"/>
      <c r="MPS68" s="5"/>
      <c r="MPT68" s="5"/>
      <c r="MPU68" s="5"/>
      <c r="MPV68" s="5"/>
      <c r="MPW68" s="5"/>
      <c r="MPX68" s="5"/>
      <c r="MPY68" s="5"/>
      <c r="MPZ68" s="5"/>
      <c r="MQA68" s="5"/>
      <c r="MQB68" s="5"/>
      <c r="MQC68" s="5"/>
      <c r="MQD68" s="5"/>
      <c r="MQE68" s="5"/>
      <c r="MQF68" s="5"/>
      <c r="MQG68" s="5"/>
      <c r="MQH68" s="5"/>
      <c r="MQI68" s="5"/>
      <c r="MQJ68" s="5"/>
      <c r="MQK68" s="5"/>
      <c r="MQL68" s="5"/>
      <c r="MQM68" s="5"/>
      <c r="MQN68" s="5"/>
      <c r="MQO68" s="5"/>
      <c r="MQP68" s="5"/>
      <c r="MQQ68" s="5"/>
      <c r="MQR68" s="5"/>
      <c r="MQS68" s="5"/>
      <c r="MQT68" s="5"/>
      <c r="MQU68" s="5"/>
      <c r="MQV68" s="5"/>
      <c r="MQW68" s="5"/>
      <c r="MQX68" s="5"/>
      <c r="MQY68" s="5"/>
      <c r="MQZ68" s="5"/>
      <c r="MRA68" s="5"/>
      <c r="MRB68" s="5"/>
      <c r="MRC68" s="5"/>
      <c r="MRD68" s="5"/>
      <c r="MRE68" s="5"/>
      <c r="MRF68" s="5"/>
      <c r="MRG68" s="5"/>
      <c r="MRH68" s="5"/>
      <c r="MRI68" s="5"/>
      <c r="MRJ68" s="5"/>
      <c r="MRK68" s="5"/>
      <c r="MRL68" s="5"/>
      <c r="MRM68" s="5"/>
      <c r="MRN68" s="5"/>
      <c r="MRO68" s="5"/>
      <c r="MRP68" s="5"/>
      <c r="MRQ68" s="5"/>
      <c r="MRR68" s="5"/>
      <c r="MRS68" s="5"/>
      <c r="MRT68" s="5"/>
      <c r="MRU68" s="5"/>
      <c r="MRV68" s="5"/>
      <c r="MRW68" s="5"/>
      <c r="MRX68" s="5"/>
      <c r="MRY68" s="5"/>
      <c r="MRZ68" s="5"/>
      <c r="MSA68" s="5"/>
      <c r="MSB68" s="5"/>
      <c r="MSC68" s="5"/>
      <c r="MSD68" s="5"/>
      <c r="MSE68" s="5"/>
      <c r="MSF68" s="5"/>
      <c r="MSG68" s="5"/>
      <c r="MSH68" s="5"/>
      <c r="MSI68" s="5"/>
      <c r="MSJ68" s="5"/>
      <c r="MSK68" s="5"/>
      <c r="MSL68" s="5"/>
      <c r="MSM68" s="5"/>
      <c r="MSN68" s="5"/>
      <c r="MSO68" s="5"/>
      <c r="MSP68" s="5"/>
      <c r="MSQ68" s="5"/>
      <c r="MSR68" s="5"/>
      <c r="MSS68" s="5"/>
      <c r="MST68" s="5"/>
      <c r="MSU68" s="5"/>
      <c r="MSV68" s="5"/>
      <c r="MSW68" s="5"/>
      <c r="MSX68" s="5"/>
      <c r="MSY68" s="5"/>
      <c r="MSZ68" s="5"/>
      <c r="MTA68" s="5"/>
      <c r="MTB68" s="5"/>
      <c r="MTC68" s="5"/>
      <c r="MTD68" s="5"/>
      <c r="MTE68" s="5"/>
      <c r="MTF68" s="5"/>
      <c r="MTG68" s="5"/>
      <c r="MTH68" s="5"/>
      <c r="MTI68" s="5"/>
      <c r="MTJ68" s="5"/>
      <c r="MTK68" s="5"/>
      <c r="MTL68" s="5"/>
      <c r="MTM68" s="5"/>
      <c r="MTN68" s="5"/>
      <c r="MTO68" s="5"/>
      <c r="MTP68" s="5"/>
      <c r="MTQ68" s="5"/>
      <c r="MTR68" s="5"/>
      <c r="MTS68" s="5"/>
      <c r="MTT68" s="5"/>
      <c r="MTU68" s="5"/>
      <c r="MTV68" s="5"/>
      <c r="MTW68" s="5"/>
      <c r="MTX68" s="5"/>
      <c r="MTY68" s="5"/>
      <c r="MTZ68" s="5"/>
      <c r="MUA68" s="5"/>
      <c r="MUB68" s="5"/>
      <c r="MUC68" s="5"/>
      <c r="MUD68" s="5"/>
      <c r="MUE68" s="5"/>
      <c r="MUF68" s="5"/>
      <c r="MUG68" s="5"/>
      <c r="MUH68" s="5"/>
      <c r="MUI68" s="5"/>
      <c r="MUJ68" s="5"/>
      <c r="MUK68" s="5"/>
      <c r="MUL68" s="5"/>
      <c r="MUM68" s="5"/>
      <c r="MUN68" s="5"/>
      <c r="MUO68" s="5"/>
      <c r="MUP68" s="5"/>
      <c r="MUQ68" s="5"/>
      <c r="MUR68" s="5"/>
      <c r="MUS68" s="5"/>
      <c r="MUT68" s="5"/>
      <c r="MUU68" s="5"/>
      <c r="MUV68" s="5"/>
      <c r="MUW68" s="5"/>
      <c r="MUX68" s="5"/>
      <c r="MUY68" s="5"/>
      <c r="MUZ68" s="5"/>
      <c r="MVA68" s="5"/>
      <c r="MVB68" s="5"/>
      <c r="MVC68" s="5"/>
      <c r="MVD68" s="5"/>
      <c r="MVE68" s="5"/>
      <c r="MVF68" s="5"/>
      <c r="MVG68" s="5"/>
      <c r="MVH68" s="5"/>
      <c r="MVI68" s="5"/>
      <c r="MVJ68" s="5"/>
      <c r="MVK68" s="5"/>
      <c r="MVL68" s="5"/>
      <c r="MVM68" s="5"/>
      <c r="MVN68" s="5"/>
      <c r="MVO68" s="5"/>
      <c r="MVP68" s="5"/>
      <c r="MVQ68" s="5"/>
      <c r="MVR68" s="5"/>
      <c r="MVS68" s="5"/>
      <c r="MVT68" s="5"/>
      <c r="MVU68" s="5"/>
      <c r="MVV68" s="5"/>
      <c r="MVW68" s="5"/>
      <c r="MVX68" s="5"/>
      <c r="MVY68" s="5"/>
      <c r="MVZ68" s="5"/>
      <c r="MWA68" s="5"/>
      <c r="MWB68" s="5"/>
      <c r="MWC68" s="5"/>
      <c r="MWD68" s="5"/>
      <c r="MWE68" s="5"/>
      <c r="MWF68" s="5"/>
      <c r="MWG68" s="5"/>
      <c r="MWH68" s="5"/>
      <c r="MWI68" s="5"/>
      <c r="MWJ68" s="5"/>
      <c r="MWK68" s="5"/>
      <c r="MWL68" s="5"/>
      <c r="MWM68" s="5"/>
      <c r="MWN68" s="5"/>
      <c r="MWO68" s="5"/>
      <c r="MWP68" s="5"/>
      <c r="MWQ68" s="5"/>
      <c r="MWR68" s="5"/>
      <c r="MWS68" s="5"/>
      <c r="MWT68" s="5"/>
      <c r="MWU68" s="5"/>
      <c r="MWV68" s="5"/>
      <c r="MWW68" s="5"/>
      <c r="MWX68" s="5"/>
      <c r="MWY68" s="5"/>
      <c r="MWZ68" s="5"/>
      <c r="MXA68" s="5"/>
      <c r="MXB68" s="5"/>
      <c r="MXC68" s="5"/>
      <c r="MXD68" s="5"/>
      <c r="MXE68" s="5"/>
      <c r="MXF68" s="5"/>
      <c r="MXG68" s="5"/>
      <c r="MXH68" s="5"/>
      <c r="MXI68" s="5"/>
      <c r="MXJ68" s="5"/>
      <c r="MXK68" s="5"/>
      <c r="MXL68" s="5"/>
      <c r="MXM68" s="5"/>
      <c r="MXN68" s="5"/>
      <c r="MXO68" s="5"/>
      <c r="MXP68" s="5"/>
      <c r="MXQ68" s="5"/>
      <c r="MXR68" s="5"/>
      <c r="MXS68" s="5"/>
      <c r="MXT68" s="5"/>
      <c r="MXU68" s="5"/>
      <c r="MXV68" s="5"/>
      <c r="MXW68" s="5"/>
      <c r="MXX68" s="5"/>
      <c r="MXY68" s="5"/>
      <c r="MXZ68" s="5"/>
      <c r="MYA68" s="5"/>
      <c r="MYB68" s="5"/>
      <c r="MYC68" s="5"/>
      <c r="MYD68" s="5"/>
      <c r="MYE68" s="5"/>
      <c r="MYF68" s="5"/>
      <c r="MYG68" s="5"/>
      <c r="MYH68" s="5"/>
      <c r="MYI68" s="5"/>
      <c r="MYJ68" s="5"/>
      <c r="MYK68" s="5"/>
      <c r="MYL68" s="5"/>
      <c r="MYM68" s="5"/>
      <c r="MYN68" s="5"/>
      <c r="MYO68" s="5"/>
      <c r="MYP68" s="5"/>
      <c r="MYQ68" s="5"/>
      <c r="MYR68" s="5"/>
      <c r="MYS68" s="5"/>
      <c r="MYT68" s="5"/>
      <c r="MYU68" s="5"/>
      <c r="MYV68" s="5"/>
      <c r="MYW68" s="5"/>
      <c r="MYX68" s="5"/>
      <c r="MYY68" s="5"/>
      <c r="MYZ68" s="5"/>
      <c r="MZA68" s="5"/>
      <c r="MZB68" s="5"/>
      <c r="MZC68" s="5"/>
      <c r="MZD68" s="5"/>
      <c r="MZE68" s="5"/>
      <c r="MZF68" s="5"/>
      <c r="MZG68" s="5"/>
      <c r="MZH68" s="5"/>
      <c r="MZI68" s="5"/>
      <c r="MZJ68" s="5"/>
      <c r="MZK68" s="5"/>
      <c r="MZL68" s="5"/>
      <c r="MZM68" s="5"/>
      <c r="MZN68" s="5"/>
      <c r="MZO68" s="5"/>
      <c r="MZP68" s="5"/>
      <c r="MZQ68" s="5"/>
      <c r="MZR68" s="5"/>
      <c r="MZS68" s="5"/>
      <c r="MZT68" s="5"/>
      <c r="MZU68" s="5"/>
      <c r="MZV68" s="5"/>
      <c r="MZW68" s="5"/>
      <c r="MZX68" s="5"/>
      <c r="MZY68" s="5"/>
      <c r="MZZ68" s="5"/>
      <c r="NAA68" s="5"/>
      <c r="NAB68" s="5"/>
      <c r="NAC68" s="5"/>
      <c r="NAD68" s="5"/>
      <c r="NAE68" s="5"/>
      <c r="NAF68" s="5"/>
      <c r="NAG68" s="5"/>
      <c r="NAH68" s="5"/>
      <c r="NAI68" s="5"/>
      <c r="NAJ68" s="5"/>
      <c r="NAK68" s="5"/>
      <c r="NAL68" s="5"/>
      <c r="NAM68" s="5"/>
      <c r="NAN68" s="5"/>
      <c r="NAO68" s="5"/>
      <c r="NAP68" s="5"/>
      <c r="NAQ68" s="5"/>
      <c r="NAR68" s="5"/>
      <c r="NAS68" s="5"/>
      <c r="NAT68" s="5"/>
      <c r="NAU68" s="5"/>
      <c r="NAV68" s="5"/>
      <c r="NAW68" s="5"/>
      <c r="NAX68" s="5"/>
      <c r="NAY68" s="5"/>
      <c r="NAZ68" s="5"/>
      <c r="NBA68" s="5"/>
      <c r="NBB68" s="5"/>
      <c r="NBC68" s="5"/>
      <c r="NBD68" s="5"/>
      <c r="NBE68" s="5"/>
      <c r="NBF68" s="5"/>
      <c r="NBG68" s="5"/>
      <c r="NBH68" s="5"/>
      <c r="NBI68" s="5"/>
      <c r="NBJ68" s="5"/>
      <c r="NBK68" s="5"/>
      <c r="NBL68" s="5"/>
      <c r="NBM68" s="5"/>
      <c r="NBN68" s="5"/>
      <c r="NBO68" s="5"/>
      <c r="NBP68" s="5"/>
      <c r="NBQ68" s="5"/>
      <c r="NBR68" s="5"/>
      <c r="NBS68" s="5"/>
      <c r="NBT68" s="5"/>
      <c r="NBU68" s="5"/>
      <c r="NBV68" s="5"/>
      <c r="NBW68" s="5"/>
      <c r="NBX68" s="5"/>
      <c r="NBY68" s="5"/>
      <c r="NBZ68" s="5"/>
      <c r="NCA68" s="5"/>
      <c r="NCB68" s="5"/>
      <c r="NCC68" s="5"/>
      <c r="NCD68" s="5"/>
      <c r="NCE68" s="5"/>
      <c r="NCF68" s="5"/>
      <c r="NCG68" s="5"/>
      <c r="NCH68" s="5"/>
      <c r="NCI68" s="5"/>
      <c r="NCJ68" s="5"/>
      <c r="NCK68" s="5"/>
      <c r="NCL68" s="5"/>
      <c r="NCM68" s="5"/>
      <c r="NCN68" s="5"/>
      <c r="NCO68" s="5"/>
      <c r="NCP68" s="5"/>
      <c r="NCQ68" s="5"/>
      <c r="NCR68" s="5"/>
      <c r="NCS68" s="5"/>
      <c r="NCT68" s="5"/>
      <c r="NCU68" s="5"/>
      <c r="NCV68" s="5"/>
      <c r="NCW68" s="5"/>
      <c r="NCX68" s="5"/>
      <c r="NCY68" s="5"/>
      <c r="NCZ68" s="5"/>
      <c r="NDA68" s="5"/>
      <c r="NDB68" s="5"/>
      <c r="NDC68" s="5"/>
      <c r="NDD68" s="5"/>
      <c r="NDE68" s="5"/>
      <c r="NDF68" s="5"/>
      <c r="NDG68" s="5"/>
      <c r="NDH68" s="5"/>
      <c r="NDI68" s="5"/>
      <c r="NDJ68" s="5"/>
      <c r="NDK68" s="5"/>
      <c r="NDL68" s="5"/>
      <c r="NDM68" s="5"/>
      <c r="NDN68" s="5"/>
      <c r="NDO68" s="5"/>
      <c r="NDP68" s="5"/>
      <c r="NDQ68" s="5"/>
      <c r="NDR68" s="5"/>
      <c r="NDS68" s="5"/>
      <c r="NDT68" s="5"/>
      <c r="NDU68" s="5"/>
      <c r="NDV68" s="5"/>
      <c r="NDW68" s="5"/>
      <c r="NDX68" s="5"/>
      <c r="NDY68" s="5"/>
      <c r="NDZ68" s="5"/>
      <c r="NEA68" s="5"/>
      <c r="NEB68" s="5"/>
      <c r="NEC68" s="5"/>
      <c r="NED68" s="5"/>
      <c r="NEE68" s="5"/>
      <c r="NEF68" s="5"/>
      <c r="NEG68" s="5"/>
      <c r="NEH68" s="5"/>
      <c r="NEI68" s="5"/>
      <c r="NEJ68" s="5"/>
      <c r="NEK68" s="5"/>
      <c r="NEL68" s="5"/>
      <c r="NEM68" s="5"/>
      <c r="NEN68" s="5"/>
      <c r="NEO68" s="5"/>
      <c r="NEP68" s="5"/>
      <c r="NEQ68" s="5"/>
      <c r="NER68" s="5"/>
      <c r="NES68" s="5"/>
      <c r="NET68" s="5"/>
      <c r="NEU68" s="5"/>
      <c r="NEV68" s="5"/>
      <c r="NEW68" s="5"/>
      <c r="NEX68" s="5"/>
      <c r="NEY68" s="5"/>
      <c r="NEZ68" s="5"/>
      <c r="NFA68" s="5"/>
      <c r="NFB68" s="5"/>
      <c r="NFC68" s="5"/>
      <c r="NFD68" s="5"/>
      <c r="NFE68" s="5"/>
      <c r="NFF68" s="5"/>
      <c r="NFG68" s="5"/>
      <c r="NFH68" s="5"/>
      <c r="NFI68" s="5"/>
      <c r="NFJ68" s="5"/>
      <c r="NFK68" s="5"/>
      <c r="NFL68" s="5"/>
      <c r="NFM68" s="5"/>
      <c r="NFN68" s="5"/>
      <c r="NFO68" s="5"/>
      <c r="NFP68" s="5"/>
      <c r="NFQ68" s="5"/>
      <c r="NFR68" s="5"/>
      <c r="NFS68" s="5"/>
      <c r="NFT68" s="5"/>
      <c r="NFU68" s="5"/>
      <c r="NFV68" s="5"/>
      <c r="NFW68" s="5"/>
      <c r="NFX68" s="5"/>
      <c r="NFY68" s="5"/>
      <c r="NFZ68" s="5"/>
      <c r="NGA68" s="5"/>
      <c r="NGB68" s="5"/>
      <c r="NGC68" s="5"/>
      <c r="NGD68" s="5"/>
      <c r="NGE68" s="5"/>
      <c r="NGF68" s="5"/>
      <c r="NGG68" s="5"/>
      <c r="NGH68" s="5"/>
      <c r="NGI68" s="5"/>
      <c r="NGJ68" s="5"/>
      <c r="NGK68" s="5"/>
      <c r="NGL68" s="5"/>
      <c r="NGM68" s="5"/>
      <c r="NGN68" s="5"/>
      <c r="NGO68" s="5"/>
      <c r="NGP68" s="5"/>
      <c r="NGQ68" s="5"/>
      <c r="NGR68" s="5"/>
      <c r="NGS68" s="5"/>
      <c r="NGT68" s="5"/>
      <c r="NGU68" s="5"/>
      <c r="NGV68" s="5"/>
      <c r="NGW68" s="5"/>
      <c r="NGX68" s="5"/>
      <c r="NGY68" s="5"/>
      <c r="NGZ68" s="5"/>
      <c r="NHA68" s="5"/>
      <c r="NHB68" s="5"/>
      <c r="NHC68" s="5"/>
      <c r="NHD68" s="5"/>
      <c r="NHE68" s="5"/>
      <c r="NHF68" s="5"/>
      <c r="NHG68" s="5"/>
      <c r="NHH68" s="5"/>
      <c r="NHI68" s="5"/>
      <c r="NHJ68" s="5"/>
      <c r="NHK68" s="5"/>
      <c r="NHL68" s="5"/>
      <c r="NHM68" s="5"/>
      <c r="NHN68" s="5"/>
      <c r="NHO68" s="5"/>
      <c r="NHP68" s="5"/>
      <c r="NHQ68" s="5"/>
      <c r="NHR68" s="5"/>
      <c r="NHS68" s="5"/>
      <c r="NHT68" s="5"/>
      <c r="NHU68" s="5"/>
      <c r="NHV68" s="5"/>
      <c r="NHW68" s="5"/>
      <c r="NHX68" s="5"/>
      <c r="NHY68" s="5"/>
      <c r="NHZ68" s="5"/>
      <c r="NIA68" s="5"/>
      <c r="NIB68" s="5"/>
      <c r="NIC68" s="5"/>
      <c r="NID68" s="5"/>
      <c r="NIE68" s="5"/>
      <c r="NIF68" s="5"/>
      <c r="NIG68" s="5"/>
      <c r="NIH68" s="5"/>
      <c r="NII68" s="5"/>
      <c r="NIJ68" s="5"/>
      <c r="NIK68" s="5"/>
      <c r="NIL68" s="5"/>
      <c r="NIM68" s="5"/>
      <c r="NIN68" s="5"/>
      <c r="NIO68" s="5"/>
      <c r="NIP68" s="5"/>
      <c r="NIQ68" s="5"/>
      <c r="NIR68" s="5"/>
      <c r="NIS68" s="5"/>
      <c r="NIT68" s="5"/>
      <c r="NIU68" s="5"/>
      <c r="NIV68" s="5"/>
      <c r="NIW68" s="5"/>
      <c r="NIX68" s="5"/>
      <c r="NIY68" s="5"/>
      <c r="NIZ68" s="5"/>
      <c r="NJA68" s="5"/>
      <c r="NJB68" s="5"/>
      <c r="NJC68" s="5"/>
      <c r="NJD68" s="5"/>
      <c r="NJE68" s="5"/>
      <c r="NJF68" s="5"/>
      <c r="NJG68" s="5"/>
      <c r="NJH68" s="5"/>
      <c r="NJI68" s="5"/>
      <c r="NJJ68" s="5"/>
      <c r="NJK68" s="5"/>
      <c r="NJL68" s="5"/>
      <c r="NJM68" s="5"/>
      <c r="NJN68" s="5"/>
      <c r="NJO68" s="5"/>
      <c r="NJP68" s="5"/>
      <c r="NJQ68" s="5"/>
      <c r="NJR68" s="5"/>
      <c r="NJS68" s="5"/>
      <c r="NJT68" s="5"/>
      <c r="NJU68" s="5"/>
      <c r="NJV68" s="5"/>
      <c r="NJW68" s="5"/>
      <c r="NJX68" s="5"/>
      <c r="NJY68" s="5"/>
      <c r="NJZ68" s="5"/>
      <c r="NKA68" s="5"/>
      <c r="NKB68" s="5"/>
      <c r="NKC68" s="5"/>
      <c r="NKD68" s="5"/>
      <c r="NKE68" s="5"/>
      <c r="NKF68" s="5"/>
      <c r="NKG68" s="5"/>
      <c r="NKH68" s="5"/>
      <c r="NKI68" s="5"/>
      <c r="NKJ68" s="5"/>
      <c r="NKK68" s="5"/>
      <c r="NKL68" s="5"/>
      <c r="NKM68" s="5"/>
      <c r="NKN68" s="5"/>
      <c r="NKO68" s="5"/>
      <c r="NKP68" s="5"/>
      <c r="NKQ68" s="5"/>
      <c r="NKR68" s="5"/>
      <c r="NKS68" s="5"/>
      <c r="NKT68" s="5"/>
      <c r="NKU68" s="5"/>
      <c r="NKV68" s="5"/>
      <c r="NKW68" s="5"/>
      <c r="NKX68" s="5"/>
      <c r="NKY68" s="5"/>
      <c r="NKZ68" s="5"/>
      <c r="NLA68" s="5"/>
      <c r="NLB68" s="5"/>
      <c r="NLC68" s="5"/>
      <c r="NLD68" s="5"/>
      <c r="NLE68" s="5"/>
      <c r="NLF68" s="5"/>
      <c r="NLG68" s="5"/>
      <c r="NLH68" s="5"/>
      <c r="NLI68" s="5"/>
      <c r="NLJ68" s="5"/>
      <c r="NLK68" s="5"/>
      <c r="NLL68" s="5"/>
      <c r="NLM68" s="5"/>
      <c r="NLN68" s="5"/>
      <c r="NLO68" s="5"/>
      <c r="NLP68" s="5"/>
      <c r="NLQ68" s="5"/>
      <c r="NLR68" s="5"/>
      <c r="NLS68" s="5"/>
      <c r="NLT68" s="5"/>
      <c r="NLU68" s="5"/>
      <c r="NLV68" s="5"/>
      <c r="NLW68" s="5"/>
      <c r="NLX68" s="5"/>
      <c r="NLY68" s="5"/>
      <c r="NLZ68" s="5"/>
      <c r="NMA68" s="5"/>
      <c r="NMB68" s="5"/>
      <c r="NMC68" s="5"/>
      <c r="NMD68" s="5"/>
      <c r="NME68" s="5"/>
      <c r="NMF68" s="5"/>
      <c r="NMG68" s="5"/>
      <c r="NMH68" s="5"/>
      <c r="NMI68" s="5"/>
      <c r="NMJ68" s="5"/>
      <c r="NMK68" s="5"/>
      <c r="NML68" s="5"/>
      <c r="NMM68" s="5"/>
      <c r="NMN68" s="5"/>
      <c r="NMO68" s="5"/>
      <c r="NMP68" s="5"/>
      <c r="NMQ68" s="5"/>
      <c r="NMR68" s="5"/>
      <c r="NMS68" s="5"/>
      <c r="NMT68" s="5"/>
      <c r="NMU68" s="5"/>
      <c r="NMV68" s="5"/>
      <c r="NMW68" s="5"/>
      <c r="NMX68" s="5"/>
      <c r="NMY68" s="5"/>
      <c r="NMZ68" s="5"/>
      <c r="NNA68" s="5"/>
      <c r="NNB68" s="5"/>
      <c r="NNC68" s="5"/>
      <c r="NND68" s="5"/>
      <c r="NNE68" s="5"/>
      <c r="NNF68" s="5"/>
      <c r="NNG68" s="5"/>
      <c r="NNH68" s="5"/>
      <c r="NNI68" s="5"/>
      <c r="NNJ68" s="5"/>
      <c r="NNK68" s="5"/>
      <c r="NNL68" s="5"/>
      <c r="NNM68" s="5"/>
      <c r="NNN68" s="5"/>
      <c r="NNO68" s="5"/>
      <c r="NNP68" s="5"/>
      <c r="NNQ68" s="5"/>
      <c r="NNR68" s="5"/>
      <c r="NNS68" s="5"/>
      <c r="NNT68" s="5"/>
      <c r="NNU68" s="5"/>
      <c r="NNV68" s="5"/>
      <c r="NNW68" s="5"/>
      <c r="NNX68" s="5"/>
      <c r="NNY68" s="5"/>
      <c r="NNZ68" s="5"/>
      <c r="NOA68" s="5"/>
      <c r="NOB68" s="5"/>
      <c r="NOC68" s="5"/>
      <c r="NOD68" s="5"/>
      <c r="NOE68" s="5"/>
      <c r="NOF68" s="5"/>
      <c r="NOG68" s="5"/>
      <c r="NOH68" s="5"/>
      <c r="NOI68" s="5"/>
      <c r="NOJ68" s="5"/>
      <c r="NOK68" s="5"/>
      <c r="NOL68" s="5"/>
      <c r="NOM68" s="5"/>
      <c r="NON68" s="5"/>
      <c r="NOO68" s="5"/>
      <c r="NOP68" s="5"/>
      <c r="NOQ68" s="5"/>
      <c r="NOR68" s="5"/>
      <c r="NOS68" s="5"/>
      <c r="NOT68" s="5"/>
      <c r="NOU68" s="5"/>
      <c r="NOV68" s="5"/>
      <c r="NOW68" s="5"/>
      <c r="NOX68" s="5"/>
      <c r="NOY68" s="5"/>
      <c r="NOZ68" s="5"/>
      <c r="NPA68" s="5"/>
      <c r="NPB68" s="5"/>
      <c r="NPC68" s="5"/>
      <c r="NPD68" s="5"/>
      <c r="NPE68" s="5"/>
      <c r="NPF68" s="5"/>
      <c r="NPG68" s="5"/>
      <c r="NPH68" s="5"/>
      <c r="NPI68" s="5"/>
      <c r="NPJ68" s="5"/>
      <c r="NPK68" s="5"/>
      <c r="NPL68" s="5"/>
      <c r="NPM68" s="5"/>
      <c r="NPN68" s="5"/>
      <c r="NPO68" s="5"/>
      <c r="NPP68" s="5"/>
      <c r="NPQ68" s="5"/>
      <c r="NPR68" s="5"/>
      <c r="NPS68" s="5"/>
      <c r="NPT68" s="5"/>
      <c r="NPU68" s="5"/>
      <c r="NPV68" s="5"/>
      <c r="NPW68" s="5"/>
      <c r="NPX68" s="5"/>
      <c r="NPY68" s="5"/>
      <c r="NPZ68" s="5"/>
      <c r="NQA68" s="5"/>
      <c r="NQB68" s="5"/>
      <c r="NQC68" s="5"/>
      <c r="NQD68" s="5"/>
      <c r="NQE68" s="5"/>
      <c r="NQF68" s="5"/>
      <c r="NQG68" s="5"/>
      <c r="NQH68" s="5"/>
      <c r="NQI68" s="5"/>
      <c r="NQJ68" s="5"/>
      <c r="NQK68" s="5"/>
      <c r="NQL68" s="5"/>
      <c r="NQM68" s="5"/>
      <c r="NQN68" s="5"/>
      <c r="NQO68" s="5"/>
      <c r="NQP68" s="5"/>
      <c r="NQQ68" s="5"/>
      <c r="NQR68" s="5"/>
      <c r="NQS68" s="5"/>
      <c r="NQT68" s="5"/>
      <c r="NQU68" s="5"/>
      <c r="NQV68" s="5"/>
      <c r="NQW68" s="5"/>
      <c r="NQX68" s="5"/>
      <c r="NQY68" s="5"/>
      <c r="NQZ68" s="5"/>
      <c r="NRA68" s="5"/>
      <c r="NRB68" s="5"/>
      <c r="NRC68" s="5"/>
      <c r="NRD68" s="5"/>
      <c r="NRE68" s="5"/>
      <c r="NRF68" s="5"/>
      <c r="NRG68" s="5"/>
      <c r="NRH68" s="5"/>
      <c r="NRI68" s="5"/>
      <c r="NRJ68" s="5"/>
      <c r="NRK68" s="5"/>
      <c r="NRL68" s="5"/>
      <c r="NRM68" s="5"/>
      <c r="NRN68" s="5"/>
      <c r="NRO68" s="5"/>
      <c r="NRP68" s="5"/>
      <c r="NRQ68" s="5"/>
      <c r="NRR68" s="5"/>
      <c r="NRS68" s="5"/>
      <c r="NRT68" s="5"/>
      <c r="NRU68" s="5"/>
      <c r="NRV68" s="5"/>
      <c r="NRW68" s="5"/>
      <c r="NRX68" s="5"/>
      <c r="NRY68" s="5"/>
      <c r="NRZ68" s="5"/>
      <c r="NSA68" s="5"/>
      <c r="NSB68" s="5"/>
      <c r="NSC68" s="5"/>
      <c r="NSD68" s="5"/>
      <c r="NSE68" s="5"/>
      <c r="NSF68" s="5"/>
      <c r="NSG68" s="5"/>
      <c r="NSH68" s="5"/>
      <c r="NSI68" s="5"/>
      <c r="NSJ68" s="5"/>
      <c r="NSK68" s="5"/>
      <c r="NSL68" s="5"/>
      <c r="NSM68" s="5"/>
      <c r="NSN68" s="5"/>
      <c r="NSO68" s="5"/>
      <c r="NSP68" s="5"/>
      <c r="NSQ68" s="5"/>
      <c r="NSR68" s="5"/>
      <c r="NSS68" s="5"/>
      <c r="NST68" s="5"/>
      <c r="NSU68" s="5"/>
      <c r="NSV68" s="5"/>
      <c r="NSW68" s="5"/>
      <c r="NSX68" s="5"/>
      <c r="NSY68" s="5"/>
      <c r="NSZ68" s="5"/>
      <c r="NTA68" s="5"/>
      <c r="NTB68" s="5"/>
      <c r="NTC68" s="5"/>
      <c r="NTD68" s="5"/>
      <c r="NTE68" s="5"/>
      <c r="NTF68" s="5"/>
      <c r="NTG68" s="5"/>
      <c r="NTH68" s="5"/>
      <c r="NTI68" s="5"/>
      <c r="NTJ68" s="5"/>
      <c r="NTK68" s="5"/>
      <c r="NTL68" s="5"/>
      <c r="NTM68" s="5"/>
      <c r="NTN68" s="5"/>
      <c r="NTO68" s="5"/>
      <c r="NTP68" s="5"/>
      <c r="NTQ68" s="5"/>
      <c r="NTR68" s="5"/>
      <c r="NTS68" s="5"/>
      <c r="NTT68" s="5"/>
      <c r="NTU68" s="5"/>
      <c r="NTV68" s="5"/>
      <c r="NTW68" s="5"/>
      <c r="NTX68" s="5"/>
      <c r="NTY68" s="5"/>
      <c r="NTZ68" s="5"/>
      <c r="NUA68" s="5"/>
      <c r="NUB68" s="5"/>
      <c r="NUC68" s="5"/>
      <c r="NUD68" s="5"/>
      <c r="NUE68" s="5"/>
      <c r="NUF68" s="5"/>
      <c r="NUG68" s="5"/>
      <c r="NUH68" s="5"/>
      <c r="NUI68" s="5"/>
      <c r="NUJ68" s="5"/>
      <c r="NUK68" s="5"/>
      <c r="NUL68" s="5"/>
      <c r="NUM68" s="5"/>
      <c r="NUN68" s="5"/>
      <c r="NUO68" s="5"/>
      <c r="NUP68" s="5"/>
      <c r="NUQ68" s="5"/>
      <c r="NUR68" s="5"/>
      <c r="NUS68" s="5"/>
      <c r="NUT68" s="5"/>
      <c r="NUU68" s="5"/>
      <c r="NUV68" s="5"/>
      <c r="NUW68" s="5"/>
      <c r="NUX68" s="5"/>
      <c r="NUY68" s="5"/>
      <c r="NUZ68" s="5"/>
      <c r="NVA68" s="5"/>
      <c r="NVB68" s="5"/>
      <c r="NVC68" s="5"/>
      <c r="NVD68" s="5"/>
      <c r="NVE68" s="5"/>
      <c r="NVF68" s="5"/>
      <c r="NVG68" s="5"/>
      <c r="NVH68" s="5"/>
      <c r="NVI68" s="5"/>
      <c r="NVJ68" s="5"/>
      <c r="NVK68" s="5"/>
      <c r="NVL68" s="5"/>
      <c r="NVM68" s="5"/>
      <c r="NVN68" s="5"/>
      <c r="NVO68" s="5"/>
      <c r="NVP68" s="5"/>
      <c r="NVQ68" s="5"/>
      <c r="NVR68" s="5"/>
      <c r="NVS68" s="5"/>
      <c r="NVT68" s="5"/>
      <c r="NVU68" s="5"/>
      <c r="NVV68" s="5"/>
      <c r="NVW68" s="5"/>
      <c r="NVX68" s="5"/>
      <c r="NVY68" s="5"/>
      <c r="NVZ68" s="5"/>
      <c r="NWA68" s="5"/>
      <c r="NWB68" s="5"/>
      <c r="NWC68" s="5"/>
      <c r="NWD68" s="5"/>
      <c r="NWE68" s="5"/>
      <c r="NWF68" s="5"/>
      <c r="NWG68" s="5"/>
      <c r="NWH68" s="5"/>
      <c r="NWI68" s="5"/>
      <c r="NWJ68" s="5"/>
      <c r="NWK68" s="5"/>
      <c r="NWL68" s="5"/>
      <c r="NWM68" s="5"/>
      <c r="NWN68" s="5"/>
      <c r="NWO68" s="5"/>
      <c r="NWP68" s="5"/>
      <c r="NWQ68" s="5"/>
      <c r="NWR68" s="5"/>
      <c r="NWS68" s="5"/>
      <c r="NWT68" s="5"/>
      <c r="NWU68" s="5"/>
      <c r="NWV68" s="5"/>
      <c r="NWW68" s="5"/>
      <c r="NWX68" s="5"/>
      <c r="NWY68" s="5"/>
      <c r="NWZ68" s="5"/>
      <c r="NXA68" s="5"/>
      <c r="NXB68" s="5"/>
      <c r="NXC68" s="5"/>
      <c r="NXD68" s="5"/>
      <c r="NXE68" s="5"/>
      <c r="NXF68" s="5"/>
      <c r="NXG68" s="5"/>
      <c r="NXH68" s="5"/>
      <c r="NXI68" s="5"/>
      <c r="NXJ68" s="5"/>
      <c r="NXK68" s="5"/>
      <c r="NXL68" s="5"/>
      <c r="NXM68" s="5"/>
      <c r="NXN68" s="5"/>
      <c r="NXO68" s="5"/>
      <c r="NXP68" s="5"/>
      <c r="NXQ68" s="5"/>
      <c r="NXR68" s="5"/>
      <c r="NXS68" s="5"/>
      <c r="NXT68" s="5"/>
      <c r="NXU68" s="5"/>
      <c r="NXV68" s="5"/>
      <c r="NXW68" s="5"/>
      <c r="NXX68" s="5"/>
      <c r="NXY68" s="5"/>
      <c r="NXZ68" s="5"/>
      <c r="NYA68" s="5"/>
      <c r="NYB68" s="5"/>
      <c r="NYC68" s="5"/>
      <c r="NYD68" s="5"/>
      <c r="NYE68" s="5"/>
      <c r="NYF68" s="5"/>
      <c r="NYG68" s="5"/>
      <c r="NYH68" s="5"/>
      <c r="NYI68" s="5"/>
      <c r="NYJ68" s="5"/>
      <c r="NYK68" s="5"/>
      <c r="NYL68" s="5"/>
      <c r="NYM68" s="5"/>
      <c r="NYN68" s="5"/>
      <c r="NYO68" s="5"/>
      <c r="NYP68" s="5"/>
      <c r="NYQ68" s="5"/>
      <c r="NYR68" s="5"/>
      <c r="NYS68" s="5"/>
      <c r="NYT68" s="5"/>
      <c r="NYU68" s="5"/>
      <c r="NYV68" s="5"/>
      <c r="NYW68" s="5"/>
      <c r="NYX68" s="5"/>
      <c r="NYY68" s="5"/>
      <c r="NYZ68" s="5"/>
      <c r="NZA68" s="5"/>
      <c r="NZB68" s="5"/>
      <c r="NZC68" s="5"/>
      <c r="NZD68" s="5"/>
      <c r="NZE68" s="5"/>
      <c r="NZF68" s="5"/>
      <c r="NZG68" s="5"/>
      <c r="NZH68" s="5"/>
      <c r="NZI68" s="5"/>
      <c r="NZJ68" s="5"/>
      <c r="NZK68" s="5"/>
      <c r="NZL68" s="5"/>
      <c r="NZM68" s="5"/>
      <c r="NZN68" s="5"/>
      <c r="NZO68" s="5"/>
      <c r="NZP68" s="5"/>
      <c r="NZQ68" s="5"/>
      <c r="NZR68" s="5"/>
      <c r="NZS68" s="5"/>
      <c r="NZT68" s="5"/>
      <c r="NZU68" s="5"/>
      <c r="NZV68" s="5"/>
      <c r="NZW68" s="5"/>
      <c r="NZX68" s="5"/>
      <c r="NZY68" s="5"/>
      <c r="NZZ68" s="5"/>
      <c r="OAA68" s="5"/>
      <c r="OAB68" s="5"/>
      <c r="OAC68" s="5"/>
      <c r="OAD68" s="5"/>
      <c r="OAE68" s="5"/>
      <c r="OAF68" s="5"/>
      <c r="OAG68" s="5"/>
      <c r="OAH68" s="5"/>
      <c r="OAI68" s="5"/>
      <c r="OAJ68" s="5"/>
      <c r="OAK68" s="5"/>
      <c r="OAL68" s="5"/>
      <c r="OAM68" s="5"/>
      <c r="OAN68" s="5"/>
      <c r="OAO68" s="5"/>
      <c r="OAP68" s="5"/>
      <c r="OAQ68" s="5"/>
      <c r="OAR68" s="5"/>
      <c r="OAS68" s="5"/>
      <c r="OAT68" s="5"/>
      <c r="OAU68" s="5"/>
      <c r="OAV68" s="5"/>
      <c r="OAW68" s="5"/>
      <c r="OAX68" s="5"/>
      <c r="OAY68" s="5"/>
      <c r="OAZ68" s="5"/>
      <c r="OBA68" s="5"/>
      <c r="OBB68" s="5"/>
      <c r="OBC68" s="5"/>
      <c r="OBD68" s="5"/>
      <c r="OBE68" s="5"/>
      <c r="OBF68" s="5"/>
      <c r="OBG68" s="5"/>
      <c r="OBH68" s="5"/>
      <c r="OBI68" s="5"/>
      <c r="OBJ68" s="5"/>
      <c r="OBK68" s="5"/>
      <c r="OBL68" s="5"/>
      <c r="OBM68" s="5"/>
      <c r="OBN68" s="5"/>
      <c r="OBO68" s="5"/>
      <c r="OBP68" s="5"/>
      <c r="OBQ68" s="5"/>
      <c r="OBR68" s="5"/>
      <c r="OBS68" s="5"/>
      <c r="OBT68" s="5"/>
      <c r="OBU68" s="5"/>
      <c r="OBV68" s="5"/>
      <c r="OBW68" s="5"/>
      <c r="OBX68" s="5"/>
      <c r="OBY68" s="5"/>
      <c r="OBZ68" s="5"/>
      <c r="OCA68" s="5"/>
      <c r="OCB68" s="5"/>
      <c r="OCC68" s="5"/>
      <c r="OCD68" s="5"/>
      <c r="OCE68" s="5"/>
      <c r="OCF68" s="5"/>
      <c r="OCG68" s="5"/>
      <c r="OCH68" s="5"/>
      <c r="OCI68" s="5"/>
      <c r="OCJ68" s="5"/>
      <c r="OCK68" s="5"/>
      <c r="OCL68" s="5"/>
      <c r="OCM68" s="5"/>
      <c r="OCN68" s="5"/>
      <c r="OCO68" s="5"/>
      <c r="OCP68" s="5"/>
      <c r="OCQ68" s="5"/>
      <c r="OCR68" s="5"/>
      <c r="OCS68" s="5"/>
      <c r="OCT68" s="5"/>
      <c r="OCU68" s="5"/>
      <c r="OCV68" s="5"/>
      <c r="OCW68" s="5"/>
      <c r="OCX68" s="5"/>
      <c r="OCY68" s="5"/>
      <c r="OCZ68" s="5"/>
      <c r="ODA68" s="5"/>
      <c r="ODB68" s="5"/>
      <c r="ODC68" s="5"/>
      <c r="ODD68" s="5"/>
      <c r="ODE68" s="5"/>
      <c r="ODF68" s="5"/>
      <c r="ODG68" s="5"/>
      <c r="ODH68" s="5"/>
      <c r="ODI68" s="5"/>
      <c r="ODJ68" s="5"/>
      <c r="ODK68" s="5"/>
      <c r="ODL68" s="5"/>
      <c r="ODM68" s="5"/>
      <c r="ODN68" s="5"/>
      <c r="ODO68" s="5"/>
      <c r="ODP68" s="5"/>
      <c r="ODQ68" s="5"/>
      <c r="ODR68" s="5"/>
      <c r="ODS68" s="5"/>
      <c r="ODT68" s="5"/>
      <c r="ODU68" s="5"/>
      <c r="ODV68" s="5"/>
      <c r="ODW68" s="5"/>
      <c r="ODX68" s="5"/>
      <c r="ODY68" s="5"/>
      <c r="ODZ68" s="5"/>
      <c r="OEA68" s="5"/>
      <c r="OEB68" s="5"/>
      <c r="OEC68" s="5"/>
      <c r="OED68" s="5"/>
      <c r="OEE68" s="5"/>
      <c r="OEF68" s="5"/>
      <c r="OEG68" s="5"/>
      <c r="OEH68" s="5"/>
      <c r="OEI68" s="5"/>
      <c r="OEJ68" s="5"/>
      <c r="OEK68" s="5"/>
      <c r="OEL68" s="5"/>
      <c r="OEM68" s="5"/>
      <c r="OEN68" s="5"/>
      <c r="OEO68" s="5"/>
      <c r="OEP68" s="5"/>
      <c r="OEQ68" s="5"/>
      <c r="OER68" s="5"/>
      <c r="OES68" s="5"/>
      <c r="OET68" s="5"/>
      <c r="OEU68" s="5"/>
      <c r="OEV68" s="5"/>
      <c r="OEW68" s="5"/>
      <c r="OEX68" s="5"/>
      <c r="OEY68" s="5"/>
      <c r="OEZ68" s="5"/>
      <c r="OFA68" s="5"/>
      <c r="OFB68" s="5"/>
      <c r="OFC68" s="5"/>
      <c r="OFD68" s="5"/>
      <c r="OFE68" s="5"/>
      <c r="OFF68" s="5"/>
      <c r="OFG68" s="5"/>
      <c r="OFH68" s="5"/>
      <c r="OFI68" s="5"/>
      <c r="OFJ68" s="5"/>
      <c r="OFK68" s="5"/>
      <c r="OFL68" s="5"/>
      <c r="OFM68" s="5"/>
      <c r="OFN68" s="5"/>
      <c r="OFO68" s="5"/>
      <c r="OFP68" s="5"/>
      <c r="OFQ68" s="5"/>
      <c r="OFR68" s="5"/>
      <c r="OFS68" s="5"/>
      <c r="OFT68" s="5"/>
      <c r="OFU68" s="5"/>
      <c r="OFV68" s="5"/>
      <c r="OFW68" s="5"/>
      <c r="OFX68" s="5"/>
      <c r="OFY68" s="5"/>
      <c r="OFZ68" s="5"/>
      <c r="OGA68" s="5"/>
      <c r="OGB68" s="5"/>
      <c r="OGC68" s="5"/>
      <c r="OGD68" s="5"/>
      <c r="OGE68" s="5"/>
      <c r="OGF68" s="5"/>
      <c r="OGG68" s="5"/>
      <c r="OGH68" s="5"/>
      <c r="OGI68" s="5"/>
      <c r="OGJ68" s="5"/>
      <c r="OGK68" s="5"/>
      <c r="OGL68" s="5"/>
      <c r="OGM68" s="5"/>
      <c r="OGN68" s="5"/>
      <c r="OGO68" s="5"/>
      <c r="OGP68" s="5"/>
      <c r="OGQ68" s="5"/>
      <c r="OGR68" s="5"/>
      <c r="OGS68" s="5"/>
      <c r="OGT68" s="5"/>
      <c r="OGU68" s="5"/>
      <c r="OGV68" s="5"/>
      <c r="OGW68" s="5"/>
      <c r="OGX68" s="5"/>
      <c r="OGY68" s="5"/>
      <c r="OGZ68" s="5"/>
      <c r="OHA68" s="5"/>
      <c r="OHB68" s="5"/>
      <c r="OHC68" s="5"/>
      <c r="OHD68" s="5"/>
      <c r="OHE68" s="5"/>
      <c r="OHF68" s="5"/>
      <c r="OHG68" s="5"/>
      <c r="OHH68" s="5"/>
      <c r="OHI68" s="5"/>
      <c r="OHJ68" s="5"/>
      <c r="OHK68" s="5"/>
      <c r="OHL68" s="5"/>
      <c r="OHM68" s="5"/>
      <c r="OHN68" s="5"/>
      <c r="OHO68" s="5"/>
      <c r="OHP68" s="5"/>
      <c r="OHQ68" s="5"/>
      <c r="OHR68" s="5"/>
      <c r="OHS68" s="5"/>
      <c r="OHT68" s="5"/>
      <c r="OHU68" s="5"/>
      <c r="OHV68" s="5"/>
      <c r="OHW68" s="5"/>
      <c r="OHX68" s="5"/>
      <c r="OHY68" s="5"/>
      <c r="OHZ68" s="5"/>
      <c r="OIA68" s="5"/>
      <c r="OIB68" s="5"/>
      <c r="OIC68" s="5"/>
      <c r="OID68" s="5"/>
      <c r="OIE68" s="5"/>
      <c r="OIF68" s="5"/>
      <c r="OIG68" s="5"/>
      <c r="OIH68" s="5"/>
      <c r="OII68" s="5"/>
      <c r="OIJ68" s="5"/>
      <c r="OIK68" s="5"/>
      <c r="OIL68" s="5"/>
      <c r="OIM68" s="5"/>
      <c r="OIN68" s="5"/>
      <c r="OIO68" s="5"/>
      <c r="OIP68" s="5"/>
      <c r="OIQ68" s="5"/>
      <c r="OIR68" s="5"/>
      <c r="OIS68" s="5"/>
      <c r="OIT68" s="5"/>
      <c r="OIU68" s="5"/>
      <c r="OIV68" s="5"/>
      <c r="OIW68" s="5"/>
      <c r="OIX68" s="5"/>
      <c r="OIY68" s="5"/>
      <c r="OIZ68" s="5"/>
      <c r="OJA68" s="5"/>
      <c r="OJB68" s="5"/>
      <c r="OJC68" s="5"/>
      <c r="OJD68" s="5"/>
      <c r="OJE68" s="5"/>
      <c r="OJF68" s="5"/>
      <c r="OJG68" s="5"/>
      <c r="OJH68" s="5"/>
      <c r="OJI68" s="5"/>
      <c r="OJJ68" s="5"/>
      <c r="OJK68" s="5"/>
      <c r="OJL68" s="5"/>
      <c r="OJM68" s="5"/>
      <c r="OJN68" s="5"/>
      <c r="OJO68" s="5"/>
      <c r="OJP68" s="5"/>
      <c r="OJQ68" s="5"/>
      <c r="OJR68" s="5"/>
      <c r="OJS68" s="5"/>
      <c r="OJT68" s="5"/>
      <c r="OJU68" s="5"/>
      <c r="OJV68" s="5"/>
      <c r="OJW68" s="5"/>
      <c r="OJX68" s="5"/>
      <c r="OJY68" s="5"/>
      <c r="OJZ68" s="5"/>
      <c r="OKA68" s="5"/>
      <c r="OKB68" s="5"/>
      <c r="OKC68" s="5"/>
      <c r="OKD68" s="5"/>
      <c r="OKE68" s="5"/>
      <c r="OKF68" s="5"/>
      <c r="OKG68" s="5"/>
      <c r="OKH68" s="5"/>
      <c r="OKI68" s="5"/>
      <c r="OKJ68" s="5"/>
      <c r="OKK68" s="5"/>
      <c r="OKL68" s="5"/>
      <c r="OKM68" s="5"/>
      <c r="OKN68" s="5"/>
      <c r="OKO68" s="5"/>
      <c r="OKP68" s="5"/>
      <c r="OKQ68" s="5"/>
      <c r="OKR68" s="5"/>
      <c r="OKS68" s="5"/>
      <c r="OKT68" s="5"/>
      <c r="OKU68" s="5"/>
      <c r="OKV68" s="5"/>
      <c r="OKW68" s="5"/>
      <c r="OKX68" s="5"/>
      <c r="OKY68" s="5"/>
      <c r="OKZ68" s="5"/>
      <c r="OLA68" s="5"/>
      <c r="OLB68" s="5"/>
      <c r="OLC68" s="5"/>
      <c r="OLD68" s="5"/>
      <c r="OLE68" s="5"/>
      <c r="OLF68" s="5"/>
      <c r="OLG68" s="5"/>
      <c r="OLH68" s="5"/>
      <c r="OLI68" s="5"/>
      <c r="OLJ68" s="5"/>
      <c r="OLK68" s="5"/>
      <c r="OLL68" s="5"/>
      <c r="OLM68" s="5"/>
      <c r="OLN68" s="5"/>
      <c r="OLO68" s="5"/>
      <c r="OLP68" s="5"/>
      <c r="OLQ68" s="5"/>
      <c r="OLR68" s="5"/>
      <c r="OLS68" s="5"/>
      <c r="OLT68" s="5"/>
      <c r="OLU68" s="5"/>
      <c r="OLV68" s="5"/>
      <c r="OLW68" s="5"/>
      <c r="OLX68" s="5"/>
      <c r="OLY68" s="5"/>
      <c r="OLZ68" s="5"/>
      <c r="OMA68" s="5"/>
      <c r="OMB68" s="5"/>
      <c r="OMC68" s="5"/>
      <c r="OMD68" s="5"/>
      <c r="OME68" s="5"/>
      <c r="OMF68" s="5"/>
      <c r="OMG68" s="5"/>
      <c r="OMH68" s="5"/>
      <c r="OMI68" s="5"/>
      <c r="OMJ68" s="5"/>
      <c r="OMK68" s="5"/>
      <c r="OML68" s="5"/>
      <c r="OMM68" s="5"/>
      <c r="OMN68" s="5"/>
      <c r="OMO68" s="5"/>
      <c r="OMP68" s="5"/>
      <c r="OMQ68" s="5"/>
      <c r="OMR68" s="5"/>
      <c r="OMS68" s="5"/>
      <c r="OMT68" s="5"/>
      <c r="OMU68" s="5"/>
      <c r="OMV68" s="5"/>
      <c r="OMW68" s="5"/>
      <c r="OMX68" s="5"/>
      <c r="OMY68" s="5"/>
      <c r="OMZ68" s="5"/>
      <c r="ONA68" s="5"/>
      <c r="ONB68" s="5"/>
      <c r="ONC68" s="5"/>
      <c r="OND68" s="5"/>
      <c r="ONE68" s="5"/>
      <c r="ONF68" s="5"/>
      <c r="ONG68" s="5"/>
      <c r="ONH68" s="5"/>
      <c r="ONI68" s="5"/>
      <c r="ONJ68" s="5"/>
      <c r="ONK68" s="5"/>
      <c r="ONL68" s="5"/>
      <c r="ONM68" s="5"/>
      <c r="ONN68" s="5"/>
      <c r="ONO68" s="5"/>
      <c r="ONP68" s="5"/>
      <c r="ONQ68" s="5"/>
      <c r="ONR68" s="5"/>
      <c r="ONS68" s="5"/>
      <c r="ONT68" s="5"/>
      <c r="ONU68" s="5"/>
      <c r="ONV68" s="5"/>
      <c r="ONW68" s="5"/>
      <c r="ONX68" s="5"/>
      <c r="ONY68" s="5"/>
      <c r="ONZ68" s="5"/>
      <c r="OOA68" s="5"/>
      <c r="OOB68" s="5"/>
      <c r="OOC68" s="5"/>
      <c r="OOD68" s="5"/>
      <c r="OOE68" s="5"/>
      <c r="OOF68" s="5"/>
      <c r="OOG68" s="5"/>
      <c r="OOH68" s="5"/>
      <c r="OOI68" s="5"/>
      <c r="OOJ68" s="5"/>
      <c r="OOK68" s="5"/>
      <c r="OOL68" s="5"/>
      <c r="OOM68" s="5"/>
      <c r="OON68" s="5"/>
      <c r="OOO68" s="5"/>
      <c r="OOP68" s="5"/>
      <c r="OOQ68" s="5"/>
      <c r="OOR68" s="5"/>
      <c r="OOS68" s="5"/>
      <c r="OOT68" s="5"/>
      <c r="OOU68" s="5"/>
      <c r="OOV68" s="5"/>
      <c r="OOW68" s="5"/>
      <c r="OOX68" s="5"/>
      <c r="OOY68" s="5"/>
      <c r="OOZ68" s="5"/>
      <c r="OPA68" s="5"/>
      <c r="OPB68" s="5"/>
      <c r="OPC68" s="5"/>
      <c r="OPD68" s="5"/>
      <c r="OPE68" s="5"/>
      <c r="OPF68" s="5"/>
      <c r="OPG68" s="5"/>
      <c r="OPH68" s="5"/>
      <c r="OPI68" s="5"/>
      <c r="OPJ68" s="5"/>
      <c r="OPK68" s="5"/>
      <c r="OPL68" s="5"/>
      <c r="OPM68" s="5"/>
      <c r="OPN68" s="5"/>
      <c r="OPO68" s="5"/>
      <c r="OPP68" s="5"/>
      <c r="OPQ68" s="5"/>
      <c r="OPR68" s="5"/>
      <c r="OPS68" s="5"/>
      <c r="OPT68" s="5"/>
      <c r="OPU68" s="5"/>
      <c r="OPV68" s="5"/>
      <c r="OPW68" s="5"/>
      <c r="OPX68" s="5"/>
      <c r="OPY68" s="5"/>
      <c r="OPZ68" s="5"/>
      <c r="OQA68" s="5"/>
      <c r="OQB68" s="5"/>
      <c r="OQC68" s="5"/>
      <c r="OQD68" s="5"/>
      <c r="OQE68" s="5"/>
      <c r="OQF68" s="5"/>
      <c r="OQG68" s="5"/>
      <c r="OQH68" s="5"/>
      <c r="OQI68" s="5"/>
      <c r="OQJ68" s="5"/>
      <c r="OQK68" s="5"/>
      <c r="OQL68" s="5"/>
      <c r="OQM68" s="5"/>
      <c r="OQN68" s="5"/>
      <c r="OQO68" s="5"/>
      <c r="OQP68" s="5"/>
      <c r="OQQ68" s="5"/>
      <c r="OQR68" s="5"/>
      <c r="OQS68" s="5"/>
      <c r="OQT68" s="5"/>
      <c r="OQU68" s="5"/>
      <c r="OQV68" s="5"/>
      <c r="OQW68" s="5"/>
      <c r="OQX68" s="5"/>
      <c r="OQY68" s="5"/>
      <c r="OQZ68" s="5"/>
      <c r="ORA68" s="5"/>
      <c r="ORB68" s="5"/>
      <c r="ORC68" s="5"/>
      <c r="ORD68" s="5"/>
      <c r="ORE68" s="5"/>
      <c r="ORF68" s="5"/>
      <c r="ORG68" s="5"/>
      <c r="ORH68" s="5"/>
      <c r="ORI68" s="5"/>
      <c r="ORJ68" s="5"/>
      <c r="ORK68" s="5"/>
      <c r="ORL68" s="5"/>
      <c r="ORM68" s="5"/>
      <c r="ORN68" s="5"/>
      <c r="ORO68" s="5"/>
      <c r="ORP68" s="5"/>
      <c r="ORQ68" s="5"/>
      <c r="ORR68" s="5"/>
      <c r="ORS68" s="5"/>
      <c r="ORT68" s="5"/>
      <c r="ORU68" s="5"/>
      <c r="ORV68" s="5"/>
      <c r="ORW68" s="5"/>
      <c r="ORX68" s="5"/>
      <c r="ORY68" s="5"/>
      <c r="ORZ68" s="5"/>
      <c r="OSA68" s="5"/>
      <c r="OSB68" s="5"/>
      <c r="OSC68" s="5"/>
      <c r="OSD68" s="5"/>
      <c r="OSE68" s="5"/>
      <c r="OSF68" s="5"/>
      <c r="OSG68" s="5"/>
      <c r="OSH68" s="5"/>
      <c r="OSI68" s="5"/>
      <c r="OSJ68" s="5"/>
      <c r="OSK68" s="5"/>
      <c r="OSL68" s="5"/>
      <c r="OSM68" s="5"/>
      <c r="OSN68" s="5"/>
      <c r="OSO68" s="5"/>
      <c r="OSP68" s="5"/>
      <c r="OSQ68" s="5"/>
      <c r="OSR68" s="5"/>
      <c r="OSS68" s="5"/>
      <c r="OST68" s="5"/>
      <c r="OSU68" s="5"/>
      <c r="OSV68" s="5"/>
      <c r="OSW68" s="5"/>
      <c r="OSX68" s="5"/>
      <c r="OSY68" s="5"/>
      <c r="OSZ68" s="5"/>
      <c r="OTA68" s="5"/>
      <c r="OTB68" s="5"/>
      <c r="OTC68" s="5"/>
      <c r="OTD68" s="5"/>
      <c r="OTE68" s="5"/>
      <c r="OTF68" s="5"/>
      <c r="OTG68" s="5"/>
      <c r="OTH68" s="5"/>
      <c r="OTI68" s="5"/>
      <c r="OTJ68" s="5"/>
      <c r="OTK68" s="5"/>
      <c r="OTL68" s="5"/>
      <c r="OTM68" s="5"/>
      <c r="OTN68" s="5"/>
      <c r="OTO68" s="5"/>
      <c r="OTP68" s="5"/>
      <c r="OTQ68" s="5"/>
      <c r="OTR68" s="5"/>
      <c r="OTS68" s="5"/>
      <c r="OTT68" s="5"/>
      <c r="OTU68" s="5"/>
      <c r="OTV68" s="5"/>
      <c r="OTW68" s="5"/>
      <c r="OTX68" s="5"/>
      <c r="OTY68" s="5"/>
      <c r="OTZ68" s="5"/>
      <c r="OUA68" s="5"/>
      <c r="OUB68" s="5"/>
      <c r="OUC68" s="5"/>
      <c r="OUD68" s="5"/>
      <c r="OUE68" s="5"/>
      <c r="OUF68" s="5"/>
      <c r="OUG68" s="5"/>
      <c r="OUH68" s="5"/>
      <c r="OUI68" s="5"/>
      <c r="OUJ68" s="5"/>
      <c r="OUK68" s="5"/>
      <c r="OUL68" s="5"/>
      <c r="OUM68" s="5"/>
      <c r="OUN68" s="5"/>
      <c r="OUO68" s="5"/>
      <c r="OUP68" s="5"/>
      <c r="OUQ68" s="5"/>
      <c r="OUR68" s="5"/>
      <c r="OUS68" s="5"/>
      <c r="OUT68" s="5"/>
      <c r="OUU68" s="5"/>
      <c r="OUV68" s="5"/>
      <c r="OUW68" s="5"/>
      <c r="OUX68" s="5"/>
      <c r="OUY68" s="5"/>
      <c r="OUZ68" s="5"/>
      <c r="OVA68" s="5"/>
      <c r="OVB68" s="5"/>
      <c r="OVC68" s="5"/>
      <c r="OVD68" s="5"/>
      <c r="OVE68" s="5"/>
      <c r="OVF68" s="5"/>
      <c r="OVG68" s="5"/>
      <c r="OVH68" s="5"/>
      <c r="OVI68" s="5"/>
      <c r="OVJ68" s="5"/>
      <c r="OVK68" s="5"/>
      <c r="OVL68" s="5"/>
      <c r="OVM68" s="5"/>
      <c r="OVN68" s="5"/>
      <c r="OVO68" s="5"/>
      <c r="OVP68" s="5"/>
      <c r="OVQ68" s="5"/>
      <c r="OVR68" s="5"/>
      <c r="OVS68" s="5"/>
      <c r="OVT68" s="5"/>
      <c r="OVU68" s="5"/>
      <c r="OVV68" s="5"/>
      <c r="OVW68" s="5"/>
      <c r="OVX68" s="5"/>
      <c r="OVY68" s="5"/>
      <c r="OVZ68" s="5"/>
      <c r="OWA68" s="5"/>
      <c r="OWB68" s="5"/>
      <c r="OWC68" s="5"/>
      <c r="OWD68" s="5"/>
      <c r="OWE68" s="5"/>
      <c r="OWF68" s="5"/>
      <c r="OWG68" s="5"/>
      <c r="OWH68" s="5"/>
      <c r="OWI68" s="5"/>
      <c r="OWJ68" s="5"/>
      <c r="OWK68" s="5"/>
      <c r="OWL68" s="5"/>
      <c r="OWM68" s="5"/>
      <c r="OWN68" s="5"/>
      <c r="OWO68" s="5"/>
      <c r="OWP68" s="5"/>
      <c r="OWQ68" s="5"/>
      <c r="OWR68" s="5"/>
      <c r="OWS68" s="5"/>
      <c r="OWT68" s="5"/>
      <c r="OWU68" s="5"/>
      <c r="OWV68" s="5"/>
      <c r="OWW68" s="5"/>
      <c r="OWX68" s="5"/>
      <c r="OWY68" s="5"/>
      <c r="OWZ68" s="5"/>
      <c r="OXA68" s="5"/>
      <c r="OXB68" s="5"/>
      <c r="OXC68" s="5"/>
      <c r="OXD68" s="5"/>
      <c r="OXE68" s="5"/>
      <c r="OXF68" s="5"/>
      <c r="OXG68" s="5"/>
      <c r="OXH68" s="5"/>
      <c r="OXI68" s="5"/>
      <c r="OXJ68" s="5"/>
      <c r="OXK68" s="5"/>
      <c r="OXL68" s="5"/>
      <c r="OXM68" s="5"/>
      <c r="OXN68" s="5"/>
      <c r="OXO68" s="5"/>
      <c r="OXP68" s="5"/>
      <c r="OXQ68" s="5"/>
      <c r="OXR68" s="5"/>
      <c r="OXS68" s="5"/>
      <c r="OXT68" s="5"/>
      <c r="OXU68" s="5"/>
      <c r="OXV68" s="5"/>
      <c r="OXW68" s="5"/>
      <c r="OXX68" s="5"/>
      <c r="OXY68" s="5"/>
      <c r="OXZ68" s="5"/>
      <c r="OYA68" s="5"/>
      <c r="OYB68" s="5"/>
      <c r="OYC68" s="5"/>
      <c r="OYD68" s="5"/>
      <c r="OYE68" s="5"/>
      <c r="OYF68" s="5"/>
      <c r="OYG68" s="5"/>
      <c r="OYH68" s="5"/>
      <c r="OYI68" s="5"/>
      <c r="OYJ68" s="5"/>
      <c r="OYK68" s="5"/>
      <c r="OYL68" s="5"/>
      <c r="OYM68" s="5"/>
      <c r="OYN68" s="5"/>
      <c r="OYO68" s="5"/>
      <c r="OYP68" s="5"/>
      <c r="OYQ68" s="5"/>
      <c r="OYR68" s="5"/>
      <c r="OYS68" s="5"/>
      <c r="OYT68" s="5"/>
      <c r="OYU68" s="5"/>
      <c r="OYV68" s="5"/>
      <c r="OYW68" s="5"/>
      <c r="OYX68" s="5"/>
      <c r="OYY68" s="5"/>
      <c r="OYZ68" s="5"/>
      <c r="OZA68" s="5"/>
      <c r="OZB68" s="5"/>
      <c r="OZC68" s="5"/>
      <c r="OZD68" s="5"/>
      <c r="OZE68" s="5"/>
      <c r="OZF68" s="5"/>
      <c r="OZG68" s="5"/>
      <c r="OZH68" s="5"/>
      <c r="OZI68" s="5"/>
      <c r="OZJ68" s="5"/>
      <c r="OZK68" s="5"/>
      <c r="OZL68" s="5"/>
      <c r="OZM68" s="5"/>
      <c r="OZN68" s="5"/>
      <c r="OZO68" s="5"/>
      <c r="OZP68" s="5"/>
      <c r="OZQ68" s="5"/>
      <c r="OZR68" s="5"/>
      <c r="OZS68" s="5"/>
      <c r="OZT68" s="5"/>
      <c r="OZU68" s="5"/>
      <c r="OZV68" s="5"/>
      <c r="OZW68" s="5"/>
      <c r="OZX68" s="5"/>
      <c r="OZY68" s="5"/>
      <c r="OZZ68" s="5"/>
      <c r="PAA68" s="5"/>
      <c r="PAB68" s="5"/>
      <c r="PAC68" s="5"/>
      <c r="PAD68" s="5"/>
      <c r="PAE68" s="5"/>
      <c r="PAF68" s="5"/>
      <c r="PAG68" s="5"/>
      <c r="PAH68" s="5"/>
      <c r="PAI68" s="5"/>
      <c r="PAJ68" s="5"/>
      <c r="PAK68" s="5"/>
      <c r="PAL68" s="5"/>
      <c r="PAM68" s="5"/>
      <c r="PAN68" s="5"/>
      <c r="PAO68" s="5"/>
      <c r="PAP68" s="5"/>
      <c r="PAQ68" s="5"/>
      <c r="PAR68" s="5"/>
      <c r="PAS68" s="5"/>
      <c r="PAT68" s="5"/>
      <c r="PAU68" s="5"/>
      <c r="PAV68" s="5"/>
      <c r="PAW68" s="5"/>
      <c r="PAX68" s="5"/>
      <c r="PAY68" s="5"/>
      <c r="PAZ68" s="5"/>
      <c r="PBA68" s="5"/>
      <c r="PBB68" s="5"/>
      <c r="PBC68" s="5"/>
      <c r="PBD68" s="5"/>
      <c r="PBE68" s="5"/>
      <c r="PBF68" s="5"/>
      <c r="PBG68" s="5"/>
      <c r="PBH68" s="5"/>
      <c r="PBI68" s="5"/>
      <c r="PBJ68" s="5"/>
      <c r="PBK68" s="5"/>
      <c r="PBL68" s="5"/>
      <c r="PBM68" s="5"/>
      <c r="PBN68" s="5"/>
      <c r="PBO68" s="5"/>
      <c r="PBP68" s="5"/>
      <c r="PBQ68" s="5"/>
      <c r="PBR68" s="5"/>
      <c r="PBS68" s="5"/>
      <c r="PBT68" s="5"/>
      <c r="PBU68" s="5"/>
      <c r="PBV68" s="5"/>
      <c r="PBW68" s="5"/>
      <c r="PBX68" s="5"/>
      <c r="PBY68" s="5"/>
      <c r="PBZ68" s="5"/>
      <c r="PCA68" s="5"/>
      <c r="PCB68" s="5"/>
      <c r="PCC68" s="5"/>
      <c r="PCD68" s="5"/>
      <c r="PCE68" s="5"/>
      <c r="PCF68" s="5"/>
      <c r="PCG68" s="5"/>
      <c r="PCH68" s="5"/>
      <c r="PCI68" s="5"/>
      <c r="PCJ68" s="5"/>
      <c r="PCK68" s="5"/>
      <c r="PCL68" s="5"/>
      <c r="PCM68" s="5"/>
      <c r="PCN68" s="5"/>
      <c r="PCO68" s="5"/>
      <c r="PCP68" s="5"/>
      <c r="PCQ68" s="5"/>
      <c r="PCR68" s="5"/>
      <c r="PCS68" s="5"/>
      <c r="PCT68" s="5"/>
      <c r="PCU68" s="5"/>
      <c r="PCV68" s="5"/>
      <c r="PCW68" s="5"/>
      <c r="PCX68" s="5"/>
      <c r="PCY68" s="5"/>
      <c r="PCZ68" s="5"/>
      <c r="PDA68" s="5"/>
      <c r="PDB68" s="5"/>
      <c r="PDC68" s="5"/>
      <c r="PDD68" s="5"/>
      <c r="PDE68" s="5"/>
      <c r="PDF68" s="5"/>
      <c r="PDG68" s="5"/>
      <c r="PDH68" s="5"/>
      <c r="PDI68" s="5"/>
      <c r="PDJ68" s="5"/>
      <c r="PDK68" s="5"/>
      <c r="PDL68" s="5"/>
      <c r="PDM68" s="5"/>
      <c r="PDN68" s="5"/>
      <c r="PDO68" s="5"/>
      <c r="PDP68" s="5"/>
      <c r="PDQ68" s="5"/>
      <c r="PDR68" s="5"/>
      <c r="PDS68" s="5"/>
      <c r="PDT68" s="5"/>
      <c r="PDU68" s="5"/>
      <c r="PDV68" s="5"/>
      <c r="PDW68" s="5"/>
      <c r="PDX68" s="5"/>
      <c r="PDY68" s="5"/>
      <c r="PDZ68" s="5"/>
      <c r="PEA68" s="5"/>
      <c r="PEB68" s="5"/>
      <c r="PEC68" s="5"/>
      <c r="PED68" s="5"/>
      <c r="PEE68" s="5"/>
      <c r="PEF68" s="5"/>
      <c r="PEG68" s="5"/>
      <c r="PEH68" s="5"/>
      <c r="PEI68" s="5"/>
      <c r="PEJ68" s="5"/>
      <c r="PEK68" s="5"/>
      <c r="PEL68" s="5"/>
      <c r="PEM68" s="5"/>
      <c r="PEN68" s="5"/>
      <c r="PEO68" s="5"/>
      <c r="PEP68" s="5"/>
      <c r="PEQ68" s="5"/>
      <c r="PER68" s="5"/>
      <c r="PES68" s="5"/>
      <c r="PET68" s="5"/>
      <c r="PEU68" s="5"/>
      <c r="PEV68" s="5"/>
      <c r="PEW68" s="5"/>
      <c r="PEX68" s="5"/>
      <c r="PEY68" s="5"/>
      <c r="PEZ68" s="5"/>
      <c r="PFA68" s="5"/>
      <c r="PFB68" s="5"/>
      <c r="PFC68" s="5"/>
      <c r="PFD68" s="5"/>
      <c r="PFE68" s="5"/>
      <c r="PFF68" s="5"/>
      <c r="PFG68" s="5"/>
      <c r="PFH68" s="5"/>
      <c r="PFI68" s="5"/>
      <c r="PFJ68" s="5"/>
      <c r="PFK68" s="5"/>
      <c r="PFL68" s="5"/>
      <c r="PFM68" s="5"/>
      <c r="PFN68" s="5"/>
      <c r="PFO68" s="5"/>
      <c r="PFP68" s="5"/>
      <c r="PFQ68" s="5"/>
      <c r="PFR68" s="5"/>
      <c r="PFS68" s="5"/>
      <c r="PFT68" s="5"/>
      <c r="PFU68" s="5"/>
      <c r="PFV68" s="5"/>
      <c r="PFW68" s="5"/>
      <c r="PFX68" s="5"/>
      <c r="PFY68" s="5"/>
      <c r="PFZ68" s="5"/>
      <c r="PGA68" s="5"/>
      <c r="PGB68" s="5"/>
      <c r="PGC68" s="5"/>
      <c r="PGD68" s="5"/>
      <c r="PGE68" s="5"/>
      <c r="PGF68" s="5"/>
      <c r="PGG68" s="5"/>
      <c r="PGH68" s="5"/>
      <c r="PGI68" s="5"/>
      <c r="PGJ68" s="5"/>
      <c r="PGK68" s="5"/>
      <c r="PGL68" s="5"/>
      <c r="PGM68" s="5"/>
      <c r="PGN68" s="5"/>
      <c r="PGO68" s="5"/>
      <c r="PGP68" s="5"/>
      <c r="PGQ68" s="5"/>
      <c r="PGR68" s="5"/>
      <c r="PGS68" s="5"/>
      <c r="PGT68" s="5"/>
      <c r="PGU68" s="5"/>
      <c r="PGV68" s="5"/>
      <c r="PGW68" s="5"/>
      <c r="PGX68" s="5"/>
      <c r="PGY68" s="5"/>
      <c r="PGZ68" s="5"/>
      <c r="PHA68" s="5"/>
      <c r="PHB68" s="5"/>
      <c r="PHC68" s="5"/>
      <c r="PHD68" s="5"/>
      <c r="PHE68" s="5"/>
      <c r="PHF68" s="5"/>
      <c r="PHG68" s="5"/>
      <c r="PHH68" s="5"/>
      <c r="PHI68" s="5"/>
      <c r="PHJ68" s="5"/>
      <c r="PHK68" s="5"/>
      <c r="PHL68" s="5"/>
      <c r="PHM68" s="5"/>
      <c r="PHN68" s="5"/>
      <c r="PHO68" s="5"/>
      <c r="PHP68" s="5"/>
      <c r="PHQ68" s="5"/>
      <c r="PHR68" s="5"/>
      <c r="PHS68" s="5"/>
      <c r="PHT68" s="5"/>
      <c r="PHU68" s="5"/>
      <c r="PHV68" s="5"/>
      <c r="PHW68" s="5"/>
      <c r="PHX68" s="5"/>
      <c r="PHY68" s="5"/>
      <c r="PHZ68" s="5"/>
      <c r="PIA68" s="5"/>
      <c r="PIB68" s="5"/>
      <c r="PIC68" s="5"/>
      <c r="PID68" s="5"/>
      <c r="PIE68" s="5"/>
      <c r="PIF68" s="5"/>
      <c r="PIG68" s="5"/>
      <c r="PIH68" s="5"/>
      <c r="PII68" s="5"/>
      <c r="PIJ68" s="5"/>
      <c r="PIK68" s="5"/>
      <c r="PIL68" s="5"/>
      <c r="PIM68" s="5"/>
      <c r="PIN68" s="5"/>
      <c r="PIO68" s="5"/>
      <c r="PIP68" s="5"/>
      <c r="PIQ68" s="5"/>
      <c r="PIR68" s="5"/>
      <c r="PIS68" s="5"/>
      <c r="PIT68" s="5"/>
      <c r="PIU68" s="5"/>
      <c r="PIV68" s="5"/>
      <c r="PIW68" s="5"/>
      <c r="PIX68" s="5"/>
      <c r="PIY68" s="5"/>
      <c r="PIZ68" s="5"/>
      <c r="PJA68" s="5"/>
      <c r="PJB68" s="5"/>
      <c r="PJC68" s="5"/>
      <c r="PJD68" s="5"/>
      <c r="PJE68" s="5"/>
      <c r="PJF68" s="5"/>
      <c r="PJG68" s="5"/>
      <c r="PJH68" s="5"/>
      <c r="PJI68" s="5"/>
      <c r="PJJ68" s="5"/>
      <c r="PJK68" s="5"/>
      <c r="PJL68" s="5"/>
      <c r="PJM68" s="5"/>
      <c r="PJN68" s="5"/>
      <c r="PJO68" s="5"/>
      <c r="PJP68" s="5"/>
      <c r="PJQ68" s="5"/>
      <c r="PJR68" s="5"/>
      <c r="PJS68" s="5"/>
      <c r="PJT68" s="5"/>
      <c r="PJU68" s="5"/>
      <c r="PJV68" s="5"/>
      <c r="PJW68" s="5"/>
      <c r="PJX68" s="5"/>
      <c r="PJY68" s="5"/>
      <c r="PJZ68" s="5"/>
      <c r="PKA68" s="5"/>
      <c r="PKB68" s="5"/>
      <c r="PKC68" s="5"/>
      <c r="PKD68" s="5"/>
      <c r="PKE68" s="5"/>
      <c r="PKF68" s="5"/>
      <c r="PKG68" s="5"/>
      <c r="PKH68" s="5"/>
      <c r="PKI68" s="5"/>
      <c r="PKJ68" s="5"/>
      <c r="PKK68" s="5"/>
      <c r="PKL68" s="5"/>
      <c r="PKM68" s="5"/>
      <c r="PKN68" s="5"/>
      <c r="PKO68" s="5"/>
      <c r="PKP68" s="5"/>
      <c r="PKQ68" s="5"/>
      <c r="PKR68" s="5"/>
      <c r="PKS68" s="5"/>
      <c r="PKT68" s="5"/>
      <c r="PKU68" s="5"/>
      <c r="PKV68" s="5"/>
      <c r="PKW68" s="5"/>
      <c r="PKX68" s="5"/>
      <c r="PKY68" s="5"/>
      <c r="PKZ68" s="5"/>
      <c r="PLA68" s="5"/>
      <c r="PLB68" s="5"/>
      <c r="PLC68" s="5"/>
      <c r="PLD68" s="5"/>
      <c r="PLE68" s="5"/>
      <c r="PLF68" s="5"/>
      <c r="PLG68" s="5"/>
      <c r="PLH68" s="5"/>
      <c r="PLI68" s="5"/>
      <c r="PLJ68" s="5"/>
      <c r="PLK68" s="5"/>
      <c r="PLL68" s="5"/>
      <c r="PLM68" s="5"/>
      <c r="PLN68" s="5"/>
      <c r="PLO68" s="5"/>
      <c r="PLP68" s="5"/>
      <c r="PLQ68" s="5"/>
      <c r="PLR68" s="5"/>
      <c r="PLS68" s="5"/>
      <c r="PLT68" s="5"/>
      <c r="PLU68" s="5"/>
      <c r="PLV68" s="5"/>
      <c r="PLW68" s="5"/>
      <c r="PLX68" s="5"/>
      <c r="PLY68" s="5"/>
      <c r="PLZ68" s="5"/>
      <c r="PMA68" s="5"/>
      <c r="PMB68" s="5"/>
      <c r="PMC68" s="5"/>
      <c r="PMD68" s="5"/>
      <c r="PME68" s="5"/>
      <c r="PMF68" s="5"/>
      <c r="PMG68" s="5"/>
      <c r="PMH68" s="5"/>
      <c r="PMI68" s="5"/>
      <c r="PMJ68" s="5"/>
      <c r="PMK68" s="5"/>
      <c r="PML68" s="5"/>
      <c r="PMM68" s="5"/>
      <c r="PMN68" s="5"/>
      <c r="PMO68" s="5"/>
      <c r="PMP68" s="5"/>
      <c r="PMQ68" s="5"/>
      <c r="PMR68" s="5"/>
      <c r="PMS68" s="5"/>
      <c r="PMT68" s="5"/>
      <c r="PMU68" s="5"/>
      <c r="PMV68" s="5"/>
      <c r="PMW68" s="5"/>
      <c r="PMX68" s="5"/>
      <c r="PMY68" s="5"/>
      <c r="PMZ68" s="5"/>
      <c r="PNA68" s="5"/>
      <c r="PNB68" s="5"/>
      <c r="PNC68" s="5"/>
      <c r="PND68" s="5"/>
      <c r="PNE68" s="5"/>
      <c r="PNF68" s="5"/>
      <c r="PNG68" s="5"/>
      <c r="PNH68" s="5"/>
      <c r="PNI68" s="5"/>
      <c r="PNJ68" s="5"/>
      <c r="PNK68" s="5"/>
      <c r="PNL68" s="5"/>
      <c r="PNM68" s="5"/>
      <c r="PNN68" s="5"/>
      <c r="PNO68" s="5"/>
      <c r="PNP68" s="5"/>
      <c r="PNQ68" s="5"/>
      <c r="PNR68" s="5"/>
      <c r="PNS68" s="5"/>
      <c r="PNT68" s="5"/>
      <c r="PNU68" s="5"/>
      <c r="PNV68" s="5"/>
      <c r="PNW68" s="5"/>
      <c r="PNX68" s="5"/>
      <c r="PNY68" s="5"/>
      <c r="PNZ68" s="5"/>
      <c r="POA68" s="5"/>
      <c r="POB68" s="5"/>
      <c r="POC68" s="5"/>
      <c r="POD68" s="5"/>
      <c r="POE68" s="5"/>
      <c r="POF68" s="5"/>
      <c r="POG68" s="5"/>
      <c r="POH68" s="5"/>
      <c r="POI68" s="5"/>
      <c r="POJ68" s="5"/>
      <c r="POK68" s="5"/>
      <c r="POL68" s="5"/>
      <c r="POM68" s="5"/>
      <c r="PON68" s="5"/>
      <c r="POO68" s="5"/>
      <c r="POP68" s="5"/>
      <c r="POQ68" s="5"/>
      <c r="POR68" s="5"/>
      <c r="POS68" s="5"/>
      <c r="POT68" s="5"/>
      <c r="POU68" s="5"/>
      <c r="POV68" s="5"/>
      <c r="POW68" s="5"/>
      <c r="POX68" s="5"/>
      <c r="POY68" s="5"/>
      <c r="POZ68" s="5"/>
      <c r="PPA68" s="5"/>
      <c r="PPB68" s="5"/>
      <c r="PPC68" s="5"/>
      <c r="PPD68" s="5"/>
      <c r="PPE68" s="5"/>
      <c r="PPF68" s="5"/>
      <c r="PPG68" s="5"/>
      <c r="PPH68" s="5"/>
      <c r="PPI68" s="5"/>
      <c r="PPJ68" s="5"/>
      <c r="PPK68" s="5"/>
      <c r="PPL68" s="5"/>
      <c r="PPM68" s="5"/>
      <c r="PPN68" s="5"/>
      <c r="PPO68" s="5"/>
      <c r="PPP68" s="5"/>
      <c r="PPQ68" s="5"/>
      <c r="PPR68" s="5"/>
      <c r="PPS68" s="5"/>
      <c r="PPT68" s="5"/>
      <c r="PPU68" s="5"/>
      <c r="PPV68" s="5"/>
      <c r="PPW68" s="5"/>
      <c r="PPX68" s="5"/>
      <c r="PPY68" s="5"/>
      <c r="PPZ68" s="5"/>
      <c r="PQA68" s="5"/>
      <c r="PQB68" s="5"/>
      <c r="PQC68" s="5"/>
      <c r="PQD68" s="5"/>
      <c r="PQE68" s="5"/>
      <c r="PQF68" s="5"/>
      <c r="PQG68" s="5"/>
      <c r="PQH68" s="5"/>
      <c r="PQI68" s="5"/>
      <c r="PQJ68" s="5"/>
      <c r="PQK68" s="5"/>
      <c r="PQL68" s="5"/>
      <c r="PQM68" s="5"/>
      <c r="PQN68" s="5"/>
      <c r="PQO68" s="5"/>
      <c r="PQP68" s="5"/>
      <c r="PQQ68" s="5"/>
      <c r="PQR68" s="5"/>
      <c r="PQS68" s="5"/>
      <c r="PQT68" s="5"/>
      <c r="PQU68" s="5"/>
      <c r="PQV68" s="5"/>
      <c r="PQW68" s="5"/>
      <c r="PQX68" s="5"/>
      <c r="PQY68" s="5"/>
      <c r="PQZ68" s="5"/>
      <c r="PRA68" s="5"/>
      <c r="PRB68" s="5"/>
      <c r="PRC68" s="5"/>
      <c r="PRD68" s="5"/>
      <c r="PRE68" s="5"/>
      <c r="PRF68" s="5"/>
      <c r="PRG68" s="5"/>
      <c r="PRH68" s="5"/>
      <c r="PRI68" s="5"/>
      <c r="PRJ68" s="5"/>
      <c r="PRK68" s="5"/>
      <c r="PRL68" s="5"/>
      <c r="PRM68" s="5"/>
      <c r="PRN68" s="5"/>
      <c r="PRO68" s="5"/>
      <c r="PRP68" s="5"/>
      <c r="PRQ68" s="5"/>
      <c r="PRR68" s="5"/>
      <c r="PRS68" s="5"/>
      <c r="PRT68" s="5"/>
      <c r="PRU68" s="5"/>
      <c r="PRV68" s="5"/>
      <c r="PRW68" s="5"/>
      <c r="PRX68" s="5"/>
      <c r="PRY68" s="5"/>
      <c r="PRZ68" s="5"/>
      <c r="PSA68" s="5"/>
      <c r="PSB68" s="5"/>
      <c r="PSC68" s="5"/>
      <c r="PSD68" s="5"/>
      <c r="PSE68" s="5"/>
      <c r="PSF68" s="5"/>
      <c r="PSG68" s="5"/>
      <c r="PSH68" s="5"/>
      <c r="PSI68" s="5"/>
      <c r="PSJ68" s="5"/>
      <c r="PSK68" s="5"/>
      <c r="PSL68" s="5"/>
      <c r="PSM68" s="5"/>
      <c r="PSN68" s="5"/>
      <c r="PSO68" s="5"/>
      <c r="PSP68" s="5"/>
      <c r="PSQ68" s="5"/>
      <c r="PSR68" s="5"/>
      <c r="PSS68" s="5"/>
      <c r="PST68" s="5"/>
      <c r="PSU68" s="5"/>
      <c r="PSV68" s="5"/>
      <c r="PSW68" s="5"/>
      <c r="PSX68" s="5"/>
      <c r="PSY68" s="5"/>
      <c r="PSZ68" s="5"/>
      <c r="PTA68" s="5"/>
      <c r="PTB68" s="5"/>
      <c r="PTC68" s="5"/>
      <c r="PTD68" s="5"/>
      <c r="PTE68" s="5"/>
      <c r="PTF68" s="5"/>
      <c r="PTG68" s="5"/>
      <c r="PTH68" s="5"/>
      <c r="PTI68" s="5"/>
      <c r="PTJ68" s="5"/>
      <c r="PTK68" s="5"/>
      <c r="PTL68" s="5"/>
      <c r="PTM68" s="5"/>
      <c r="PTN68" s="5"/>
      <c r="PTO68" s="5"/>
      <c r="PTP68" s="5"/>
      <c r="PTQ68" s="5"/>
      <c r="PTR68" s="5"/>
      <c r="PTS68" s="5"/>
      <c r="PTT68" s="5"/>
      <c r="PTU68" s="5"/>
      <c r="PTV68" s="5"/>
      <c r="PTW68" s="5"/>
      <c r="PTX68" s="5"/>
      <c r="PTY68" s="5"/>
      <c r="PTZ68" s="5"/>
      <c r="PUA68" s="5"/>
      <c r="PUB68" s="5"/>
      <c r="PUC68" s="5"/>
      <c r="PUD68" s="5"/>
      <c r="PUE68" s="5"/>
      <c r="PUF68" s="5"/>
      <c r="PUG68" s="5"/>
      <c r="PUH68" s="5"/>
      <c r="PUI68" s="5"/>
      <c r="PUJ68" s="5"/>
      <c r="PUK68" s="5"/>
      <c r="PUL68" s="5"/>
      <c r="PUM68" s="5"/>
      <c r="PUN68" s="5"/>
      <c r="PUO68" s="5"/>
      <c r="PUP68" s="5"/>
      <c r="PUQ68" s="5"/>
      <c r="PUR68" s="5"/>
      <c r="PUS68" s="5"/>
      <c r="PUT68" s="5"/>
      <c r="PUU68" s="5"/>
      <c r="PUV68" s="5"/>
      <c r="PUW68" s="5"/>
      <c r="PUX68" s="5"/>
      <c r="PUY68" s="5"/>
      <c r="PUZ68" s="5"/>
      <c r="PVA68" s="5"/>
      <c r="PVB68" s="5"/>
      <c r="PVC68" s="5"/>
      <c r="PVD68" s="5"/>
      <c r="PVE68" s="5"/>
      <c r="PVF68" s="5"/>
      <c r="PVG68" s="5"/>
      <c r="PVH68" s="5"/>
      <c r="PVI68" s="5"/>
      <c r="PVJ68" s="5"/>
      <c r="PVK68" s="5"/>
      <c r="PVL68" s="5"/>
      <c r="PVM68" s="5"/>
      <c r="PVN68" s="5"/>
      <c r="PVO68" s="5"/>
      <c r="PVP68" s="5"/>
      <c r="PVQ68" s="5"/>
      <c r="PVR68" s="5"/>
      <c r="PVS68" s="5"/>
      <c r="PVT68" s="5"/>
      <c r="PVU68" s="5"/>
      <c r="PVV68" s="5"/>
      <c r="PVW68" s="5"/>
      <c r="PVX68" s="5"/>
      <c r="PVY68" s="5"/>
      <c r="PVZ68" s="5"/>
      <c r="PWA68" s="5"/>
      <c r="PWB68" s="5"/>
      <c r="PWC68" s="5"/>
      <c r="PWD68" s="5"/>
      <c r="PWE68" s="5"/>
      <c r="PWF68" s="5"/>
      <c r="PWG68" s="5"/>
      <c r="PWH68" s="5"/>
      <c r="PWI68" s="5"/>
      <c r="PWJ68" s="5"/>
      <c r="PWK68" s="5"/>
      <c r="PWL68" s="5"/>
      <c r="PWM68" s="5"/>
      <c r="PWN68" s="5"/>
      <c r="PWO68" s="5"/>
      <c r="PWP68" s="5"/>
      <c r="PWQ68" s="5"/>
      <c r="PWR68" s="5"/>
      <c r="PWS68" s="5"/>
      <c r="PWT68" s="5"/>
      <c r="PWU68" s="5"/>
      <c r="PWV68" s="5"/>
      <c r="PWW68" s="5"/>
      <c r="PWX68" s="5"/>
      <c r="PWY68" s="5"/>
      <c r="PWZ68" s="5"/>
      <c r="PXA68" s="5"/>
      <c r="PXB68" s="5"/>
      <c r="PXC68" s="5"/>
      <c r="PXD68" s="5"/>
      <c r="PXE68" s="5"/>
      <c r="PXF68" s="5"/>
      <c r="PXG68" s="5"/>
      <c r="PXH68" s="5"/>
      <c r="PXI68" s="5"/>
      <c r="PXJ68" s="5"/>
      <c r="PXK68" s="5"/>
      <c r="PXL68" s="5"/>
      <c r="PXM68" s="5"/>
      <c r="PXN68" s="5"/>
      <c r="PXO68" s="5"/>
      <c r="PXP68" s="5"/>
      <c r="PXQ68" s="5"/>
      <c r="PXR68" s="5"/>
      <c r="PXS68" s="5"/>
      <c r="PXT68" s="5"/>
      <c r="PXU68" s="5"/>
      <c r="PXV68" s="5"/>
      <c r="PXW68" s="5"/>
      <c r="PXX68" s="5"/>
      <c r="PXY68" s="5"/>
      <c r="PXZ68" s="5"/>
      <c r="PYA68" s="5"/>
      <c r="PYB68" s="5"/>
      <c r="PYC68" s="5"/>
      <c r="PYD68" s="5"/>
      <c r="PYE68" s="5"/>
      <c r="PYF68" s="5"/>
      <c r="PYG68" s="5"/>
      <c r="PYH68" s="5"/>
      <c r="PYI68" s="5"/>
      <c r="PYJ68" s="5"/>
      <c r="PYK68" s="5"/>
      <c r="PYL68" s="5"/>
      <c r="PYM68" s="5"/>
      <c r="PYN68" s="5"/>
      <c r="PYO68" s="5"/>
      <c r="PYP68" s="5"/>
      <c r="PYQ68" s="5"/>
      <c r="PYR68" s="5"/>
      <c r="PYS68" s="5"/>
      <c r="PYT68" s="5"/>
      <c r="PYU68" s="5"/>
      <c r="PYV68" s="5"/>
      <c r="PYW68" s="5"/>
      <c r="PYX68" s="5"/>
      <c r="PYY68" s="5"/>
      <c r="PYZ68" s="5"/>
      <c r="PZA68" s="5"/>
      <c r="PZB68" s="5"/>
      <c r="PZC68" s="5"/>
      <c r="PZD68" s="5"/>
      <c r="PZE68" s="5"/>
      <c r="PZF68" s="5"/>
      <c r="PZG68" s="5"/>
      <c r="PZH68" s="5"/>
      <c r="PZI68" s="5"/>
      <c r="PZJ68" s="5"/>
      <c r="PZK68" s="5"/>
      <c r="PZL68" s="5"/>
      <c r="PZM68" s="5"/>
      <c r="PZN68" s="5"/>
      <c r="PZO68" s="5"/>
      <c r="PZP68" s="5"/>
      <c r="PZQ68" s="5"/>
      <c r="PZR68" s="5"/>
      <c r="PZS68" s="5"/>
      <c r="PZT68" s="5"/>
      <c r="PZU68" s="5"/>
      <c r="PZV68" s="5"/>
      <c r="PZW68" s="5"/>
      <c r="PZX68" s="5"/>
      <c r="PZY68" s="5"/>
      <c r="PZZ68" s="5"/>
      <c r="QAA68" s="5"/>
      <c r="QAB68" s="5"/>
      <c r="QAC68" s="5"/>
      <c r="QAD68" s="5"/>
      <c r="QAE68" s="5"/>
      <c r="QAF68" s="5"/>
      <c r="QAG68" s="5"/>
      <c r="QAH68" s="5"/>
      <c r="QAI68" s="5"/>
      <c r="QAJ68" s="5"/>
      <c r="QAK68" s="5"/>
      <c r="QAL68" s="5"/>
      <c r="QAM68" s="5"/>
      <c r="QAN68" s="5"/>
      <c r="QAO68" s="5"/>
      <c r="QAP68" s="5"/>
      <c r="QAQ68" s="5"/>
      <c r="QAR68" s="5"/>
      <c r="QAS68" s="5"/>
      <c r="QAT68" s="5"/>
      <c r="QAU68" s="5"/>
      <c r="QAV68" s="5"/>
      <c r="QAW68" s="5"/>
      <c r="QAX68" s="5"/>
      <c r="QAY68" s="5"/>
      <c r="QAZ68" s="5"/>
      <c r="QBA68" s="5"/>
      <c r="QBB68" s="5"/>
      <c r="QBC68" s="5"/>
      <c r="QBD68" s="5"/>
      <c r="QBE68" s="5"/>
      <c r="QBF68" s="5"/>
      <c r="QBG68" s="5"/>
      <c r="QBH68" s="5"/>
      <c r="QBI68" s="5"/>
      <c r="QBJ68" s="5"/>
      <c r="QBK68" s="5"/>
      <c r="QBL68" s="5"/>
      <c r="QBM68" s="5"/>
      <c r="QBN68" s="5"/>
      <c r="QBO68" s="5"/>
      <c r="QBP68" s="5"/>
      <c r="QBQ68" s="5"/>
      <c r="QBR68" s="5"/>
      <c r="QBS68" s="5"/>
      <c r="QBT68" s="5"/>
      <c r="QBU68" s="5"/>
      <c r="QBV68" s="5"/>
      <c r="QBW68" s="5"/>
      <c r="QBX68" s="5"/>
      <c r="QBY68" s="5"/>
      <c r="QBZ68" s="5"/>
      <c r="QCA68" s="5"/>
      <c r="QCB68" s="5"/>
      <c r="QCC68" s="5"/>
      <c r="QCD68" s="5"/>
      <c r="QCE68" s="5"/>
      <c r="QCF68" s="5"/>
      <c r="QCG68" s="5"/>
      <c r="QCH68" s="5"/>
      <c r="QCI68" s="5"/>
      <c r="QCJ68" s="5"/>
      <c r="QCK68" s="5"/>
      <c r="QCL68" s="5"/>
      <c r="QCM68" s="5"/>
      <c r="QCN68" s="5"/>
      <c r="QCO68" s="5"/>
      <c r="QCP68" s="5"/>
      <c r="QCQ68" s="5"/>
      <c r="QCR68" s="5"/>
      <c r="QCS68" s="5"/>
      <c r="QCT68" s="5"/>
      <c r="QCU68" s="5"/>
      <c r="QCV68" s="5"/>
      <c r="QCW68" s="5"/>
      <c r="QCX68" s="5"/>
      <c r="QCY68" s="5"/>
      <c r="QCZ68" s="5"/>
      <c r="QDA68" s="5"/>
      <c r="QDB68" s="5"/>
      <c r="QDC68" s="5"/>
      <c r="QDD68" s="5"/>
      <c r="QDE68" s="5"/>
      <c r="QDF68" s="5"/>
      <c r="QDG68" s="5"/>
      <c r="QDH68" s="5"/>
      <c r="QDI68" s="5"/>
      <c r="QDJ68" s="5"/>
      <c r="QDK68" s="5"/>
      <c r="QDL68" s="5"/>
      <c r="QDM68" s="5"/>
      <c r="QDN68" s="5"/>
      <c r="QDO68" s="5"/>
      <c r="QDP68" s="5"/>
      <c r="QDQ68" s="5"/>
      <c r="QDR68" s="5"/>
      <c r="QDS68" s="5"/>
      <c r="QDT68" s="5"/>
      <c r="QDU68" s="5"/>
      <c r="QDV68" s="5"/>
      <c r="QDW68" s="5"/>
      <c r="QDX68" s="5"/>
      <c r="QDY68" s="5"/>
      <c r="QDZ68" s="5"/>
      <c r="QEA68" s="5"/>
      <c r="QEB68" s="5"/>
      <c r="QEC68" s="5"/>
      <c r="QED68" s="5"/>
      <c r="QEE68" s="5"/>
      <c r="QEF68" s="5"/>
      <c r="QEG68" s="5"/>
      <c r="QEH68" s="5"/>
      <c r="QEI68" s="5"/>
      <c r="QEJ68" s="5"/>
      <c r="QEK68" s="5"/>
      <c r="QEL68" s="5"/>
      <c r="QEM68" s="5"/>
      <c r="QEN68" s="5"/>
      <c r="QEO68" s="5"/>
      <c r="QEP68" s="5"/>
      <c r="QEQ68" s="5"/>
      <c r="QER68" s="5"/>
      <c r="QES68" s="5"/>
      <c r="QET68" s="5"/>
      <c r="QEU68" s="5"/>
      <c r="QEV68" s="5"/>
      <c r="QEW68" s="5"/>
      <c r="QEX68" s="5"/>
      <c r="QEY68" s="5"/>
      <c r="QEZ68" s="5"/>
      <c r="QFA68" s="5"/>
      <c r="QFB68" s="5"/>
      <c r="QFC68" s="5"/>
      <c r="QFD68" s="5"/>
      <c r="QFE68" s="5"/>
      <c r="QFF68" s="5"/>
      <c r="QFG68" s="5"/>
      <c r="QFH68" s="5"/>
      <c r="QFI68" s="5"/>
      <c r="QFJ68" s="5"/>
      <c r="QFK68" s="5"/>
      <c r="QFL68" s="5"/>
      <c r="QFM68" s="5"/>
      <c r="QFN68" s="5"/>
      <c r="QFO68" s="5"/>
      <c r="QFP68" s="5"/>
      <c r="QFQ68" s="5"/>
      <c r="QFR68" s="5"/>
      <c r="QFS68" s="5"/>
      <c r="QFT68" s="5"/>
      <c r="QFU68" s="5"/>
      <c r="QFV68" s="5"/>
      <c r="QFW68" s="5"/>
      <c r="QFX68" s="5"/>
      <c r="QFY68" s="5"/>
      <c r="QFZ68" s="5"/>
      <c r="QGA68" s="5"/>
      <c r="QGB68" s="5"/>
      <c r="QGC68" s="5"/>
      <c r="QGD68" s="5"/>
      <c r="QGE68" s="5"/>
      <c r="QGF68" s="5"/>
      <c r="QGG68" s="5"/>
      <c r="QGH68" s="5"/>
      <c r="QGI68" s="5"/>
      <c r="QGJ68" s="5"/>
      <c r="QGK68" s="5"/>
      <c r="QGL68" s="5"/>
      <c r="QGM68" s="5"/>
      <c r="QGN68" s="5"/>
      <c r="QGO68" s="5"/>
      <c r="QGP68" s="5"/>
      <c r="QGQ68" s="5"/>
      <c r="QGR68" s="5"/>
      <c r="QGS68" s="5"/>
      <c r="QGT68" s="5"/>
      <c r="QGU68" s="5"/>
      <c r="QGV68" s="5"/>
      <c r="QGW68" s="5"/>
      <c r="QGX68" s="5"/>
      <c r="QGY68" s="5"/>
      <c r="QGZ68" s="5"/>
      <c r="QHA68" s="5"/>
      <c r="QHB68" s="5"/>
      <c r="QHC68" s="5"/>
      <c r="QHD68" s="5"/>
      <c r="QHE68" s="5"/>
      <c r="QHF68" s="5"/>
      <c r="QHG68" s="5"/>
      <c r="QHH68" s="5"/>
      <c r="QHI68" s="5"/>
      <c r="QHJ68" s="5"/>
      <c r="QHK68" s="5"/>
      <c r="QHL68" s="5"/>
      <c r="QHM68" s="5"/>
      <c r="QHN68" s="5"/>
      <c r="QHO68" s="5"/>
      <c r="QHP68" s="5"/>
      <c r="QHQ68" s="5"/>
      <c r="QHR68" s="5"/>
      <c r="QHS68" s="5"/>
      <c r="QHT68" s="5"/>
      <c r="QHU68" s="5"/>
      <c r="QHV68" s="5"/>
      <c r="QHW68" s="5"/>
      <c r="QHX68" s="5"/>
      <c r="QHY68" s="5"/>
      <c r="QHZ68" s="5"/>
      <c r="QIA68" s="5"/>
      <c r="QIB68" s="5"/>
      <c r="QIC68" s="5"/>
      <c r="QID68" s="5"/>
      <c r="QIE68" s="5"/>
      <c r="QIF68" s="5"/>
      <c r="QIG68" s="5"/>
      <c r="QIH68" s="5"/>
      <c r="QII68" s="5"/>
      <c r="QIJ68" s="5"/>
      <c r="QIK68" s="5"/>
      <c r="QIL68" s="5"/>
      <c r="QIM68" s="5"/>
      <c r="QIN68" s="5"/>
      <c r="QIO68" s="5"/>
      <c r="QIP68" s="5"/>
      <c r="QIQ68" s="5"/>
      <c r="QIR68" s="5"/>
      <c r="QIS68" s="5"/>
      <c r="QIT68" s="5"/>
      <c r="QIU68" s="5"/>
      <c r="QIV68" s="5"/>
      <c r="QIW68" s="5"/>
      <c r="QIX68" s="5"/>
      <c r="QIY68" s="5"/>
      <c r="QIZ68" s="5"/>
      <c r="QJA68" s="5"/>
      <c r="QJB68" s="5"/>
      <c r="QJC68" s="5"/>
      <c r="QJD68" s="5"/>
      <c r="QJE68" s="5"/>
      <c r="QJF68" s="5"/>
      <c r="QJG68" s="5"/>
      <c r="QJH68" s="5"/>
      <c r="QJI68" s="5"/>
      <c r="QJJ68" s="5"/>
      <c r="QJK68" s="5"/>
      <c r="QJL68" s="5"/>
      <c r="QJM68" s="5"/>
      <c r="QJN68" s="5"/>
      <c r="QJO68" s="5"/>
      <c r="QJP68" s="5"/>
      <c r="QJQ68" s="5"/>
      <c r="QJR68" s="5"/>
      <c r="QJS68" s="5"/>
      <c r="QJT68" s="5"/>
      <c r="QJU68" s="5"/>
      <c r="QJV68" s="5"/>
      <c r="QJW68" s="5"/>
      <c r="QJX68" s="5"/>
      <c r="QJY68" s="5"/>
      <c r="QJZ68" s="5"/>
      <c r="QKA68" s="5"/>
      <c r="QKB68" s="5"/>
      <c r="QKC68" s="5"/>
      <c r="QKD68" s="5"/>
      <c r="QKE68" s="5"/>
      <c r="QKF68" s="5"/>
      <c r="QKG68" s="5"/>
      <c r="QKH68" s="5"/>
      <c r="QKI68" s="5"/>
      <c r="QKJ68" s="5"/>
      <c r="QKK68" s="5"/>
      <c r="QKL68" s="5"/>
      <c r="QKM68" s="5"/>
      <c r="QKN68" s="5"/>
      <c r="QKO68" s="5"/>
      <c r="QKP68" s="5"/>
      <c r="QKQ68" s="5"/>
      <c r="QKR68" s="5"/>
      <c r="QKS68" s="5"/>
      <c r="QKT68" s="5"/>
      <c r="QKU68" s="5"/>
      <c r="QKV68" s="5"/>
      <c r="QKW68" s="5"/>
      <c r="QKX68" s="5"/>
      <c r="QKY68" s="5"/>
      <c r="QKZ68" s="5"/>
      <c r="QLA68" s="5"/>
      <c r="QLB68" s="5"/>
      <c r="QLC68" s="5"/>
      <c r="QLD68" s="5"/>
      <c r="QLE68" s="5"/>
      <c r="QLF68" s="5"/>
      <c r="QLG68" s="5"/>
      <c r="QLH68" s="5"/>
      <c r="QLI68" s="5"/>
      <c r="QLJ68" s="5"/>
      <c r="QLK68" s="5"/>
      <c r="QLL68" s="5"/>
      <c r="QLM68" s="5"/>
      <c r="QLN68" s="5"/>
      <c r="QLO68" s="5"/>
      <c r="QLP68" s="5"/>
      <c r="QLQ68" s="5"/>
      <c r="QLR68" s="5"/>
      <c r="QLS68" s="5"/>
      <c r="QLT68" s="5"/>
      <c r="QLU68" s="5"/>
      <c r="QLV68" s="5"/>
      <c r="QLW68" s="5"/>
      <c r="QLX68" s="5"/>
      <c r="QLY68" s="5"/>
      <c r="QLZ68" s="5"/>
      <c r="QMA68" s="5"/>
      <c r="QMB68" s="5"/>
      <c r="QMC68" s="5"/>
      <c r="QMD68" s="5"/>
      <c r="QME68" s="5"/>
      <c r="QMF68" s="5"/>
      <c r="QMG68" s="5"/>
      <c r="QMH68" s="5"/>
      <c r="QMI68" s="5"/>
      <c r="QMJ68" s="5"/>
      <c r="QMK68" s="5"/>
      <c r="QML68" s="5"/>
      <c r="QMM68" s="5"/>
      <c r="QMN68" s="5"/>
      <c r="QMO68" s="5"/>
      <c r="QMP68" s="5"/>
      <c r="QMQ68" s="5"/>
      <c r="QMR68" s="5"/>
      <c r="QMS68" s="5"/>
      <c r="QMT68" s="5"/>
      <c r="QMU68" s="5"/>
      <c r="QMV68" s="5"/>
      <c r="QMW68" s="5"/>
      <c r="QMX68" s="5"/>
      <c r="QMY68" s="5"/>
      <c r="QMZ68" s="5"/>
      <c r="QNA68" s="5"/>
      <c r="QNB68" s="5"/>
      <c r="QNC68" s="5"/>
      <c r="QND68" s="5"/>
      <c r="QNE68" s="5"/>
      <c r="QNF68" s="5"/>
      <c r="QNG68" s="5"/>
      <c r="QNH68" s="5"/>
      <c r="QNI68" s="5"/>
      <c r="QNJ68" s="5"/>
      <c r="QNK68" s="5"/>
      <c r="QNL68" s="5"/>
      <c r="QNM68" s="5"/>
      <c r="QNN68" s="5"/>
      <c r="QNO68" s="5"/>
      <c r="QNP68" s="5"/>
      <c r="QNQ68" s="5"/>
      <c r="QNR68" s="5"/>
      <c r="QNS68" s="5"/>
      <c r="QNT68" s="5"/>
      <c r="QNU68" s="5"/>
      <c r="QNV68" s="5"/>
      <c r="QNW68" s="5"/>
      <c r="QNX68" s="5"/>
      <c r="QNY68" s="5"/>
      <c r="QNZ68" s="5"/>
      <c r="QOA68" s="5"/>
      <c r="QOB68" s="5"/>
      <c r="QOC68" s="5"/>
      <c r="QOD68" s="5"/>
      <c r="QOE68" s="5"/>
      <c r="QOF68" s="5"/>
      <c r="QOG68" s="5"/>
      <c r="QOH68" s="5"/>
      <c r="QOI68" s="5"/>
      <c r="QOJ68" s="5"/>
      <c r="QOK68" s="5"/>
      <c r="QOL68" s="5"/>
      <c r="QOM68" s="5"/>
      <c r="QON68" s="5"/>
      <c r="QOO68" s="5"/>
      <c r="QOP68" s="5"/>
      <c r="QOQ68" s="5"/>
      <c r="QOR68" s="5"/>
      <c r="QOS68" s="5"/>
      <c r="QOT68" s="5"/>
      <c r="QOU68" s="5"/>
      <c r="QOV68" s="5"/>
      <c r="QOW68" s="5"/>
      <c r="QOX68" s="5"/>
      <c r="QOY68" s="5"/>
      <c r="QOZ68" s="5"/>
      <c r="QPA68" s="5"/>
      <c r="QPB68" s="5"/>
      <c r="QPC68" s="5"/>
      <c r="QPD68" s="5"/>
      <c r="QPE68" s="5"/>
      <c r="QPF68" s="5"/>
      <c r="QPG68" s="5"/>
      <c r="QPH68" s="5"/>
      <c r="QPI68" s="5"/>
      <c r="QPJ68" s="5"/>
      <c r="QPK68" s="5"/>
      <c r="QPL68" s="5"/>
      <c r="QPM68" s="5"/>
      <c r="QPN68" s="5"/>
      <c r="QPO68" s="5"/>
      <c r="QPP68" s="5"/>
      <c r="QPQ68" s="5"/>
      <c r="QPR68" s="5"/>
      <c r="QPS68" s="5"/>
      <c r="QPT68" s="5"/>
      <c r="QPU68" s="5"/>
      <c r="QPV68" s="5"/>
      <c r="QPW68" s="5"/>
      <c r="QPX68" s="5"/>
      <c r="QPY68" s="5"/>
      <c r="QPZ68" s="5"/>
      <c r="QQA68" s="5"/>
      <c r="QQB68" s="5"/>
      <c r="QQC68" s="5"/>
      <c r="QQD68" s="5"/>
      <c r="QQE68" s="5"/>
      <c r="QQF68" s="5"/>
      <c r="QQG68" s="5"/>
      <c r="QQH68" s="5"/>
      <c r="QQI68" s="5"/>
      <c r="QQJ68" s="5"/>
      <c r="QQK68" s="5"/>
      <c r="QQL68" s="5"/>
      <c r="QQM68" s="5"/>
      <c r="QQN68" s="5"/>
      <c r="QQO68" s="5"/>
      <c r="QQP68" s="5"/>
      <c r="QQQ68" s="5"/>
      <c r="QQR68" s="5"/>
      <c r="QQS68" s="5"/>
      <c r="QQT68" s="5"/>
      <c r="QQU68" s="5"/>
      <c r="QQV68" s="5"/>
      <c r="QQW68" s="5"/>
      <c r="QQX68" s="5"/>
      <c r="QQY68" s="5"/>
      <c r="QQZ68" s="5"/>
      <c r="QRA68" s="5"/>
      <c r="QRB68" s="5"/>
      <c r="QRC68" s="5"/>
      <c r="QRD68" s="5"/>
      <c r="QRE68" s="5"/>
      <c r="QRF68" s="5"/>
      <c r="QRG68" s="5"/>
      <c r="QRH68" s="5"/>
      <c r="QRI68" s="5"/>
      <c r="QRJ68" s="5"/>
      <c r="QRK68" s="5"/>
      <c r="QRL68" s="5"/>
      <c r="QRM68" s="5"/>
      <c r="QRN68" s="5"/>
      <c r="QRO68" s="5"/>
      <c r="QRP68" s="5"/>
      <c r="QRQ68" s="5"/>
      <c r="QRR68" s="5"/>
      <c r="QRS68" s="5"/>
      <c r="QRT68" s="5"/>
      <c r="QRU68" s="5"/>
      <c r="QRV68" s="5"/>
      <c r="QRW68" s="5"/>
      <c r="QRX68" s="5"/>
      <c r="QRY68" s="5"/>
      <c r="QRZ68" s="5"/>
      <c r="QSA68" s="5"/>
      <c r="QSB68" s="5"/>
      <c r="QSC68" s="5"/>
      <c r="QSD68" s="5"/>
      <c r="QSE68" s="5"/>
      <c r="QSF68" s="5"/>
      <c r="QSG68" s="5"/>
      <c r="QSH68" s="5"/>
      <c r="QSI68" s="5"/>
      <c r="QSJ68" s="5"/>
      <c r="QSK68" s="5"/>
      <c r="QSL68" s="5"/>
      <c r="QSM68" s="5"/>
      <c r="QSN68" s="5"/>
      <c r="QSO68" s="5"/>
      <c r="QSP68" s="5"/>
      <c r="QSQ68" s="5"/>
      <c r="QSR68" s="5"/>
      <c r="QSS68" s="5"/>
      <c r="QST68" s="5"/>
      <c r="QSU68" s="5"/>
      <c r="QSV68" s="5"/>
      <c r="QSW68" s="5"/>
      <c r="QSX68" s="5"/>
      <c r="QSY68" s="5"/>
      <c r="QSZ68" s="5"/>
      <c r="QTA68" s="5"/>
      <c r="QTB68" s="5"/>
      <c r="QTC68" s="5"/>
      <c r="QTD68" s="5"/>
      <c r="QTE68" s="5"/>
      <c r="QTF68" s="5"/>
      <c r="QTG68" s="5"/>
      <c r="QTH68" s="5"/>
      <c r="QTI68" s="5"/>
      <c r="QTJ68" s="5"/>
      <c r="QTK68" s="5"/>
      <c r="QTL68" s="5"/>
      <c r="QTM68" s="5"/>
      <c r="QTN68" s="5"/>
      <c r="QTO68" s="5"/>
      <c r="QTP68" s="5"/>
      <c r="QTQ68" s="5"/>
      <c r="QTR68" s="5"/>
      <c r="QTS68" s="5"/>
      <c r="QTT68" s="5"/>
      <c r="QTU68" s="5"/>
      <c r="QTV68" s="5"/>
      <c r="QTW68" s="5"/>
      <c r="QTX68" s="5"/>
      <c r="QTY68" s="5"/>
      <c r="QTZ68" s="5"/>
      <c r="QUA68" s="5"/>
      <c r="QUB68" s="5"/>
      <c r="QUC68" s="5"/>
      <c r="QUD68" s="5"/>
      <c r="QUE68" s="5"/>
      <c r="QUF68" s="5"/>
      <c r="QUG68" s="5"/>
      <c r="QUH68" s="5"/>
      <c r="QUI68" s="5"/>
      <c r="QUJ68" s="5"/>
      <c r="QUK68" s="5"/>
      <c r="QUL68" s="5"/>
      <c r="QUM68" s="5"/>
      <c r="QUN68" s="5"/>
      <c r="QUO68" s="5"/>
      <c r="QUP68" s="5"/>
      <c r="QUQ68" s="5"/>
      <c r="QUR68" s="5"/>
      <c r="QUS68" s="5"/>
      <c r="QUT68" s="5"/>
      <c r="QUU68" s="5"/>
      <c r="QUV68" s="5"/>
      <c r="QUW68" s="5"/>
      <c r="QUX68" s="5"/>
      <c r="QUY68" s="5"/>
      <c r="QUZ68" s="5"/>
      <c r="QVA68" s="5"/>
      <c r="QVB68" s="5"/>
      <c r="QVC68" s="5"/>
      <c r="QVD68" s="5"/>
      <c r="QVE68" s="5"/>
      <c r="QVF68" s="5"/>
      <c r="QVG68" s="5"/>
      <c r="QVH68" s="5"/>
      <c r="QVI68" s="5"/>
      <c r="QVJ68" s="5"/>
      <c r="QVK68" s="5"/>
      <c r="QVL68" s="5"/>
      <c r="QVM68" s="5"/>
      <c r="QVN68" s="5"/>
      <c r="QVO68" s="5"/>
      <c r="QVP68" s="5"/>
      <c r="QVQ68" s="5"/>
      <c r="QVR68" s="5"/>
      <c r="QVS68" s="5"/>
      <c r="QVT68" s="5"/>
      <c r="QVU68" s="5"/>
      <c r="QVV68" s="5"/>
      <c r="QVW68" s="5"/>
      <c r="QVX68" s="5"/>
      <c r="QVY68" s="5"/>
      <c r="QVZ68" s="5"/>
      <c r="QWA68" s="5"/>
      <c r="QWB68" s="5"/>
      <c r="QWC68" s="5"/>
      <c r="QWD68" s="5"/>
      <c r="QWE68" s="5"/>
      <c r="QWF68" s="5"/>
      <c r="QWG68" s="5"/>
      <c r="QWH68" s="5"/>
      <c r="QWI68" s="5"/>
      <c r="QWJ68" s="5"/>
      <c r="QWK68" s="5"/>
      <c r="QWL68" s="5"/>
      <c r="QWM68" s="5"/>
      <c r="QWN68" s="5"/>
      <c r="QWO68" s="5"/>
      <c r="QWP68" s="5"/>
      <c r="QWQ68" s="5"/>
      <c r="QWR68" s="5"/>
      <c r="QWS68" s="5"/>
      <c r="QWT68" s="5"/>
      <c r="QWU68" s="5"/>
      <c r="QWV68" s="5"/>
      <c r="QWW68" s="5"/>
      <c r="QWX68" s="5"/>
      <c r="QWY68" s="5"/>
      <c r="QWZ68" s="5"/>
      <c r="QXA68" s="5"/>
      <c r="QXB68" s="5"/>
      <c r="QXC68" s="5"/>
      <c r="QXD68" s="5"/>
      <c r="QXE68" s="5"/>
      <c r="QXF68" s="5"/>
      <c r="QXG68" s="5"/>
      <c r="QXH68" s="5"/>
      <c r="QXI68" s="5"/>
      <c r="QXJ68" s="5"/>
      <c r="QXK68" s="5"/>
      <c r="QXL68" s="5"/>
      <c r="QXM68" s="5"/>
      <c r="QXN68" s="5"/>
      <c r="QXO68" s="5"/>
      <c r="QXP68" s="5"/>
      <c r="QXQ68" s="5"/>
      <c r="QXR68" s="5"/>
      <c r="QXS68" s="5"/>
      <c r="QXT68" s="5"/>
      <c r="QXU68" s="5"/>
      <c r="QXV68" s="5"/>
      <c r="QXW68" s="5"/>
      <c r="QXX68" s="5"/>
      <c r="QXY68" s="5"/>
      <c r="QXZ68" s="5"/>
      <c r="QYA68" s="5"/>
      <c r="QYB68" s="5"/>
      <c r="QYC68" s="5"/>
      <c r="QYD68" s="5"/>
      <c r="QYE68" s="5"/>
      <c r="QYF68" s="5"/>
      <c r="QYG68" s="5"/>
      <c r="QYH68" s="5"/>
      <c r="QYI68" s="5"/>
      <c r="QYJ68" s="5"/>
      <c r="QYK68" s="5"/>
      <c r="QYL68" s="5"/>
      <c r="QYM68" s="5"/>
      <c r="QYN68" s="5"/>
      <c r="QYO68" s="5"/>
      <c r="QYP68" s="5"/>
      <c r="QYQ68" s="5"/>
      <c r="QYR68" s="5"/>
      <c r="QYS68" s="5"/>
      <c r="QYT68" s="5"/>
      <c r="QYU68" s="5"/>
      <c r="QYV68" s="5"/>
      <c r="QYW68" s="5"/>
      <c r="QYX68" s="5"/>
      <c r="QYY68" s="5"/>
      <c r="QYZ68" s="5"/>
      <c r="QZA68" s="5"/>
      <c r="QZB68" s="5"/>
      <c r="QZC68" s="5"/>
      <c r="QZD68" s="5"/>
      <c r="QZE68" s="5"/>
      <c r="QZF68" s="5"/>
      <c r="QZG68" s="5"/>
      <c r="QZH68" s="5"/>
      <c r="QZI68" s="5"/>
      <c r="QZJ68" s="5"/>
      <c r="QZK68" s="5"/>
      <c r="QZL68" s="5"/>
      <c r="QZM68" s="5"/>
      <c r="QZN68" s="5"/>
      <c r="QZO68" s="5"/>
      <c r="QZP68" s="5"/>
      <c r="QZQ68" s="5"/>
      <c r="QZR68" s="5"/>
      <c r="QZS68" s="5"/>
      <c r="QZT68" s="5"/>
      <c r="QZU68" s="5"/>
      <c r="QZV68" s="5"/>
      <c r="QZW68" s="5"/>
      <c r="QZX68" s="5"/>
      <c r="QZY68" s="5"/>
      <c r="QZZ68" s="5"/>
      <c r="RAA68" s="5"/>
      <c r="RAB68" s="5"/>
      <c r="RAC68" s="5"/>
      <c r="RAD68" s="5"/>
      <c r="RAE68" s="5"/>
      <c r="RAF68" s="5"/>
      <c r="RAG68" s="5"/>
      <c r="RAH68" s="5"/>
      <c r="RAI68" s="5"/>
      <c r="RAJ68" s="5"/>
      <c r="RAK68" s="5"/>
      <c r="RAL68" s="5"/>
      <c r="RAM68" s="5"/>
      <c r="RAN68" s="5"/>
      <c r="RAO68" s="5"/>
      <c r="RAP68" s="5"/>
      <c r="RAQ68" s="5"/>
      <c r="RAR68" s="5"/>
      <c r="RAS68" s="5"/>
      <c r="RAT68" s="5"/>
      <c r="RAU68" s="5"/>
      <c r="RAV68" s="5"/>
      <c r="RAW68" s="5"/>
      <c r="RAX68" s="5"/>
      <c r="RAY68" s="5"/>
      <c r="RAZ68" s="5"/>
      <c r="RBA68" s="5"/>
      <c r="RBB68" s="5"/>
      <c r="RBC68" s="5"/>
      <c r="RBD68" s="5"/>
      <c r="RBE68" s="5"/>
      <c r="RBF68" s="5"/>
      <c r="RBG68" s="5"/>
      <c r="RBH68" s="5"/>
      <c r="RBI68" s="5"/>
      <c r="RBJ68" s="5"/>
      <c r="RBK68" s="5"/>
      <c r="RBL68" s="5"/>
      <c r="RBM68" s="5"/>
      <c r="RBN68" s="5"/>
      <c r="RBO68" s="5"/>
      <c r="RBP68" s="5"/>
      <c r="RBQ68" s="5"/>
      <c r="RBR68" s="5"/>
      <c r="RBS68" s="5"/>
      <c r="RBT68" s="5"/>
      <c r="RBU68" s="5"/>
      <c r="RBV68" s="5"/>
      <c r="RBW68" s="5"/>
      <c r="RBX68" s="5"/>
      <c r="RBY68" s="5"/>
      <c r="RBZ68" s="5"/>
      <c r="RCA68" s="5"/>
      <c r="RCB68" s="5"/>
      <c r="RCC68" s="5"/>
      <c r="RCD68" s="5"/>
      <c r="RCE68" s="5"/>
      <c r="RCF68" s="5"/>
      <c r="RCG68" s="5"/>
      <c r="RCH68" s="5"/>
      <c r="RCI68" s="5"/>
      <c r="RCJ68" s="5"/>
      <c r="RCK68" s="5"/>
      <c r="RCL68" s="5"/>
      <c r="RCM68" s="5"/>
      <c r="RCN68" s="5"/>
      <c r="RCO68" s="5"/>
      <c r="RCP68" s="5"/>
      <c r="RCQ68" s="5"/>
      <c r="RCR68" s="5"/>
      <c r="RCS68" s="5"/>
      <c r="RCT68" s="5"/>
      <c r="RCU68" s="5"/>
      <c r="RCV68" s="5"/>
      <c r="RCW68" s="5"/>
      <c r="RCX68" s="5"/>
      <c r="RCY68" s="5"/>
      <c r="RCZ68" s="5"/>
      <c r="RDA68" s="5"/>
      <c r="RDB68" s="5"/>
      <c r="RDC68" s="5"/>
      <c r="RDD68" s="5"/>
      <c r="RDE68" s="5"/>
      <c r="RDF68" s="5"/>
      <c r="RDG68" s="5"/>
      <c r="RDH68" s="5"/>
      <c r="RDI68" s="5"/>
      <c r="RDJ68" s="5"/>
      <c r="RDK68" s="5"/>
      <c r="RDL68" s="5"/>
      <c r="RDM68" s="5"/>
      <c r="RDN68" s="5"/>
      <c r="RDO68" s="5"/>
      <c r="RDP68" s="5"/>
      <c r="RDQ68" s="5"/>
      <c r="RDR68" s="5"/>
      <c r="RDS68" s="5"/>
      <c r="RDT68" s="5"/>
      <c r="RDU68" s="5"/>
      <c r="RDV68" s="5"/>
      <c r="RDW68" s="5"/>
      <c r="RDX68" s="5"/>
      <c r="RDY68" s="5"/>
      <c r="RDZ68" s="5"/>
      <c r="REA68" s="5"/>
      <c r="REB68" s="5"/>
      <c r="REC68" s="5"/>
      <c r="RED68" s="5"/>
      <c r="REE68" s="5"/>
      <c r="REF68" s="5"/>
      <c r="REG68" s="5"/>
      <c r="REH68" s="5"/>
      <c r="REI68" s="5"/>
      <c r="REJ68" s="5"/>
      <c r="REK68" s="5"/>
      <c r="REL68" s="5"/>
      <c r="REM68" s="5"/>
      <c r="REN68" s="5"/>
      <c r="REO68" s="5"/>
      <c r="REP68" s="5"/>
      <c r="REQ68" s="5"/>
      <c r="RER68" s="5"/>
      <c r="RES68" s="5"/>
      <c r="RET68" s="5"/>
      <c r="REU68" s="5"/>
      <c r="REV68" s="5"/>
      <c r="REW68" s="5"/>
      <c r="REX68" s="5"/>
      <c r="REY68" s="5"/>
      <c r="REZ68" s="5"/>
      <c r="RFA68" s="5"/>
      <c r="RFB68" s="5"/>
      <c r="RFC68" s="5"/>
      <c r="RFD68" s="5"/>
      <c r="RFE68" s="5"/>
      <c r="RFF68" s="5"/>
      <c r="RFG68" s="5"/>
      <c r="RFH68" s="5"/>
      <c r="RFI68" s="5"/>
      <c r="RFJ68" s="5"/>
      <c r="RFK68" s="5"/>
      <c r="RFL68" s="5"/>
      <c r="RFM68" s="5"/>
      <c r="RFN68" s="5"/>
      <c r="RFO68" s="5"/>
      <c r="RFP68" s="5"/>
      <c r="RFQ68" s="5"/>
      <c r="RFR68" s="5"/>
      <c r="RFS68" s="5"/>
      <c r="RFT68" s="5"/>
      <c r="RFU68" s="5"/>
      <c r="RFV68" s="5"/>
      <c r="RFW68" s="5"/>
      <c r="RFX68" s="5"/>
      <c r="RFY68" s="5"/>
      <c r="RFZ68" s="5"/>
      <c r="RGA68" s="5"/>
      <c r="RGB68" s="5"/>
      <c r="RGC68" s="5"/>
      <c r="RGD68" s="5"/>
      <c r="RGE68" s="5"/>
      <c r="RGF68" s="5"/>
      <c r="RGG68" s="5"/>
      <c r="RGH68" s="5"/>
      <c r="RGI68" s="5"/>
      <c r="RGJ68" s="5"/>
      <c r="RGK68" s="5"/>
      <c r="RGL68" s="5"/>
      <c r="RGM68" s="5"/>
      <c r="RGN68" s="5"/>
      <c r="RGO68" s="5"/>
      <c r="RGP68" s="5"/>
      <c r="RGQ68" s="5"/>
      <c r="RGR68" s="5"/>
      <c r="RGS68" s="5"/>
      <c r="RGT68" s="5"/>
      <c r="RGU68" s="5"/>
      <c r="RGV68" s="5"/>
      <c r="RGW68" s="5"/>
      <c r="RGX68" s="5"/>
      <c r="RGY68" s="5"/>
      <c r="RGZ68" s="5"/>
      <c r="RHA68" s="5"/>
      <c r="RHB68" s="5"/>
      <c r="RHC68" s="5"/>
      <c r="RHD68" s="5"/>
      <c r="RHE68" s="5"/>
      <c r="RHF68" s="5"/>
      <c r="RHG68" s="5"/>
      <c r="RHH68" s="5"/>
      <c r="RHI68" s="5"/>
      <c r="RHJ68" s="5"/>
      <c r="RHK68" s="5"/>
      <c r="RHL68" s="5"/>
      <c r="RHM68" s="5"/>
      <c r="RHN68" s="5"/>
      <c r="RHO68" s="5"/>
      <c r="RHP68" s="5"/>
      <c r="RHQ68" s="5"/>
      <c r="RHR68" s="5"/>
      <c r="RHS68" s="5"/>
      <c r="RHT68" s="5"/>
      <c r="RHU68" s="5"/>
      <c r="RHV68" s="5"/>
      <c r="RHW68" s="5"/>
      <c r="RHX68" s="5"/>
      <c r="RHY68" s="5"/>
      <c r="RHZ68" s="5"/>
      <c r="RIA68" s="5"/>
      <c r="RIB68" s="5"/>
      <c r="RIC68" s="5"/>
      <c r="RID68" s="5"/>
      <c r="RIE68" s="5"/>
      <c r="RIF68" s="5"/>
      <c r="RIG68" s="5"/>
      <c r="RIH68" s="5"/>
      <c r="RII68" s="5"/>
      <c r="RIJ68" s="5"/>
      <c r="RIK68" s="5"/>
      <c r="RIL68" s="5"/>
      <c r="RIM68" s="5"/>
      <c r="RIN68" s="5"/>
      <c r="RIO68" s="5"/>
      <c r="RIP68" s="5"/>
      <c r="RIQ68" s="5"/>
      <c r="RIR68" s="5"/>
      <c r="RIS68" s="5"/>
      <c r="RIT68" s="5"/>
      <c r="RIU68" s="5"/>
      <c r="RIV68" s="5"/>
      <c r="RIW68" s="5"/>
      <c r="RIX68" s="5"/>
      <c r="RIY68" s="5"/>
      <c r="RIZ68" s="5"/>
      <c r="RJA68" s="5"/>
      <c r="RJB68" s="5"/>
      <c r="RJC68" s="5"/>
      <c r="RJD68" s="5"/>
      <c r="RJE68" s="5"/>
      <c r="RJF68" s="5"/>
      <c r="RJG68" s="5"/>
      <c r="RJH68" s="5"/>
      <c r="RJI68" s="5"/>
      <c r="RJJ68" s="5"/>
      <c r="RJK68" s="5"/>
      <c r="RJL68" s="5"/>
      <c r="RJM68" s="5"/>
      <c r="RJN68" s="5"/>
      <c r="RJO68" s="5"/>
      <c r="RJP68" s="5"/>
      <c r="RJQ68" s="5"/>
      <c r="RJR68" s="5"/>
      <c r="RJS68" s="5"/>
      <c r="RJT68" s="5"/>
      <c r="RJU68" s="5"/>
      <c r="RJV68" s="5"/>
      <c r="RJW68" s="5"/>
      <c r="RJX68" s="5"/>
      <c r="RJY68" s="5"/>
      <c r="RJZ68" s="5"/>
      <c r="RKA68" s="5"/>
      <c r="RKB68" s="5"/>
      <c r="RKC68" s="5"/>
      <c r="RKD68" s="5"/>
      <c r="RKE68" s="5"/>
      <c r="RKF68" s="5"/>
      <c r="RKG68" s="5"/>
      <c r="RKH68" s="5"/>
      <c r="RKI68" s="5"/>
      <c r="RKJ68" s="5"/>
      <c r="RKK68" s="5"/>
      <c r="RKL68" s="5"/>
      <c r="RKM68" s="5"/>
      <c r="RKN68" s="5"/>
      <c r="RKO68" s="5"/>
      <c r="RKP68" s="5"/>
      <c r="RKQ68" s="5"/>
      <c r="RKR68" s="5"/>
      <c r="RKS68" s="5"/>
      <c r="RKT68" s="5"/>
      <c r="RKU68" s="5"/>
      <c r="RKV68" s="5"/>
      <c r="RKW68" s="5"/>
      <c r="RKX68" s="5"/>
      <c r="RKY68" s="5"/>
      <c r="RKZ68" s="5"/>
      <c r="RLA68" s="5"/>
      <c r="RLB68" s="5"/>
      <c r="RLC68" s="5"/>
      <c r="RLD68" s="5"/>
      <c r="RLE68" s="5"/>
      <c r="RLF68" s="5"/>
      <c r="RLG68" s="5"/>
      <c r="RLH68" s="5"/>
      <c r="RLI68" s="5"/>
      <c r="RLJ68" s="5"/>
      <c r="RLK68" s="5"/>
      <c r="RLL68" s="5"/>
      <c r="RLM68" s="5"/>
      <c r="RLN68" s="5"/>
      <c r="RLO68" s="5"/>
      <c r="RLP68" s="5"/>
      <c r="RLQ68" s="5"/>
      <c r="RLR68" s="5"/>
      <c r="RLS68" s="5"/>
      <c r="RLT68" s="5"/>
      <c r="RLU68" s="5"/>
      <c r="RLV68" s="5"/>
      <c r="RLW68" s="5"/>
      <c r="RLX68" s="5"/>
      <c r="RLY68" s="5"/>
      <c r="RLZ68" s="5"/>
      <c r="RMA68" s="5"/>
      <c r="RMB68" s="5"/>
      <c r="RMC68" s="5"/>
      <c r="RMD68" s="5"/>
      <c r="RME68" s="5"/>
      <c r="RMF68" s="5"/>
      <c r="RMG68" s="5"/>
      <c r="RMH68" s="5"/>
      <c r="RMI68" s="5"/>
      <c r="RMJ68" s="5"/>
      <c r="RMK68" s="5"/>
      <c r="RML68" s="5"/>
      <c r="RMM68" s="5"/>
      <c r="RMN68" s="5"/>
      <c r="RMO68" s="5"/>
      <c r="RMP68" s="5"/>
      <c r="RMQ68" s="5"/>
      <c r="RMR68" s="5"/>
      <c r="RMS68" s="5"/>
      <c r="RMT68" s="5"/>
      <c r="RMU68" s="5"/>
      <c r="RMV68" s="5"/>
      <c r="RMW68" s="5"/>
      <c r="RMX68" s="5"/>
      <c r="RMY68" s="5"/>
      <c r="RMZ68" s="5"/>
      <c r="RNA68" s="5"/>
      <c r="RNB68" s="5"/>
      <c r="RNC68" s="5"/>
      <c r="RND68" s="5"/>
      <c r="RNE68" s="5"/>
      <c r="RNF68" s="5"/>
      <c r="RNG68" s="5"/>
      <c r="RNH68" s="5"/>
      <c r="RNI68" s="5"/>
      <c r="RNJ68" s="5"/>
      <c r="RNK68" s="5"/>
      <c r="RNL68" s="5"/>
      <c r="RNM68" s="5"/>
      <c r="RNN68" s="5"/>
      <c r="RNO68" s="5"/>
      <c r="RNP68" s="5"/>
      <c r="RNQ68" s="5"/>
      <c r="RNR68" s="5"/>
      <c r="RNS68" s="5"/>
      <c r="RNT68" s="5"/>
      <c r="RNU68" s="5"/>
      <c r="RNV68" s="5"/>
      <c r="RNW68" s="5"/>
      <c r="RNX68" s="5"/>
      <c r="RNY68" s="5"/>
      <c r="RNZ68" s="5"/>
      <c r="ROA68" s="5"/>
      <c r="ROB68" s="5"/>
      <c r="ROC68" s="5"/>
      <c r="ROD68" s="5"/>
      <c r="ROE68" s="5"/>
      <c r="ROF68" s="5"/>
      <c r="ROG68" s="5"/>
      <c r="ROH68" s="5"/>
      <c r="ROI68" s="5"/>
      <c r="ROJ68" s="5"/>
      <c r="ROK68" s="5"/>
      <c r="ROL68" s="5"/>
      <c r="ROM68" s="5"/>
      <c r="RON68" s="5"/>
      <c r="ROO68" s="5"/>
      <c r="ROP68" s="5"/>
      <c r="ROQ68" s="5"/>
      <c r="ROR68" s="5"/>
      <c r="ROS68" s="5"/>
      <c r="ROT68" s="5"/>
      <c r="ROU68" s="5"/>
      <c r="ROV68" s="5"/>
      <c r="ROW68" s="5"/>
      <c r="ROX68" s="5"/>
      <c r="ROY68" s="5"/>
      <c r="ROZ68" s="5"/>
      <c r="RPA68" s="5"/>
      <c r="RPB68" s="5"/>
      <c r="RPC68" s="5"/>
      <c r="RPD68" s="5"/>
      <c r="RPE68" s="5"/>
      <c r="RPF68" s="5"/>
      <c r="RPG68" s="5"/>
      <c r="RPH68" s="5"/>
      <c r="RPI68" s="5"/>
      <c r="RPJ68" s="5"/>
      <c r="RPK68" s="5"/>
      <c r="RPL68" s="5"/>
      <c r="RPM68" s="5"/>
      <c r="RPN68" s="5"/>
      <c r="RPO68" s="5"/>
      <c r="RPP68" s="5"/>
      <c r="RPQ68" s="5"/>
      <c r="RPR68" s="5"/>
      <c r="RPS68" s="5"/>
      <c r="RPT68" s="5"/>
      <c r="RPU68" s="5"/>
      <c r="RPV68" s="5"/>
      <c r="RPW68" s="5"/>
      <c r="RPX68" s="5"/>
      <c r="RPY68" s="5"/>
      <c r="RPZ68" s="5"/>
      <c r="RQA68" s="5"/>
      <c r="RQB68" s="5"/>
      <c r="RQC68" s="5"/>
      <c r="RQD68" s="5"/>
      <c r="RQE68" s="5"/>
      <c r="RQF68" s="5"/>
      <c r="RQG68" s="5"/>
      <c r="RQH68" s="5"/>
      <c r="RQI68" s="5"/>
      <c r="RQJ68" s="5"/>
      <c r="RQK68" s="5"/>
      <c r="RQL68" s="5"/>
      <c r="RQM68" s="5"/>
      <c r="RQN68" s="5"/>
      <c r="RQO68" s="5"/>
      <c r="RQP68" s="5"/>
      <c r="RQQ68" s="5"/>
      <c r="RQR68" s="5"/>
      <c r="RQS68" s="5"/>
      <c r="RQT68" s="5"/>
      <c r="RQU68" s="5"/>
      <c r="RQV68" s="5"/>
      <c r="RQW68" s="5"/>
      <c r="RQX68" s="5"/>
      <c r="RQY68" s="5"/>
      <c r="RQZ68" s="5"/>
      <c r="RRA68" s="5"/>
      <c r="RRB68" s="5"/>
      <c r="RRC68" s="5"/>
      <c r="RRD68" s="5"/>
      <c r="RRE68" s="5"/>
      <c r="RRF68" s="5"/>
      <c r="RRG68" s="5"/>
      <c r="RRH68" s="5"/>
      <c r="RRI68" s="5"/>
      <c r="RRJ68" s="5"/>
      <c r="RRK68" s="5"/>
      <c r="RRL68" s="5"/>
      <c r="RRM68" s="5"/>
      <c r="RRN68" s="5"/>
      <c r="RRO68" s="5"/>
      <c r="RRP68" s="5"/>
      <c r="RRQ68" s="5"/>
      <c r="RRR68" s="5"/>
      <c r="RRS68" s="5"/>
      <c r="RRT68" s="5"/>
      <c r="RRU68" s="5"/>
      <c r="RRV68" s="5"/>
      <c r="RRW68" s="5"/>
      <c r="RRX68" s="5"/>
      <c r="RRY68" s="5"/>
      <c r="RRZ68" s="5"/>
      <c r="RSA68" s="5"/>
      <c r="RSB68" s="5"/>
      <c r="RSC68" s="5"/>
      <c r="RSD68" s="5"/>
      <c r="RSE68" s="5"/>
      <c r="RSF68" s="5"/>
      <c r="RSG68" s="5"/>
      <c r="RSH68" s="5"/>
      <c r="RSI68" s="5"/>
      <c r="RSJ68" s="5"/>
      <c r="RSK68" s="5"/>
      <c r="RSL68" s="5"/>
      <c r="RSM68" s="5"/>
      <c r="RSN68" s="5"/>
      <c r="RSO68" s="5"/>
      <c r="RSP68" s="5"/>
      <c r="RSQ68" s="5"/>
      <c r="RSR68" s="5"/>
      <c r="RSS68" s="5"/>
      <c r="RST68" s="5"/>
      <c r="RSU68" s="5"/>
      <c r="RSV68" s="5"/>
      <c r="RSW68" s="5"/>
      <c r="RSX68" s="5"/>
      <c r="RSY68" s="5"/>
      <c r="RSZ68" s="5"/>
      <c r="RTA68" s="5"/>
      <c r="RTB68" s="5"/>
      <c r="RTC68" s="5"/>
      <c r="RTD68" s="5"/>
      <c r="RTE68" s="5"/>
      <c r="RTF68" s="5"/>
      <c r="RTG68" s="5"/>
      <c r="RTH68" s="5"/>
      <c r="RTI68" s="5"/>
      <c r="RTJ68" s="5"/>
      <c r="RTK68" s="5"/>
      <c r="RTL68" s="5"/>
      <c r="RTM68" s="5"/>
      <c r="RTN68" s="5"/>
      <c r="RTO68" s="5"/>
      <c r="RTP68" s="5"/>
      <c r="RTQ68" s="5"/>
      <c r="RTR68" s="5"/>
      <c r="RTS68" s="5"/>
      <c r="RTT68" s="5"/>
      <c r="RTU68" s="5"/>
      <c r="RTV68" s="5"/>
      <c r="RTW68" s="5"/>
      <c r="RTX68" s="5"/>
      <c r="RTY68" s="5"/>
      <c r="RTZ68" s="5"/>
      <c r="RUA68" s="5"/>
      <c r="RUB68" s="5"/>
      <c r="RUC68" s="5"/>
      <c r="RUD68" s="5"/>
      <c r="RUE68" s="5"/>
      <c r="RUF68" s="5"/>
      <c r="RUG68" s="5"/>
      <c r="RUH68" s="5"/>
      <c r="RUI68" s="5"/>
      <c r="RUJ68" s="5"/>
      <c r="RUK68" s="5"/>
      <c r="RUL68" s="5"/>
      <c r="RUM68" s="5"/>
      <c r="RUN68" s="5"/>
      <c r="RUO68" s="5"/>
      <c r="RUP68" s="5"/>
      <c r="RUQ68" s="5"/>
      <c r="RUR68" s="5"/>
      <c r="RUS68" s="5"/>
      <c r="RUT68" s="5"/>
      <c r="RUU68" s="5"/>
      <c r="RUV68" s="5"/>
      <c r="RUW68" s="5"/>
      <c r="RUX68" s="5"/>
      <c r="RUY68" s="5"/>
      <c r="RUZ68" s="5"/>
      <c r="RVA68" s="5"/>
      <c r="RVB68" s="5"/>
      <c r="RVC68" s="5"/>
      <c r="RVD68" s="5"/>
      <c r="RVE68" s="5"/>
      <c r="RVF68" s="5"/>
      <c r="RVG68" s="5"/>
      <c r="RVH68" s="5"/>
      <c r="RVI68" s="5"/>
      <c r="RVJ68" s="5"/>
      <c r="RVK68" s="5"/>
      <c r="RVL68" s="5"/>
      <c r="RVM68" s="5"/>
      <c r="RVN68" s="5"/>
      <c r="RVO68" s="5"/>
      <c r="RVP68" s="5"/>
      <c r="RVQ68" s="5"/>
      <c r="RVR68" s="5"/>
      <c r="RVS68" s="5"/>
      <c r="RVT68" s="5"/>
      <c r="RVU68" s="5"/>
      <c r="RVV68" s="5"/>
      <c r="RVW68" s="5"/>
      <c r="RVX68" s="5"/>
      <c r="RVY68" s="5"/>
      <c r="RVZ68" s="5"/>
      <c r="RWA68" s="5"/>
      <c r="RWB68" s="5"/>
      <c r="RWC68" s="5"/>
      <c r="RWD68" s="5"/>
      <c r="RWE68" s="5"/>
      <c r="RWF68" s="5"/>
      <c r="RWG68" s="5"/>
      <c r="RWH68" s="5"/>
      <c r="RWI68" s="5"/>
      <c r="RWJ68" s="5"/>
      <c r="RWK68" s="5"/>
      <c r="RWL68" s="5"/>
      <c r="RWM68" s="5"/>
      <c r="RWN68" s="5"/>
      <c r="RWO68" s="5"/>
      <c r="RWP68" s="5"/>
      <c r="RWQ68" s="5"/>
      <c r="RWR68" s="5"/>
      <c r="RWS68" s="5"/>
      <c r="RWT68" s="5"/>
      <c r="RWU68" s="5"/>
      <c r="RWV68" s="5"/>
      <c r="RWW68" s="5"/>
      <c r="RWX68" s="5"/>
      <c r="RWY68" s="5"/>
      <c r="RWZ68" s="5"/>
      <c r="RXA68" s="5"/>
      <c r="RXB68" s="5"/>
      <c r="RXC68" s="5"/>
      <c r="RXD68" s="5"/>
      <c r="RXE68" s="5"/>
      <c r="RXF68" s="5"/>
      <c r="RXG68" s="5"/>
      <c r="RXH68" s="5"/>
      <c r="RXI68" s="5"/>
      <c r="RXJ68" s="5"/>
      <c r="RXK68" s="5"/>
      <c r="RXL68" s="5"/>
      <c r="RXM68" s="5"/>
      <c r="RXN68" s="5"/>
      <c r="RXO68" s="5"/>
      <c r="RXP68" s="5"/>
      <c r="RXQ68" s="5"/>
      <c r="RXR68" s="5"/>
      <c r="RXS68" s="5"/>
      <c r="RXT68" s="5"/>
      <c r="RXU68" s="5"/>
      <c r="RXV68" s="5"/>
      <c r="RXW68" s="5"/>
      <c r="RXX68" s="5"/>
      <c r="RXY68" s="5"/>
      <c r="RXZ68" s="5"/>
      <c r="RYA68" s="5"/>
      <c r="RYB68" s="5"/>
      <c r="RYC68" s="5"/>
      <c r="RYD68" s="5"/>
      <c r="RYE68" s="5"/>
      <c r="RYF68" s="5"/>
      <c r="RYG68" s="5"/>
      <c r="RYH68" s="5"/>
      <c r="RYI68" s="5"/>
      <c r="RYJ68" s="5"/>
      <c r="RYK68" s="5"/>
      <c r="RYL68" s="5"/>
      <c r="RYM68" s="5"/>
      <c r="RYN68" s="5"/>
      <c r="RYO68" s="5"/>
      <c r="RYP68" s="5"/>
      <c r="RYQ68" s="5"/>
      <c r="RYR68" s="5"/>
      <c r="RYS68" s="5"/>
      <c r="RYT68" s="5"/>
      <c r="RYU68" s="5"/>
      <c r="RYV68" s="5"/>
      <c r="RYW68" s="5"/>
      <c r="RYX68" s="5"/>
      <c r="RYY68" s="5"/>
      <c r="RYZ68" s="5"/>
      <c r="RZA68" s="5"/>
      <c r="RZB68" s="5"/>
      <c r="RZC68" s="5"/>
      <c r="RZD68" s="5"/>
      <c r="RZE68" s="5"/>
      <c r="RZF68" s="5"/>
      <c r="RZG68" s="5"/>
      <c r="RZH68" s="5"/>
      <c r="RZI68" s="5"/>
      <c r="RZJ68" s="5"/>
      <c r="RZK68" s="5"/>
      <c r="RZL68" s="5"/>
      <c r="RZM68" s="5"/>
      <c r="RZN68" s="5"/>
      <c r="RZO68" s="5"/>
      <c r="RZP68" s="5"/>
      <c r="RZQ68" s="5"/>
      <c r="RZR68" s="5"/>
      <c r="RZS68" s="5"/>
      <c r="RZT68" s="5"/>
      <c r="RZU68" s="5"/>
      <c r="RZV68" s="5"/>
      <c r="RZW68" s="5"/>
      <c r="RZX68" s="5"/>
      <c r="RZY68" s="5"/>
      <c r="RZZ68" s="5"/>
      <c r="SAA68" s="5"/>
      <c r="SAB68" s="5"/>
      <c r="SAC68" s="5"/>
      <c r="SAD68" s="5"/>
      <c r="SAE68" s="5"/>
      <c r="SAF68" s="5"/>
      <c r="SAG68" s="5"/>
      <c r="SAH68" s="5"/>
      <c r="SAI68" s="5"/>
      <c r="SAJ68" s="5"/>
      <c r="SAK68" s="5"/>
      <c r="SAL68" s="5"/>
      <c r="SAM68" s="5"/>
      <c r="SAN68" s="5"/>
      <c r="SAO68" s="5"/>
      <c r="SAP68" s="5"/>
      <c r="SAQ68" s="5"/>
      <c r="SAR68" s="5"/>
      <c r="SAS68" s="5"/>
      <c r="SAT68" s="5"/>
      <c r="SAU68" s="5"/>
      <c r="SAV68" s="5"/>
      <c r="SAW68" s="5"/>
      <c r="SAX68" s="5"/>
      <c r="SAY68" s="5"/>
      <c r="SAZ68" s="5"/>
      <c r="SBA68" s="5"/>
      <c r="SBB68" s="5"/>
      <c r="SBC68" s="5"/>
      <c r="SBD68" s="5"/>
      <c r="SBE68" s="5"/>
      <c r="SBF68" s="5"/>
      <c r="SBG68" s="5"/>
      <c r="SBH68" s="5"/>
      <c r="SBI68" s="5"/>
      <c r="SBJ68" s="5"/>
      <c r="SBK68" s="5"/>
      <c r="SBL68" s="5"/>
      <c r="SBM68" s="5"/>
      <c r="SBN68" s="5"/>
      <c r="SBO68" s="5"/>
      <c r="SBP68" s="5"/>
      <c r="SBQ68" s="5"/>
      <c r="SBR68" s="5"/>
      <c r="SBS68" s="5"/>
      <c r="SBT68" s="5"/>
      <c r="SBU68" s="5"/>
      <c r="SBV68" s="5"/>
      <c r="SBW68" s="5"/>
      <c r="SBX68" s="5"/>
      <c r="SBY68" s="5"/>
      <c r="SBZ68" s="5"/>
      <c r="SCA68" s="5"/>
      <c r="SCB68" s="5"/>
      <c r="SCC68" s="5"/>
      <c r="SCD68" s="5"/>
      <c r="SCE68" s="5"/>
      <c r="SCF68" s="5"/>
      <c r="SCG68" s="5"/>
      <c r="SCH68" s="5"/>
      <c r="SCI68" s="5"/>
      <c r="SCJ68" s="5"/>
      <c r="SCK68" s="5"/>
      <c r="SCL68" s="5"/>
      <c r="SCM68" s="5"/>
      <c r="SCN68" s="5"/>
      <c r="SCO68" s="5"/>
      <c r="SCP68" s="5"/>
      <c r="SCQ68" s="5"/>
      <c r="SCR68" s="5"/>
      <c r="SCS68" s="5"/>
      <c r="SCT68" s="5"/>
      <c r="SCU68" s="5"/>
      <c r="SCV68" s="5"/>
      <c r="SCW68" s="5"/>
      <c r="SCX68" s="5"/>
      <c r="SCY68" s="5"/>
      <c r="SCZ68" s="5"/>
      <c r="SDA68" s="5"/>
      <c r="SDB68" s="5"/>
      <c r="SDC68" s="5"/>
      <c r="SDD68" s="5"/>
      <c r="SDE68" s="5"/>
      <c r="SDF68" s="5"/>
      <c r="SDG68" s="5"/>
      <c r="SDH68" s="5"/>
      <c r="SDI68" s="5"/>
      <c r="SDJ68" s="5"/>
      <c r="SDK68" s="5"/>
      <c r="SDL68" s="5"/>
      <c r="SDM68" s="5"/>
      <c r="SDN68" s="5"/>
      <c r="SDO68" s="5"/>
      <c r="SDP68" s="5"/>
      <c r="SDQ68" s="5"/>
      <c r="SDR68" s="5"/>
      <c r="SDS68" s="5"/>
      <c r="SDT68" s="5"/>
      <c r="SDU68" s="5"/>
      <c r="SDV68" s="5"/>
      <c r="SDW68" s="5"/>
      <c r="SDX68" s="5"/>
      <c r="SDY68" s="5"/>
      <c r="SDZ68" s="5"/>
      <c r="SEA68" s="5"/>
      <c r="SEB68" s="5"/>
      <c r="SEC68" s="5"/>
      <c r="SED68" s="5"/>
      <c r="SEE68" s="5"/>
      <c r="SEF68" s="5"/>
      <c r="SEG68" s="5"/>
      <c r="SEH68" s="5"/>
      <c r="SEI68" s="5"/>
      <c r="SEJ68" s="5"/>
      <c r="SEK68" s="5"/>
      <c r="SEL68" s="5"/>
      <c r="SEM68" s="5"/>
      <c r="SEN68" s="5"/>
      <c r="SEO68" s="5"/>
      <c r="SEP68" s="5"/>
      <c r="SEQ68" s="5"/>
      <c r="SER68" s="5"/>
      <c r="SES68" s="5"/>
      <c r="SET68" s="5"/>
      <c r="SEU68" s="5"/>
      <c r="SEV68" s="5"/>
      <c r="SEW68" s="5"/>
      <c r="SEX68" s="5"/>
      <c r="SEY68" s="5"/>
      <c r="SEZ68" s="5"/>
      <c r="SFA68" s="5"/>
      <c r="SFB68" s="5"/>
      <c r="SFC68" s="5"/>
      <c r="SFD68" s="5"/>
      <c r="SFE68" s="5"/>
      <c r="SFF68" s="5"/>
      <c r="SFG68" s="5"/>
      <c r="SFH68" s="5"/>
      <c r="SFI68" s="5"/>
      <c r="SFJ68" s="5"/>
      <c r="SFK68" s="5"/>
      <c r="SFL68" s="5"/>
      <c r="SFM68" s="5"/>
      <c r="SFN68" s="5"/>
      <c r="SFO68" s="5"/>
      <c r="SFP68" s="5"/>
      <c r="SFQ68" s="5"/>
      <c r="SFR68" s="5"/>
      <c r="SFS68" s="5"/>
      <c r="SFT68" s="5"/>
      <c r="SFU68" s="5"/>
      <c r="SFV68" s="5"/>
      <c r="SFW68" s="5"/>
      <c r="SFX68" s="5"/>
      <c r="SFY68" s="5"/>
      <c r="SFZ68" s="5"/>
      <c r="SGA68" s="5"/>
      <c r="SGB68" s="5"/>
      <c r="SGC68" s="5"/>
      <c r="SGD68" s="5"/>
      <c r="SGE68" s="5"/>
      <c r="SGF68" s="5"/>
      <c r="SGG68" s="5"/>
      <c r="SGH68" s="5"/>
      <c r="SGI68" s="5"/>
      <c r="SGJ68" s="5"/>
      <c r="SGK68" s="5"/>
      <c r="SGL68" s="5"/>
      <c r="SGM68" s="5"/>
      <c r="SGN68" s="5"/>
      <c r="SGO68" s="5"/>
      <c r="SGP68" s="5"/>
      <c r="SGQ68" s="5"/>
      <c r="SGR68" s="5"/>
      <c r="SGS68" s="5"/>
      <c r="SGT68" s="5"/>
      <c r="SGU68" s="5"/>
      <c r="SGV68" s="5"/>
      <c r="SGW68" s="5"/>
      <c r="SGX68" s="5"/>
      <c r="SGY68" s="5"/>
      <c r="SGZ68" s="5"/>
      <c r="SHA68" s="5"/>
      <c r="SHB68" s="5"/>
      <c r="SHC68" s="5"/>
      <c r="SHD68" s="5"/>
      <c r="SHE68" s="5"/>
      <c r="SHF68" s="5"/>
      <c r="SHG68" s="5"/>
      <c r="SHH68" s="5"/>
      <c r="SHI68" s="5"/>
      <c r="SHJ68" s="5"/>
      <c r="SHK68" s="5"/>
      <c r="SHL68" s="5"/>
      <c r="SHM68" s="5"/>
      <c r="SHN68" s="5"/>
      <c r="SHO68" s="5"/>
      <c r="SHP68" s="5"/>
      <c r="SHQ68" s="5"/>
      <c r="SHR68" s="5"/>
      <c r="SHS68" s="5"/>
      <c r="SHT68" s="5"/>
      <c r="SHU68" s="5"/>
      <c r="SHV68" s="5"/>
      <c r="SHW68" s="5"/>
      <c r="SHX68" s="5"/>
      <c r="SHY68" s="5"/>
      <c r="SHZ68" s="5"/>
      <c r="SIA68" s="5"/>
      <c r="SIB68" s="5"/>
      <c r="SIC68" s="5"/>
      <c r="SID68" s="5"/>
      <c r="SIE68" s="5"/>
      <c r="SIF68" s="5"/>
      <c r="SIG68" s="5"/>
      <c r="SIH68" s="5"/>
      <c r="SII68" s="5"/>
      <c r="SIJ68" s="5"/>
      <c r="SIK68" s="5"/>
      <c r="SIL68" s="5"/>
      <c r="SIM68" s="5"/>
      <c r="SIN68" s="5"/>
      <c r="SIO68" s="5"/>
      <c r="SIP68" s="5"/>
      <c r="SIQ68" s="5"/>
      <c r="SIR68" s="5"/>
      <c r="SIS68" s="5"/>
      <c r="SIT68" s="5"/>
      <c r="SIU68" s="5"/>
      <c r="SIV68" s="5"/>
      <c r="SIW68" s="5"/>
      <c r="SIX68" s="5"/>
      <c r="SIY68" s="5"/>
      <c r="SIZ68" s="5"/>
      <c r="SJA68" s="5"/>
      <c r="SJB68" s="5"/>
      <c r="SJC68" s="5"/>
      <c r="SJD68" s="5"/>
      <c r="SJE68" s="5"/>
      <c r="SJF68" s="5"/>
      <c r="SJG68" s="5"/>
      <c r="SJH68" s="5"/>
      <c r="SJI68" s="5"/>
      <c r="SJJ68" s="5"/>
      <c r="SJK68" s="5"/>
      <c r="SJL68" s="5"/>
      <c r="SJM68" s="5"/>
      <c r="SJN68" s="5"/>
      <c r="SJO68" s="5"/>
      <c r="SJP68" s="5"/>
      <c r="SJQ68" s="5"/>
      <c r="SJR68" s="5"/>
      <c r="SJS68" s="5"/>
      <c r="SJT68" s="5"/>
      <c r="SJU68" s="5"/>
      <c r="SJV68" s="5"/>
      <c r="SJW68" s="5"/>
      <c r="SJX68" s="5"/>
      <c r="SJY68" s="5"/>
      <c r="SJZ68" s="5"/>
      <c r="SKA68" s="5"/>
      <c r="SKB68" s="5"/>
      <c r="SKC68" s="5"/>
      <c r="SKD68" s="5"/>
      <c r="SKE68" s="5"/>
      <c r="SKF68" s="5"/>
      <c r="SKG68" s="5"/>
      <c r="SKH68" s="5"/>
      <c r="SKI68" s="5"/>
      <c r="SKJ68" s="5"/>
      <c r="SKK68" s="5"/>
      <c r="SKL68" s="5"/>
      <c r="SKM68" s="5"/>
      <c r="SKN68" s="5"/>
      <c r="SKO68" s="5"/>
      <c r="SKP68" s="5"/>
      <c r="SKQ68" s="5"/>
      <c r="SKR68" s="5"/>
      <c r="SKS68" s="5"/>
      <c r="SKT68" s="5"/>
      <c r="SKU68" s="5"/>
      <c r="SKV68" s="5"/>
      <c r="SKW68" s="5"/>
      <c r="SKX68" s="5"/>
      <c r="SKY68" s="5"/>
      <c r="SKZ68" s="5"/>
      <c r="SLA68" s="5"/>
      <c r="SLB68" s="5"/>
      <c r="SLC68" s="5"/>
      <c r="SLD68" s="5"/>
      <c r="SLE68" s="5"/>
      <c r="SLF68" s="5"/>
      <c r="SLG68" s="5"/>
      <c r="SLH68" s="5"/>
      <c r="SLI68" s="5"/>
      <c r="SLJ68" s="5"/>
      <c r="SLK68" s="5"/>
      <c r="SLL68" s="5"/>
      <c r="SLM68" s="5"/>
      <c r="SLN68" s="5"/>
      <c r="SLO68" s="5"/>
      <c r="SLP68" s="5"/>
      <c r="SLQ68" s="5"/>
      <c r="SLR68" s="5"/>
      <c r="SLS68" s="5"/>
      <c r="SLT68" s="5"/>
      <c r="SLU68" s="5"/>
      <c r="SLV68" s="5"/>
      <c r="SLW68" s="5"/>
      <c r="SLX68" s="5"/>
      <c r="SLY68" s="5"/>
      <c r="SLZ68" s="5"/>
      <c r="SMA68" s="5"/>
      <c r="SMB68" s="5"/>
      <c r="SMC68" s="5"/>
      <c r="SMD68" s="5"/>
      <c r="SME68" s="5"/>
      <c r="SMF68" s="5"/>
      <c r="SMG68" s="5"/>
      <c r="SMH68" s="5"/>
      <c r="SMI68" s="5"/>
      <c r="SMJ68" s="5"/>
      <c r="SMK68" s="5"/>
      <c r="SML68" s="5"/>
      <c r="SMM68" s="5"/>
      <c r="SMN68" s="5"/>
      <c r="SMO68" s="5"/>
      <c r="SMP68" s="5"/>
      <c r="SMQ68" s="5"/>
      <c r="SMR68" s="5"/>
      <c r="SMS68" s="5"/>
      <c r="SMT68" s="5"/>
      <c r="SMU68" s="5"/>
      <c r="SMV68" s="5"/>
      <c r="SMW68" s="5"/>
      <c r="SMX68" s="5"/>
      <c r="SMY68" s="5"/>
      <c r="SMZ68" s="5"/>
      <c r="SNA68" s="5"/>
      <c r="SNB68" s="5"/>
      <c r="SNC68" s="5"/>
      <c r="SND68" s="5"/>
      <c r="SNE68" s="5"/>
      <c r="SNF68" s="5"/>
      <c r="SNG68" s="5"/>
      <c r="SNH68" s="5"/>
      <c r="SNI68" s="5"/>
      <c r="SNJ68" s="5"/>
      <c r="SNK68" s="5"/>
      <c r="SNL68" s="5"/>
      <c r="SNM68" s="5"/>
      <c r="SNN68" s="5"/>
      <c r="SNO68" s="5"/>
      <c r="SNP68" s="5"/>
      <c r="SNQ68" s="5"/>
      <c r="SNR68" s="5"/>
      <c r="SNS68" s="5"/>
      <c r="SNT68" s="5"/>
      <c r="SNU68" s="5"/>
      <c r="SNV68" s="5"/>
      <c r="SNW68" s="5"/>
      <c r="SNX68" s="5"/>
      <c r="SNY68" s="5"/>
      <c r="SNZ68" s="5"/>
      <c r="SOA68" s="5"/>
      <c r="SOB68" s="5"/>
      <c r="SOC68" s="5"/>
      <c r="SOD68" s="5"/>
      <c r="SOE68" s="5"/>
      <c r="SOF68" s="5"/>
      <c r="SOG68" s="5"/>
      <c r="SOH68" s="5"/>
      <c r="SOI68" s="5"/>
      <c r="SOJ68" s="5"/>
      <c r="SOK68" s="5"/>
      <c r="SOL68" s="5"/>
      <c r="SOM68" s="5"/>
      <c r="SON68" s="5"/>
      <c r="SOO68" s="5"/>
      <c r="SOP68" s="5"/>
      <c r="SOQ68" s="5"/>
      <c r="SOR68" s="5"/>
      <c r="SOS68" s="5"/>
      <c r="SOT68" s="5"/>
      <c r="SOU68" s="5"/>
      <c r="SOV68" s="5"/>
      <c r="SOW68" s="5"/>
      <c r="SOX68" s="5"/>
      <c r="SOY68" s="5"/>
      <c r="SOZ68" s="5"/>
      <c r="SPA68" s="5"/>
      <c r="SPB68" s="5"/>
      <c r="SPC68" s="5"/>
      <c r="SPD68" s="5"/>
      <c r="SPE68" s="5"/>
      <c r="SPF68" s="5"/>
      <c r="SPG68" s="5"/>
      <c r="SPH68" s="5"/>
      <c r="SPI68" s="5"/>
      <c r="SPJ68" s="5"/>
      <c r="SPK68" s="5"/>
      <c r="SPL68" s="5"/>
      <c r="SPM68" s="5"/>
      <c r="SPN68" s="5"/>
      <c r="SPO68" s="5"/>
      <c r="SPP68" s="5"/>
      <c r="SPQ68" s="5"/>
      <c r="SPR68" s="5"/>
      <c r="SPS68" s="5"/>
      <c r="SPT68" s="5"/>
      <c r="SPU68" s="5"/>
      <c r="SPV68" s="5"/>
      <c r="SPW68" s="5"/>
      <c r="SPX68" s="5"/>
      <c r="SPY68" s="5"/>
      <c r="SPZ68" s="5"/>
      <c r="SQA68" s="5"/>
      <c r="SQB68" s="5"/>
      <c r="SQC68" s="5"/>
      <c r="SQD68" s="5"/>
      <c r="SQE68" s="5"/>
      <c r="SQF68" s="5"/>
      <c r="SQG68" s="5"/>
      <c r="SQH68" s="5"/>
      <c r="SQI68" s="5"/>
      <c r="SQJ68" s="5"/>
      <c r="SQK68" s="5"/>
      <c r="SQL68" s="5"/>
      <c r="SQM68" s="5"/>
      <c r="SQN68" s="5"/>
      <c r="SQO68" s="5"/>
      <c r="SQP68" s="5"/>
      <c r="SQQ68" s="5"/>
      <c r="SQR68" s="5"/>
      <c r="SQS68" s="5"/>
      <c r="SQT68" s="5"/>
      <c r="SQU68" s="5"/>
      <c r="SQV68" s="5"/>
      <c r="SQW68" s="5"/>
      <c r="SQX68" s="5"/>
      <c r="SQY68" s="5"/>
      <c r="SQZ68" s="5"/>
      <c r="SRA68" s="5"/>
      <c r="SRB68" s="5"/>
      <c r="SRC68" s="5"/>
      <c r="SRD68" s="5"/>
      <c r="SRE68" s="5"/>
      <c r="SRF68" s="5"/>
      <c r="SRG68" s="5"/>
      <c r="SRH68" s="5"/>
      <c r="SRI68" s="5"/>
      <c r="SRJ68" s="5"/>
      <c r="SRK68" s="5"/>
      <c r="SRL68" s="5"/>
      <c r="SRM68" s="5"/>
      <c r="SRN68" s="5"/>
      <c r="SRO68" s="5"/>
      <c r="SRP68" s="5"/>
      <c r="SRQ68" s="5"/>
      <c r="SRR68" s="5"/>
      <c r="SRS68" s="5"/>
      <c r="SRT68" s="5"/>
      <c r="SRU68" s="5"/>
      <c r="SRV68" s="5"/>
      <c r="SRW68" s="5"/>
      <c r="SRX68" s="5"/>
      <c r="SRY68" s="5"/>
      <c r="SRZ68" s="5"/>
      <c r="SSA68" s="5"/>
      <c r="SSB68" s="5"/>
      <c r="SSC68" s="5"/>
      <c r="SSD68" s="5"/>
      <c r="SSE68" s="5"/>
      <c r="SSF68" s="5"/>
      <c r="SSG68" s="5"/>
      <c r="SSH68" s="5"/>
      <c r="SSI68" s="5"/>
      <c r="SSJ68" s="5"/>
      <c r="SSK68" s="5"/>
      <c r="SSL68" s="5"/>
      <c r="SSM68" s="5"/>
      <c r="SSN68" s="5"/>
      <c r="SSO68" s="5"/>
      <c r="SSP68" s="5"/>
      <c r="SSQ68" s="5"/>
      <c r="SSR68" s="5"/>
      <c r="SSS68" s="5"/>
      <c r="SST68" s="5"/>
      <c r="SSU68" s="5"/>
      <c r="SSV68" s="5"/>
      <c r="SSW68" s="5"/>
      <c r="SSX68" s="5"/>
      <c r="SSY68" s="5"/>
      <c r="SSZ68" s="5"/>
      <c r="STA68" s="5"/>
      <c r="STB68" s="5"/>
      <c r="STC68" s="5"/>
      <c r="STD68" s="5"/>
      <c r="STE68" s="5"/>
      <c r="STF68" s="5"/>
      <c r="STG68" s="5"/>
      <c r="STH68" s="5"/>
      <c r="STI68" s="5"/>
      <c r="STJ68" s="5"/>
      <c r="STK68" s="5"/>
      <c r="STL68" s="5"/>
      <c r="STM68" s="5"/>
      <c r="STN68" s="5"/>
      <c r="STO68" s="5"/>
      <c r="STP68" s="5"/>
      <c r="STQ68" s="5"/>
      <c r="STR68" s="5"/>
      <c r="STS68" s="5"/>
      <c r="STT68" s="5"/>
      <c r="STU68" s="5"/>
      <c r="STV68" s="5"/>
      <c r="STW68" s="5"/>
      <c r="STX68" s="5"/>
      <c r="STY68" s="5"/>
      <c r="STZ68" s="5"/>
      <c r="SUA68" s="5"/>
      <c r="SUB68" s="5"/>
      <c r="SUC68" s="5"/>
      <c r="SUD68" s="5"/>
      <c r="SUE68" s="5"/>
      <c r="SUF68" s="5"/>
      <c r="SUG68" s="5"/>
      <c r="SUH68" s="5"/>
      <c r="SUI68" s="5"/>
      <c r="SUJ68" s="5"/>
      <c r="SUK68" s="5"/>
      <c r="SUL68" s="5"/>
      <c r="SUM68" s="5"/>
      <c r="SUN68" s="5"/>
      <c r="SUO68" s="5"/>
      <c r="SUP68" s="5"/>
      <c r="SUQ68" s="5"/>
      <c r="SUR68" s="5"/>
      <c r="SUS68" s="5"/>
      <c r="SUT68" s="5"/>
      <c r="SUU68" s="5"/>
      <c r="SUV68" s="5"/>
      <c r="SUW68" s="5"/>
      <c r="SUX68" s="5"/>
      <c r="SUY68" s="5"/>
      <c r="SUZ68" s="5"/>
      <c r="SVA68" s="5"/>
      <c r="SVB68" s="5"/>
      <c r="SVC68" s="5"/>
      <c r="SVD68" s="5"/>
      <c r="SVE68" s="5"/>
      <c r="SVF68" s="5"/>
      <c r="SVG68" s="5"/>
      <c r="SVH68" s="5"/>
      <c r="SVI68" s="5"/>
      <c r="SVJ68" s="5"/>
      <c r="SVK68" s="5"/>
      <c r="SVL68" s="5"/>
      <c r="SVM68" s="5"/>
      <c r="SVN68" s="5"/>
      <c r="SVO68" s="5"/>
      <c r="SVP68" s="5"/>
      <c r="SVQ68" s="5"/>
      <c r="SVR68" s="5"/>
      <c r="SVS68" s="5"/>
      <c r="SVT68" s="5"/>
      <c r="SVU68" s="5"/>
      <c r="SVV68" s="5"/>
      <c r="SVW68" s="5"/>
      <c r="SVX68" s="5"/>
      <c r="SVY68" s="5"/>
      <c r="SVZ68" s="5"/>
      <c r="SWA68" s="5"/>
      <c r="SWB68" s="5"/>
      <c r="SWC68" s="5"/>
      <c r="SWD68" s="5"/>
      <c r="SWE68" s="5"/>
      <c r="SWF68" s="5"/>
      <c r="SWG68" s="5"/>
      <c r="SWH68" s="5"/>
      <c r="SWI68" s="5"/>
      <c r="SWJ68" s="5"/>
      <c r="SWK68" s="5"/>
      <c r="SWL68" s="5"/>
      <c r="SWM68" s="5"/>
      <c r="SWN68" s="5"/>
      <c r="SWO68" s="5"/>
      <c r="SWP68" s="5"/>
      <c r="SWQ68" s="5"/>
      <c r="SWR68" s="5"/>
      <c r="SWS68" s="5"/>
      <c r="SWT68" s="5"/>
      <c r="SWU68" s="5"/>
      <c r="SWV68" s="5"/>
      <c r="SWW68" s="5"/>
      <c r="SWX68" s="5"/>
      <c r="SWY68" s="5"/>
      <c r="SWZ68" s="5"/>
      <c r="SXA68" s="5"/>
      <c r="SXB68" s="5"/>
      <c r="SXC68" s="5"/>
      <c r="SXD68" s="5"/>
      <c r="SXE68" s="5"/>
      <c r="SXF68" s="5"/>
      <c r="SXG68" s="5"/>
      <c r="SXH68" s="5"/>
      <c r="SXI68" s="5"/>
      <c r="SXJ68" s="5"/>
      <c r="SXK68" s="5"/>
      <c r="SXL68" s="5"/>
      <c r="SXM68" s="5"/>
      <c r="SXN68" s="5"/>
      <c r="SXO68" s="5"/>
      <c r="SXP68" s="5"/>
      <c r="SXQ68" s="5"/>
      <c r="SXR68" s="5"/>
      <c r="SXS68" s="5"/>
      <c r="SXT68" s="5"/>
      <c r="SXU68" s="5"/>
      <c r="SXV68" s="5"/>
      <c r="SXW68" s="5"/>
      <c r="SXX68" s="5"/>
      <c r="SXY68" s="5"/>
      <c r="SXZ68" s="5"/>
      <c r="SYA68" s="5"/>
      <c r="SYB68" s="5"/>
      <c r="SYC68" s="5"/>
      <c r="SYD68" s="5"/>
      <c r="SYE68" s="5"/>
      <c r="SYF68" s="5"/>
      <c r="SYG68" s="5"/>
      <c r="SYH68" s="5"/>
      <c r="SYI68" s="5"/>
      <c r="SYJ68" s="5"/>
      <c r="SYK68" s="5"/>
      <c r="SYL68" s="5"/>
      <c r="SYM68" s="5"/>
      <c r="SYN68" s="5"/>
      <c r="SYO68" s="5"/>
      <c r="SYP68" s="5"/>
      <c r="SYQ68" s="5"/>
      <c r="SYR68" s="5"/>
      <c r="SYS68" s="5"/>
      <c r="SYT68" s="5"/>
      <c r="SYU68" s="5"/>
      <c r="SYV68" s="5"/>
      <c r="SYW68" s="5"/>
      <c r="SYX68" s="5"/>
      <c r="SYY68" s="5"/>
      <c r="SYZ68" s="5"/>
      <c r="SZA68" s="5"/>
      <c r="SZB68" s="5"/>
      <c r="SZC68" s="5"/>
      <c r="SZD68" s="5"/>
      <c r="SZE68" s="5"/>
      <c r="SZF68" s="5"/>
      <c r="SZG68" s="5"/>
      <c r="SZH68" s="5"/>
      <c r="SZI68" s="5"/>
      <c r="SZJ68" s="5"/>
      <c r="SZK68" s="5"/>
      <c r="SZL68" s="5"/>
      <c r="SZM68" s="5"/>
      <c r="SZN68" s="5"/>
      <c r="SZO68" s="5"/>
      <c r="SZP68" s="5"/>
      <c r="SZQ68" s="5"/>
      <c r="SZR68" s="5"/>
      <c r="SZS68" s="5"/>
      <c r="SZT68" s="5"/>
      <c r="SZU68" s="5"/>
      <c r="SZV68" s="5"/>
      <c r="SZW68" s="5"/>
      <c r="SZX68" s="5"/>
      <c r="SZY68" s="5"/>
      <c r="SZZ68" s="5"/>
      <c r="TAA68" s="5"/>
      <c r="TAB68" s="5"/>
      <c r="TAC68" s="5"/>
      <c r="TAD68" s="5"/>
      <c r="TAE68" s="5"/>
      <c r="TAF68" s="5"/>
      <c r="TAG68" s="5"/>
      <c r="TAH68" s="5"/>
      <c r="TAI68" s="5"/>
      <c r="TAJ68" s="5"/>
      <c r="TAK68" s="5"/>
      <c r="TAL68" s="5"/>
      <c r="TAM68" s="5"/>
      <c r="TAN68" s="5"/>
      <c r="TAO68" s="5"/>
      <c r="TAP68" s="5"/>
      <c r="TAQ68" s="5"/>
      <c r="TAR68" s="5"/>
      <c r="TAS68" s="5"/>
      <c r="TAT68" s="5"/>
      <c r="TAU68" s="5"/>
      <c r="TAV68" s="5"/>
      <c r="TAW68" s="5"/>
      <c r="TAX68" s="5"/>
      <c r="TAY68" s="5"/>
      <c r="TAZ68" s="5"/>
      <c r="TBA68" s="5"/>
      <c r="TBB68" s="5"/>
      <c r="TBC68" s="5"/>
      <c r="TBD68" s="5"/>
      <c r="TBE68" s="5"/>
      <c r="TBF68" s="5"/>
      <c r="TBG68" s="5"/>
      <c r="TBH68" s="5"/>
      <c r="TBI68" s="5"/>
      <c r="TBJ68" s="5"/>
      <c r="TBK68" s="5"/>
      <c r="TBL68" s="5"/>
      <c r="TBM68" s="5"/>
      <c r="TBN68" s="5"/>
      <c r="TBO68" s="5"/>
      <c r="TBP68" s="5"/>
      <c r="TBQ68" s="5"/>
      <c r="TBR68" s="5"/>
      <c r="TBS68" s="5"/>
      <c r="TBT68" s="5"/>
      <c r="TBU68" s="5"/>
      <c r="TBV68" s="5"/>
      <c r="TBW68" s="5"/>
      <c r="TBX68" s="5"/>
      <c r="TBY68" s="5"/>
      <c r="TBZ68" s="5"/>
      <c r="TCA68" s="5"/>
      <c r="TCB68" s="5"/>
      <c r="TCC68" s="5"/>
      <c r="TCD68" s="5"/>
      <c r="TCE68" s="5"/>
      <c r="TCF68" s="5"/>
      <c r="TCG68" s="5"/>
      <c r="TCH68" s="5"/>
      <c r="TCI68" s="5"/>
      <c r="TCJ68" s="5"/>
      <c r="TCK68" s="5"/>
      <c r="TCL68" s="5"/>
      <c r="TCM68" s="5"/>
      <c r="TCN68" s="5"/>
      <c r="TCO68" s="5"/>
      <c r="TCP68" s="5"/>
      <c r="TCQ68" s="5"/>
      <c r="TCR68" s="5"/>
      <c r="TCS68" s="5"/>
      <c r="TCT68" s="5"/>
      <c r="TCU68" s="5"/>
      <c r="TCV68" s="5"/>
      <c r="TCW68" s="5"/>
      <c r="TCX68" s="5"/>
      <c r="TCY68" s="5"/>
      <c r="TCZ68" s="5"/>
      <c r="TDA68" s="5"/>
      <c r="TDB68" s="5"/>
      <c r="TDC68" s="5"/>
      <c r="TDD68" s="5"/>
      <c r="TDE68" s="5"/>
      <c r="TDF68" s="5"/>
      <c r="TDG68" s="5"/>
      <c r="TDH68" s="5"/>
      <c r="TDI68" s="5"/>
      <c r="TDJ68" s="5"/>
      <c r="TDK68" s="5"/>
      <c r="TDL68" s="5"/>
      <c r="TDM68" s="5"/>
      <c r="TDN68" s="5"/>
      <c r="TDO68" s="5"/>
      <c r="TDP68" s="5"/>
      <c r="TDQ68" s="5"/>
      <c r="TDR68" s="5"/>
      <c r="TDS68" s="5"/>
      <c r="TDT68" s="5"/>
      <c r="TDU68" s="5"/>
      <c r="TDV68" s="5"/>
      <c r="TDW68" s="5"/>
      <c r="TDX68" s="5"/>
      <c r="TDY68" s="5"/>
      <c r="TDZ68" s="5"/>
      <c r="TEA68" s="5"/>
      <c r="TEB68" s="5"/>
      <c r="TEC68" s="5"/>
      <c r="TED68" s="5"/>
      <c r="TEE68" s="5"/>
      <c r="TEF68" s="5"/>
      <c r="TEG68" s="5"/>
      <c r="TEH68" s="5"/>
      <c r="TEI68" s="5"/>
      <c r="TEJ68" s="5"/>
      <c r="TEK68" s="5"/>
      <c r="TEL68" s="5"/>
      <c r="TEM68" s="5"/>
      <c r="TEN68" s="5"/>
      <c r="TEO68" s="5"/>
      <c r="TEP68" s="5"/>
      <c r="TEQ68" s="5"/>
      <c r="TER68" s="5"/>
      <c r="TES68" s="5"/>
      <c r="TET68" s="5"/>
      <c r="TEU68" s="5"/>
      <c r="TEV68" s="5"/>
      <c r="TEW68" s="5"/>
      <c r="TEX68" s="5"/>
      <c r="TEY68" s="5"/>
      <c r="TEZ68" s="5"/>
      <c r="TFA68" s="5"/>
      <c r="TFB68" s="5"/>
      <c r="TFC68" s="5"/>
      <c r="TFD68" s="5"/>
      <c r="TFE68" s="5"/>
      <c r="TFF68" s="5"/>
      <c r="TFG68" s="5"/>
      <c r="TFH68" s="5"/>
      <c r="TFI68" s="5"/>
      <c r="TFJ68" s="5"/>
      <c r="TFK68" s="5"/>
      <c r="TFL68" s="5"/>
      <c r="TFM68" s="5"/>
      <c r="TFN68" s="5"/>
      <c r="TFO68" s="5"/>
      <c r="TFP68" s="5"/>
      <c r="TFQ68" s="5"/>
      <c r="TFR68" s="5"/>
      <c r="TFS68" s="5"/>
      <c r="TFT68" s="5"/>
      <c r="TFU68" s="5"/>
      <c r="TFV68" s="5"/>
      <c r="TFW68" s="5"/>
      <c r="TFX68" s="5"/>
      <c r="TFY68" s="5"/>
      <c r="TFZ68" s="5"/>
      <c r="TGA68" s="5"/>
      <c r="TGB68" s="5"/>
      <c r="TGC68" s="5"/>
      <c r="TGD68" s="5"/>
      <c r="TGE68" s="5"/>
      <c r="TGF68" s="5"/>
      <c r="TGG68" s="5"/>
      <c r="TGH68" s="5"/>
      <c r="TGI68" s="5"/>
      <c r="TGJ68" s="5"/>
      <c r="TGK68" s="5"/>
      <c r="TGL68" s="5"/>
      <c r="TGM68" s="5"/>
      <c r="TGN68" s="5"/>
      <c r="TGO68" s="5"/>
      <c r="TGP68" s="5"/>
      <c r="TGQ68" s="5"/>
      <c r="TGR68" s="5"/>
      <c r="TGS68" s="5"/>
      <c r="TGT68" s="5"/>
      <c r="TGU68" s="5"/>
      <c r="TGV68" s="5"/>
      <c r="TGW68" s="5"/>
      <c r="TGX68" s="5"/>
      <c r="TGY68" s="5"/>
      <c r="TGZ68" s="5"/>
      <c r="THA68" s="5"/>
      <c r="THB68" s="5"/>
      <c r="THC68" s="5"/>
      <c r="THD68" s="5"/>
      <c r="THE68" s="5"/>
      <c r="THF68" s="5"/>
      <c r="THG68" s="5"/>
      <c r="THH68" s="5"/>
      <c r="THI68" s="5"/>
      <c r="THJ68" s="5"/>
      <c r="THK68" s="5"/>
      <c r="THL68" s="5"/>
      <c r="THM68" s="5"/>
      <c r="THN68" s="5"/>
      <c r="THO68" s="5"/>
      <c r="THP68" s="5"/>
      <c r="THQ68" s="5"/>
      <c r="THR68" s="5"/>
      <c r="THS68" s="5"/>
      <c r="THT68" s="5"/>
      <c r="THU68" s="5"/>
      <c r="THV68" s="5"/>
      <c r="THW68" s="5"/>
      <c r="THX68" s="5"/>
      <c r="THY68" s="5"/>
      <c r="THZ68" s="5"/>
      <c r="TIA68" s="5"/>
      <c r="TIB68" s="5"/>
      <c r="TIC68" s="5"/>
      <c r="TID68" s="5"/>
      <c r="TIE68" s="5"/>
      <c r="TIF68" s="5"/>
      <c r="TIG68" s="5"/>
      <c r="TIH68" s="5"/>
      <c r="TII68" s="5"/>
      <c r="TIJ68" s="5"/>
      <c r="TIK68" s="5"/>
      <c r="TIL68" s="5"/>
      <c r="TIM68" s="5"/>
      <c r="TIN68" s="5"/>
      <c r="TIO68" s="5"/>
      <c r="TIP68" s="5"/>
      <c r="TIQ68" s="5"/>
      <c r="TIR68" s="5"/>
      <c r="TIS68" s="5"/>
      <c r="TIT68" s="5"/>
      <c r="TIU68" s="5"/>
      <c r="TIV68" s="5"/>
      <c r="TIW68" s="5"/>
      <c r="TIX68" s="5"/>
      <c r="TIY68" s="5"/>
      <c r="TIZ68" s="5"/>
      <c r="TJA68" s="5"/>
      <c r="TJB68" s="5"/>
      <c r="TJC68" s="5"/>
      <c r="TJD68" s="5"/>
      <c r="TJE68" s="5"/>
      <c r="TJF68" s="5"/>
      <c r="TJG68" s="5"/>
      <c r="TJH68" s="5"/>
      <c r="TJI68" s="5"/>
      <c r="TJJ68" s="5"/>
      <c r="TJK68" s="5"/>
      <c r="TJL68" s="5"/>
      <c r="TJM68" s="5"/>
      <c r="TJN68" s="5"/>
      <c r="TJO68" s="5"/>
      <c r="TJP68" s="5"/>
      <c r="TJQ68" s="5"/>
      <c r="TJR68" s="5"/>
      <c r="TJS68" s="5"/>
      <c r="TJT68" s="5"/>
      <c r="TJU68" s="5"/>
      <c r="TJV68" s="5"/>
      <c r="TJW68" s="5"/>
      <c r="TJX68" s="5"/>
      <c r="TJY68" s="5"/>
      <c r="TJZ68" s="5"/>
      <c r="TKA68" s="5"/>
      <c r="TKB68" s="5"/>
      <c r="TKC68" s="5"/>
      <c r="TKD68" s="5"/>
      <c r="TKE68" s="5"/>
      <c r="TKF68" s="5"/>
      <c r="TKG68" s="5"/>
      <c r="TKH68" s="5"/>
      <c r="TKI68" s="5"/>
      <c r="TKJ68" s="5"/>
      <c r="TKK68" s="5"/>
      <c r="TKL68" s="5"/>
      <c r="TKM68" s="5"/>
      <c r="TKN68" s="5"/>
      <c r="TKO68" s="5"/>
      <c r="TKP68" s="5"/>
      <c r="TKQ68" s="5"/>
      <c r="TKR68" s="5"/>
      <c r="TKS68" s="5"/>
      <c r="TKT68" s="5"/>
      <c r="TKU68" s="5"/>
      <c r="TKV68" s="5"/>
      <c r="TKW68" s="5"/>
      <c r="TKX68" s="5"/>
      <c r="TKY68" s="5"/>
      <c r="TKZ68" s="5"/>
      <c r="TLA68" s="5"/>
      <c r="TLB68" s="5"/>
      <c r="TLC68" s="5"/>
      <c r="TLD68" s="5"/>
      <c r="TLE68" s="5"/>
      <c r="TLF68" s="5"/>
      <c r="TLG68" s="5"/>
      <c r="TLH68" s="5"/>
      <c r="TLI68" s="5"/>
      <c r="TLJ68" s="5"/>
      <c r="TLK68" s="5"/>
      <c r="TLL68" s="5"/>
      <c r="TLM68" s="5"/>
      <c r="TLN68" s="5"/>
      <c r="TLO68" s="5"/>
      <c r="TLP68" s="5"/>
      <c r="TLQ68" s="5"/>
      <c r="TLR68" s="5"/>
      <c r="TLS68" s="5"/>
      <c r="TLT68" s="5"/>
      <c r="TLU68" s="5"/>
      <c r="TLV68" s="5"/>
      <c r="TLW68" s="5"/>
      <c r="TLX68" s="5"/>
      <c r="TLY68" s="5"/>
      <c r="TLZ68" s="5"/>
      <c r="TMA68" s="5"/>
      <c r="TMB68" s="5"/>
      <c r="TMC68" s="5"/>
      <c r="TMD68" s="5"/>
      <c r="TME68" s="5"/>
      <c r="TMF68" s="5"/>
      <c r="TMG68" s="5"/>
      <c r="TMH68" s="5"/>
      <c r="TMI68" s="5"/>
      <c r="TMJ68" s="5"/>
      <c r="TMK68" s="5"/>
      <c r="TML68" s="5"/>
      <c r="TMM68" s="5"/>
      <c r="TMN68" s="5"/>
      <c r="TMO68" s="5"/>
      <c r="TMP68" s="5"/>
      <c r="TMQ68" s="5"/>
      <c r="TMR68" s="5"/>
      <c r="TMS68" s="5"/>
      <c r="TMT68" s="5"/>
      <c r="TMU68" s="5"/>
      <c r="TMV68" s="5"/>
      <c r="TMW68" s="5"/>
      <c r="TMX68" s="5"/>
      <c r="TMY68" s="5"/>
      <c r="TMZ68" s="5"/>
      <c r="TNA68" s="5"/>
      <c r="TNB68" s="5"/>
      <c r="TNC68" s="5"/>
      <c r="TND68" s="5"/>
      <c r="TNE68" s="5"/>
      <c r="TNF68" s="5"/>
      <c r="TNG68" s="5"/>
      <c r="TNH68" s="5"/>
      <c r="TNI68" s="5"/>
      <c r="TNJ68" s="5"/>
      <c r="TNK68" s="5"/>
      <c r="TNL68" s="5"/>
      <c r="TNM68" s="5"/>
      <c r="TNN68" s="5"/>
      <c r="TNO68" s="5"/>
      <c r="TNP68" s="5"/>
      <c r="TNQ68" s="5"/>
      <c r="TNR68" s="5"/>
      <c r="TNS68" s="5"/>
      <c r="TNT68" s="5"/>
      <c r="TNU68" s="5"/>
      <c r="TNV68" s="5"/>
      <c r="TNW68" s="5"/>
      <c r="TNX68" s="5"/>
      <c r="TNY68" s="5"/>
      <c r="TNZ68" s="5"/>
      <c r="TOA68" s="5"/>
      <c r="TOB68" s="5"/>
      <c r="TOC68" s="5"/>
      <c r="TOD68" s="5"/>
      <c r="TOE68" s="5"/>
      <c r="TOF68" s="5"/>
      <c r="TOG68" s="5"/>
      <c r="TOH68" s="5"/>
      <c r="TOI68" s="5"/>
      <c r="TOJ68" s="5"/>
      <c r="TOK68" s="5"/>
      <c r="TOL68" s="5"/>
      <c r="TOM68" s="5"/>
      <c r="TON68" s="5"/>
      <c r="TOO68" s="5"/>
      <c r="TOP68" s="5"/>
      <c r="TOQ68" s="5"/>
      <c r="TOR68" s="5"/>
      <c r="TOS68" s="5"/>
      <c r="TOT68" s="5"/>
      <c r="TOU68" s="5"/>
      <c r="TOV68" s="5"/>
      <c r="TOW68" s="5"/>
      <c r="TOX68" s="5"/>
      <c r="TOY68" s="5"/>
      <c r="TOZ68" s="5"/>
      <c r="TPA68" s="5"/>
      <c r="TPB68" s="5"/>
      <c r="TPC68" s="5"/>
      <c r="TPD68" s="5"/>
      <c r="TPE68" s="5"/>
      <c r="TPF68" s="5"/>
      <c r="TPG68" s="5"/>
      <c r="TPH68" s="5"/>
      <c r="TPI68" s="5"/>
      <c r="TPJ68" s="5"/>
      <c r="TPK68" s="5"/>
      <c r="TPL68" s="5"/>
      <c r="TPM68" s="5"/>
      <c r="TPN68" s="5"/>
      <c r="TPO68" s="5"/>
      <c r="TPP68" s="5"/>
      <c r="TPQ68" s="5"/>
      <c r="TPR68" s="5"/>
      <c r="TPS68" s="5"/>
      <c r="TPT68" s="5"/>
      <c r="TPU68" s="5"/>
      <c r="TPV68" s="5"/>
      <c r="TPW68" s="5"/>
      <c r="TPX68" s="5"/>
      <c r="TPY68" s="5"/>
      <c r="TPZ68" s="5"/>
      <c r="TQA68" s="5"/>
      <c r="TQB68" s="5"/>
      <c r="TQC68" s="5"/>
      <c r="TQD68" s="5"/>
      <c r="TQE68" s="5"/>
      <c r="TQF68" s="5"/>
      <c r="TQG68" s="5"/>
      <c r="TQH68" s="5"/>
      <c r="TQI68" s="5"/>
      <c r="TQJ68" s="5"/>
      <c r="TQK68" s="5"/>
      <c r="TQL68" s="5"/>
      <c r="TQM68" s="5"/>
      <c r="TQN68" s="5"/>
      <c r="TQO68" s="5"/>
      <c r="TQP68" s="5"/>
      <c r="TQQ68" s="5"/>
      <c r="TQR68" s="5"/>
      <c r="TQS68" s="5"/>
      <c r="TQT68" s="5"/>
      <c r="TQU68" s="5"/>
      <c r="TQV68" s="5"/>
      <c r="TQW68" s="5"/>
      <c r="TQX68" s="5"/>
      <c r="TQY68" s="5"/>
      <c r="TQZ68" s="5"/>
      <c r="TRA68" s="5"/>
      <c r="TRB68" s="5"/>
      <c r="TRC68" s="5"/>
      <c r="TRD68" s="5"/>
      <c r="TRE68" s="5"/>
      <c r="TRF68" s="5"/>
      <c r="TRG68" s="5"/>
      <c r="TRH68" s="5"/>
      <c r="TRI68" s="5"/>
      <c r="TRJ68" s="5"/>
      <c r="TRK68" s="5"/>
      <c r="TRL68" s="5"/>
      <c r="TRM68" s="5"/>
      <c r="TRN68" s="5"/>
      <c r="TRO68" s="5"/>
      <c r="TRP68" s="5"/>
      <c r="TRQ68" s="5"/>
      <c r="TRR68" s="5"/>
      <c r="TRS68" s="5"/>
      <c r="TRT68" s="5"/>
      <c r="TRU68" s="5"/>
      <c r="TRV68" s="5"/>
      <c r="TRW68" s="5"/>
      <c r="TRX68" s="5"/>
      <c r="TRY68" s="5"/>
      <c r="TRZ68" s="5"/>
      <c r="TSA68" s="5"/>
      <c r="TSB68" s="5"/>
      <c r="TSC68" s="5"/>
      <c r="TSD68" s="5"/>
      <c r="TSE68" s="5"/>
      <c r="TSF68" s="5"/>
      <c r="TSG68" s="5"/>
      <c r="TSH68" s="5"/>
      <c r="TSI68" s="5"/>
      <c r="TSJ68" s="5"/>
      <c r="TSK68" s="5"/>
      <c r="TSL68" s="5"/>
      <c r="TSM68" s="5"/>
      <c r="TSN68" s="5"/>
      <c r="TSO68" s="5"/>
      <c r="TSP68" s="5"/>
      <c r="TSQ68" s="5"/>
      <c r="TSR68" s="5"/>
      <c r="TSS68" s="5"/>
      <c r="TST68" s="5"/>
      <c r="TSU68" s="5"/>
      <c r="TSV68" s="5"/>
      <c r="TSW68" s="5"/>
      <c r="TSX68" s="5"/>
      <c r="TSY68" s="5"/>
      <c r="TSZ68" s="5"/>
      <c r="TTA68" s="5"/>
      <c r="TTB68" s="5"/>
      <c r="TTC68" s="5"/>
      <c r="TTD68" s="5"/>
      <c r="TTE68" s="5"/>
      <c r="TTF68" s="5"/>
      <c r="TTG68" s="5"/>
      <c r="TTH68" s="5"/>
      <c r="TTI68" s="5"/>
      <c r="TTJ68" s="5"/>
      <c r="TTK68" s="5"/>
      <c r="TTL68" s="5"/>
      <c r="TTM68" s="5"/>
      <c r="TTN68" s="5"/>
      <c r="TTO68" s="5"/>
      <c r="TTP68" s="5"/>
      <c r="TTQ68" s="5"/>
      <c r="TTR68" s="5"/>
      <c r="TTS68" s="5"/>
      <c r="TTT68" s="5"/>
      <c r="TTU68" s="5"/>
      <c r="TTV68" s="5"/>
      <c r="TTW68" s="5"/>
      <c r="TTX68" s="5"/>
      <c r="TTY68" s="5"/>
      <c r="TTZ68" s="5"/>
      <c r="TUA68" s="5"/>
      <c r="TUB68" s="5"/>
      <c r="TUC68" s="5"/>
      <c r="TUD68" s="5"/>
      <c r="TUE68" s="5"/>
      <c r="TUF68" s="5"/>
      <c r="TUG68" s="5"/>
      <c r="TUH68" s="5"/>
      <c r="TUI68" s="5"/>
      <c r="TUJ68" s="5"/>
      <c r="TUK68" s="5"/>
      <c r="TUL68" s="5"/>
      <c r="TUM68" s="5"/>
      <c r="TUN68" s="5"/>
      <c r="TUO68" s="5"/>
      <c r="TUP68" s="5"/>
      <c r="TUQ68" s="5"/>
      <c r="TUR68" s="5"/>
      <c r="TUS68" s="5"/>
      <c r="TUT68" s="5"/>
      <c r="TUU68" s="5"/>
      <c r="TUV68" s="5"/>
      <c r="TUW68" s="5"/>
      <c r="TUX68" s="5"/>
      <c r="TUY68" s="5"/>
      <c r="TUZ68" s="5"/>
      <c r="TVA68" s="5"/>
      <c r="TVB68" s="5"/>
      <c r="TVC68" s="5"/>
      <c r="TVD68" s="5"/>
      <c r="TVE68" s="5"/>
      <c r="TVF68" s="5"/>
      <c r="TVG68" s="5"/>
      <c r="TVH68" s="5"/>
      <c r="TVI68" s="5"/>
      <c r="TVJ68" s="5"/>
      <c r="TVK68" s="5"/>
      <c r="TVL68" s="5"/>
      <c r="TVM68" s="5"/>
      <c r="TVN68" s="5"/>
      <c r="TVO68" s="5"/>
      <c r="TVP68" s="5"/>
      <c r="TVQ68" s="5"/>
      <c r="TVR68" s="5"/>
      <c r="TVS68" s="5"/>
      <c r="TVT68" s="5"/>
      <c r="TVU68" s="5"/>
      <c r="TVV68" s="5"/>
      <c r="TVW68" s="5"/>
      <c r="TVX68" s="5"/>
      <c r="TVY68" s="5"/>
      <c r="TVZ68" s="5"/>
      <c r="TWA68" s="5"/>
      <c r="TWB68" s="5"/>
      <c r="TWC68" s="5"/>
      <c r="TWD68" s="5"/>
      <c r="TWE68" s="5"/>
      <c r="TWF68" s="5"/>
      <c r="TWG68" s="5"/>
      <c r="TWH68" s="5"/>
      <c r="TWI68" s="5"/>
      <c r="TWJ68" s="5"/>
      <c r="TWK68" s="5"/>
      <c r="TWL68" s="5"/>
      <c r="TWM68" s="5"/>
      <c r="TWN68" s="5"/>
      <c r="TWO68" s="5"/>
      <c r="TWP68" s="5"/>
      <c r="TWQ68" s="5"/>
      <c r="TWR68" s="5"/>
      <c r="TWS68" s="5"/>
      <c r="TWT68" s="5"/>
      <c r="TWU68" s="5"/>
      <c r="TWV68" s="5"/>
      <c r="TWW68" s="5"/>
      <c r="TWX68" s="5"/>
      <c r="TWY68" s="5"/>
      <c r="TWZ68" s="5"/>
      <c r="TXA68" s="5"/>
      <c r="TXB68" s="5"/>
      <c r="TXC68" s="5"/>
      <c r="TXD68" s="5"/>
      <c r="TXE68" s="5"/>
      <c r="TXF68" s="5"/>
      <c r="TXG68" s="5"/>
      <c r="TXH68" s="5"/>
      <c r="TXI68" s="5"/>
      <c r="TXJ68" s="5"/>
      <c r="TXK68" s="5"/>
      <c r="TXL68" s="5"/>
      <c r="TXM68" s="5"/>
      <c r="TXN68" s="5"/>
      <c r="TXO68" s="5"/>
      <c r="TXP68" s="5"/>
      <c r="TXQ68" s="5"/>
      <c r="TXR68" s="5"/>
      <c r="TXS68" s="5"/>
      <c r="TXT68" s="5"/>
      <c r="TXU68" s="5"/>
      <c r="TXV68" s="5"/>
      <c r="TXW68" s="5"/>
      <c r="TXX68" s="5"/>
      <c r="TXY68" s="5"/>
      <c r="TXZ68" s="5"/>
      <c r="TYA68" s="5"/>
      <c r="TYB68" s="5"/>
      <c r="TYC68" s="5"/>
      <c r="TYD68" s="5"/>
      <c r="TYE68" s="5"/>
      <c r="TYF68" s="5"/>
      <c r="TYG68" s="5"/>
      <c r="TYH68" s="5"/>
      <c r="TYI68" s="5"/>
      <c r="TYJ68" s="5"/>
      <c r="TYK68" s="5"/>
      <c r="TYL68" s="5"/>
      <c r="TYM68" s="5"/>
      <c r="TYN68" s="5"/>
      <c r="TYO68" s="5"/>
      <c r="TYP68" s="5"/>
      <c r="TYQ68" s="5"/>
      <c r="TYR68" s="5"/>
      <c r="TYS68" s="5"/>
      <c r="TYT68" s="5"/>
      <c r="TYU68" s="5"/>
      <c r="TYV68" s="5"/>
      <c r="TYW68" s="5"/>
      <c r="TYX68" s="5"/>
      <c r="TYY68" s="5"/>
      <c r="TYZ68" s="5"/>
      <c r="TZA68" s="5"/>
      <c r="TZB68" s="5"/>
      <c r="TZC68" s="5"/>
      <c r="TZD68" s="5"/>
      <c r="TZE68" s="5"/>
      <c r="TZF68" s="5"/>
      <c r="TZG68" s="5"/>
      <c r="TZH68" s="5"/>
      <c r="TZI68" s="5"/>
      <c r="TZJ68" s="5"/>
      <c r="TZK68" s="5"/>
      <c r="TZL68" s="5"/>
      <c r="TZM68" s="5"/>
      <c r="TZN68" s="5"/>
      <c r="TZO68" s="5"/>
      <c r="TZP68" s="5"/>
      <c r="TZQ68" s="5"/>
      <c r="TZR68" s="5"/>
      <c r="TZS68" s="5"/>
      <c r="TZT68" s="5"/>
      <c r="TZU68" s="5"/>
      <c r="TZV68" s="5"/>
      <c r="TZW68" s="5"/>
      <c r="TZX68" s="5"/>
      <c r="TZY68" s="5"/>
      <c r="TZZ68" s="5"/>
      <c r="UAA68" s="5"/>
      <c r="UAB68" s="5"/>
      <c r="UAC68" s="5"/>
      <c r="UAD68" s="5"/>
      <c r="UAE68" s="5"/>
      <c r="UAF68" s="5"/>
      <c r="UAG68" s="5"/>
      <c r="UAH68" s="5"/>
      <c r="UAI68" s="5"/>
      <c r="UAJ68" s="5"/>
      <c r="UAK68" s="5"/>
      <c r="UAL68" s="5"/>
      <c r="UAM68" s="5"/>
      <c r="UAN68" s="5"/>
      <c r="UAO68" s="5"/>
      <c r="UAP68" s="5"/>
      <c r="UAQ68" s="5"/>
      <c r="UAR68" s="5"/>
      <c r="UAS68" s="5"/>
      <c r="UAT68" s="5"/>
      <c r="UAU68" s="5"/>
      <c r="UAV68" s="5"/>
      <c r="UAW68" s="5"/>
      <c r="UAX68" s="5"/>
      <c r="UAY68" s="5"/>
      <c r="UAZ68" s="5"/>
      <c r="UBA68" s="5"/>
      <c r="UBB68" s="5"/>
      <c r="UBC68" s="5"/>
      <c r="UBD68" s="5"/>
      <c r="UBE68" s="5"/>
      <c r="UBF68" s="5"/>
      <c r="UBG68" s="5"/>
      <c r="UBH68" s="5"/>
      <c r="UBI68" s="5"/>
      <c r="UBJ68" s="5"/>
      <c r="UBK68" s="5"/>
      <c r="UBL68" s="5"/>
      <c r="UBM68" s="5"/>
      <c r="UBN68" s="5"/>
      <c r="UBO68" s="5"/>
      <c r="UBP68" s="5"/>
      <c r="UBQ68" s="5"/>
      <c r="UBR68" s="5"/>
      <c r="UBS68" s="5"/>
      <c r="UBT68" s="5"/>
      <c r="UBU68" s="5"/>
      <c r="UBV68" s="5"/>
      <c r="UBW68" s="5"/>
      <c r="UBX68" s="5"/>
      <c r="UBY68" s="5"/>
      <c r="UBZ68" s="5"/>
      <c r="UCA68" s="5"/>
      <c r="UCB68" s="5"/>
      <c r="UCC68" s="5"/>
      <c r="UCD68" s="5"/>
      <c r="UCE68" s="5"/>
      <c r="UCF68" s="5"/>
      <c r="UCG68" s="5"/>
      <c r="UCH68" s="5"/>
      <c r="UCI68" s="5"/>
      <c r="UCJ68" s="5"/>
      <c r="UCK68" s="5"/>
      <c r="UCL68" s="5"/>
      <c r="UCM68" s="5"/>
      <c r="UCN68" s="5"/>
      <c r="UCO68" s="5"/>
      <c r="UCP68" s="5"/>
      <c r="UCQ68" s="5"/>
      <c r="UCR68" s="5"/>
      <c r="UCS68" s="5"/>
      <c r="UCT68" s="5"/>
      <c r="UCU68" s="5"/>
      <c r="UCV68" s="5"/>
      <c r="UCW68" s="5"/>
      <c r="UCX68" s="5"/>
      <c r="UCY68" s="5"/>
      <c r="UCZ68" s="5"/>
      <c r="UDA68" s="5"/>
      <c r="UDB68" s="5"/>
      <c r="UDC68" s="5"/>
      <c r="UDD68" s="5"/>
      <c r="UDE68" s="5"/>
      <c r="UDF68" s="5"/>
      <c r="UDG68" s="5"/>
      <c r="UDH68" s="5"/>
      <c r="UDI68" s="5"/>
      <c r="UDJ68" s="5"/>
      <c r="UDK68" s="5"/>
      <c r="UDL68" s="5"/>
      <c r="UDM68" s="5"/>
      <c r="UDN68" s="5"/>
      <c r="UDO68" s="5"/>
      <c r="UDP68" s="5"/>
      <c r="UDQ68" s="5"/>
      <c r="UDR68" s="5"/>
      <c r="UDS68" s="5"/>
      <c r="UDT68" s="5"/>
      <c r="UDU68" s="5"/>
      <c r="UDV68" s="5"/>
      <c r="UDW68" s="5"/>
      <c r="UDX68" s="5"/>
      <c r="UDY68" s="5"/>
      <c r="UDZ68" s="5"/>
      <c r="UEA68" s="5"/>
      <c r="UEB68" s="5"/>
      <c r="UEC68" s="5"/>
      <c r="UED68" s="5"/>
      <c r="UEE68" s="5"/>
      <c r="UEF68" s="5"/>
      <c r="UEG68" s="5"/>
      <c r="UEH68" s="5"/>
      <c r="UEI68" s="5"/>
      <c r="UEJ68" s="5"/>
      <c r="UEK68" s="5"/>
      <c r="UEL68" s="5"/>
      <c r="UEM68" s="5"/>
      <c r="UEN68" s="5"/>
      <c r="UEO68" s="5"/>
      <c r="UEP68" s="5"/>
      <c r="UEQ68" s="5"/>
      <c r="UER68" s="5"/>
      <c r="UES68" s="5"/>
      <c r="UET68" s="5"/>
      <c r="UEU68" s="5"/>
      <c r="UEV68" s="5"/>
      <c r="UEW68" s="5"/>
      <c r="UEX68" s="5"/>
      <c r="UEY68" s="5"/>
      <c r="UEZ68" s="5"/>
      <c r="UFA68" s="5"/>
      <c r="UFB68" s="5"/>
      <c r="UFC68" s="5"/>
      <c r="UFD68" s="5"/>
      <c r="UFE68" s="5"/>
      <c r="UFF68" s="5"/>
      <c r="UFG68" s="5"/>
      <c r="UFH68" s="5"/>
      <c r="UFI68" s="5"/>
      <c r="UFJ68" s="5"/>
      <c r="UFK68" s="5"/>
      <c r="UFL68" s="5"/>
      <c r="UFM68" s="5"/>
      <c r="UFN68" s="5"/>
      <c r="UFO68" s="5"/>
      <c r="UFP68" s="5"/>
      <c r="UFQ68" s="5"/>
      <c r="UFR68" s="5"/>
      <c r="UFS68" s="5"/>
      <c r="UFT68" s="5"/>
      <c r="UFU68" s="5"/>
      <c r="UFV68" s="5"/>
      <c r="UFW68" s="5"/>
      <c r="UFX68" s="5"/>
      <c r="UFY68" s="5"/>
      <c r="UFZ68" s="5"/>
      <c r="UGA68" s="5"/>
      <c r="UGB68" s="5"/>
      <c r="UGC68" s="5"/>
      <c r="UGD68" s="5"/>
      <c r="UGE68" s="5"/>
      <c r="UGF68" s="5"/>
      <c r="UGG68" s="5"/>
      <c r="UGH68" s="5"/>
      <c r="UGI68" s="5"/>
      <c r="UGJ68" s="5"/>
      <c r="UGK68" s="5"/>
      <c r="UGL68" s="5"/>
      <c r="UGM68" s="5"/>
      <c r="UGN68" s="5"/>
      <c r="UGO68" s="5"/>
      <c r="UGP68" s="5"/>
      <c r="UGQ68" s="5"/>
      <c r="UGR68" s="5"/>
      <c r="UGS68" s="5"/>
      <c r="UGT68" s="5"/>
      <c r="UGU68" s="5"/>
      <c r="UGV68" s="5"/>
      <c r="UGW68" s="5"/>
      <c r="UGX68" s="5"/>
      <c r="UGY68" s="5"/>
      <c r="UGZ68" s="5"/>
      <c r="UHA68" s="5"/>
      <c r="UHB68" s="5"/>
      <c r="UHC68" s="5"/>
      <c r="UHD68" s="5"/>
      <c r="UHE68" s="5"/>
      <c r="UHF68" s="5"/>
      <c r="UHG68" s="5"/>
      <c r="UHH68" s="5"/>
      <c r="UHI68" s="5"/>
      <c r="UHJ68" s="5"/>
      <c r="UHK68" s="5"/>
      <c r="UHL68" s="5"/>
      <c r="UHM68" s="5"/>
      <c r="UHN68" s="5"/>
      <c r="UHO68" s="5"/>
      <c r="UHP68" s="5"/>
      <c r="UHQ68" s="5"/>
      <c r="UHR68" s="5"/>
      <c r="UHS68" s="5"/>
      <c r="UHT68" s="5"/>
      <c r="UHU68" s="5"/>
      <c r="UHV68" s="5"/>
      <c r="UHW68" s="5"/>
      <c r="UHX68" s="5"/>
      <c r="UHY68" s="5"/>
      <c r="UHZ68" s="5"/>
      <c r="UIA68" s="5"/>
      <c r="UIB68" s="5"/>
      <c r="UIC68" s="5"/>
      <c r="UID68" s="5"/>
      <c r="UIE68" s="5"/>
      <c r="UIF68" s="5"/>
      <c r="UIG68" s="5"/>
      <c r="UIH68" s="5"/>
      <c r="UII68" s="5"/>
      <c r="UIJ68" s="5"/>
      <c r="UIK68" s="5"/>
      <c r="UIL68" s="5"/>
      <c r="UIM68" s="5"/>
      <c r="UIN68" s="5"/>
      <c r="UIO68" s="5"/>
      <c r="UIP68" s="5"/>
      <c r="UIQ68" s="5"/>
      <c r="UIR68" s="5"/>
      <c r="UIS68" s="5"/>
      <c r="UIT68" s="5"/>
      <c r="UIU68" s="5"/>
      <c r="UIV68" s="5"/>
      <c r="UIW68" s="5"/>
      <c r="UIX68" s="5"/>
      <c r="UIY68" s="5"/>
      <c r="UIZ68" s="5"/>
      <c r="UJA68" s="5"/>
      <c r="UJB68" s="5"/>
      <c r="UJC68" s="5"/>
      <c r="UJD68" s="5"/>
      <c r="UJE68" s="5"/>
      <c r="UJF68" s="5"/>
      <c r="UJG68" s="5"/>
      <c r="UJH68" s="5"/>
      <c r="UJI68" s="5"/>
      <c r="UJJ68" s="5"/>
      <c r="UJK68" s="5"/>
      <c r="UJL68" s="5"/>
      <c r="UJM68" s="5"/>
      <c r="UJN68" s="5"/>
      <c r="UJO68" s="5"/>
      <c r="UJP68" s="5"/>
      <c r="UJQ68" s="5"/>
      <c r="UJR68" s="5"/>
      <c r="UJS68" s="5"/>
      <c r="UJT68" s="5"/>
      <c r="UJU68" s="5"/>
      <c r="UJV68" s="5"/>
      <c r="UJW68" s="5"/>
      <c r="UJX68" s="5"/>
      <c r="UJY68" s="5"/>
      <c r="UJZ68" s="5"/>
      <c r="UKA68" s="5"/>
      <c r="UKB68" s="5"/>
      <c r="UKC68" s="5"/>
      <c r="UKD68" s="5"/>
      <c r="UKE68" s="5"/>
      <c r="UKF68" s="5"/>
      <c r="UKG68" s="5"/>
      <c r="UKH68" s="5"/>
      <c r="UKI68" s="5"/>
      <c r="UKJ68" s="5"/>
      <c r="UKK68" s="5"/>
      <c r="UKL68" s="5"/>
      <c r="UKM68" s="5"/>
      <c r="UKN68" s="5"/>
      <c r="UKO68" s="5"/>
      <c r="UKP68" s="5"/>
      <c r="UKQ68" s="5"/>
      <c r="UKR68" s="5"/>
      <c r="UKS68" s="5"/>
      <c r="UKT68" s="5"/>
      <c r="UKU68" s="5"/>
      <c r="UKV68" s="5"/>
      <c r="UKW68" s="5"/>
      <c r="UKX68" s="5"/>
      <c r="UKY68" s="5"/>
      <c r="UKZ68" s="5"/>
      <c r="ULA68" s="5"/>
      <c r="ULB68" s="5"/>
      <c r="ULC68" s="5"/>
      <c r="ULD68" s="5"/>
      <c r="ULE68" s="5"/>
      <c r="ULF68" s="5"/>
      <c r="ULG68" s="5"/>
      <c r="ULH68" s="5"/>
      <c r="ULI68" s="5"/>
      <c r="ULJ68" s="5"/>
      <c r="ULK68" s="5"/>
      <c r="ULL68" s="5"/>
      <c r="ULM68" s="5"/>
      <c r="ULN68" s="5"/>
      <c r="ULO68" s="5"/>
      <c r="ULP68" s="5"/>
      <c r="ULQ68" s="5"/>
      <c r="ULR68" s="5"/>
      <c r="ULS68" s="5"/>
      <c r="ULT68" s="5"/>
      <c r="ULU68" s="5"/>
      <c r="ULV68" s="5"/>
      <c r="ULW68" s="5"/>
      <c r="ULX68" s="5"/>
      <c r="ULY68" s="5"/>
      <c r="ULZ68" s="5"/>
      <c r="UMA68" s="5"/>
      <c r="UMB68" s="5"/>
      <c r="UMC68" s="5"/>
      <c r="UMD68" s="5"/>
      <c r="UME68" s="5"/>
      <c r="UMF68" s="5"/>
      <c r="UMG68" s="5"/>
      <c r="UMH68" s="5"/>
      <c r="UMI68" s="5"/>
      <c r="UMJ68" s="5"/>
      <c r="UMK68" s="5"/>
      <c r="UML68" s="5"/>
      <c r="UMM68" s="5"/>
      <c r="UMN68" s="5"/>
      <c r="UMO68" s="5"/>
      <c r="UMP68" s="5"/>
      <c r="UMQ68" s="5"/>
      <c r="UMR68" s="5"/>
      <c r="UMS68" s="5"/>
      <c r="UMT68" s="5"/>
      <c r="UMU68" s="5"/>
      <c r="UMV68" s="5"/>
      <c r="UMW68" s="5"/>
      <c r="UMX68" s="5"/>
      <c r="UMY68" s="5"/>
      <c r="UMZ68" s="5"/>
      <c r="UNA68" s="5"/>
      <c r="UNB68" s="5"/>
      <c r="UNC68" s="5"/>
      <c r="UND68" s="5"/>
      <c r="UNE68" s="5"/>
      <c r="UNF68" s="5"/>
      <c r="UNG68" s="5"/>
      <c r="UNH68" s="5"/>
      <c r="UNI68" s="5"/>
      <c r="UNJ68" s="5"/>
      <c r="UNK68" s="5"/>
      <c r="UNL68" s="5"/>
      <c r="UNM68" s="5"/>
      <c r="UNN68" s="5"/>
      <c r="UNO68" s="5"/>
      <c r="UNP68" s="5"/>
      <c r="UNQ68" s="5"/>
      <c r="UNR68" s="5"/>
      <c r="UNS68" s="5"/>
      <c r="UNT68" s="5"/>
      <c r="UNU68" s="5"/>
      <c r="UNV68" s="5"/>
      <c r="UNW68" s="5"/>
      <c r="UNX68" s="5"/>
      <c r="UNY68" s="5"/>
      <c r="UNZ68" s="5"/>
      <c r="UOA68" s="5"/>
      <c r="UOB68" s="5"/>
      <c r="UOC68" s="5"/>
      <c r="UOD68" s="5"/>
      <c r="UOE68" s="5"/>
      <c r="UOF68" s="5"/>
      <c r="UOG68" s="5"/>
      <c r="UOH68" s="5"/>
      <c r="UOI68" s="5"/>
      <c r="UOJ68" s="5"/>
      <c r="UOK68" s="5"/>
      <c r="UOL68" s="5"/>
      <c r="UOM68" s="5"/>
      <c r="UON68" s="5"/>
      <c r="UOO68" s="5"/>
      <c r="UOP68" s="5"/>
      <c r="UOQ68" s="5"/>
      <c r="UOR68" s="5"/>
      <c r="UOS68" s="5"/>
      <c r="UOT68" s="5"/>
      <c r="UOU68" s="5"/>
      <c r="UOV68" s="5"/>
      <c r="UOW68" s="5"/>
      <c r="UOX68" s="5"/>
      <c r="UOY68" s="5"/>
      <c r="UOZ68" s="5"/>
      <c r="UPA68" s="5"/>
      <c r="UPB68" s="5"/>
      <c r="UPC68" s="5"/>
      <c r="UPD68" s="5"/>
      <c r="UPE68" s="5"/>
      <c r="UPF68" s="5"/>
      <c r="UPG68" s="5"/>
      <c r="UPH68" s="5"/>
      <c r="UPI68" s="5"/>
      <c r="UPJ68" s="5"/>
      <c r="UPK68" s="5"/>
      <c r="UPL68" s="5"/>
      <c r="UPM68" s="5"/>
      <c r="UPN68" s="5"/>
      <c r="UPO68" s="5"/>
      <c r="UPP68" s="5"/>
      <c r="UPQ68" s="5"/>
      <c r="UPR68" s="5"/>
      <c r="UPS68" s="5"/>
      <c r="UPT68" s="5"/>
      <c r="UPU68" s="5"/>
      <c r="UPV68" s="5"/>
      <c r="UPW68" s="5"/>
      <c r="UPX68" s="5"/>
      <c r="UPY68" s="5"/>
      <c r="UPZ68" s="5"/>
      <c r="UQA68" s="5"/>
      <c r="UQB68" s="5"/>
      <c r="UQC68" s="5"/>
      <c r="UQD68" s="5"/>
      <c r="UQE68" s="5"/>
      <c r="UQF68" s="5"/>
      <c r="UQG68" s="5"/>
      <c r="UQH68" s="5"/>
      <c r="UQI68" s="5"/>
      <c r="UQJ68" s="5"/>
      <c r="UQK68" s="5"/>
      <c r="UQL68" s="5"/>
      <c r="UQM68" s="5"/>
      <c r="UQN68" s="5"/>
      <c r="UQO68" s="5"/>
      <c r="UQP68" s="5"/>
      <c r="UQQ68" s="5"/>
      <c r="UQR68" s="5"/>
      <c r="UQS68" s="5"/>
      <c r="UQT68" s="5"/>
      <c r="UQU68" s="5"/>
      <c r="UQV68" s="5"/>
      <c r="UQW68" s="5"/>
      <c r="UQX68" s="5"/>
      <c r="UQY68" s="5"/>
      <c r="UQZ68" s="5"/>
      <c r="URA68" s="5"/>
      <c r="URB68" s="5"/>
      <c r="URC68" s="5"/>
      <c r="URD68" s="5"/>
      <c r="URE68" s="5"/>
      <c r="URF68" s="5"/>
      <c r="URG68" s="5"/>
      <c r="URH68" s="5"/>
      <c r="URI68" s="5"/>
      <c r="URJ68" s="5"/>
      <c r="URK68" s="5"/>
      <c r="URL68" s="5"/>
      <c r="URM68" s="5"/>
      <c r="URN68" s="5"/>
      <c r="URO68" s="5"/>
      <c r="URP68" s="5"/>
      <c r="URQ68" s="5"/>
      <c r="URR68" s="5"/>
      <c r="URS68" s="5"/>
      <c r="URT68" s="5"/>
      <c r="URU68" s="5"/>
      <c r="URV68" s="5"/>
      <c r="URW68" s="5"/>
      <c r="URX68" s="5"/>
      <c r="URY68" s="5"/>
      <c r="URZ68" s="5"/>
      <c r="USA68" s="5"/>
      <c r="USB68" s="5"/>
      <c r="USC68" s="5"/>
      <c r="USD68" s="5"/>
      <c r="USE68" s="5"/>
      <c r="USF68" s="5"/>
      <c r="USG68" s="5"/>
      <c r="USH68" s="5"/>
      <c r="USI68" s="5"/>
      <c r="USJ68" s="5"/>
      <c r="USK68" s="5"/>
      <c r="USL68" s="5"/>
      <c r="USM68" s="5"/>
      <c r="USN68" s="5"/>
      <c r="USO68" s="5"/>
      <c r="USP68" s="5"/>
      <c r="USQ68" s="5"/>
      <c r="USR68" s="5"/>
      <c r="USS68" s="5"/>
      <c r="UST68" s="5"/>
      <c r="USU68" s="5"/>
      <c r="USV68" s="5"/>
      <c r="USW68" s="5"/>
      <c r="USX68" s="5"/>
      <c r="USY68" s="5"/>
      <c r="USZ68" s="5"/>
      <c r="UTA68" s="5"/>
      <c r="UTB68" s="5"/>
      <c r="UTC68" s="5"/>
      <c r="UTD68" s="5"/>
      <c r="UTE68" s="5"/>
      <c r="UTF68" s="5"/>
      <c r="UTG68" s="5"/>
      <c r="UTH68" s="5"/>
      <c r="UTI68" s="5"/>
      <c r="UTJ68" s="5"/>
      <c r="UTK68" s="5"/>
      <c r="UTL68" s="5"/>
      <c r="UTM68" s="5"/>
      <c r="UTN68" s="5"/>
      <c r="UTO68" s="5"/>
      <c r="UTP68" s="5"/>
      <c r="UTQ68" s="5"/>
      <c r="UTR68" s="5"/>
      <c r="UTS68" s="5"/>
      <c r="UTT68" s="5"/>
      <c r="UTU68" s="5"/>
      <c r="UTV68" s="5"/>
      <c r="UTW68" s="5"/>
      <c r="UTX68" s="5"/>
      <c r="UTY68" s="5"/>
      <c r="UTZ68" s="5"/>
      <c r="UUA68" s="5"/>
      <c r="UUB68" s="5"/>
      <c r="UUC68" s="5"/>
      <c r="UUD68" s="5"/>
      <c r="UUE68" s="5"/>
      <c r="UUF68" s="5"/>
      <c r="UUG68" s="5"/>
      <c r="UUH68" s="5"/>
      <c r="UUI68" s="5"/>
      <c r="UUJ68" s="5"/>
      <c r="UUK68" s="5"/>
      <c r="UUL68" s="5"/>
      <c r="UUM68" s="5"/>
      <c r="UUN68" s="5"/>
      <c r="UUO68" s="5"/>
      <c r="UUP68" s="5"/>
      <c r="UUQ68" s="5"/>
      <c r="UUR68" s="5"/>
      <c r="UUS68" s="5"/>
      <c r="UUT68" s="5"/>
      <c r="UUU68" s="5"/>
      <c r="UUV68" s="5"/>
      <c r="UUW68" s="5"/>
      <c r="UUX68" s="5"/>
      <c r="UUY68" s="5"/>
      <c r="UUZ68" s="5"/>
      <c r="UVA68" s="5"/>
      <c r="UVB68" s="5"/>
      <c r="UVC68" s="5"/>
      <c r="UVD68" s="5"/>
      <c r="UVE68" s="5"/>
      <c r="UVF68" s="5"/>
      <c r="UVG68" s="5"/>
      <c r="UVH68" s="5"/>
      <c r="UVI68" s="5"/>
      <c r="UVJ68" s="5"/>
      <c r="UVK68" s="5"/>
      <c r="UVL68" s="5"/>
      <c r="UVM68" s="5"/>
      <c r="UVN68" s="5"/>
      <c r="UVO68" s="5"/>
      <c r="UVP68" s="5"/>
      <c r="UVQ68" s="5"/>
      <c r="UVR68" s="5"/>
      <c r="UVS68" s="5"/>
      <c r="UVT68" s="5"/>
      <c r="UVU68" s="5"/>
      <c r="UVV68" s="5"/>
      <c r="UVW68" s="5"/>
      <c r="UVX68" s="5"/>
      <c r="UVY68" s="5"/>
      <c r="UVZ68" s="5"/>
      <c r="UWA68" s="5"/>
      <c r="UWB68" s="5"/>
      <c r="UWC68" s="5"/>
      <c r="UWD68" s="5"/>
      <c r="UWE68" s="5"/>
      <c r="UWF68" s="5"/>
      <c r="UWG68" s="5"/>
      <c r="UWH68" s="5"/>
      <c r="UWI68" s="5"/>
      <c r="UWJ68" s="5"/>
      <c r="UWK68" s="5"/>
      <c r="UWL68" s="5"/>
      <c r="UWM68" s="5"/>
      <c r="UWN68" s="5"/>
      <c r="UWO68" s="5"/>
      <c r="UWP68" s="5"/>
      <c r="UWQ68" s="5"/>
      <c r="UWR68" s="5"/>
      <c r="UWS68" s="5"/>
      <c r="UWT68" s="5"/>
      <c r="UWU68" s="5"/>
      <c r="UWV68" s="5"/>
      <c r="UWW68" s="5"/>
      <c r="UWX68" s="5"/>
      <c r="UWY68" s="5"/>
      <c r="UWZ68" s="5"/>
      <c r="UXA68" s="5"/>
      <c r="UXB68" s="5"/>
      <c r="UXC68" s="5"/>
      <c r="UXD68" s="5"/>
      <c r="UXE68" s="5"/>
      <c r="UXF68" s="5"/>
      <c r="UXG68" s="5"/>
      <c r="UXH68" s="5"/>
      <c r="UXI68" s="5"/>
      <c r="UXJ68" s="5"/>
      <c r="UXK68" s="5"/>
      <c r="UXL68" s="5"/>
      <c r="UXM68" s="5"/>
      <c r="UXN68" s="5"/>
      <c r="UXO68" s="5"/>
      <c r="UXP68" s="5"/>
      <c r="UXQ68" s="5"/>
      <c r="UXR68" s="5"/>
      <c r="UXS68" s="5"/>
      <c r="UXT68" s="5"/>
      <c r="UXU68" s="5"/>
      <c r="UXV68" s="5"/>
      <c r="UXW68" s="5"/>
      <c r="UXX68" s="5"/>
      <c r="UXY68" s="5"/>
      <c r="UXZ68" s="5"/>
      <c r="UYA68" s="5"/>
      <c r="UYB68" s="5"/>
      <c r="UYC68" s="5"/>
      <c r="UYD68" s="5"/>
      <c r="UYE68" s="5"/>
      <c r="UYF68" s="5"/>
      <c r="UYG68" s="5"/>
      <c r="UYH68" s="5"/>
      <c r="UYI68" s="5"/>
      <c r="UYJ68" s="5"/>
      <c r="UYK68" s="5"/>
      <c r="UYL68" s="5"/>
      <c r="UYM68" s="5"/>
      <c r="UYN68" s="5"/>
      <c r="UYO68" s="5"/>
      <c r="UYP68" s="5"/>
      <c r="UYQ68" s="5"/>
      <c r="UYR68" s="5"/>
      <c r="UYS68" s="5"/>
      <c r="UYT68" s="5"/>
      <c r="UYU68" s="5"/>
      <c r="UYV68" s="5"/>
      <c r="UYW68" s="5"/>
      <c r="UYX68" s="5"/>
      <c r="UYY68" s="5"/>
      <c r="UYZ68" s="5"/>
      <c r="UZA68" s="5"/>
      <c r="UZB68" s="5"/>
      <c r="UZC68" s="5"/>
      <c r="UZD68" s="5"/>
      <c r="UZE68" s="5"/>
      <c r="UZF68" s="5"/>
      <c r="UZG68" s="5"/>
      <c r="UZH68" s="5"/>
      <c r="UZI68" s="5"/>
      <c r="UZJ68" s="5"/>
      <c r="UZK68" s="5"/>
      <c r="UZL68" s="5"/>
      <c r="UZM68" s="5"/>
      <c r="UZN68" s="5"/>
      <c r="UZO68" s="5"/>
      <c r="UZP68" s="5"/>
      <c r="UZQ68" s="5"/>
      <c r="UZR68" s="5"/>
      <c r="UZS68" s="5"/>
      <c r="UZT68" s="5"/>
      <c r="UZU68" s="5"/>
      <c r="UZV68" s="5"/>
      <c r="UZW68" s="5"/>
      <c r="UZX68" s="5"/>
      <c r="UZY68" s="5"/>
      <c r="UZZ68" s="5"/>
      <c r="VAA68" s="5"/>
      <c r="VAB68" s="5"/>
      <c r="VAC68" s="5"/>
      <c r="VAD68" s="5"/>
      <c r="VAE68" s="5"/>
      <c r="VAF68" s="5"/>
      <c r="VAG68" s="5"/>
      <c r="VAH68" s="5"/>
      <c r="VAI68" s="5"/>
      <c r="VAJ68" s="5"/>
      <c r="VAK68" s="5"/>
      <c r="VAL68" s="5"/>
      <c r="VAM68" s="5"/>
      <c r="VAN68" s="5"/>
      <c r="VAO68" s="5"/>
      <c r="VAP68" s="5"/>
      <c r="VAQ68" s="5"/>
      <c r="VAR68" s="5"/>
      <c r="VAS68" s="5"/>
      <c r="VAT68" s="5"/>
      <c r="VAU68" s="5"/>
      <c r="VAV68" s="5"/>
      <c r="VAW68" s="5"/>
      <c r="VAX68" s="5"/>
      <c r="VAY68" s="5"/>
      <c r="VAZ68" s="5"/>
      <c r="VBA68" s="5"/>
      <c r="VBB68" s="5"/>
      <c r="VBC68" s="5"/>
      <c r="VBD68" s="5"/>
      <c r="VBE68" s="5"/>
      <c r="VBF68" s="5"/>
      <c r="VBG68" s="5"/>
      <c r="VBH68" s="5"/>
      <c r="VBI68" s="5"/>
      <c r="VBJ68" s="5"/>
      <c r="VBK68" s="5"/>
      <c r="VBL68" s="5"/>
      <c r="VBM68" s="5"/>
      <c r="VBN68" s="5"/>
      <c r="VBO68" s="5"/>
      <c r="VBP68" s="5"/>
      <c r="VBQ68" s="5"/>
      <c r="VBR68" s="5"/>
      <c r="VBS68" s="5"/>
      <c r="VBT68" s="5"/>
      <c r="VBU68" s="5"/>
      <c r="VBV68" s="5"/>
      <c r="VBW68" s="5"/>
      <c r="VBX68" s="5"/>
      <c r="VBY68" s="5"/>
      <c r="VBZ68" s="5"/>
      <c r="VCA68" s="5"/>
      <c r="VCB68" s="5"/>
      <c r="VCC68" s="5"/>
      <c r="VCD68" s="5"/>
      <c r="VCE68" s="5"/>
      <c r="VCF68" s="5"/>
      <c r="VCG68" s="5"/>
      <c r="VCH68" s="5"/>
      <c r="VCI68" s="5"/>
      <c r="VCJ68" s="5"/>
      <c r="VCK68" s="5"/>
      <c r="VCL68" s="5"/>
      <c r="VCM68" s="5"/>
      <c r="VCN68" s="5"/>
      <c r="VCO68" s="5"/>
      <c r="VCP68" s="5"/>
      <c r="VCQ68" s="5"/>
      <c r="VCR68" s="5"/>
      <c r="VCS68" s="5"/>
      <c r="VCT68" s="5"/>
      <c r="VCU68" s="5"/>
      <c r="VCV68" s="5"/>
      <c r="VCW68" s="5"/>
      <c r="VCX68" s="5"/>
      <c r="VCY68" s="5"/>
      <c r="VCZ68" s="5"/>
      <c r="VDA68" s="5"/>
      <c r="VDB68" s="5"/>
      <c r="VDC68" s="5"/>
      <c r="VDD68" s="5"/>
      <c r="VDE68" s="5"/>
      <c r="VDF68" s="5"/>
      <c r="VDG68" s="5"/>
      <c r="VDH68" s="5"/>
      <c r="VDI68" s="5"/>
      <c r="VDJ68" s="5"/>
      <c r="VDK68" s="5"/>
      <c r="VDL68" s="5"/>
      <c r="VDM68" s="5"/>
      <c r="VDN68" s="5"/>
      <c r="VDO68" s="5"/>
      <c r="VDP68" s="5"/>
      <c r="VDQ68" s="5"/>
      <c r="VDR68" s="5"/>
      <c r="VDS68" s="5"/>
      <c r="VDT68" s="5"/>
      <c r="VDU68" s="5"/>
      <c r="VDV68" s="5"/>
      <c r="VDW68" s="5"/>
      <c r="VDX68" s="5"/>
      <c r="VDY68" s="5"/>
      <c r="VDZ68" s="5"/>
      <c r="VEA68" s="5"/>
      <c r="VEB68" s="5"/>
      <c r="VEC68" s="5"/>
      <c r="VED68" s="5"/>
      <c r="VEE68" s="5"/>
      <c r="VEF68" s="5"/>
      <c r="VEG68" s="5"/>
      <c r="VEH68" s="5"/>
      <c r="VEI68" s="5"/>
      <c r="VEJ68" s="5"/>
      <c r="VEK68" s="5"/>
      <c r="VEL68" s="5"/>
      <c r="VEM68" s="5"/>
      <c r="VEN68" s="5"/>
      <c r="VEO68" s="5"/>
      <c r="VEP68" s="5"/>
      <c r="VEQ68" s="5"/>
      <c r="VER68" s="5"/>
      <c r="VES68" s="5"/>
      <c r="VET68" s="5"/>
      <c r="VEU68" s="5"/>
      <c r="VEV68" s="5"/>
      <c r="VEW68" s="5"/>
      <c r="VEX68" s="5"/>
      <c r="VEY68" s="5"/>
      <c r="VEZ68" s="5"/>
      <c r="VFA68" s="5"/>
      <c r="VFB68" s="5"/>
      <c r="VFC68" s="5"/>
      <c r="VFD68" s="5"/>
      <c r="VFE68" s="5"/>
      <c r="VFF68" s="5"/>
      <c r="VFG68" s="5"/>
      <c r="VFH68" s="5"/>
      <c r="VFI68" s="5"/>
      <c r="VFJ68" s="5"/>
      <c r="VFK68" s="5"/>
      <c r="VFL68" s="5"/>
      <c r="VFM68" s="5"/>
      <c r="VFN68" s="5"/>
      <c r="VFO68" s="5"/>
      <c r="VFP68" s="5"/>
      <c r="VFQ68" s="5"/>
      <c r="VFR68" s="5"/>
      <c r="VFS68" s="5"/>
      <c r="VFT68" s="5"/>
      <c r="VFU68" s="5"/>
      <c r="VFV68" s="5"/>
      <c r="VFW68" s="5"/>
      <c r="VFX68" s="5"/>
      <c r="VFY68" s="5"/>
      <c r="VFZ68" s="5"/>
      <c r="VGA68" s="5"/>
      <c r="VGB68" s="5"/>
      <c r="VGC68" s="5"/>
      <c r="VGD68" s="5"/>
      <c r="VGE68" s="5"/>
      <c r="VGF68" s="5"/>
      <c r="VGG68" s="5"/>
      <c r="VGH68" s="5"/>
      <c r="VGI68" s="5"/>
      <c r="VGJ68" s="5"/>
      <c r="VGK68" s="5"/>
      <c r="VGL68" s="5"/>
      <c r="VGM68" s="5"/>
      <c r="VGN68" s="5"/>
      <c r="VGO68" s="5"/>
      <c r="VGP68" s="5"/>
      <c r="VGQ68" s="5"/>
      <c r="VGR68" s="5"/>
      <c r="VGS68" s="5"/>
      <c r="VGT68" s="5"/>
      <c r="VGU68" s="5"/>
      <c r="VGV68" s="5"/>
      <c r="VGW68" s="5"/>
      <c r="VGX68" s="5"/>
      <c r="VGY68" s="5"/>
      <c r="VGZ68" s="5"/>
      <c r="VHA68" s="5"/>
      <c r="VHB68" s="5"/>
      <c r="VHC68" s="5"/>
      <c r="VHD68" s="5"/>
      <c r="VHE68" s="5"/>
      <c r="VHF68" s="5"/>
      <c r="VHG68" s="5"/>
      <c r="VHH68" s="5"/>
      <c r="VHI68" s="5"/>
      <c r="VHJ68" s="5"/>
      <c r="VHK68" s="5"/>
      <c r="VHL68" s="5"/>
      <c r="VHM68" s="5"/>
      <c r="VHN68" s="5"/>
      <c r="VHO68" s="5"/>
      <c r="VHP68" s="5"/>
      <c r="VHQ68" s="5"/>
      <c r="VHR68" s="5"/>
      <c r="VHS68" s="5"/>
      <c r="VHT68" s="5"/>
      <c r="VHU68" s="5"/>
      <c r="VHV68" s="5"/>
      <c r="VHW68" s="5"/>
      <c r="VHX68" s="5"/>
      <c r="VHY68" s="5"/>
      <c r="VHZ68" s="5"/>
      <c r="VIA68" s="5"/>
      <c r="VIB68" s="5"/>
      <c r="VIC68" s="5"/>
      <c r="VID68" s="5"/>
      <c r="VIE68" s="5"/>
      <c r="VIF68" s="5"/>
      <c r="VIG68" s="5"/>
      <c r="VIH68" s="5"/>
      <c r="VII68" s="5"/>
      <c r="VIJ68" s="5"/>
      <c r="VIK68" s="5"/>
      <c r="VIL68" s="5"/>
      <c r="VIM68" s="5"/>
      <c r="VIN68" s="5"/>
      <c r="VIO68" s="5"/>
      <c r="VIP68" s="5"/>
      <c r="VIQ68" s="5"/>
      <c r="VIR68" s="5"/>
      <c r="VIS68" s="5"/>
      <c r="VIT68" s="5"/>
      <c r="VIU68" s="5"/>
      <c r="VIV68" s="5"/>
      <c r="VIW68" s="5"/>
      <c r="VIX68" s="5"/>
      <c r="VIY68" s="5"/>
      <c r="VIZ68" s="5"/>
      <c r="VJA68" s="5"/>
      <c r="VJB68" s="5"/>
      <c r="VJC68" s="5"/>
      <c r="VJD68" s="5"/>
      <c r="VJE68" s="5"/>
      <c r="VJF68" s="5"/>
      <c r="VJG68" s="5"/>
      <c r="VJH68" s="5"/>
      <c r="VJI68" s="5"/>
      <c r="VJJ68" s="5"/>
      <c r="VJK68" s="5"/>
      <c r="VJL68" s="5"/>
      <c r="VJM68" s="5"/>
      <c r="VJN68" s="5"/>
      <c r="VJO68" s="5"/>
      <c r="VJP68" s="5"/>
      <c r="VJQ68" s="5"/>
      <c r="VJR68" s="5"/>
      <c r="VJS68" s="5"/>
      <c r="VJT68" s="5"/>
      <c r="VJU68" s="5"/>
      <c r="VJV68" s="5"/>
      <c r="VJW68" s="5"/>
      <c r="VJX68" s="5"/>
      <c r="VJY68" s="5"/>
      <c r="VJZ68" s="5"/>
      <c r="VKA68" s="5"/>
      <c r="VKB68" s="5"/>
      <c r="VKC68" s="5"/>
      <c r="VKD68" s="5"/>
      <c r="VKE68" s="5"/>
      <c r="VKF68" s="5"/>
      <c r="VKG68" s="5"/>
      <c r="VKH68" s="5"/>
      <c r="VKI68" s="5"/>
      <c r="VKJ68" s="5"/>
      <c r="VKK68" s="5"/>
      <c r="VKL68" s="5"/>
      <c r="VKM68" s="5"/>
      <c r="VKN68" s="5"/>
      <c r="VKO68" s="5"/>
      <c r="VKP68" s="5"/>
      <c r="VKQ68" s="5"/>
      <c r="VKR68" s="5"/>
      <c r="VKS68" s="5"/>
      <c r="VKT68" s="5"/>
      <c r="VKU68" s="5"/>
      <c r="VKV68" s="5"/>
      <c r="VKW68" s="5"/>
      <c r="VKX68" s="5"/>
      <c r="VKY68" s="5"/>
      <c r="VKZ68" s="5"/>
      <c r="VLA68" s="5"/>
      <c r="VLB68" s="5"/>
      <c r="VLC68" s="5"/>
      <c r="VLD68" s="5"/>
      <c r="VLE68" s="5"/>
      <c r="VLF68" s="5"/>
      <c r="VLG68" s="5"/>
      <c r="VLH68" s="5"/>
      <c r="VLI68" s="5"/>
      <c r="VLJ68" s="5"/>
      <c r="VLK68" s="5"/>
      <c r="VLL68" s="5"/>
      <c r="VLM68" s="5"/>
      <c r="VLN68" s="5"/>
      <c r="VLO68" s="5"/>
      <c r="VLP68" s="5"/>
      <c r="VLQ68" s="5"/>
      <c r="VLR68" s="5"/>
      <c r="VLS68" s="5"/>
      <c r="VLT68" s="5"/>
      <c r="VLU68" s="5"/>
      <c r="VLV68" s="5"/>
      <c r="VLW68" s="5"/>
      <c r="VLX68" s="5"/>
      <c r="VLY68" s="5"/>
      <c r="VLZ68" s="5"/>
      <c r="VMA68" s="5"/>
      <c r="VMB68" s="5"/>
      <c r="VMC68" s="5"/>
      <c r="VMD68" s="5"/>
      <c r="VME68" s="5"/>
      <c r="VMF68" s="5"/>
      <c r="VMG68" s="5"/>
      <c r="VMH68" s="5"/>
      <c r="VMI68" s="5"/>
      <c r="VMJ68" s="5"/>
      <c r="VMK68" s="5"/>
      <c r="VML68" s="5"/>
      <c r="VMM68" s="5"/>
      <c r="VMN68" s="5"/>
      <c r="VMO68" s="5"/>
      <c r="VMP68" s="5"/>
      <c r="VMQ68" s="5"/>
      <c r="VMR68" s="5"/>
      <c r="VMS68" s="5"/>
      <c r="VMT68" s="5"/>
      <c r="VMU68" s="5"/>
      <c r="VMV68" s="5"/>
      <c r="VMW68" s="5"/>
      <c r="VMX68" s="5"/>
      <c r="VMY68" s="5"/>
      <c r="VMZ68" s="5"/>
      <c r="VNA68" s="5"/>
      <c r="VNB68" s="5"/>
      <c r="VNC68" s="5"/>
      <c r="VND68" s="5"/>
      <c r="VNE68" s="5"/>
      <c r="VNF68" s="5"/>
      <c r="VNG68" s="5"/>
      <c r="VNH68" s="5"/>
      <c r="VNI68" s="5"/>
      <c r="VNJ68" s="5"/>
      <c r="VNK68" s="5"/>
      <c r="VNL68" s="5"/>
      <c r="VNM68" s="5"/>
      <c r="VNN68" s="5"/>
      <c r="VNO68" s="5"/>
      <c r="VNP68" s="5"/>
      <c r="VNQ68" s="5"/>
      <c r="VNR68" s="5"/>
      <c r="VNS68" s="5"/>
      <c r="VNT68" s="5"/>
      <c r="VNU68" s="5"/>
      <c r="VNV68" s="5"/>
      <c r="VNW68" s="5"/>
      <c r="VNX68" s="5"/>
      <c r="VNY68" s="5"/>
      <c r="VNZ68" s="5"/>
      <c r="VOA68" s="5"/>
      <c r="VOB68" s="5"/>
      <c r="VOC68" s="5"/>
      <c r="VOD68" s="5"/>
      <c r="VOE68" s="5"/>
      <c r="VOF68" s="5"/>
      <c r="VOG68" s="5"/>
      <c r="VOH68" s="5"/>
      <c r="VOI68" s="5"/>
      <c r="VOJ68" s="5"/>
      <c r="VOK68" s="5"/>
      <c r="VOL68" s="5"/>
      <c r="VOM68" s="5"/>
      <c r="VON68" s="5"/>
      <c r="VOO68" s="5"/>
      <c r="VOP68" s="5"/>
      <c r="VOQ68" s="5"/>
      <c r="VOR68" s="5"/>
      <c r="VOS68" s="5"/>
      <c r="VOT68" s="5"/>
      <c r="VOU68" s="5"/>
      <c r="VOV68" s="5"/>
      <c r="VOW68" s="5"/>
      <c r="VOX68" s="5"/>
      <c r="VOY68" s="5"/>
      <c r="VOZ68" s="5"/>
      <c r="VPA68" s="5"/>
      <c r="VPB68" s="5"/>
      <c r="VPC68" s="5"/>
      <c r="VPD68" s="5"/>
      <c r="VPE68" s="5"/>
      <c r="VPF68" s="5"/>
      <c r="VPG68" s="5"/>
      <c r="VPH68" s="5"/>
      <c r="VPI68" s="5"/>
      <c r="VPJ68" s="5"/>
      <c r="VPK68" s="5"/>
      <c r="VPL68" s="5"/>
      <c r="VPM68" s="5"/>
      <c r="VPN68" s="5"/>
      <c r="VPO68" s="5"/>
      <c r="VPP68" s="5"/>
      <c r="VPQ68" s="5"/>
      <c r="VPR68" s="5"/>
      <c r="VPS68" s="5"/>
      <c r="VPT68" s="5"/>
      <c r="VPU68" s="5"/>
      <c r="VPV68" s="5"/>
      <c r="VPW68" s="5"/>
      <c r="VPX68" s="5"/>
      <c r="VPY68" s="5"/>
      <c r="VPZ68" s="5"/>
      <c r="VQA68" s="5"/>
      <c r="VQB68" s="5"/>
      <c r="VQC68" s="5"/>
      <c r="VQD68" s="5"/>
      <c r="VQE68" s="5"/>
      <c r="VQF68" s="5"/>
      <c r="VQG68" s="5"/>
      <c r="VQH68" s="5"/>
      <c r="VQI68" s="5"/>
      <c r="VQJ68" s="5"/>
      <c r="VQK68" s="5"/>
      <c r="VQL68" s="5"/>
      <c r="VQM68" s="5"/>
      <c r="VQN68" s="5"/>
      <c r="VQO68" s="5"/>
      <c r="VQP68" s="5"/>
      <c r="VQQ68" s="5"/>
      <c r="VQR68" s="5"/>
      <c r="VQS68" s="5"/>
      <c r="VQT68" s="5"/>
      <c r="VQU68" s="5"/>
      <c r="VQV68" s="5"/>
      <c r="VQW68" s="5"/>
      <c r="VQX68" s="5"/>
      <c r="VQY68" s="5"/>
      <c r="VQZ68" s="5"/>
      <c r="VRA68" s="5"/>
      <c r="VRB68" s="5"/>
      <c r="VRC68" s="5"/>
      <c r="VRD68" s="5"/>
      <c r="VRE68" s="5"/>
      <c r="VRF68" s="5"/>
      <c r="VRG68" s="5"/>
      <c r="VRH68" s="5"/>
      <c r="VRI68" s="5"/>
      <c r="VRJ68" s="5"/>
      <c r="VRK68" s="5"/>
      <c r="VRL68" s="5"/>
      <c r="VRM68" s="5"/>
      <c r="VRN68" s="5"/>
      <c r="VRO68" s="5"/>
      <c r="VRP68" s="5"/>
      <c r="VRQ68" s="5"/>
      <c r="VRR68" s="5"/>
      <c r="VRS68" s="5"/>
      <c r="VRT68" s="5"/>
      <c r="VRU68" s="5"/>
      <c r="VRV68" s="5"/>
      <c r="VRW68" s="5"/>
      <c r="VRX68" s="5"/>
      <c r="VRY68" s="5"/>
      <c r="VRZ68" s="5"/>
      <c r="VSA68" s="5"/>
      <c r="VSB68" s="5"/>
      <c r="VSC68" s="5"/>
      <c r="VSD68" s="5"/>
      <c r="VSE68" s="5"/>
      <c r="VSF68" s="5"/>
      <c r="VSG68" s="5"/>
      <c r="VSH68" s="5"/>
      <c r="VSI68" s="5"/>
      <c r="VSJ68" s="5"/>
      <c r="VSK68" s="5"/>
      <c r="VSL68" s="5"/>
      <c r="VSM68" s="5"/>
      <c r="VSN68" s="5"/>
      <c r="VSO68" s="5"/>
      <c r="VSP68" s="5"/>
      <c r="VSQ68" s="5"/>
      <c r="VSR68" s="5"/>
      <c r="VSS68" s="5"/>
      <c r="VST68" s="5"/>
      <c r="VSU68" s="5"/>
      <c r="VSV68" s="5"/>
      <c r="VSW68" s="5"/>
      <c r="VSX68" s="5"/>
      <c r="VSY68" s="5"/>
      <c r="VSZ68" s="5"/>
      <c r="VTA68" s="5"/>
      <c r="VTB68" s="5"/>
      <c r="VTC68" s="5"/>
      <c r="VTD68" s="5"/>
      <c r="VTE68" s="5"/>
      <c r="VTF68" s="5"/>
      <c r="VTG68" s="5"/>
      <c r="VTH68" s="5"/>
      <c r="VTI68" s="5"/>
      <c r="VTJ68" s="5"/>
      <c r="VTK68" s="5"/>
      <c r="VTL68" s="5"/>
      <c r="VTM68" s="5"/>
      <c r="VTN68" s="5"/>
      <c r="VTO68" s="5"/>
      <c r="VTP68" s="5"/>
      <c r="VTQ68" s="5"/>
      <c r="VTR68" s="5"/>
      <c r="VTS68" s="5"/>
      <c r="VTT68" s="5"/>
      <c r="VTU68" s="5"/>
      <c r="VTV68" s="5"/>
      <c r="VTW68" s="5"/>
      <c r="VTX68" s="5"/>
      <c r="VTY68" s="5"/>
      <c r="VTZ68" s="5"/>
      <c r="VUA68" s="5"/>
      <c r="VUB68" s="5"/>
      <c r="VUC68" s="5"/>
      <c r="VUD68" s="5"/>
      <c r="VUE68" s="5"/>
      <c r="VUF68" s="5"/>
      <c r="VUG68" s="5"/>
      <c r="VUH68" s="5"/>
      <c r="VUI68" s="5"/>
      <c r="VUJ68" s="5"/>
      <c r="VUK68" s="5"/>
      <c r="VUL68" s="5"/>
      <c r="VUM68" s="5"/>
      <c r="VUN68" s="5"/>
      <c r="VUO68" s="5"/>
      <c r="VUP68" s="5"/>
      <c r="VUQ68" s="5"/>
      <c r="VUR68" s="5"/>
      <c r="VUS68" s="5"/>
      <c r="VUT68" s="5"/>
      <c r="VUU68" s="5"/>
      <c r="VUV68" s="5"/>
      <c r="VUW68" s="5"/>
      <c r="VUX68" s="5"/>
      <c r="VUY68" s="5"/>
      <c r="VUZ68" s="5"/>
      <c r="VVA68" s="5"/>
      <c r="VVB68" s="5"/>
      <c r="VVC68" s="5"/>
      <c r="VVD68" s="5"/>
      <c r="VVE68" s="5"/>
      <c r="VVF68" s="5"/>
      <c r="VVG68" s="5"/>
      <c r="VVH68" s="5"/>
      <c r="VVI68" s="5"/>
      <c r="VVJ68" s="5"/>
      <c r="VVK68" s="5"/>
      <c r="VVL68" s="5"/>
      <c r="VVM68" s="5"/>
      <c r="VVN68" s="5"/>
      <c r="VVO68" s="5"/>
      <c r="VVP68" s="5"/>
      <c r="VVQ68" s="5"/>
      <c r="VVR68" s="5"/>
      <c r="VVS68" s="5"/>
      <c r="VVT68" s="5"/>
      <c r="VVU68" s="5"/>
      <c r="VVV68" s="5"/>
      <c r="VVW68" s="5"/>
      <c r="VVX68" s="5"/>
      <c r="VVY68" s="5"/>
      <c r="VVZ68" s="5"/>
      <c r="VWA68" s="5"/>
      <c r="VWB68" s="5"/>
      <c r="VWC68" s="5"/>
      <c r="VWD68" s="5"/>
      <c r="VWE68" s="5"/>
      <c r="VWF68" s="5"/>
      <c r="VWG68" s="5"/>
      <c r="VWH68" s="5"/>
      <c r="VWI68" s="5"/>
      <c r="VWJ68" s="5"/>
      <c r="VWK68" s="5"/>
      <c r="VWL68" s="5"/>
      <c r="VWM68" s="5"/>
      <c r="VWN68" s="5"/>
      <c r="VWO68" s="5"/>
      <c r="VWP68" s="5"/>
      <c r="VWQ68" s="5"/>
      <c r="VWR68" s="5"/>
      <c r="VWS68" s="5"/>
      <c r="VWT68" s="5"/>
      <c r="VWU68" s="5"/>
      <c r="VWV68" s="5"/>
      <c r="VWW68" s="5"/>
      <c r="VWX68" s="5"/>
      <c r="VWY68" s="5"/>
      <c r="VWZ68" s="5"/>
      <c r="VXA68" s="5"/>
      <c r="VXB68" s="5"/>
      <c r="VXC68" s="5"/>
      <c r="VXD68" s="5"/>
      <c r="VXE68" s="5"/>
      <c r="VXF68" s="5"/>
      <c r="VXG68" s="5"/>
      <c r="VXH68" s="5"/>
      <c r="VXI68" s="5"/>
      <c r="VXJ68" s="5"/>
      <c r="VXK68" s="5"/>
      <c r="VXL68" s="5"/>
      <c r="VXM68" s="5"/>
      <c r="VXN68" s="5"/>
      <c r="VXO68" s="5"/>
      <c r="VXP68" s="5"/>
      <c r="VXQ68" s="5"/>
      <c r="VXR68" s="5"/>
      <c r="VXS68" s="5"/>
      <c r="VXT68" s="5"/>
      <c r="VXU68" s="5"/>
      <c r="VXV68" s="5"/>
      <c r="VXW68" s="5"/>
      <c r="VXX68" s="5"/>
      <c r="VXY68" s="5"/>
      <c r="VXZ68" s="5"/>
      <c r="VYA68" s="5"/>
      <c r="VYB68" s="5"/>
      <c r="VYC68" s="5"/>
      <c r="VYD68" s="5"/>
      <c r="VYE68" s="5"/>
      <c r="VYF68" s="5"/>
      <c r="VYG68" s="5"/>
      <c r="VYH68" s="5"/>
      <c r="VYI68" s="5"/>
      <c r="VYJ68" s="5"/>
      <c r="VYK68" s="5"/>
      <c r="VYL68" s="5"/>
      <c r="VYM68" s="5"/>
      <c r="VYN68" s="5"/>
      <c r="VYO68" s="5"/>
      <c r="VYP68" s="5"/>
      <c r="VYQ68" s="5"/>
      <c r="VYR68" s="5"/>
      <c r="VYS68" s="5"/>
      <c r="VYT68" s="5"/>
      <c r="VYU68" s="5"/>
      <c r="VYV68" s="5"/>
      <c r="VYW68" s="5"/>
      <c r="VYX68" s="5"/>
      <c r="VYY68" s="5"/>
      <c r="VYZ68" s="5"/>
      <c r="VZA68" s="5"/>
      <c r="VZB68" s="5"/>
      <c r="VZC68" s="5"/>
      <c r="VZD68" s="5"/>
      <c r="VZE68" s="5"/>
      <c r="VZF68" s="5"/>
      <c r="VZG68" s="5"/>
      <c r="VZH68" s="5"/>
      <c r="VZI68" s="5"/>
      <c r="VZJ68" s="5"/>
      <c r="VZK68" s="5"/>
      <c r="VZL68" s="5"/>
      <c r="VZM68" s="5"/>
      <c r="VZN68" s="5"/>
      <c r="VZO68" s="5"/>
      <c r="VZP68" s="5"/>
      <c r="VZQ68" s="5"/>
      <c r="VZR68" s="5"/>
      <c r="VZS68" s="5"/>
      <c r="VZT68" s="5"/>
      <c r="VZU68" s="5"/>
      <c r="VZV68" s="5"/>
      <c r="VZW68" s="5"/>
      <c r="VZX68" s="5"/>
      <c r="VZY68" s="5"/>
      <c r="VZZ68" s="5"/>
      <c r="WAA68" s="5"/>
      <c r="WAB68" s="5"/>
      <c r="WAC68" s="5"/>
      <c r="WAD68" s="5"/>
      <c r="WAE68" s="5"/>
      <c r="WAF68" s="5"/>
      <c r="WAG68" s="5"/>
      <c r="WAH68" s="5"/>
      <c r="WAI68" s="5"/>
      <c r="WAJ68" s="5"/>
      <c r="WAK68" s="5"/>
      <c r="WAL68" s="5"/>
      <c r="WAM68" s="5"/>
      <c r="WAN68" s="5"/>
      <c r="WAO68" s="5"/>
      <c r="WAP68" s="5"/>
      <c r="WAQ68" s="5"/>
      <c r="WAR68" s="5"/>
      <c r="WAS68" s="5"/>
      <c r="WAT68" s="5"/>
      <c r="WAU68" s="5"/>
      <c r="WAV68" s="5"/>
      <c r="WAW68" s="5"/>
      <c r="WAX68" s="5"/>
      <c r="WAY68" s="5"/>
      <c r="WAZ68" s="5"/>
      <c r="WBA68" s="5"/>
      <c r="WBB68" s="5"/>
      <c r="WBC68" s="5"/>
      <c r="WBD68" s="5"/>
      <c r="WBE68" s="5"/>
      <c r="WBF68" s="5"/>
      <c r="WBG68" s="5"/>
      <c r="WBH68" s="5"/>
      <c r="WBI68" s="5"/>
      <c r="WBJ68" s="5"/>
      <c r="WBK68" s="5"/>
      <c r="WBL68" s="5"/>
      <c r="WBM68" s="5"/>
      <c r="WBN68" s="5"/>
      <c r="WBO68" s="5"/>
      <c r="WBP68" s="5"/>
      <c r="WBQ68" s="5"/>
      <c r="WBR68" s="5"/>
      <c r="WBS68" s="5"/>
      <c r="WBT68" s="5"/>
      <c r="WBU68" s="5"/>
      <c r="WBV68" s="5"/>
      <c r="WBW68" s="5"/>
      <c r="WBX68" s="5"/>
      <c r="WBY68" s="5"/>
      <c r="WBZ68" s="5"/>
      <c r="WCA68" s="5"/>
      <c r="WCB68" s="5"/>
      <c r="WCC68" s="5"/>
      <c r="WCD68" s="5"/>
      <c r="WCE68" s="5"/>
      <c r="WCF68" s="5"/>
      <c r="WCG68" s="5"/>
      <c r="WCH68" s="5"/>
      <c r="WCI68" s="5"/>
      <c r="WCJ68" s="5"/>
      <c r="WCK68" s="5"/>
      <c r="WCL68" s="5"/>
      <c r="WCM68" s="5"/>
      <c r="WCN68" s="5"/>
      <c r="WCO68" s="5"/>
      <c r="WCP68" s="5"/>
      <c r="WCQ68" s="5"/>
      <c r="WCR68" s="5"/>
      <c r="WCS68" s="5"/>
      <c r="WCT68" s="5"/>
      <c r="WCU68" s="5"/>
      <c r="WCV68" s="5"/>
      <c r="WCW68" s="5"/>
      <c r="WCX68" s="5"/>
      <c r="WCY68" s="5"/>
      <c r="WCZ68" s="5"/>
      <c r="WDA68" s="5"/>
      <c r="WDB68" s="5"/>
      <c r="WDC68" s="5"/>
      <c r="WDD68" s="5"/>
      <c r="WDE68" s="5"/>
      <c r="WDF68" s="5"/>
      <c r="WDG68" s="5"/>
      <c r="WDH68" s="5"/>
      <c r="WDI68" s="5"/>
      <c r="WDJ68" s="5"/>
      <c r="WDK68" s="5"/>
      <c r="WDL68" s="5"/>
      <c r="WDM68" s="5"/>
      <c r="WDN68" s="5"/>
      <c r="WDO68" s="5"/>
      <c r="WDP68" s="5"/>
      <c r="WDQ68" s="5"/>
      <c r="WDR68" s="5"/>
      <c r="WDS68" s="5"/>
      <c r="WDT68" s="5"/>
      <c r="WDU68" s="5"/>
      <c r="WDV68" s="5"/>
      <c r="WDW68" s="5"/>
      <c r="WDX68" s="5"/>
      <c r="WDY68" s="5"/>
      <c r="WDZ68" s="5"/>
      <c r="WEA68" s="5"/>
      <c r="WEB68" s="5"/>
      <c r="WEC68" s="5"/>
      <c r="WED68" s="5"/>
      <c r="WEE68" s="5"/>
      <c r="WEF68" s="5"/>
      <c r="WEG68" s="5"/>
      <c r="WEH68" s="5"/>
      <c r="WEI68" s="5"/>
      <c r="WEJ68" s="5"/>
      <c r="WEK68" s="5"/>
      <c r="WEL68" s="5"/>
      <c r="WEM68" s="5"/>
      <c r="WEN68" s="5"/>
      <c r="WEO68" s="5"/>
      <c r="WEP68" s="5"/>
      <c r="WEQ68" s="5"/>
      <c r="WER68" s="5"/>
      <c r="WES68" s="5"/>
      <c r="WET68" s="5"/>
      <c r="WEU68" s="5"/>
      <c r="WEV68" s="5"/>
      <c r="WEW68" s="5"/>
      <c r="WEX68" s="5"/>
      <c r="WEY68" s="5"/>
      <c r="WEZ68" s="5"/>
      <c r="WFA68" s="5"/>
      <c r="WFB68" s="5"/>
      <c r="WFC68" s="5"/>
      <c r="WFD68" s="5"/>
      <c r="WFE68" s="5"/>
      <c r="WFF68" s="5"/>
      <c r="WFG68" s="5"/>
      <c r="WFH68" s="5"/>
      <c r="WFI68" s="5"/>
      <c r="WFJ68" s="5"/>
      <c r="WFK68" s="5"/>
      <c r="WFL68" s="5"/>
      <c r="WFM68" s="5"/>
      <c r="WFN68" s="5"/>
      <c r="WFO68" s="5"/>
      <c r="WFP68" s="5"/>
      <c r="WFQ68" s="5"/>
      <c r="WFR68" s="5"/>
      <c r="WFS68" s="5"/>
      <c r="WFT68" s="5"/>
      <c r="WFU68" s="5"/>
      <c r="WFV68" s="5"/>
      <c r="WFW68" s="5"/>
      <c r="WFX68" s="5"/>
      <c r="WFY68" s="5"/>
      <c r="WFZ68" s="5"/>
      <c r="WGA68" s="5"/>
      <c r="WGB68" s="5"/>
      <c r="WGC68" s="5"/>
      <c r="WGD68" s="5"/>
      <c r="WGE68" s="5"/>
      <c r="WGF68" s="5"/>
      <c r="WGG68" s="5"/>
      <c r="WGH68" s="5"/>
      <c r="WGI68" s="5"/>
      <c r="WGJ68" s="5"/>
      <c r="WGK68" s="5"/>
      <c r="WGL68" s="5"/>
      <c r="WGM68" s="5"/>
      <c r="WGN68" s="5"/>
      <c r="WGO68" s="5"/>
      <c r="WGP68" s="5"/>
      <c r="WGQ68" s="5"/>
      <c r="WGR68" s="5"/>
      <c r="WGS68" s="5"/>
      <c r="WGT68" s="5"/>
      <c r="WGU68" s="5"/>
      <c r="WGV68" s="5"/>
      <c r="WGW68" s="5"/>
      <c r="WGX68" s="5"/>
      <c r="WGY68" s="5"/>
      <c r="WGZ68" s="5"/>
      <c r="WHA68" s="5"/>
      <c r="WHB68" s="5"/>
      <c r="WHC68" s="5"/>
      <c r="WHD68" s="5"/>
      <c r="WHE68" s="5"/>
      <c r="WHF68" s="5"/>
      <c r="WHG68" s="5"/>
      <c r="WHH68" s="5"/>
      <c r="WHI68" s="5"/>
      <c r="WHJ68" s="5"/>
      <c r="WHK68" s="5"/>
      <c r="WHL68" s="5"/>
      <c r="WHM68" s="5"/>
      <c r="WHN68" s="5"/>
      <c r="WHO68" s="5"/>
      <c r="WHP68" s="5"/>
      <c r="WHQ68" s="5"/>
      <c r="WHR68" s="5"/>
      <c r="WHS68" s="5"/>
      <c r="WHT68" s="5"/>
      <c r="WHU68" s="5"/>
      <c r="WHV68" s="5"/>
      <c r="WHW68" s="5"/>
      <c r="WHX68" s="5"/>
      <c r="WHY68" s="5"/>
      <c r="WHZ68" s="5"/>
      <c r="WIA68" s="5"/>
      <c r="WIB68" s="5"/>
      <c r="WIC68" s="5"/>
      <c r="WID68" s="5"/>
      <c r="WIE68" s="5"/>
      <c r="WIF68" s="5"/>
      <c r="WIG68" s="5"/>
      <c r="WIH68" s="5"/>
      <c r="WII68" s="5"/>
      <c r="WIJ68" s="5"/>
      <c r="WIK68" s="5"/>
      <c r="WIL68" s="5"/>
      <c r="WIM68" s="5"/>
      <c r="WIN68" s="5"/>
      <c r="WIO68" s="5"/>
      <c r="WIP68" s="5"/>
      <c r="WIQ68" s="5"/>
      <c r="WIR68" s="5"/>
      <c r="WIS68" s="5"/>
      <c r="WIT68" s="5"/>
      <c r="WIU68" s="5"/>
      <c r="WIV68" s="5"/>
      <c r="WIW68" s="5"/>
      <c r="WIX68" s="5"/>
      <c r="WIY68" s="5"/>
      <c r="WIZ68" s="5"/>
      <c r="WJA68" s="5"/>
      <c r="WJB68" s="5"/>
      <c r="WJC68" s="5"/>
      <c r="WJD68" s="5"/>
      <c r="WJE68" s="5"/>
      <c r="WJF68" s="5"/>
      <c r="WJG68" s="5"/>
      <c r="WJH68" s="5"/>
      <c r="WJI68" s="5"/>
      <c r="WJJ68" s="5"/>
      <c r="WJK68" s="5"/>
      <c r="WJL68" s="5"/>
      <c r="WJM68" s="5"/>
      <c r="WJN68" s="5"/>
      <c r="WJO68" s="5"/>
      <c r="WJP68" s="5"/>
      <c r="WJQ68" s="5"/>
      <c r="WJR68" s="5"/>
      <c r="WJS68" s="5"/>
      <c r="WJT68" s="5"/>
      <c r="WJU68" s="5"/>
      <c r="WJV68" s="5"/>
      <c r="WJW68" s="5"/>
      <c r="WJX68" s="5"/>
      <c r="WJY68" s="5"/>
      <c r="WJZ68" s="5"/>
      <c r="WKA68" s="5"/>
      <c r="WKB68" s="5"/>
      <c r="WKC68" s="5"/>
      <c r="WKD68" s="5"/>
      <c r="WKE68" s="5"/>
      <c r="WKF68" s="5"/>
      <c r="WKG68" s="5"/>
      <c r="WKH68" s="5"/>
      <c r="WKI68" s="5"/>
      <c r="WKJ68" s="5"/>
      <c r="WKK68" s="5"/>
      <c r="WKL68" s="5"/>
      <c r="WKM68" s="5"/>
      <c r="WKN68" s="5"/>
      <c r="WKO68" s="5"/>
      <c r="WKP68" s="5"/>
      <c r="WKQ68" s="5"/>
      <c r="WKR68" s="5"/>
      <c r="WKS68" s="5"/>
      <c r="WKT68" s="5"/>
      <c r="WKU68" s="5"/>
      <c r="WKV68" s="5"/>
      <c r="WKW68" s="5"/>
      <c r="WKX68" s="5"/>
      <c r="WKY68" s="5"/>
      <c r="WKZ68" s="5"/>
      <c r="WLA68" s="5"/>
      <c r="WLB68" s="5"/>
      <c r="WLC68" s="5"/>
      <c r="WLD68" s="5"/>
      <c r="WLE68" s="5"/>
      <c r="WLF68" s="5"/>
      <c r="WLG68" s="5"/>
      <c r="WLH68" s="5"/>
      <c r="WLI68" s="5"/>
      <c r="WLJ68" s="5"/>
      <c r="WLK68" s="5"/>
      <c r="WLL68" s="5"/>
      <c r="WLM68" s="5"/>
      <c r="WLN68" s="5"/>
      <c r="WLO68" s="5"/>
      <c r="WLP68" s="5"/>
      <c r="WLQ68" s="5"/>
      <c r="WLR68" s="5"/>
      <c r="WLS68" s="5"/>
      <c r="WLT68" s="5"/>
      <c r="WLU68" s="5"/>
      <c r="WLV68" s="5"/>
      <c r="WLW68" s="5"/>
      <c r="WLX68" s="5"/>
      <c r="WLY68" s="5"/>
      <c r="WLZ68" s="5"/>
      <c r="WMA68" s="5"/>
      <c r="WMB68" s="5"/>
      <c r="WMC68" s="5"/>
      <c r="WMD68" s="5"/>
      <c r="WME68" s="5"/>
      <c r="WMF68" s="5"/>
      <c r="WMG68" s="5"/>
      <c r="WMH68" s="5"/>
      <c r="WMI68" s="5"/>
      <c r="WMJ68" s="5"/>
      <c r="WMK68" s="5"/>
      <c r="WML68" s="5"/>
      <c r="WMM68" s="5"/>
      <c r="WMN68" s="5"/>
      <c r="WMO68" s="5"/>
      <c r="WMP68" s="5"/>
      <c r="WMQ68" s="5"/>
      <c r="WMR68" s="5"/>
      <c r="WMS68" s="5"/>
      <c r="WMT68" s="5"/>
      <c r="WMU68" s="5"/>
      <c r="WMV68" s="5"/>
      <c r="WMW68" s="5"/>
      <c r="WMX68" s="5"/>
      <c r="WMY68" s="5"/>
      <c r="WMZ68" s="5"/>
      <c r="WNA68" s="5"/>
      <c r="WNB68" s="5"/>
      <c r="WNC68" s="5"/>
      <c r="WND68" s="5"/>
      <c r="WNE68" s="5"/>
      <c r="WNF68" s="5"/>
      <c r="WNG68" s="5"/>
      <c r="WNH68" s="5"/>
      <c r="WNI68" s="5"/>
      <c r="WNJ68" s="5"/>
      <c r="WNK68" s="5"/>
      <c r="WNL68" s="5"/>
      <c r="WNM68" s="5"/>
      <c r="WNN68" s="5"/>
      <c r="WNO68" s="5"/>
      <c r="WNP68" s="5"/>
      <c r="WNQ68" s="5"/>
      <c r="WNR68" s="5"/>
      <c r="WNS68" s="5"/>
      <c r="WNT68" s="5"/>
      <c r="WNU68" s="5"/>
      <c r="WNV68" s="5"/>
      <c r="WNW68" s="5"/>
      <c r="WNX68" s="5"/>
      <c r="WNY68" s="5"/>
      <c r="WNZ68" s="5"/>
      <c r="WOA68" s="5"/>
      <c r="WOB68" s="5"/>
      <c r="WOC68" s="5"/>
      <c r="WOD68" s="5"/>
      <c r="WOE68" s="5"/>
      <c r="WOF68" s="5"/>
      <c r="WOG68" s="5"/>
      <c r="WOH68" s="5"/>
      <c r="WOI68" s="5"/>
      <c r="WOJ68" s="5"/>
      <c r="WOK68" s="5"/>
      <c r="WOL68" s="5"/>
      <c r="WOM68" s="5"/>
      <c r="WON68" s="5"/>
      <c r="WOO68" s="5"/>
      <c r="WOP68" s="5"/>
      <c r="WOQ68" s="5"/>
      <c r="WOR68" s="5"/>
      <c r="WOS68" s="5"/>
      <c r="WOT68" s="5"/>
      <c r="WOU68" s="5"/>
      <c r="WOV68" s="5"/>
      <c r="WOW68" s="5"/>
      <c r="WOX68" s="5"/>
      <c r="WOY68" s="5"/>
      <c r="WOZ68" s="5"/>
      <c r="WPA68" s="5"/>
      <c r="WPB68" s="5"/>
      <c r="WPC68" s="5"/>
      <c r="WPD68" s="5"/>
      <c r="WPE68" s="5"/>
      <c r="WPF68" s="5"/>
      <c r="WPG68" s="5"/>
      <c r="WPH68" s="5"/>
      <c r="WPI68" s="5"/>
      <c r="WPJ68" s="5"/>
      <c r="WPK68" s="5"/>
      <c r="WPL68" s="5"/>
      <c r="WPM68" s="5"/>
      <c r="WPN68" s="5"/>
      <c r="WPO68" s="5"/>
      <c r="WPP68" s="5"/>
      <c r="WPQ68" s="5"/>
      <c r="WPR68" s="5"/>
      <c r="WPS68" s="5"/>
      <c r="WPT68" s="5"/>
      <c r="WPU68" s="5"/>
      <c r="WPV68" s="5"/>
      <c r="WPW68" s="5"/>
      <c r="WPX68" s="5"/>
      <c r="WPY68" s="5"/>
      <c r="WPZ68" s="5"/>
      <c r="WQA68" s="5"/>
      <c r="WQB68" s="5"/>
      <c r="WQC68" s="5"/>
      <c r="WQD68" s="5"/>
      <c r="WQE68" s="5"/>
      <c r="WQF68" s="5"/>
      <c r="WQG68" s="5"/>
      <c r="WQH68" s="5"/>
      <c r="WQI68" s="5"/>
      <c r="WQJ68" s="5"/>
      <c r="WQK68" s="5"/>
      <c r="WQL68" s="5"/>
      <c r="WQM68" s="5"/>
      <c r="WQN68" s="5"/>
      <c r="WQO68" s="5"/>
      <c r="WQP68" s="5"/>
      <c r="WQQ68" s="5"/>
      <c r="WQR68" s="5"/>
      <c r="WQS68" s="5"/>
      <c r="WQT68" s="5"/>
      <c r="WQU68" s="5"/>
      <c r="WQV68" s="5"/>
      <c r="WQW68" s="5"/>
      <c r="WQX68" s="5"/>
      <c r="WQY68" s="5"/>
      <c r="WQZ68" s="5"/>
      <c r="WRA68" s="5"/>
      <c r="WRB68" s="5"/>
      <c r="WRC68" s="5"/>
      <c r="WRD68" s="5"/>
      <c r="WRE68" s="5"/>
      <c r="WRF68" s="5"/>
      <c r="WRG68" s="5"/>
      <c r="WRH68" s="5"/>
      <c r="WRI68" s="5"/>
      <c r="WRJ68" s="5"/>
      <c r="WRK68" s="5"/>
      <c r="WRL68" s="5"/>
      <c r="WRM68" s="5"/>
      <c r="WRN68" s="5"/>
      <c r="WRO68" s="5"/>
      <c r="WRP68" s="5"/>
      <c r="WRQ68" s="5"/>
      <c r="WRR68" s="5"/>
      <c r="WRS68" s="5"/>
      <c r="WRT68" s="5"/>
      <c r="WRU68" s="5"/>
      <c r="WRV68" s="5"/>
      <c r="WRW68" s="5"/>
      <c r="WRX68" s="5"/>
      <c r="WRY68" s="5"/>
      <c r="WRZ68" s="5"/>
      <c r="WSA68" s="5"/>
      <c r="WSB68" s="5"/>
      <c r="WSC68" s="5"/>
      <c r="WSD68" s="5"/>
      <c r="WSE68" s="5"/>
      <c r="WSF68" s="5"/>
      <c r="WSG68" s="5"/>
      <c r="WSH68" s="5"/>
      <c r="WSI68" s="5"/>
      <c r="WSJ68" s="5"/>
      <c r="WSK68" s="5"/>
      <c r="WSL68" s="5"/>
      <c r="WSM68" s="5"/>
      <c r="WSN68" s="5"/>
      <c r="WSO68" s="5"/>
      <c r="WSP68" s="5"/>
      <c r="WSQ68" s="5"/>
      <c r="WSR68" s="5"/>
      <c r="WSS68" s="5"/>
      <c r="WST68" s="5"/>
      <c r="WSU68" s="5"/>
      <c r="WSV68" s="5"/>
      <c r="WSW68" s="5"/>
      <c r="WSX68" s="5"/>
      <c r="WSY68" s="5"/>
      <c r="WSZ68" s="5"/>
      <c r="WTA68" s="5"/>
      <c r="WTB68" s="5"/>
      <c r="WTC68" s="5"/>
      <c r="WTD68" s="5"/>
      <c r="WTE68" s="5"/>
      <c r="WTF68" s="5"/>
      <c r="WTG68" s="5"/>
      <c r="WTH68" s="5"/>
      <c r="WTI68" s="5"/>
      <c r="WTJ68" s="5"/>
      <c r="WTK68" s="5"/>
      <c r="WTL68" s="5"/>
      <c r="WTM68" s="5"/>
      <c r="WTN68" s="5"/>
      <c r="WTO68" s="5"/>
      <c r="WTP68" s="5"/>
      <c r="WTQ68" s="5"/>
      <c r="WTR68" s="5"/>
      <c r="WTS68" s="5"/>
      <c r="WTT68" s="5"/>
      <c r="WTU68" s="5"/>
      <c r="WTV68" s="5"/>
      <c r="WTW68" s="5"/>
      <c r="WTX68" s="5"/>
      <c r="WTY68" s="5"/>
      <c r="WTZ68" s="5"/>
      <c r="WUA68" s="5"/>
      <c r="WUB68" s="5"/>
      <c r="WUC68" s="5"/>
      <c r="WUD68" s="5"/>
      <c r="WUE68" s="5"/>
      <c r="WUF68" s="5"/>
      <c r="WUG68" s="5"/>
      <c r="WUH68" s="5"/>
      <c r="WUI68" s="5"/>
      <c r="WUJ68" s="5"/>
      <c r="WUK68" s="5"/>
      <c r="WUL68" s="5"/>
      <c r="WUM68" s="5"/>
      <c r="WUN68" s="5"/>
      <c r="WUO68" s="5"/>
      <c r="WUP68" s="5"/>
      <c r="WUQ68" s="5"/>
      <c r="WUR68" s="5"/>
      <c r="WUS68" s="5"/>
      <c r="WUT68" s="5"/>
      <c r="WUU68" s="5"/>
      <c r="WUV68" s="5"/>
      <c r="WUW68" s="5"/>
      <c r="WUX68" s="5"/>
      <c r="WUY68" s="5"/>
      <c r="WUZ68" s="5"/>
      <c r="WVA68" s="5"/>
      <c r="WVB68" s="5"/>
      <c r="WVC68" s="5"/>
      <c r="WVD68" s="5"/>
      <c r="WVE68" s="5"/>
      <c r="WVF68" s="5"/>
      <c r="WVG68" s="5"/>
      <c r="WVH68" s="5"/>
      <c r="WVI68" s="5"/>
      <c r="WVJ68" s="5"/>
      <c r="WVK68" s="5"/>
      <c r="WVL68" s="5"/>
      <c r="WVM68" s="5"/>
      <c r="WVN68" s="5"/>
      <c r="WVO68" s="5"/>
      <c r="WVP68" s="5"/>
      <c r="WVQ68" s="5"/>
      <c r="WVR68" s="5"/>
      <c r="WVS68" s="5"/>
      <c r="WVT68" s="5"/>
      <c r="WVU68" s="5"/>
      <c r="WVV68" s="5"/>
      <c r="WVW68" s="5"/>
      <c r="WVX68" s="5"/>
      <c r="WVY68" s="5"/>
      <c r="WVZ68" s="5"/>
      <c r="WWA68" s="5"/>
      <c r="WWB68" s="5"/>
      <c r="WWC68" s="5"/>
      <c r="WWD68" s="5"/>
      <c r="WWE68" s="5"/>
      <c r="WWF68" s="5"/>
      <c r="WWG68" s="5"/>
      <c r="WWH68" s="5"/>
      <c r="WWI68" s="5"/>
      <c r="WWJ68" s="5"/>
      <c r="WWK68" s="5"/>
      <c r="WWL68" s="5"/>
      <c r="WWM68" s="5"/>
      <c r="WWN68" s="5"/>
      <c r="WWO68" s="5"/>
      <c r="WWP68" s="5"/>
      <c r="WWQ68" s="5"/>
      <c r="WWR68" s="5"/>
      <c r="WWS68" s="5"/>
      <c r="WWT68" s="5"/>
      <c r="WWU68" s="5"/>
      <c r="WWV68" s="5"/>
      <c r="WWW68" s="5"/>
      <c r="WWX68" s="5"/>
      <c r="WWY68" s="5"/>
      <c r="WWZ68" s="5"/>
      <c r="WXA68" s="5"/>
      <c r="WXB68" s="5"/>
      <c r="WXC68" s="5"/>
      <c r="WXD68" s="5"/>
      <c r="WXE68" s="5"/>
      <c r="WXF68" s="5"/>
      <c r="WXG68" s="5"/>
      <c r="WXH68" s="5"/>
      <c r="WXI68" s="5"/>
      <c r="WXJ68" s="5"/>
      <c r="WXK68" s="5"/>
      <c r="WXL68" s="5"/>
      <c r="WXM68" s="5"/>
      <c r="WXN68" s="5"/>
      <c r="WXO68" s="5"/>
      <c r="WXP68" s="5"/>
      <c r="WXQ68" s="5"/>
      <c r="WXR68" s="5"/>
      <c r="WXS68" s="5"/>
      <c r="WXT68" s="5"/>
      <c r="WXU68" s="5"/>
      <c r="WXV68" s="5"/>
      <c r="WXW68" s="5"/>
      <c r="WXX68" s="5"/>
      <c r="WXY68" s="5"/>
      <c r="WXZ68" s="5"/>
      <c r="WYA68" s="5"/>
      <c r="WYB68" s="5"/>
      <c r="WYC68" s="5"/>
      <c r="WYD68" s="5"/>
      <c r="WYE68" s="5"/>
      <c r="WYF68" s="5"/>
      <c r="WYG68" s="5"/>
      <c r="WYH68" s="5"/>
      <c r="WYI68" s="5"/>
      <c r="WYJ68" s="5"/>
      <c r="WYK68" s="5"/>
      <c r="WYL68" s="5"/>
      <c r="WYM68" s="5"/>
      <c r="WYN68" s="5"/>
      <c r="WYO68" s="5"/>
      <c r="WYP68" s="5"/>
      <c r="WYQ68" s="5"/>
      <c r="WYR68" s="5"/>
      <c r="WYS68" s="5"/>
      <c r="WYT68" s="5"/>
      <c r="WYU68" s="5"/>
      <c r="WYV68" s="5"/>
      <c r="WYW68" s="5"/>
      <c r="WYX68" s="5"/>
      <c r="WYY68" s="5"/>
      <c r="WYZ68" s="5"/>
      <c r="WZA68" s="5"/>
      <c r="WZB68" s="5"/>
      <c r="WZC68" s="5"/>
      <c r="WZD68" s="5"/>
      <c r="WZE68" s="5"/>
      <c r="WZF68" s="5"/>
      <c r="WZG68" s="5"/>
      <c r="WZH68" s="5"/>
      <c r="WZI68" s="5"/>
      <c r="WZJ68" s="5"/>
      <c r="WZK68" s="5"/>
      <c r="WZL68" s="5"/>
      <c r="WZM68" s="5"/>
      <c r="WZN68" s="5"/>
      <c r="WZO68" s="5"/>
      <c r="WZP68" s="5"/>
      <c r="WZQ68" s="5"/>
      <c r="WZR68" s="5"/>
      <c r="WZS68" s="5"/>
      <c r="WZT68" s="5"/>
      <c r="WZU68" s="5"/>
      <c r="WZV68" s="5"/>
      <c r="WZW68" s="5"/>
      <c r="WZX68" s="5"/>
      <c r="WZY68" s="5"/>
      <c r="WZZ68" s="5"/>
      <c r="XAA68" s="5"/>
      <c r="XAB68" s="5"/>
      <c r="XAC68" s="5"/>
      <c r="XAD68" s="5"/>
      <c r="XAE68" s="5"/>
      <c r="XAF68" s="5"/>
      <c r="XAG68" s="5"/>
      <c r="XAH68" s="5"/>
      <c r="XAI68" s="5"/>
      <c r="XAJ68" s="5"/>
      <c r="XAK68" s="5"/>
      <c r="XAL68" s="5"/>
      <c r="XAM68" s="5"/>
      <c r="XAN68" s="5"/>
      <c r="XAO68" s="5"/>
      <c r="XAP68" s="5"/>
      <c r="XAQ68" s="5"/>
      <c r="XAR68" s="5"/>
      <c r="XAS68" s="5"/>
      <c r="XAT68" s="5"/>
      <c r="XAU68" s="5"/>
      <c r="XAV68" s="5"/>
      <c r="XAW68" s="5"/>
      <c r="XAX68" s="5"/>
      <c r="XAY68" s="5"/>
      <c r="XAZ68" s="5"/>
      <c r="XBA68" s="5"/>
      <c r="XBB68" s="5"/>
      <c r="XBC68" s="5"/>
      <c r="XBD68" s="5"/>
      <c r="XBE68" s="5"/>
      <c r="XBF68" s="5"/>
      <c r="XBG68" s="5"/>
      <c r="XBH68" s="5"/>
      <c r="XBI68" s="5"/>
      <c r="XBJ68" s="5"/>
      <c r="XBK68" s="5"/>
      <c r="XBL68" s="5"/>
      <c r="XBM68" s="5"/>
      <c r="XBN68" s="5"/>
      <c r="XBO68" s="5"/>
      <c r="XBP68" s="5"/>
      <c r="XBQ68" s="5"/>
      <c r="XBR68" s="5"/>
      <c r="XBS68" s="5"/>
      <c r="XBT68" s="5"/>
      <c r="XBU68" s="5"/>
      <c r="XBV68" s="5"/>
      <c r="XBW68" s="5"/>
      <c r="XBX68" s="5"/>
      <c r="XBY68" s="5"/>
      <c r="XBZ68" s="5"/>
      <c r="XCA68" s="5"/>
      <c r="XCB68" s="5"/>
      <c r="XCC68" s="5"/>
      <c r="XCD68" s="5"/>
      <c r="XCE68" s="5"/>
      <c r="XCF68" s="5"/>
      <c r="XCG68" s="5"/>
      <c r="XCH68" s="5"/>
      <c r="XCI68" s="5"/>
      <c r="XCJ68" s="5"/>
      <c r="XCK68" s="5"/>
      <c r="XCL68" s="5"/>
      <c r="XCM68" s="5"/>
      <c r="XCN68" s="5"/>
      <c r="XCO68" s="5"/>
      <c r="XCP68" s="5"/>
      <c r="XCQ68" s="5"/>
      <c r="XCR68" s="5"/>
      <c r="XCS68" s="5"/>
      <c r="XCT68" s="5"/>
      <c r="XCU68" s="5"/>
      <c r="XCV68" s="5"/>
      <c r="XCW68" s="5"/>
      <c r="XCX68" s="5"/>
      <c r="XCY68" s="5"/>
      <c r="XCZ68" s="5"/>
      <c r="XDA68" s="5"/>
      <c r="XDB68" s="5"/>
      <c r="XDC68" s="5"/>
      <c r="XDD68" s="5"/>
      <c r="XDE68" s="5"/>
      <c r="XDF68" s="5"/>
      <c r="XDG68" s="5"/>
      <c r="XDH68" s="5"/>
      <c r="XDI68" s="5"/>
      <c r="XDJ68" s="5"/>
      <c r="XDK68" s="5"/>
      <c r="XDL68" s="5"/>
      <c r="XDM68" s="5"/>
      <c r="XDN68" s="5"/>
      <c r="XDO68" s="5"/>
      <c r="XDP68" s="5"/>
      <c r="XDQ68" s="5"/>
      <c r="XDR68" s="5"/>
      <c r="XDS68" s="5"/>
      <c r="XDT68" s="5"/>
      <c r="XDU68" s="5"/>
      <c r="XDV68" s="5"/>
      <c r="XDW68" s="5"/>
      <c r="XDX68" s="5"/>
      <c r="XDY68" s="5"/>
      <c r="XDZ68" s="5"/>
      <c r="XEA68" s="5"/>
      <c r="XEB68" s="5"/>
      <c r="XEC68" s="5"/>
      <c r="XED68" s="5"/>
      <c r="XEE68" s="5"/>
      <c r="XEF68" s="5"/>
      <c r="XEG68" s="5"/>
    </row>
    <row r="69" spans="1:16361" ht="45.75" thickBot="1" x14ac:dyDescent="0.3">
      <c r="A69" s="144">
        <v>64</v>
      </c>
      <c r="B69" s="144" t="s">
        <v>182</v>
      </c>
      <c r="C69" s="144" t="s">
        <v>331</v>
      </c>
      <c r="D69" s="146" t="s">
        <v>362</v>
      </c>
      <c r="E69" s="147">
        <v>180200.424</v>
      </c>
      <c r="F69" s="147">
        <f>J69+AO69</f>
        <v>90100.22</v>
      </c>
      <c r="G69" s="147">
        <v>90100.22</v>
      </c>
      <c r="H69" s="147">
        <f t="shared" si="14"/>
        <v>0</v>
      </c>
      <c r="I69" s="147">
        <f t="shared" ref="I69:I76" si="17">E69-F69</f>
        <v>90100.203999999998</v>
      </c>
      <c r="J69" s="148">
        <v>0</v>
      </c>
      <c r="K69" s="156">
        <v>0</v>
      </c>
      <c r="L69" s="157">
        <v>0</v>
      </c>
      <c r="M69" s="156">
        <v>0</v>
      </c>
      <c r="N69" s="157">
        <v>0</v>
      </c>
      <c r="O69" s="156">
        <v>0</v>
      </c>
      <c r="P69" s="157">
        <v>0</v>
      </c>
      <c r="Q69" s="156">
        <v>45050.11</v>
      </c>
      <c r="R69" s="157">
        <v>0</v>
      </c>
      <c r="S69" s="156">
        <v>0</v>
      </c>
      <c r="T69" s="157">
        <v>45050.11</v>
      </c>
      <c r="U69" s="156">
        <v>0</v>
      </c>
      <c r="V69" s="157">
        <v>0</v>
      </c>
      <c r="W69" s="156">
        <v>0</v>
      </c>
      <c r="X69" s="157">
        <v>0</v>
      </c>
      <c r="Y69" s="156">
        <v>0</v>
      </c>
      <c r="Z69" s="157">
        <v>0</v>
      </c>
      <c r="AA69" s="156">
        <v>0</v>
      </c>
      <c r="AB69" s="157">
        <v>45050.11</v>
      </c>
      <c r="AC69" s="156">
        <v>45050.11</v>
      </c>
      <c r="AD69" s="157">
        <v>0</v>
      </c>
      <c r="AE69" s="156">
        <v>0</v>
      </c>
      <c r="AF69" s="157">
        <v>0</v>
      </c>
      <c r="AG69" s="156">
        <v>0</v>
      </c>
      <c r="AH69" s="149">
        <v>0</v>
      </c>
      <c r="AI69" s="147">
        <f t="shared" si="15"/>
        <v>90100.22</v>
      </c>
      <c r="AJ69" s="147">
        <f>E69-AI69</f>
        <v>90100.203999999998</v>
      </c>
      <c r="AK69" s="147">
        <v>0</v>
      </c>
      <c r="AL69" s="147">
        <v>0</v>
      </c>
      <c r="AM69" s="233"/>
      <c r="AN69" s="150">
        <f t="shared" si="16"/>
        <v>90100.22</v>
      </c>
      <c r="AO69" s="150">
        <f t="shared" si="1"/>
        <v>90100.22</v>
      </c>
      <c r="AP69" s="150">
        <f t="shared" si="2"/>
        <v>0</v>
      </c>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c r="IZ69" s="5"/>
      <c r="JA69" s="5"/>
      <c r="JB69" s="5"/>
      <c r="JC69" s="5"/>
      <c r="JD69" s="5"/>
      <c r="JE69" s="5"/>
      <c r="JF69" s="5"/>
      <c r="JG69" s="5"/>
      <c r="JH69" s="5"/>
      <c r="JI69" s="5"/>
      <c r="JJ69" s="5"/>
      <c r="JK69" s="5"/>
      <c r="JL69" s="5"/>
      <c r="JM69" s="5"/>
      <c r="JN69" s="5"/>
      <c r="JO69" s="5"/>
      <c r="JP69" s="5"/>
      <c r="JQ69" s="5"/>
      <c r="JR69" s="5"/>
      <c r="JS69" s="5"/>
      <c r="JT69" s="5"/>
      <c r="JU69" s="5"/>
      <c r="JV69" s="5"/>
      <c r="JW69" s="5"/>
      <c r="JX69" s="5"/>
      <c r="JY69" s="5"/>
      <c r="JZ69" s="5"/>
      <c r="KA69" s="5"/>
      <c r="KB69" s="5"/>
      <c r="KC69" s="5"/>
      <c r="KD69" s="5"/>
      <c r="KE69" s="5"/>
      <c r="KF69" s="5"/>
      <c r="KG69" s="5"/>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c r="NC69" s="5"/>
      <c r="ND69" s="5"/>
      <c r="NE69" s="5"/>
      <c r="NF69" s="5"/>
      <c r="NG69" s="5"/>
      <c r="NH69" s="5"/>
      <c r="NI69" s="5"/>
      <c r="NJ69" s="5"/>
      <c r="NK69" s="5"/>
      <c r="NL69" s="5"/>
      <c r="NM69" s="5"/>
      <c r="NN69" s="5"/>
      <c r="NO69" s="5"/>
      <c r="NP69" s="5"/>
      <c r="NQ69" s="5"/>
      <c r="NR69" s="5"/>
      <c r="NS69" s="5"/>
      <c r="NT69" s="5"/>
      <c r="NU69" s="5"/>
      <c r="NV69" s="5"/>
      <c r="NW69" s="5"/>
      <c r="NX69" s="5"/>
      <c r="NY69" s="5"/>
      <c r="NZ69" s="5"/>
      <c r="OA69" s="5"/>
      <c r="OB69" s="5"/>
      <c r="OC69" s="5"/>
      <c r="OD69" s="5"/>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s="5"/>
      <c r="PF69" s="5"/>
      <c r="PG69" s="5"/>
      <c r="PH69" s="5"/>
      <c r="PI69" s="5"/>
      <c r="PJ69" s="5"/>
      <c r="PK69" s="5"/>
      <c r="PL69" s="5"/>
      <c r="PM69" s="5"/>
      <c r="PN69" s="5"/>
      <c r="PO69" s="5"/>
      <c r="PP69" s="5"/>
      <c r="PQ69" s="5"/>
      <c r="PR69" s="5"/>
      <c r="PS69" s="5"/>
      <c r="PT69" s="5"/>
      <c r="PU69" s="5"/>
      <c r="PV69" s="5"/>
      <c r="PW69" s="5"/>
      <c r="PX69" s="5"/>
      <c r="PY69" s="5"/>
      <c r="PZ69" s="5"/>
      <c r="QA69" s="5"/>
      <c r="QB69" s="5"/>
      <c r="QC69" s="5"/>
      <c r="QD69" s="5"/>
      <c r="QE69" s="5"/>
      <c r="QF69" s="5"/>
      <c r="QG69" s="5"/>
      <c r="QH69" s="5"/>
      <c r="QI69" s="5"/>
      <c r="QJ69" s="5"/>
      <c r="QK69" s="5"/>
      <c r="QL69" s="5"/>
      <c r="QM69" s="5"/>
      <c r="QN69" s="5"/>
      <c r="QO69" s="5"/>
      <c r="QP69" s="5"/>
      <c r="QQ69" s="5"/>
      <c r="QR69" s="5"/>
      <c r="QS69" s="5"/>
      <c r="QT69" s="5"/>
      <c r="QU69" s="5"/>
      <c r="QV69" s="5"/>
      <c r="QW69" s="5"/>
      <c r="QX69" s="5"/>
      <c r="QY69" s="5"/>
      <c r="QZ69" s="5"/>
      <c r="RA69" s="5"/>
      <c r="RB69" s="5"/>
      <c r="RC69" s="5"/>
      <c r="RD69" s="5"/>
      <c r="RE69" s="5"/>
      <c r="RF69" s="5"/>
      <c r="RG69" s="5"/>
      <c r="RH69" s="5"/>
      <c r="RI69" s="5"/>
      <c r="RJ69" s="5"/>
      <c r="RK69" s="5"/>
      <c r="RL69" s="5"/>
      <c r="RM69" s="5"/>
      <c r="RN69" s="5"/>
      <c r="RO69" s="5"/>
      <c r="RP69" s="5"/>
      <c r="RQ69" s="5"/>
      <c r="RR69" s="5"/>
      <c r="RS69" s="5"/>
      <c r="RT69" s="5"/>
      <c r="RU69" s="5"/>
      <c r="RV69" s="5"/>
      <c r="RW69" s="5"/>
      <c r="RX69" s="5"/>
      <c r="RY69" s="5"/>
      <c r="RZ69" s="5"/>
      <c r="SA69" s="5"/>
      <c r="SB69" s="5"/>
      <c r="SC69" s="5"/>
      <c r="SD69" s="5"/>
      <c r="SE69" s="5"/>
      <c r="SF69" s="5"/>
      <c r="SG69" s="5"/>
      <c r="SH69" s="5"/>
      <c r="SI69" s="5"/>
      <c r="SJ69" s="5"/>
      <c r="SK69" s="5"/>
      <c r="SL69" s="5"/>
      <c r="SM69" s="5"/>
      <c r="SN69" s="5"/>
      <c r="SO69" s="5"/>
      <c r="SP69" s="5"/>
      <c r="SQ69" s="5"/>
      <c r="SR69" s="5"/>
      <c r="SS69" s="5"/>
      <c r="ST69" s="5"/>
      <c r="SU69" s="5"/>
      <c r="SV69" s="5"/>
      <c r="SW69" s="5"/>
      <c r="SX69" s="5"/>
      <c r="SY69" s="5"/>
      <c r="SZ69" s="5"/>
      <c r="TA69" s="5"/>
      <c r="TB69" s="5"/>
      <c r="TC69" s="5"/>
      <c r="TD69" s="5"/>
      <c r="TE69" s="5"/>
      <c r="TF69" s="5"/>
      <c r="TG69" s="5"/>
      <c r="TH69" s="5"/>
      <c r="TI69" s="5"/>
      <c r="TJ69" s="5"/>
      <c r="TK69" s="5"/>
      <c r="TL69" s="5"/>
      <c r="TM69" s="5"/>
      <c r="TN69" s="5"/>
      <c r="TO69" s="5"/>
      <c r="TP69" s="5"/>
      <c r="TQ69" s="5"/>
      <c r="TR69" s="5"/>
      <c r="TS69" s="5"/>
      <c r="TT69" s="5"/>
      <c r="TU69" s="5"/>
      <c r="TV69" s="5"/>
      <c r="TW69" s="5"/>
      <c r="TX69" s="5"/>
      <c r="TY69" s="5"/>
      <c r="TZ69" s="5"/>
      <c r="UA69" s="5"/>
      <c r="UB69" s="5"/>
      <c r="UC69" s="5"/>
      <c r="UD69" s="5"/>
      <c r="UE69" s="5"/>
      <c r="UF69" s="5"/>
      <c r="UG69" s="5"/>
      <c r="UH69" s="5"/>
      <c r="UI69" s="5"/>
      <c r="UJ69" s="5"/>
      <c r="UK69" s="5"/>
      <c r="UL69" s="5"/>
      <c r="UM69" s="5"/>
      <c r="UN69" s="5"/>
      <c r="UO69" s="5"/>
      <c r="UP69" s="5"/>
      <c r="UQ69" s="5"/>
      <c r="UR69" s="5"/>
      <c r="US69" s="5"/>
      <c r="UT69" s="5"/>
      <c r="UU69" s="5"/>
      <c r="UV69" s="5"/>
      <c r="UW69" s="5"/>
      <c r="UX69" s="5"/>
      <c r="UY69" s="5"/>
      <c r="UZ69" s="5"/>
      <c r="VA69" s="5"/>
      <c r="VB69" s="5"/>
      <c r="VC69" s="5"/>
      <c r="VD69" s="5"/>
      <c r="VE69" s="5"/>
      <c r="VF69" s="5"/>
      <c r="VG69" s="5"/>
      <c r="VH69" s="5"/>
      <c r="VI69" s="5"/>
      <c r="VJ69" s="5"/>
      <c r="VK69" s="5"/>
      <c r="VL69" s="5"/>
      <c r="VM69" s="5"/>
      <c r="VN69" s="5"/>
      <c r="VO69" s="5"/>
      <c r="VP69" s="5"/>
      <c r="VQ69" s="5"/>
      <c r="VR69" s="5"/>
      <c r="VS69" s="5"/>
      <c r="VT69" s="5"/>
      <c r="VU69" s="5"/>
      <c r="VV69" s="5"/>
      <c r="VW69" s="5"/>
      <c r="VX69" s="5"/>
      <c r="VY69" s="5"/>
      <c r="VZ69" s="5"/>
      <c r="WA69" s="5"/>
      <c r="WB69" s="5"/>
      <c r="WC69" s="5"/>
      <c r="WD69" s="5"/>
      <c r="WE69" s="5"/>
      <c r="WF69" s="5"/>
      <c r="WG69" s="5"/>
      <c r="WH69" s="5"/>
      <c r="WI69" s="5"/>
      <c r="WJ69" s="5"/>
      <c r="WK69" s="5"/>
      <c r="WL69" s="5"/>
      <c r="WM69" s="5"/>
      <c r="WN69" s="5"/>
      <c r="WO69" s="5"/>
      <c r="WP69" s="5"/>
      <c r="WQ69" s="5"/>
      <c r="WR69" s="5"/>
      <c r="WS69" s="5"/>
      <c r="WT69" s="5"/>
      <c r="WU69" s="5"/>
      <c r="WV69" s="5"/>
      <c r="WW69" s="5"/>
      <c r="WX69" s="5"/>
      <c r="WY69" s="5"/>
      <c r="WZ69" s="5"/>
      <c r="XA69" s="5"/>
      <c r="XB69" s="5"/>
      <c r="XC69" s="5"/>
      <c r="XD69" s="5"/>
      <c r="XE69" s="5"/>
      <c r="XF69" s="5"/>
      <c r="XG69" s="5"/>
      <c r="XH69" s="5"/>
      <c r="XI69" s="5"/>
      <c r="XJ69" s="5"/>
      <c r="XK69" s="5"/>
      <c r="XL69" s="5"/>
      <c r="XM69" s="5"/>
      <c r="XN69" s="5"/>
      <c r="XO69" s="5"/>
      <c r="XP69" s="5"/>
      <c r="XQ69" s="5"/>
      <c r="XR69" s="5"/>
      <c r="XS69" s="5"/>
      <c r="XT69" s="5"/>
      <c r="XU69" s="5"/>
      <c r="XV69" s="5"/>
      <c r="XW69" s="5"/>
      <c r="XX69" s="5"/>
      <c r="XY69" s="5"/>
      <c r="XZ69" s="5"/>
      <c r="YA69" s="5"/>
      <c r="YB69" s="5"/>
      <c r="YC69" s="5"/>
      <c r="YD69" s="5"/>
      <c r="YE69" s="5"/>
      <c r="YF69" s="5"/>
      <c r="YG69" s="5"/>
      <c r="YH69" s="5"/>
      <c r="YI69" s="5"/>
      <c r="YJ69" s="5"/>
      <c r="YK69" s="5"/>
      <c r="YL69" s="5"/>
      <c r="YM69" s="5"/>
      <c r="YN69" s="5"/>
      <c r="YO69" s="5"/>
      <c r="YP69" s="5"/>
      <c r="YQ69" s="5"/>
      <c r="YR69" s="5"/>
      <c r="YS69" s="5"/>
      <c r="YT69" s="5"/>
      <c r="YU69" s="5"/>
      <c r="YV69" s="5"/>
      <c r="YW69" s="5"/>
      <c r="YX69" s="5"/>
      <c r="YY69" s="5"/>
      <c r="YZ69" s="5"/>
      <c r="ZA69" s="5"/>
      <c r="ZB69" s="5"/>
      <c r="ZC69" s="5"/>
      <c r="ZD69" s="5"/>
      <c r="ZE69" s="5"/>
      <c r="ZF69" s="5"/>
      <c r="ZG69" s="5"/>
      <c r="ZH69" s="5"/>
      <c r="ZI69" s="5"/>
      <c r="ZJ69" s="5"/>
      <c r="ZK69" s="5"/>
      <c r="ZL69" s="5"/>
      <c r="ZM69" s="5"/>
      <c r="ZN69" s="5"/>
      <c r="ZO69" s="5"/>
      <c r="ZP69" s="5"/>
      <c r="ZQ69" s="5"/>
      <c r="ZR69" s="5"/>
      <c r="ZS69" s="5"/>
      <c r="ZT69" s="5"/>
      <c r="ZU69" s="5"/>
      <c r="ZV69" s="5"/>
      <c r="ZW69" s="5"/>
      <c r="ZX69" s="5"/>
      <c r="ZY69" s="5"/>
      <c r="ZZ69" s="5"/>
      <c r="AAA69" s="5"/>
      <c r="AAB69" s="5"/>
      <c r="AAC69" s="5"/>
      <c r="AAD69" s="5"/>
      <c r="AAE69" s="5"/>
      <c r="AAF69" s="5"/>
      <c r="AAG69" s="5"/>
      <c r="AAH69" s="5"/>
      <c r="AAI69" s="5"/>
      <c r="AAJ69" s="5"/>
      <c r="AAK69" s="5"/>
      <c r="AAL69" s="5"/>
      <c r="AAM69" s="5"/>
      <c r="AAN69" s="5"/>
      <c r="AAO69" s="5"/>
      <c r="AAP69" s="5"/>
      <c r="AAQ69" s="5"/>
      <c r="AAR69" s="5"/>
      <c r="AAS69" s="5"/>
      <c r="AAT69" s="5"/>
      <c r="AAU69" s="5"/>
      <c r="AAV69" s="5"/>
      <c r="AAW69" s="5"/>
      <c r="AAX69" s="5"/>
      <c r="AAY69" s="5"/>
      <c r="AAZ69" s="5"/>
      <c r="ABA69" s="5"/>
      <c r="ABB69" s="5"/>
      <c r="ABC69" s="5"/>
      <c r="ABD69" s="5"/>
      <c r="ABE69" s="5"/>
      <c r="ABF69" s="5"/>
      <c r="ABG69" s="5"/>
      <c r="ABH69" s="5"/>
      <c r="ABI69" s="5"/>
      <c r="ABJ69" s="5"/>
      <c r="ABK69" s="5"/>
      <c r="ABL69" s="5"/>
      <c r="ABM69" s="5"/>
      <c r="ABN69" s="5"/>
      <c r="ABO69" s="5"/>
      <c r="ABP69" s="5"/>
      <c r="ABQ69" s="5"/>
      <c r="ABR69" s="5"/>
      <c r="ABS69" s="5"/>
      <c r="ABT69" s="5"/>
      <c r="ABU69" s="5"/>
      <c r="ABV69" s="5"/>
      <c r="ABW69" s="5"/>
      <c r="ABX69" s="5"/>
      <c r="ABY69" s="5"/>
      <c r="ABZ69" s="5"/>
      <c r="ACA69" s="5"/>
      <c r="ACB69" s="5"/>
      <c r="ACC69" s="5"/>
      <c r="ACD69" s="5"/>
      <c r="ACE69" s="5"/>
      <c r="ACF69" s="5"/>
      <c r="ACG69" s="5"/>
      <c r="ACH69" s="5"/>
      <c r="ACI69" s="5"/>
      <c r="ACJ69" s="5"/>
      <c r="ACK69" s="5"/>
      <c r="ACL69" s="5"/>
      <c r="ACM69" s="5"/>
      <c r="ACN69" s="5"/>
      <c r="ACO69" s="5"/>
      <c r="ACP69" s="5"/>
      <c r="ACQ69" s="5"/>
      <c r="ACR69" s="5"/>
      <c r="ACS69" s="5"/>
      <c r="ACT69" s="5"/>
      <c r="ACU69" s="5"/>
      <c r="ACV69" s="5"/>
      <c r="ACW69" s="5"/>
      <c r="ACX69" s="5"/>
      <c r="ACY69" s="5"/>
      <c r="ACZ69" s="5"/>
      <c r="ADA69" s="5"/>
      <c r="ADB69" s="5"/>
      <c r="ADC69" s="5"/>
      <c r="ADD69" s="5"/>
      <c r="ADE69" s="5"/>
      <c r="ADF69" s="5"/>
      <c r="ADG69" s="5"/>
      <c r="ADH69" s="5"/>
      <c r="ADI69" s="5"/>
      <c r="ADJ69" s="5"/>
      <c r="ADK69" s="5"/>
      <c r="ADL69" s="5"/>
      <c r="ADM69" s="5"/>
      <c r="ADN69" s="5"/>
      <c r="ADO69" s="5"/>
      <c r="ADP69" s="5"/>
      <c r="ADQ69" s="5"/>
      <c r="ADR69" s="5"/>
      <c r="ADS69" s="5"/>
      <c r="ADT69" s="5"/>
      <c r="ADU69" s="5"/>
      <c r="ADV69" s="5"/>
      <c r="ADW69" s="5"/>
      <c r="ADX69" s="5"/>
      <c r="ADY69" s="5"/>
      <c r="ADZ69" s="5"/>
      <c r="AEA69" s="5"/>
      <c r="AEB69" s="5"/>
      <c r="AEC69" s="5"/>
      <c r="AED69" s="5"/>
      <c r="AEE69" s="5"/>
      <c r="AEF69" s="5"/>
      <c r="AEG69" s="5"/>
      <c r="AEH69" s="5"/>
      <c r="AEI69" s="5"/>
      <c r="AEJ69" s="5"/>
      <c r="AEK69" s="5"/>
      <c r="AEL69" s="5"/>
      <c r="AEM69" s="5"/>
      <c r="AEN69" s="5"/>
      <c r="AEO69" s="5"/>
      <c r="AEP69" s="5"/>
      <c r="AEQ69" s="5"/>
      <c r="AER69" s="5"/>
      <c r="AES69" s="5"/>
      <c r="AET69" s="5"/>
      <c r="AEU69" s="5"/>
      <c r="AEV69" s="5"/>
      <c r="AEW69" s="5"/>
      <c r="AEX69" s="5"/>
      <c r="AEY69" s="5"/>
      <c r="AEZ69" s="5"/>
      <c r="AFA69" s="5"/>
      <c r="AFB69" s="5"/>
      <c r="AFC69" s="5"/>
      <c r="AFD69" s="5"/>
      <c r="AFE69" s="5"/>
      <c r="AFF69" s="5"/>
      <c r="AFG69" s="5"/>
      <c r="AFH69" s="5"/>
      <c r="AFI69" s="5"/>
      <c r="AFJ69" s="5"/>
      <c r="AFK69" s="5"/>
      <c r="AFL69" s="5"/>
      <c r="AFM69" s="5"/>
      <c r="AFN69" s="5"/>
      <c r="AFO69" s="5"/>
      <c r="AFP69" s="5"/>
      <c r="AFQ69" s="5"/>
      <c r="AFR69" s="5"/>
      <c r="AFS69" s="5"/>
      <c r="AFT69" s="5"/>
      <c r="AFU69" s="5"/>
      <c r="AFV69" s="5"/>
      <c r="AFW69" s="5"/>
      <c r="AFX69" s="5"/>
      <c r="AFY69" s="5"/>
      <c r="AFZ69" s="5"/>
      <c r="AGA69" s="5"/>
      <c r="AGB69" s="5"/>
      <c r="AGC69" s="5"/>
      <c r="AGD69" s="5"/>
      <c r="AGE69" s="5"/>
      <c r="AGF69" s="5"/>
      <c r="AGG69" s="5"/>
      <c r="AGH69" s="5"/>
      <c r="AGI69" s="5"/>
      <c r="AGJ69" s="5"/>
      <c r="AGK69" s="5"/>
      <c r="AGL69" s="5"/>
      <c r="AGM69" s="5"/>
      <c r="AGN69" s="5"/>
      <c r="AGO69" s="5"/>
      <c r="AGP69" s="5"/>
      <c r="AGQ69" s="5"/>
      <c r="AGR69" s="5"/>
      <c r="AGS69" s="5"/>
      <c r="AGT69" s="5"/>
      <c r="AGU69" s="5"/>
      <c r="AGV69" s="5"/>
      <c r="AGW69" s="5"/>
      <c r="AGX69" s="5"/>
      <c r="AGY69" s="5"/>
      <c r="AGZ69" s="5"/>
      <c r="AHA69" s="5"/>
      <c r="AHB69" s="5"/>
      <c r="AHC69" s="5"/>
      <c r="AHD69" s="5"/>
      <c r="AHE69" s="5"/>
      <c r="AHF69" s="5"/>
      <c r="AHG69" s="5"/>
      <c r="AHH69" s="5"/>
      <c r="AHI69" s="5"/>
      <c r="AHJ69" s="5"/>
      <c r="AHK69" s="5"/>
      <c r="AHL69" s="5"/>
      <c r="AHM69" s="5"/>
      <c r="AHN69" s="5"/>
      <c r="AHO69" s="5"/>
      <c r="AHP69" s="5"/>
      <c r="AHQ69" s="5"/>
      <c r="AHR69" s="5"/>
      <c r="AHS69" s="5"/>
      <c r="AHT69" s="5"/>
      <c r="AHU69" s="5"/>
      <c r="AHV69" s="5"/>
      <c r="AHW69" s="5"/>
      <c r="AHX69" s="5"/>
      <c r="AHY69" s="5"/>
      <c r="AHZ69" s="5"/>
      <c r="AIA69" s="5"/>
      <c r="AIB69" s="5"/>
      <c r="AIC69" s="5"/>
      <c r="AID69" s="5"/>
      <c r="AIE69" s="5"/>
      <c r="AIF69" s="5"/>
      <c r="AIG69" s="5"/>
      <c r="AIH69" s="5"/>
      <c r="AII69" s="5"/>
      <c r="AIJ69" s="5"/>
      <c r="AIK69" s="5"/>
      <c r="AIL69" s="5"/>
      <c r="AIM69" s="5"/>
      <c r="AIN69" s="5"/>
      <c r="AIO69" s="5"/>
      <c r="AIP69" s="5"/>
      <c r="AIQ69" s="5"/>
      <c r="AIR69" s="5"/>
      <c r="AIS69" s="5"/>
      <c r="AIT69" s="5"/>
      <c r="AIU69" s="5"/>
      <c r="AIV69" s="5"/>
      <c r="AIW69" s="5"/>
      <c r="AIX69" s="5"/>
      <c r="AIY69" s="5"/>
      <c r="AIZ69" s="5"/>
      <c r="AJA69" s="5"/>
      <c r="AJB69" s="5"/>
      <c r="AJC69" s="5"/>
      <c r="AJD69" s="5"/>
      <c r="AJE69" s="5"/>
      <c r="AJF69" s="5"/>
      <c r="AJG69" s="5"/>
      <c r="AJH69" s="5"/>
      <c r="AJI69" s="5"/>
      <c r="AJJ69" s="5"/>
      <c r="AJK69" s="5"/>
      <c r="AJL69" s="5"/>
      <c r="AJM69" s="5"/>
      <c r="AJN69" s="5"/>
      <c r="AJO69" s="5"/>
      <c r="AJP69" s="5"/>
      <c r="AJQ69" s="5"/>
      <c r="AJR69" s="5"/>
      <c r="AJS69" s="5"/>
      <c r="AJT69" s="5"/>
      <c r="AJU69" s="5"/>
      <c r="AJV69" s="5"/>
      <c r="AJW69" s="5"/>
      <c r="AJX69" s="5"/>
      <c r="AJY69" s="5"/>
      <c r="AJZ69" s="5"/>
      <c r="AKA69" s="5"/>
      <c r="AKB69" s="5"/>
      <c r="AKC69" s="5"/>
      <c r="AKD69" s="5"/>
      <c r="AKE69" s="5"/>
      <c r="AKF69" s="5"/>
      <c r="AKG69" s="5"/>
      <c r="AKH69" s="5"/>
      <c r="AKI69" s="5"/>
      <c r="AKJ69" s="5"/>
      <c r="AKK69" s="5"/>
      <c r="AKL69" s="5"/>
      <c r="AKM69" s="5"/>
      <c r="AKN69" s="5"/>
      <c r="AKO69" s="5"/>
      <c r="AKP69" s="5"/>
      <c r="AKQ69" s="5"/>
      <c r="AKR69" s="5"/>
      <c r="AKS69" s="5"/>
      <c r="AKT69" s="5"/>
      <c r="AKU69" s="5"/>
      <c r="AKV69" s="5"/>
      <c r="AKW69" s="5"/>
      <c r="AKX69" s="5"/>
      <c r="AKY69" s="5"/>
      <c r="AKZ69" s="5"/>
      <c r="ALA69" s="5"/>
      <c r="ALB69" s="5"/>
      <c r="ALC69" s="5"/>
      <c r="ALD69" s="5"/>
      <c r="ALE69" s="5"/>
      <c r="ALF69" s="5"/>
      <c r="ALG69" s="5"/>
      <c r="ALH69" s="5"/>
      <c r="ALI69" s="5"/>
      <c r="ALJ69" s="5"/>
      <c r="ALK69" s="5"/>
      <c r="ALL69" s="5"/>
      <c r="ALM69" s="5"/>
      <c r="ALN69" s="5"/>
      <c r="ALO69" s="5"/>
      <c r="ALP69" s="5"/>
      <c r="ALQ69" s="5"/>
      <c r="ALR69" s="5"/>
      <c r="ALS69" s="5"/>
      <c r="ALT69" s="5"/>
      <c r="ALU69" s="5"/>
      <c r="ALV69" s="5"/>
      <c r="ALW69" s="5"/>
      <c r="ALX69" s="5"/>
      <c r="ALY69" s="5"/>
      <c r="ALZ69" s="5"/>
      <c r="AMA69" s="5"/>
      <c r="AMB69" s="5"/>
      <c r="AMC69" s="5"/>
      <c r="AMD69" s="5"/>
      <c r="AME69" s="5"/>
      <c r="AMF69" s="5"/>
      <c r="AMG69" s="5"/>
      <c r="AMH69" s="5"/>
      <c r="AMI69" s="5"/>
      <c r="AMJ69" s="5"/>
      <c r="AMK69" s="5"/>
      <c r="AML69" s="5"/>
      <c r="AMM69" s="5"/>
      <c r="AMN69" s="5"/>
      <c r="AMO69" s="5"/>
      <c r="AMP69" s="5"/>
      <c r="AMQ69" s="5"/>
      <c r="AMR69" s="5"/>
      <c r="AMS69" s="5"/>
      <c r="AMT69" s="5"/>
      <c r="AMU69" s="5"/>
      <c r="AMV69" s="5"/>
      <c r="AMW69" s="5"/>
      <c r="AMX69" s="5"/>
      <c r="AMY69" s="5"/>
      <c r="AMZ69" s="5"/>
      <c r="ANA69" s="5"/>
      <c r="ANB69" s="5"/>
      <c r="ANC69" s="5"/>
      <c r="AND69" s="5"/>
      <c r="ANE69" s="5"/>
      <c r="ANF69" s="5"/>
      <c r="ANG69" s="5"/>
      <c r="ANH69" s="5"/>
      <c r="ANI69" s="5"/>
      <c r="ANJ69" s="5"/>
      <c r="ANK69" s="5"/>
      <c r="ANL69" s="5"/>
      <c r="ANM69" s="5"/>
      <c r="ANN69" s="5"/>
      <c r="ANO69" s="5"/>
      <c r="ANP69" s="5"/>
      <c r="ANQ69" s="5"/>
      <c r="ANR69" s="5"/>
      <c r="ANS69" s="5"/>
      <c r="ANT69" s="5"/>
      <c r="ANU69" s="5"/>
      <c r="ANV69" s="5"/>
      <c r="ANW69" s="5"/>
      <c r="ANX69" s="5"/>
      <c r="ANY69" s="5"/>
      <c r="ANZ69" s="5"/>
      <c r="AOA69" s="5"/>
      <c r="AOB69" s="5"/>
      <c r="AOC69" s="5"/>
      <c r="AOD69" s="5"/>
      <c r="AOE69" s="5"/>
      <c r="AOF69" s="5"/>
      <c r="AOG69" s="5"/>
      <c r="AOH69" s="5"/>
      <c r="AOI69" s="5"/>
      <c r="AOJ69" s="5"/>
      <c r="AOK69" s="5"/>
      <c r="AOL69" s="5"/>
      <c r="AOM69" s="5"/>
      <c r="AON69" s="5"/>
      <c r="AOO69" s="5"/>
      <c r="AOP69" s="5"/>
      <c r="AOQ69" s="5"/>
      <c r="AOR69" s="5"/>
      <c r="AOS69" s="5"/>
      <c r="AOT69" s="5"/>
      <c r="AOU69" s="5"/>
      <c r="AOV69" s="5"/>
      <c r="AOW69" s="5"/>
      <c r="AOX69" s="5"/>
      <c r="AOY69" s="5"/>
      <c r="AOZ69" s="5"/>
      <c r="APA69" s="5"/>
      <c r="APB69" s="5"/>
      <c r="APC69" s="5"/>
      <c r="APD69" s="5"/>
      <c r="APE69" s="5"/>
      <c r="APF69" s="5"/>
      <c r="APG69" s="5"/>
      <c r="APH69" s="5"/>
      <c r="API69" s="5"/>
      <c r="APJ69" s="5"/>
      <c r="APK69" s="5"/>
      <c r="APL69" s="5"/>
      <c r="APM69" s="5"/>
      <c r="APN69" s="5"/>
      <c r="APO69" s="5"/>
      <c r="APP69" s="5"/>
      <c r="APQ69" s="5"/>
      <c r="APR69" s="5"/>
      <c r="APS69" s="5"/>
      <c r="APT69" s="5"/>
      <c r="APU69" s="5"/>
      <c r="APV69" s="5"/>
      <c r="APW69" s="5"/>
      <c r="APX69" s="5"/>
      <c r="APY69" s="5"/>
      <c r="APZ69" s="5"/>
      <c r="AQA69" s="5"/>
      <c r="AQB69" s="5"/>
      <c r="AQC69" s="5"/>
      <c r="AQD69" s="5"/>
      <c r="AQE69" s="5"/>
      <c r="AQF69" s="5"/>
      <c r="AQG69" s="5"/>
      <c r="AQH69" s="5"/>
      <c r="AQI69" s="5"/>
      <c r="AQJ69" s="5"/>
      <c r="AQK69" s="5"/>
      <c r="AQL69" s="5"/>
      <c r="AQM69" s="5"/>
      <c r="AQN69" s="5"/>
      <c r="AQO69" s="5"/>
      <c r="AQP69" s="5"/>
      <c r="AQQ69" s="5"/>
      <c r="AQR69" s="5"/>
      <c r="AQS69" s="5"/>
      <c r="AQT69" s="5"/>
      <c r="AQU69" s="5"/>
      <c r="AQV69" s="5"/>
      <c r="AQW69" s="5"/>
      <c r="AQX69" s="5"/>
      <c r="AQY69" s="5"/>
      <c r="AQZ69" s="5"/>
      <c r="ARA69" s="5"/>
      <c r="ARB69" s="5"/>
      <c r="ARC69" s="5"/>
      <c r="ARD69" s="5"/>
      <c r="ARE69" s="5"/>
      <c r="ARF69" s="5"/>
      <c r="ARG69" s="5"/>
      <c r="ARH69" s="5"/>
      <c r="ARI69" s="5"/>
      <c r="ARJ69" s="5"/>
      <c r="ARK69" s="5"/>
      <c r="ARL69" s="5"/>
      <c r="ARM69" s="5"/>
      <c r="ARN69" s="5"/>
      <c r="ARO69" s="5"/>
      <c r="ARP69" s="5"/>
      <c r="ARQ69" s="5"/>
      <c r="ARR69" s="5"/>
      <c r="ARS69" s="5"/>
      <c r="ART69" s="5"/>
      <c r="ARU69" s="5"/>
      <c r="ARV69" s="5"/>
      <c r="ARW69" s="5"/>
      <c r="ARX69" s="5"/>
      <c r="ARY69" s="5"/>
      <c r="ARZ69" s="5"/>
      <c r="ASA69" s="5"/>
      <c r="ASB69" s="5"/>
      <c r="ASC69" s="5"/>
      <c r="ASD69" s="5"/>
      <c r="ASE69" s="5"/>
      <c r="ASF69" s="5"/>
      <c r="ASG69" s="5"/>
      <c r="ASH69" s="5"/>
      <c r="ASI69" s="5"/>
      <c r="ASJ69" s="5"/>
      <c r="ASK69" s="5"/>
      <c r="ASL69" s="5"/>
      <c r="ASM69" s="5"/>
      <c r="ASN69" s="5"/>
      <c r="ASO69" s="5"/>
      <c r="ASP69" s="5"/>
      <c r="ASQ69" s="5"/>
      <c r="ASR69" s="5"/>
      <c r="ASS69" s="5"/>
      <c r="AST69" s="5"/>
      <c r="ASU69" s="5"/>
      <c r="ASV69" s="5"/>
      <c r="ASW69" s="5"/>
      <c r="ASX69" s="5"/>
      <c r="ASY69" s="5"/>
      <c r="ASZ69" s="5"/>
      <c r="ATA69" s="5"/>
      <c r="ATB69" s="5"/>
      <c r="ATC69" s="5"/>
      <c r="ATD69" s="5"/>
      <c r="ATE69" s="5"/>
      <c r="ATF69" s="5"/>
      <c r="ATG69" s="5"/>
      <c r="ATH69" s="5"/>
      <c r="ATI69" s="5"/>
      <c r="ATJ69" s="5"/>
      <c r="ATK69" s="5"/>
      <c r="ATL69" s="5"/>
      <c r="ATM69" s="5"/>
      <c r="ATN69" s="5"/>
      <c r="ATO69" s="5"/>
      <c r="ATP69" s="5"/>
      <c r="ATQ69" s="5"/>
      <c r="ATR69" s="5"/>
      <c r="ATS69" s="5"/>
      <c r="ATT69" s="5"/>
      <c r="ATU69" s="5"/>
      <c r="ATV69" s="5"/>
      <c r="ATW69" s="5"/>
      <c r="ATX69" s="5"/>
      <c r="ATY69" s="5"/>
      <c r="ATZ69" s="5"/>
      <c r="AUA69" s="5"/>
      <c r="AUB69" s="5"/>
      <c r="AUC69" s="5"/>
      <c r="AUD69" s="5"/>
      <c r="AUE69" s="5"/>
      <c r="AUF69" s="5"/>
      <c r="AUG69" s="5"/>
      <c r="AUH69" s="5"/>
      <c r="AUI69" s="5"/>
      <c r="AUJ69" s="5"/>
      <c r="AUK69" s="5"/>
      <c r="AUL69" s="5"/>
      <c r="AUM69" s="5"/>
      <c r="AUN69" s="5"/>
      <c r="AUO69" s="5"/>
      <c r="AUP69" s="5"/>
      <c r="AUQ69" s="5"/>
      <c r="AUR69" s="5"/>
      <c r="AUS69" s="5"/>
      <c r="AUT69" s="5"/>
      <c r="AUU69" s="5"/>
      <c r="AUV69" s="5"/>
      <c r="AUW69" s="5"/>
      <c r="AUX69" s="5"/>
      <c r="AUY69" s="5"/>
      <c r="AUZ69" s="5"/>
      <c r="AVA69" s="5"/>
      <c r="AVB69" s="5"/>
      <c r="AVC69" s="5"/>
      <c r="AVD69" s="5"/>
      <c r="AVE69" s="5"/>
      <c r="AVF69" s="5"/>
      <c r="AVG69" s="5"/>
      <c r="AVH69" s="5"/>
      <c r="AVI69" s="5"/>
      <c r="AVJ69" s="5"/>
      <c r="AVK69" s="5"/>
      <c r="AVL69" s="5"/>
      <c r="AVM69" s="5"/>
      <c r="AVN69" s="5"/>
      <c r="AVO69" s="5"/>
      <c r="AVP69" s="5"/>
      <c r="AVQ69" s="5"/>
      <c r="AVR69" s="5"/>
      <c r="AVS69" s="5"/>
      <c r="AVT69" s="5"/>
      <c r="AVU69" s="5"/>
      <c r="AVV69" s="5"/>
      <c r="AVW69" s="5"/>
      <c r="AVX69" s="5"/>
      <c r="AVY69" s="5"/>
      <c r="AVZ69" s="5"/>
      <c r="AWA69" s="5"/>
      <c r="AWB69" s="5"/>
      <c r="AWC69" s="5"/>
      <c r="AWD69" s="5"/>
      <c r="AWE69" s="5"/>
      <c r="AWF69" s="5"/>
      <c r="AWG69" s="5"/>
      <c r="AWH69" s="5"/>
      <c r="AWI69" s="5"/>
      <c r="AWJ69" s="5"/>
      <c r="AWK69" s="5"/>
      <c r="AWL69" s="5"/>
      <c r="AWM69" s="5"/>
      <c r="AWN69" s="5"/>
      <c r="AWO69" s="5"/>
      <c r="AWP69" s="5"/>
      <c r="AWQ69" s="5"/>
      <c r="AWR69" s="5"/>
      <c r="AWS69" s="5"/>
      <c r="AWT69" s="5"/>
      <c r="AWU69" s="5"/>
      <c r="AWV69" s="5"/>
      <c r="AWW69" s="5"/>
      <c r="AWX69" s="5"/>
      <c r="AWY69" s="5"/>
      <c r="AWZ69" s="5"/>
      <c r="AXA69" s="5"/>
      <c r="AXB69" s="5"/>
      <c r="AXC69" s="5"/>
      <c r="AXD69" s="5"/>
      <c r="AXE69" s="5"/>
      <c r="AXF69" s="5"/>
      <c r="AXG69" s="5"/>
      <c r="AXH69" s="5"/>
      <c r="AXI69" s="5"/>
      <c r="AXJ69" s="5"/>
      <c r="AXK69" s="5"/>
      <c r="AXL69" s="5"/>
      <c r="AXM69" s="5"/>
      <c r="AXN69" s="5"/>
      <c r="AXO69" s="5"/>
      <c r="AXP69" s="5"/>
      <c r="AXQ69" s="5"/>
      <c r="AXR69" s="5"/>
      <c r="AXS69" s="5"/>
      <c r="AXT69" s="5"/>
      <c r="AXU69" s="5"/>
      <c r="AXV69" s="5"/>
      <c r="AXW69" s="5"/>
      <c r="AXX69" s="5"/>
      <c r="AXY69" s="5"/>
      <c r="AXZ69" s="5"/>
      <c r="AYA69" s="5"/>
      <c r="AYB69" s="5"/>
      <c r="AYC69" s="5"/>
      <c r="AYD69" s="5"/>
      <c r="AYE69" s="5"/>
      <c r="AYF69" s="5"/>
      <c r="AYG69" s="5"/>
      <c r="AYH69" s="5"/>
      <c r="AYI69" s="5"/>
      <c r="AYJ69" s="5"/>
      <c r="AYK69" s="5"/>
      <c r="AYL69" s="5"/>
      <c r="AYM69" s="5"/>
      <c r="AYN69" s="5"/>
      <c r="AYO69" s="5"/>
      <c r="AYP69" s="5"/>
      <c r="AYQ69" s="5"/>
      <c r="AYR69" s="5"/>
      <c r="AYS69" s="5"/>
      <c r="AYT69" s="5"/>
      <c r="AYU69" s="5"/>
      <c r="AYV69" s="5"/>
      <c r="AYW69" s="5"/>
      <c r="AYX69" s="5"/>
      <c r="AYY69" s="5"/>
      <c r="AYZ69" s="5"/>
      <c r="AZA69" s="5"/>
      <c r="AZB69" s="5"/>
      <c r="AZC69" s="5"/>
      <c r="AZD69" s="5"/>
      <c r="AZE69" s="5"/>
      <c r="AZF69" s="5"/>
      <c r="AZG69" s="5"/>
      <c r="AZH69" s="5"/>
      <c r="AZI69" s="5"/>
      <c r="AZJ69" s="5"/>
      <c r="AZK69" s="5"/>
      <c r="AZL69" s="5"/>
      <c r="AZM69" s="5"/>
      <c r="AZN69" s="5"/>
      <c r="AZO69" s="5"/>
      <c r="AZP69" s="5"/>
      <c r="AZQ69" s="5"/>
      <c r="AZR69" s="5"/>
      <c r="AZS69" s="5"/>
      <c r="AZT69" s="5"/>
      <c r="AZU69" s="5"/>
      <c r="AZV69" s="5"/>
      <c r="AZW69" s="5"/>
      <c r="AZX69" s="5"/>
      <c r="AZY69" s="5"/>
      <c r="AZZ69" s="5"/>
      <c r="BAA69" s="5"/>
      <c r="BAB69" s="5"/>
      <c r="BAC69" s="5"/>
      <c r="BAD69" s="5"/>
      <c r="BAE69" s="5"/>
      <c r="BAF69" s="5"/>
      <c r="BAG69" s="5"/>
      <c r="BAH69" s="5"/>
      <c r="BAI69" s="5"/>
      <c r="BAJ69" s="5"/>
      <c r="BAK69" s="5"/>
      <c r="BAL69" s="5"/>
      <c r="BAM69" s="5"/>
      <c r="BAN69" s="5"/>
      <c r="BAO69" s="5"/>
      <c r="BAP69" s="5"/>
      <c r="BAQ69" s="5"/>
      <c r="BAR69" s="5"/>
      <c r="BAS69" s="5"/>
      <c r="BAT69" s="5"/>
      <c r="BAU69" s="5"/>
      <c r="BAV69" s="5"/>
      <c r="BAW69" s="5"/>
      <c r="BAX69" s="5"/>
      <c r="BAY69" s="5"/>
      <c r="BAZ69" s="5"/>
      <c r="BBA69" s="5"/>
      <c r="BBB69" s="5"/>
      <c r="BBC69" s="5"/>
      <c r="BBD69" s="5"/>
      <c r="BBE69" s="5"/>
      <c r="BBF69" s="5"/>
      <c r="BBG69" s="5"/>
      <c r="BBH69" s="5"/>
      <c r="BBI69" s="5"/>
      <c r="BBJ69" s="5"/>
      <c r="BBK69" s="5"/>
      <c r="BBL69" s="5"/>
      <c r="BBM69" s="5"/>
      <c r="BBN69" s="5"/>
      <c r="BBO69" s="5"/>
      <c r="BBP69" s="5"/>
      <c r="BBQ69" s="5"/>
      <c r="BBR69" s="5"/>
      <c r="BBS69" s="5"/>
      <c r="BBT69" s="5"/>
      <c r="BBU69" s="5"/>
      <c r="BBV69" s="5"/>
      <c r="BBW69" s="5"/>
      <c r="BBX69" s="5"/>
      <c r="BBY69" s="5"/>
      <c r="BBZ69" s="5"/>
      <c r="BCA69" s="5"/>
      <c r="BCB69" s="5"/>
      <c r="BCC69" s="5"/>
      <c r="BCD69" s="5"/>
      <c r="BCE69" s="5"/>
      <c r="BCF69" s="5"/>
      <c r="BCG69" s="5"/>
      <c r="BCH69" s="5"/>
      <c r="BCI69" s="5"/>
      <c r="BCJ69" s="5"/>
      <c r="BCK69" s="5"/>
      <c r="BCL69" s="5"/>
      <c r="BCM69" s="5"/>
      <c r="BCN69" s="5"/>
      <c r="BCO69" s="5"/>
      <c r="BCP69" s="5"/>
      <c r="BCQ69" s="5"/>
      <c r="BCR69" s="5"/>
      <c r="BCS69" s="5"/>
      <c r="BCT69" s="5"/>
      <c r="BCU69" s="5"/>
      <c r="BCV69" s="5"/>
      <c r="BCW69" s="5"/>
      <c r="BCX69" s="5"/>
      <c r="BCY69" s="5"/>
      <c r="BCZ69" s="5"/>
      <c r="BDA69" s="5"/>
      <c r="BDB69" s="5"/>
      <c r="BDC69" s="5"/>
      <c r="BDD69" s="5"/>
      <c r="BDE69" s="5"/>
      <c r="BDF69" s="5"/>
      <c r="BDG69" s="5"/>
      <c r="BDH69" s="5"/>
      <c r="BDI69" s="5"/>
      <c r="BDJ69" s="5"/>
      <c r="BDK69" s="5"/>
      <c r="BDL69" s="5"/>
      <c r="BDM69" s="5"/>
      <c r="BDN69" s="5"/>
      <c r="BDO69" s="5"/>
      <c r="BDP69" s="5"/>
      <c r="BDQ69" s="5"/>
      <c r="BDR69" s="5"/>
      <c r="BDS69" s="5"/>
      <c r="BDT69" s="5"/>
      <c r="BDU69" s="5"/>
      <c r="BDV69" s="5"/>
      <c r="BDW69" s="5"/>
      <c r="BDX69" s="5"/>
      <c r="BDY69" s="5"/>
      <c r="BDZ69" s="5"/>
      <c r="BEA69" s="5"/>
      <c r="BEB69" s="5"/>
      <c r="BEC69" s="5"/>
      <c r="BED69" s="5"/>
      <c r="BEE69" s="5"/>
      <c r="BEF69" s="5"/>
      <c r="BEG69" s="5"/>
      <c r="BEH69" s="5"/>
      <c r="BEI69" s="5"/>
      <c r="BEJ69" s="5"/>
      <c r="BEK69" s="5"/>
      <c r="BEL69" s="5"/>
      <c r="BEM69" s="5"/>
      <c r="BEN69" s="5"/>
      <c r="BEO69" s="5"/>
      <c r="BEP69" s="5"/>
      <c r="BEQ69" s="5"/>
      <c r="BER69" s="5"/>
      <c r="BES69" s="5"/>
      <c r="BET69" s="5"/>
      <c r="BEU69" s="5"/>
      <c r="BEV69" s="5"/>
      <c r="BEW69" s="5"/>
      <c r="BEX69" s="5"/>
      <c r="BEY69" s="5"/>
      <c r="BEZ69" s="5"/>
      <c r="BFA69" s="5"/>
      <c r="BFB69" s="5"/>
      <c r="BFC69" s="5"/>
      <c r="BFD69" s="5"/>
      <c r="BFE69" s="5"/>
      <c r="BFF69" s="5"/>
      <c r="BFG69" s="5"/>
      <c r="BFH69" s="5"/>
      <c r="BFI69" s="5"/>
      <c r="BFJ69" s="5"/>
      <c r="BFK69" s="5"/>
      <c r="BFL69" s="5"/>
      <c r="BFM69" s="5"/>
      <c r="BFN69" s="5"/>
      <c r="BFO69" s="5"/>
      <c r="BFP69" s="5"/>
      <c r="BFQ69" s="5"/>
      <c r="BFR69" s="5"/>
      <c r="BFS69" s="5"/>
      <c r="BFT69" s="5"/>
      <c r="BFU69" s="5"/>
      <c r="BFV69" s="5"/>
      <c r="BFW69" s="5"/>
      <c r="BFX69" s="5"/>
      <c r="BFY69" s="5"/>
      <c r="BFZ69" s="5"/>
      <c r="BGA69" s="5"/>
      <c r="BGB69" s="5"/>
      <c r="BGC69" s="5"/>
      <c r="BGD69" s="5"/>
      <c r="BGE69" s="5"/>
      <c r="BGF69" s="5"/>
      <c r="BGG69" s="5"/>
      <c r="BGH69" s="5"/>
      <c r="BGI69" s="5"/>
      <c r="BGJ69" s="5"/>
      <c r="BGK69" s="5"/>
      <c r="BGL69" s="5"/>
      <c r="BGM69" s="5"/>
      <c r="BGN69" s="5"/>
      <c r="BGO69" s="5"/>
      <c r="BGP69" s="5"/>
      <c r="BGQ69" s="5"/>
      <c r="BGR69" s="5"/>
      <c r="BGS69" s="5"/>
      <c r="BGT69" s="5"/>
      <c r="BGU69" s="5"/>
      <c r="BGV69" s="5"/>
      <c r="BGW69" s="5"/>
      <c r="BGX69" s="5"/>
      <c r="BGY69" s="5"/>
      <c r="BGZ69" s="5"/>
      <c r="BHA69" s="5"/>
      <c r="BHB69" s="5"/>
      <c r="BHC69" s="5"/>
      <c r="BHD69" s="5"/>
      <c r="BHE69" s="5"/>
      <c r="BHF69" s="5"/>
      <c r="BHG69" s="5"/>
      <c r="BHH69" s="5"/>
      <c r="BHI69" s="5"/>
      <c r="BHJ69" s="5"/>
      <c r="BHK69" s="5"/>
      <c r="BHL69" s="5"/>
      <c r="BHM69" s="5"/>
      <c r="BHN69" s="5"/>
      <c r="BHO69" s="5"/>
      <c r="BHP69" s="5"/>
      <c r="BHQ69" s="5"/>
      <c r="BHR69" s="5"/>
      <c r="BHS69" s="5"/>
      <c r="BHT69" s="5"/>
      <c r="BHU69" s="5"/>
      <c r="BHV69" s="5"/>
      <c r="BHW69" s="5"/>
      <c r="BHX69" s="5"/>
      <c r="BHY69" s="5"/>
      <c r="BHZ69" s="5"/>
      <c r="BIA69" s="5"/>
      <c r="BIB69" s="5"/>
      <c r="BIC69" s="5"/>
      <c r="BID69" s="5"/>
      <c r="BIE69" s="5"/>
      <c r="BIF69" s="5"/>
      <c r="BIG69" s="5"/>
      <c r="BIH69" s="5"/>
      <c r="BII69" s="5"/>
      <c r="BIJ69" s="5"/>
      <c r="BIK69" s="5"/>
      <c r="BIL69" s="5"/>
      <c r="BIM69" s="5"/>
      <c r="BIN69" s="5"/>
      <c r="BIO69" s="5"/>
      <c r="BIP69" s="5"/>
      <c r="BIQ69" s="5"/>
      <c r="BIR69" s="5"/>
      <c r="BIS69" s="5"/>
      <c r="BIT69" s="5"/>
      <c r="BIU69" s="5"/>
      <c r="BIV69" s="5"/>
      <c r="BIW69" s="5"/>
      <c r="BIX69" s="5"/>
      <c r="BIY69" s="5"/>
      <c r="BIZ69" s="5"/>
      <c r="BJA69" s="5"/>
      <c r="BJB69" s="5"/>
      <c r="BJC69" s="5"/>
      <c r="BJD69" s="5"/>
      <c r="BJE69" s="5"/>
      <c r="BJF69" s="5"/>
      <c r="BJG69" s="5"/>
      <c r="BJH69" s="5"/>
      <c r="BJI69" s="5"/>
      <c r="BJJ69" s="5"/>
      <c r="BJK69" s="5"/>
      <c r="BJL69" s="5"/>
      <c r="BJM69" s="5"/>
      <c r="BJN69" s="5"/>
      <c r="BJO69" s="5"/>
      <c r="BJP69" s="5"/>
      <c r="BJQ69" s="5"/>
      <c r="BJR69" s="5"/>
      <c r="BJS69" s="5"/>
      <c r="BJT69" s="5"/>
      <c r="BJU69" s="5"/>
      <c r="BJV69" s="5"/>
      <c r="BJW69" s="5"/>
      <c r="BJX69" s="5"/>
      <c r="BJY69" s="5"/>
      <c r="BJZ69" s="5"/>
      <c r="BKA69" s="5"/>
      <c r="BKB69" s="5"/>
      <c r="BKC69" s="5"/>
      <c r="BKD69" s="5"/>
      <c r="BKE69" s="5"/>
      <c r="BKF69" s="5"/>
      <c r="BKG69" s="5"/>
      <c r="BKH69" s="5"/>
      <c r="BKI69" s="5"/>
      <c r="BKJ69" s="5"/>
      <c r="BKK69" s="5"/>
      <c r="BKL69" s="5"/>
      <c r="BKM69" s="5"/>
      <c r="BKN69" s="5"/>
      <c r="BKO69" s="5"/>
      <c r="BKP69" s="5"/>
      <c r="BKQ69" s="5"/>
      <c r="BKR69" s="5"/>
      <c r="BKS69" s="5"/>
      <c r="BKT69" s="5"/>
      <c r="BKU69" s="5"/>
      <c r="BKV69" s="5"/>
      <c r="BKW69" s="5"/>
      <c r="BKX69" s="5"/>
      <c r="BKY69" s="5"/>
      <c r="BKZ69" s="5"/>
      <c r="BLA69" s="5"/>
      <c r="BLB69" s="5"/>
      <c r="BLC69" s="5"/>
      <c r="BLD69" s="5"/>
      <c r="BLE69" s="5"/>
      <c r="BLF69" s="5"/>
      <c r="BLG69" s="5"/>
      <c r="BLH69" s="5"/>
      <c r="BLI69" s="5"/>
      <c r="BLJ69" s="5"/>
      <c r="BLK69" s="5"/>
      <c r="BLL69" s="5"/>
      <c r="BLM69" s="5"/>
      <c r="BLN69" s="5"/>
      <c r="BLO69" s="5"/>
      <c r="BLP69" s="5"/>
      <c r="BLQ69" s="5"/>
      <c r="BLR69" s="5"/>
      <c r="BLS69" s="5"/>
      <c r="BLT69" s="5"/>
      <c r="BLU69" s="5"/>
      <c r="BLV69" s="5"/>
      <c r="BLW69" s="5"/>
      <c r="BLX69" s="5"/>
      <c r="BLY69" s="5"/>
      <c r="BLZ69" s="5"/>
      <c r="BMA69" s="5"/>
      <c r="BMB69" s="5"/>
      <c r="BMC69" s="5"/>
      <c r="BMD69" s="5"/>
      <c r="BME69" s="5"/>
      <c r="BMF69" s="5"/>
      <c r="BMG69" s="5"/>
      <c r="BMH69" s="5"/>
      <c r="BMI69" s="5"/>
      <c r="BMJ69" s="5"/>
      <c r="BMK69" s="5"/>
      <c r="BML69" s="5"/>
      <c r="BMM69" s="5"/>
      <c r="BMN69" s="5"/>
      <c r="BMO69" s="5"/>
      <c r="BMP69" s="5"/>
      <c r="BMQ69" s="5"/>
      <c r="BMR69" s="5"/>
      <c r="BMS69" s="5"/>
      <c r="BMT69" s="5"/>
      <c r="BMU69" s="5"/>
      <c r="BMV69" s="5"/>
      <c r="BMW69" s="5"/>
      <c r="BMX69" s="5"/>
      <c r="BMY69" s="5"/>
      <c r="BMZ69" s="5"/>
      <c r="BNA69" s="5"/>
      <c r="BNB69" s="5"/>
      <c r="BNC69" s="5"/>
      <c r="BND69" s="5"/>
      <c r="BNE69" s="5"/>
      <c r="BNF69" s="5"/>
      <c r="BNG69" s="5"/>
      <c r="BNH69" s="5"/>
      <c r="BNI69" s="5"/>
      <c r="BNJ69" s="5"/>
      <c r="BNK69" s="5"/>
      <c r="BNL69" s="5"/>
      <c r="BNM69" s="5"/>
      <c r="BNN69" s="5"/>
      <c r="BNO69" s="5"/>
      <c r="BNP69" s="5"/>
      <c r="BNQ69" s="5"/>
      <c r="BNR69" s="5"/>
      <c r="BNS69" s="5"/>
      <c r="BNT69" s="5"/>
      <c r="BNU69" s="5"/>
      <c r="BNV69" s="5"/>
      <c r="BNW69" s="5"/>
      <c r="BNX69" s="5"/>
      <c r="BNY69" s="5"/>
      <c r="BNZ69" s="5"/>
      <c r="BOA69" s="5"/>
      <c r="BOB69" s="5"/>
      <c r="BOC69" s="5"/>
      <c r="BOD69" s="5"/>
      <c r="BOE69" s="5"/>
      <c r="BOF69" s="5"/>
      <c r="BOG69" s="5"/>
      <c r="BOH69" s="5"/>
      <c r="BOI69" s="5"/>
      <c r="BOJ69" s="5"/>
      <c r="BOK69" s="5"/>
      <c r="BOL69" s="5"/>
      <c r="BOM69" s="5"/>
      <c r="BON69" s="5"/>
      <c r="BOO69" s="5"/>
      <c r="BOP69" s="5"/>
      <c r="BOQ69" s="5"/>
      <c r="BOR69" s="5"/>
      <c r="BOS69" s="5"/>
      <c r="BOT69" s="5"/>
      <c r="BOU69" s="5"/>
      <c r="BOV69" s="5"/>
      <c r="BOW69" s="5"/>
      <c r="BOX69" s="5"/>
      <c r="BOY69" s="5"/>
      <c r="BOZ69" s="5"/>
      <c r="BPA69" s="5"/>
      <c r="BPB69" s="5"/>
      <c r="BPC69" s="5"/>
      <c r="BPD69" s="5"/>
      <c r="BPE69" s="5"/>
      <c r="BPF69" s="5"/>
      <c r="BPG69" s="5"/>
      <c r="BPH69" s="5"/>
      <c r="BPI69" s="5"/>
      <c r="BPJ69" s="5"/>
      <c r="BPK69" s="5"/>
      <c r="BPL69" s="5"/>
      <c r="BPM69" s="5"/>
      <c r="BPN69" s="5"/>
      <c r="BPO69" s="5"/>
      <c r="BPP69" s="5"/>
      <c r="BPQ69" s="5"/>
      <c r="BPR69" s="5"/>
      <c r="BPS69" s="5"/>
      <c r="BPT69" s="5"/>
      <c r="BPU69" s="5"/>
      <c r="BPV69" s="5"/>
      <c r="BPW69" s="5"/>
      <c r="BPX69" s="5"/>
      <c r="BPY69" s="5"/>
      <c r="BPZ69" s="5"/>
      <c r="BQA69" s="5"/>
      <c r="BQB69" s="5"/>
      <c r="BQC69" s="5"/>
      <c r="BQD69" s="5"/>
      <c r="BQE69" s="5"/>
      <c r="BQF69" s="5"/>
      <c r="BQG69" s="5"/>
      <c r="BQH69" s="5"/>
      <c r="BQI69" s="5"/>
      <c r="BQJ69" s="5"/>
      <c r="BQK69" s="5"/>
      <c r="BQL69" s="5"/>
      <c r="BQM69" s="5"/>
      <c r="BQN69" s="5"/>
      <c r="BQO69" s="5"/>
      <c r="BQP69" s="5"/>
      <c r="BQQ69" s="5"/>
      <c r="BQR69" s="5"/>
      <c r="BQS69" s="5"/>
      <c r="BQT69" s="5"/>
      <c r="BQU69" s="5"/>
      <c r="BQV69" s="5"/>
      <c r="BQW69" s="5"/>
      <c r="BQX69" s="5"/>
      <c r="BQY69" s="5"/>
      <c r="BQZ69" s="5"/>
      <c r="BRA69" s="5"/>
      <c r="BRB69" s="5"/>
      <c r="BRC69" s="5"/>
      <c r="BRD69" s="5"/>
      <c r="BRE69" s="5"/>
      <c r="BRF69" s="5"/>
      <c r="BRG69" s="5"/>
      <c r="BRH69" s="5"/>
      <c r="BRI69" s="5"/>
      <c r="BRJ69" s="5"/>
      <c r="BRK69" s="5"/>
      <c r="BRL69" s="5"/>
      <c r="BRM69" s="5"/>
      <c r="BRN69" s="5"/>
      <c r="BRO69" s="5"/>
      <c r="BRP69" s="5"/>
      <c r="BRQ69" s="5"/>
      <c r="BRR69" s="5"/>
      <c r="BRS69" s="5"/>
      <c r="BRT69" s="5"/>
      <c r="BRU69" s="5"/>
      <c r="BRV69" s="5"/>
      <c r="BRW69" s="5"/>
      <c r="BRX69" s="5"/>
      <c r="BRY69" s="5"/>
      <c r="BRZ69" s="5"/>
      <c r="BSA69" s="5"/>
      <c r="BSB69" s="5"/>
      <c r="BSC69" s="5"/>
      <c r="BSD69" s="5"/>
      <c r="BSE69" s="5"/>
      <c r="BSF69" s="5"/>
      <c r="BSG69" s="5"/>
      <c r="BSH69" s="5"/>
      <c r="BSI69" s="5"/>
      <c r="BSJ69" s="5"/>
      <c r="BSK69" s="5"/>
      <c r="BSL69" s="5"/>
      <c r="BSM69" s="5"/>
      <c r="BSN69" s="5"/>
      <c r="BSO69" s="5"/>
      <c r="BSP69" s="5"/>
      <c r="BSQ69" s="5"/>
      <c r="BSR69" s="5"/>
      <c r="BSS69" s="5"/>
      <c r="BST69" s="5"/>
      <c r="BSU69" s="5"/>
      <c r="BSV69" s="5"/>
      <c r="BSW69" s="5"/>
      <c r="BSX69" s="5"/>
      <c r="BSY69" s="5"/>
      <c r="BSZ69" s="5"/>
      <c r="BTA69" s="5"/>
      <c r="BTB69" s="5"/>
      <c r="BTC69" s="5"/>
      <c r="BTD69" s="5"/>
      <c r="BTE69" s="5"/>
      <c r="BTF69" s="5"/>
      <c r="BTG69" s="5"/>
      <c r="BTH69" s="5"/>
      <c r="BTI69" s="5"/>
      <c r="BTJ69" s="5"/>
      <c r="BTK69" s="5"/>
      <c r="BTL69" s="5"/>
      <c r="BTM69" s="5"/>
      <c r="BTN69" s="5"/>
      <c r="BTO69" s="5"/>
      <c r="BTP69" s="5"/>
      <c r="BTQ69" s="5"/>
      <c r="BTR69" s="5"/>
      <c r="BTS69" s="5"/>
      <c r="BTT69" s="5"/>
      <c r="BTU69" s="5"/>
      <c r="BTV69" s="5"/>
      <c r="BTW69" s="5"/>
      <c r="BTX69" s="5"/>
      <c r="BTY69" s="5"/>
      <c r="BTZ69" s="5"/>
      <c r="BUA69" s="5"/>
      <c r="BUB69" s="5"/>
      <c r="BUC69" s="5"/>
      <c r="BUD69" s="5"/>
      <c r="BUE69" s="5"/>
      <c r="BUF69" s="5"/>
      <c r="BUG69" s="5"/>
      <c r="BUH69" s="5"/>
      <c r="BUI69" s="5"/>
      <c r="BUJ69" s="5"/>
      <c r="BUK69" s="5"/>
      <c r="BUL69" s="5"/>
      <c r="BUM69" s="5"/>
      <c r="BUN69" s="5"/>
      <c r="BUO69" s="5"/>
      <c r="BUP69" s="5"/>
      <c r="BUQ69" s="5"/>
      <c r="BUR69" s="5"/>
      <c r="BUS69" s="5"/>
      <c r="BUT69" s="5"/>
      <c r="BUU69" s="5"/>
      <c r="BUV69" s="5"/>
      <c r="BUW69" s="5"/>
      <c r="BUX69" s="5"/>
      <c r="BUY69" s="5"/>
      <c r="BUZ69" s="5"/>
      <c r="BVA69" s="5"/>
      <c r="BVB69" s="5"/>
      <c r="BVC69" s="5"/>
      <c r="BVD69" s="5"/>
      <c r="BVE69" s="5"/>
      <c r="BVF69" s="5"/>
      <c r="BVG69" s="5"/>
      <c r="BVH69" s="5"/>
      <c r="BVI69" s="5"/>
      <c r="BVJ69" s="5"/>
      <c r="BVK69" s="5"/>
      <c r="BVL69" s="5"/>
      <c r="BVM69" s="5"/>
      <c r="BVN69" s="5"/>
      <c r="BVO69" s="5"/>
      <c r="BVP69" s="5"/>
      <c r="BVQ69" s="5"/>
      <c r="BVR69" s="5"/>
      <c r="BVS69" s="5"/>
      <c r="BVT69" s="5"/>
      <c r="BVU69" s="5"/>
      <c r="BVV69" s="5"/>
      <c r="BVW69" s="5"/>
      <c r="BVX69" s="5"/>
      <c r="BVY69" s="5"/>
      <c r="BVZ69" s="5"/>
      <c r="BWA69" s="5"/>
      <c r="BWB69" s="5"/>
      <c r="BWC69" s="5"/>
      <c r="BWD69" s="5"/>
      <c r="BWE69" s="5"/>
      <c r="BWF69" s="5"/>
      <c r="BWG69" s="5"/>
      <c r="BWH69" s="5"/>
      <c r="BWI69" s="5"/>
      <c r="BWJ69" s="5"/>
      <c r="BWK69" s="5"/>
      <c r="BWL69" s="5"/>
      <c r="BWM69" s="5"/>
      <c r="BWN69" s="5"/>
      <c r="BWO69" s="5"/>
      <c r="BWP69" s="5"/>
      <c r="BWQ69" s="5"/>
      <c r="BWR69" s="5"/>
      <c r="BWS69" s="5"/>
      <c r="BWT69" s="5"/>
      <c r="BWU69" s="5"/>
      <c r="BWV69" s="5"/>
      <c r="BWW69" s="5"/>
      <c r="BWX69" s="5"/>
      <c r="BWY69" s="5"/>
      <c r="BWZ69" s="5"/>
      <c r="BXA69" s="5"/>
      <c r="BXB69" s="5"/>
      <c r="BXC69" s="5"/>
      <c r="BXD69" s="5"/>
      <c r="BXE69" s="5"/>
      <c r="BXF69" s="5"/>
      <c r="BXG69" s="5"/>
      <c r="BXH69" s="5"/>
      <c r="BXI69" s="5"/>
      <c r="BXJ69" s="5"/>
      <c r="BXK69" s="5"/>
      <c r="BXL69" s="5"/>
      <c r="BXM69" s="5"/>
      <c r="BXN69" s="5"/>
      <c r="BXO69" s="5"/>
      <c r="BXP69" s="5"/>
      <c r="BXQ69" s="5"/>
      <c r="BXR69" s="5"/>
      <c r="BXS69" s="5"/>
      <c r="BXT69" s="5"/>
      <c r="BXU69" s="5"/>
      <c r="BXV69" s="5"/>
      <c r="BXW69" s="5"/>
      <c r="BXX69" s="5"/>
      <c r="BXY69" s="5"/>
      <c r="BXZ69" s="5"/>
      <c r="BYA69" s="5"/>
      <c r="BYB69" s="5"/>
      <c r="BYC69" s="5"/>
      <c r="BYD69" s="5"/>
      <c r="BYE69" s="5"/>
      <c r="BYF69" s="5"/>
      <c r="BYG69" s="5"/>
      <c r="BYH69" s="5"/>
      <c r="BYI69" s="5"/>
      <c r="BYJ69" s="5"/>
      <c r="BYK69" s="5"/>
      <c r="BYL69" s="5"/>
      <c r="BYM69" s="5"/>
      <c r="BYN69" s="5"/>
      <c r="BYO69" s="5"/>
      <c r="BYP69" s="5"/>
      <c r="BYQ69" s="5"/>
      <c r="BYR69" s="5"/>
      <c r="BYS69" s="5"/>
      <c r="BYT69" s="5"/>
      <c r="BYU69" s="5"/>
      <c r="BYV69" s="5"/>
      <c r="BYW69" s="5"/>
      <c r="BYX69" s="5"/>
      <c r="BYY69" s="5"/>
      <c r="BYZ69" s="5"/>
      <c r="BZA69" s="5"/>
      <c r="BZB69" s="5"/>
      <c r="BZC69" s="5"/>
      <c r="BZD69" s="5"/>
      <c r="BZE69" s="5"/>
      <c r="BZF69" s="5"/>
      <c r="BZG69" s="5"/>
      <c r="BZH69" s="5"/>
      <c r="BZI69" s="5"/>
      <c r="BZJ69" s="5"/>
      <c r="BZK69" s="5"/>
      <c r="BZL69" s="5"/>
      <c r="BZM69" s="5"/>
      <c r="BZN69" s="5"/>
      <c r="BZO69" s="5"/>
      <c r="BZP69" s="5"/>
      <c r="BZQ69" s="5"/>
      <c r="BZR69" s="5"/>
      <c r="BZS69" s="5"/>
      <c r="BZT69" s="5"/>
      <c r="BZU69" s="5"/>
      <c r="BZV69" s="5"/>
      <c r="BZW69" s="5"/>
      <c r="BZX69" s="5"/>
      <c r="BZY69" s="5"/>
      <c r="BZZ69" s="5"/>
      <c r="CAA69" s="5"/>
      <c r="CAB69" s="5"/>
      <c r="CAC69" s="5"/>
      <c r="CAD69" s="5"/>
      <c r="CAE69" s="5"/>
      <c r="CAF69" s="5"/>
      <c r="CAG69" s="5"/>
      <c r="CAH69" s="5"/>
      <c r="CAI69" s="5"/>
      <c r="CAJ69" s="5"/>
      <c r="CAK69" s="5"/>
      <c r="CAL69" s="5"/>
      <c r="CAM69" s="5"/>
      <c r="CAN69" s="5"/>
      <c r="CAO69" s="5"/>
      <c r="CAP69" s="5"/>
      <c r="CAQ69" s="5"/>
      <c r="CAR69" s="5"/>
      <c r="CAS69" s="5"/>
      <c r="CAT69" s="5"/>
      <c r="CAU69" s="5"/>
      <c r="CAV69" s="5"/>
      <c r="CAW69" s="5"/>
      <c r="CAX69" s="5"/>
      <c r="CAY69" s="5"/>
      <c r="CAZ69" s="5"/>
      <c r="CBA69" s="5"/>
      <c r="CBB69" s="5"/>
      <c r="CBC69" s="5"/>
      <c r="CBD69" s="5"/>
      <c r="CBE69" s="5"/>
      <c r="CBF69" s="5"/>
      <c r="CBG69" s="5"/>
      <c r="CBH69" s="5"/>
      <c r="CBI69" s="5"/>
      <c r="CBJ69" s="5"/>
      <c r="CBK69" s="5"/>
      <c r="CBL69" s="5"/>
      <c r="CBM69" s="5"/>
      <c r="CBN69" s="5"/>
      <c r="CBO69" s="5"/>
      <c r="CBP69" s="5"/>
      <c r="CBQ69" s="5"/>
      <c r="CBR69" s="5"/>
      <c r="CBS69" s="5"/>
      <c r="CBT69" s="5"/>
      <c r="CBU69" s="5"/>
      <c r="CBV69" s="5"/>
      <c r="CBW69" s="5"/>
      <c r="CBX69" s="5"/>
      <c r="CBY69" s="5"/>
      <c r="CBZ69" s="5"/>
      <c r="CCA69" s="5"/>
      <c r="CCB69" s="5"/>
      <c r="CCC69" s="5"/>
      <c r="CCD69" s="5"/>
      <c r="CCE69" s="5"/>
      <c r="CCF69" s="5"/>
      <c r="CCG69" s="5"/>
      <c r="CCH69" s="5"/>
      <c r="CCI69" s="5"/>
      <c r="CCJ69" s="5"/>
      <c r="CCK69" s="5"/>
      <c r="CCL69" s="5"/>
      <c r="CCM69" s="5"/>
      <c r="CCN69" s="5"/>
      <c r="CCO69" s="5"/>
      <c r="CCP69" s="5"/>
      <c r="CCQ69" s="5"/>
      <c r="CCR69" s="5"/>
      <c r="CCS69" s="5"/>
      <c r="CCT69" s="5"/>
      <c r="CCU69" s="5"/>
      <c r="CCV69" s="5"/>
      <c r="CCW69" s="5"/>
      <c r="CCX69" s="5"/>
      <c r="CCY69" s="5"/>
      <c r="CCZ69" s="5"/>
      <c r="CDA69" s="5"/>
      <c r="CDB69" s="5"/>
      <c r="CDC69" s="5"/>
      <c r="CDD69" s="5"/>
      <c r="CDE69" s="5"/>
      <c r="CDF69" s="5"/>
      <c r="CDG69" s="5"/>
      <c r="CDH69" s="5"/>
      <c r="CDI69" s="5"/>
      <c r="CDJ69" s="5"/>
      <c r="CDK69" s="5"/>
      <c r="CDL69" s="5"/>
      <c r="CDM69" s="5"/>
      <c r="CDN69" s="5"/>
      <c r="CDO69" s="5"/>
      <c r="CDP69" s="5"/>
      <c r="CDQ69" s="5"/>
      <c r="CDR69" s="5"/>
      <c r="CDS69" s="5"/>
      <c r="CDT69" s="5"/>
      <c r="CDU69" s="5"/>
      <c r="CDV69" s="5"/>
      <c r="CDW69" s="5"/>
      <c r="CDX69" s="5"/>
      <c r="CDY69" s="5"/>
      <c r="CDZ69" s="5"/>
      <c r="CEA69" s="5"/>
      <c r="CEB69" s="5"/>
      <c r="CEC69" s="5"/>
      <c r="CED69" s="5"/>
      <c r="CEE69" s="5"/>
      <c r="CEF69" s="5"/>
      <c r="CEG69" s="5"/>
      <c r="CEH69" s="5"/>
      <c r="CEI69" s="5"/>
      <c r="CEJ69" s="5"/>
      <c r="CEK69" s="5"/>
      <c r="CEL69" s="5"/>
      <c r="CEM69" s="5"/>
      <c r="CEN69" s="5"/>
      <c r="CEO69" s="5"/>
      <c r="CEP69" s="5"/>
      <c r="CEQ69" s="5"/>
      <c r="CER69" s="5"/>
      <c r="CES69" s="5"/>
      <c r="CET69" s="5"/>
      <c r="CEU69" s="5"/>
      <c r="CEV69" s="5"/>
      <c r="CEW69" s="5"/>
      <c r="CEX69" s="5"/>
      <c r="CEY69" s="5"/>
      <c r="CEZ69" s="5"/>
      <c r="CFA69" s="5"/>
      <c r="CFB69" s="5"/>
      <c r="CFC69" s="5"/>
      <c r="CFD69" s="5"/>
      <c r="CFE69" s="5"/>
      <c r="CFF69" s="5"/>
      <c r="CFG69" s="5"/>
      <c r="CFH69" s="5"/>
      <c r="CFI69" s="5"/>
      <c r="CFJ69" s="5"/>
      <c r="CFK69" s="5"/>
      <c r="CFL69" s="5"/>
      <c r="CFM69" s="5"/>
      <c r="CFN69" s="5"/>
      <c r="CFO69" s="5"/>
      <c r="CFP69" s="5"/>
      <c r="CFQ69" s="5"/>
      <c r="CFR69" s="5"/>
      <c r="CFS69" s="5"/>
      <c r="CFT69" s="5"/>
      <c r="CFU69" s="5"/>
      <c r="CFV69" s="5"/>
      <c r="CFW69" s="5"/>
      <c r="CFX69" s="5"/>
      <c r="CFY69" s="5"/>
      <c r="CFZ69" s="5"/>
      <c r="CGA69" s="5"/>
      <c r="CGB69" s="5"/>
      <c r="CGC69" s="5"/>
      <c r="CGD69" s="5"/>
      <c r="CGE69" s="5"/>
      <c r="CGF69" s="5"/>
      <c r="CGG69" s="5"/>
      <c r="CGH69" s="5"/>
      <c r="CGI69" s="5"/>
      <c r="CGJ69" s="5"/>
      <c r="CGK69" s="5"/>
      <c r="CGL69" s="5"/>
      <c r="CGM69" s="5"/>
      <c r="CGN69" s="5"/>
      <c r="CGO69" s="5"/>
      <c r="CGP69" s="5"/>
      <c r="CGQ69" s="5"/>
      <c r="CGR69" s="5"/>
      <c r="CGS69" s="5"/>
      <c r="CGT69" s="5"/>
      <c r="CGU69" s="5"/>
      <c r="CGV69" s="5"/>
      <c r="CGW69" s="5"/>
      <c r="CGX69" s="5"/>
      <c r="CGY69" s="5"/>
      <c r="CGZ69" s="5"/>
      <c r="CHA69" s="5"/>
      <c r="CHB69" s="5"/>
      <c r="CHC69" s="5"/>
      <c r="CHD69" s="5"/>
      <c r="CHE69" s="5"/>
      <c r="CHF69" s="5"/>
      <c r="CHG69" s="5"/>
      <c r="CHH69" s="5"/>
      <c r="CHI69" s="5"/>
      <c r="CHJ69" s="5"/>
      <c r="CHK69" s="5"/>
      <c r="CHL69" s="5"/>
      <c r="CHM69" s="5"/>
      <c r="CHN69" s="5"/>
      <c r="CHO69" s="5"/>
      <c r="CHP69" s="5"/>
      <c r="CHQ69" s="5"/>
      <c r="CHR69" s="5"/>
      <c r="CHS69" s="5"/>
      <c r="CHT69" s="5"/>
      <c r="CHU69" s="5"/>
      <c r="CHV69" s="5"/>
      <c r="CHW69" s="5"/>
      <c r="CHX69" s="5"/>
      <c r="CHY69" s="5"/>
      <c r="CHZ69" s="5"/>
      <c r="CIA69" s="5"/>
      <c r="CIB69" s="5"/>
      <c r="CIC69" s="5"/>
      <c r="CID69" s="5"/>
      <c r="CIE69" s="5"/>
      <c r="CIF69" s="5"/>
      <c r="CIG69" s="5"/>
      <c r="CIH69" s="5"/>
      <c r="CII69" s="5"/>
      <c r="CIJ69" s="5"/>
      <c r="CIK69" s="5"/>
      <c r="CIL69" s="5"/>
      <c r="CIM69" s="5"/>
      <c r="CIN69" s="5"/>
      <c r="CIO69" s="5"/>
      <c r="CIP69" s="5"/>
      <c r="CIQ69" s="5"/>
      <c r="CIR69" s="5"/>
      <c r="CIS69" s="5"/>
      <c r="CIT69" s="5"/>
      <c r="CIU69" s="5"/>
      <c r="CIV69" s="5"/>
      <c r="CIW69" s="5"/>
      <c r="CIX69" s="5"/>
      <c r="CIY69" s="5"/>
      <c r="CIZ69" s="5"/>
      <c r="CJA69" s="5"/>
      <c r="CJB69" s="5"/>
      <c r="CJC69" s="5"/>
      <c r="CJD69" s="5"/>
      <c r="CJE69" s="5"/>
      <c r="CJF69" s="5"/>
      <c r="CJG69" s="5"/>
      <c r="CJH69" s="5"/>
      <c r="CJI69" s="5"/>
      <c r="CJJ69" s="5"/>
      <c r="CJK69" s="5"/>
      <c r="CJL69" s="5"/>
      <c r="CJM69" s="5"/>
      <c r="CJN69" s="5"/>
      <c r="CJO69" s="5"/>
      <c r="CJP69" s="5"/>
      <c r="CJQ69" s="5"/>
      <c r="CJR69" s="5"/>
      <c r="CJS69" s="5"/>
      <c r="CJT69" s="5"/>
      <c r="CJU69" s="5"/>
      <c r="CJV69" s="5"/>
      <c r="CJW69" s="5"/>
      <c r="CJX69" s="5"/>
      <c r="CJY69" s="5"/>
      <c r="CJZ69" s="5"/>
      <c r="CKA69" s="5"/>
      <c r="CKB69" s="5"/>
      <c r="CKC69" s="5"/>
      <c r="CKD69" s="5"/>
      <c r="CKE69" s="5"/>
      <c r="CKF69" s="5"/>
      <c r="CKG69" s="5"/>
      <c r="CKH69" s="5"/>
      <c r="CKI69" s="5"/>
      <c r="CKJ69" s="5"/>
      <c r="CKK69" s="5"/>
      <c r="CKL69" s="5"/>
      <c r="CKM69" s="5"/>
      <c r="CKN69" s="5"/>
      <c r="CKO69" s="5"/>
      <c r="CKP69" s="5"/>
      <c r="CKQ69" s="5"/>
      <c r="CKR69" s="5"/>
      <c r="CKS69" s="5"/>
      <c r="CKT69" s="5"/>
      <c r="CKU69" s="5"/>
      <c r="CKV69" s="5"/>
      <c r="CKW69" s="5"/>
      <c r="CKX69" s="5"/>
      <c r="CKY69" s="5"/>
      <c r="CKZ69" s="5"/>
      <c r="CLA69" s="5"/>
      <c r="CLB69" s="5"/>
      <c r="CLC69" s="5"/>
      <c r="CLD69" s="5"/>
      <c r="CLE69" s="5"/>
      <c r="CLF69" s="5"/>
      <c r="CLG69" s="5"/>
      <c r="CLH69" s="5"/>
      <c r="CLI69" s="5"/>
      <c r="CLJ69" s="5"/>
      <c r="CLK69" s="5"/>
      <c r="CLL69" s="5"/>
      <c r="CLM69" s="5"/>
      <c r="CLN69" s="5"/>
      <c r="CLO69" s="5"/>
      <c r="CLP69" s="5"/>
      <c r="CLQ69" s="5"/>
      <c r="CLR69" s="5"/>
      <c r="CLS69" s="5"/>
      <c r="CLT69" s="5"/>
      <c r="CLU69" s="5"/>
      <c r="CLV69" s="5"/>
      <c r="CLW69" s="5"/>
      <c r="CLX69" s="5"/>
      <c r="CLY69" s="5"/>
      <c r="CLZ69" s="5"/>
      <c r="CMA69" s="5"/>
      <c r="CMB69" s="5"/>
      <c r="CMC69" s="5"/>
      <c r="CMD69" s="5"/>
      <c r="CME69" s="5"/>
      <c r="CMF69" s="5"/>
      <c r="CMG69" s="5"/>
      <c r="CMH69" s="5"/>
      <c r="CMI69" s="5"/>
      <c r="CMJ69" s="5"/>
      <c r="CMK69" s="5"/>
      <c r="CML69" s="5"/>
      <c r="CMM69" s="5"/>
      <c r="CMN69" s="5"/>
      <c r="CMO69" s="5"/>
      <c r="CMP69" s="5"/>
      <c r="CMQ69" s="5"/>
      <c r="CMR69" s="5"/>
      <c r="CMS69" s="5"/>
      <c r="CMT69" s="5"/>
      <c r="CMU69" s="5"/>
      <c r="CMV69" s="5"/>
      <c r="CMW69" s="5"/>
      <c r="CMX69" s="5"/>
      <c r="CMY69" s="5"/>
      <c r="CMZ69" s="5"/>
      <c r="CNA69" s="5"/>
      <c r="CNB69" s="5"/>
      <c r="CNC69" s="5"/>
      <c r="CND69" s="5"/>
      <c r="CNE69" s="5"/>
      <c r="CNF69" s="5"/>
      <c r="CNG69" s="5"/>
      <c r="CNH69" s="5"/>
      <c r="CNI69" s="5"/>
      <c r="CNJ69" s="5"/>
      <c r="CNK69" s="5"/>
      <c r="CNL69" s="5"/>
      <c r="CNM69" s="5"/>
      <c r="CNN69" s="5"/>
      <c r="CNO69" s="5"/>
      <c r="CNP69" s="5"/>
      <c r="CNQ69" s="5"/>
      <c r="CNR69" s="5"/>
      <c r="CNS69" s="5"/>
      <c r="CNT69" s="5"/>
      <c r="CNU69" s="5"/>
      <c r="CNV69" s="5"/>
      <c r="CNW69" s="5"/>
      <c r="CNX69" s="5"/>
      <c r="CNY69" s="5"/>
      <c r="CNZ69" s="5"/>
      <c r="COA69" s="5"/>
      <c r="COB69" s="5"/>
      <c r="COC69" s="5"/>
      <c r="COD69" s="5"/>
      <c r="COE69" s="5"/>
      <c r="COF69" s="5"/>
      <c r="COG69" s="5"/>
      <c r="COH69" s="5"/>
      <c r="COI69" s="5"/>
      <c r="COJ69" s="5"/>
      <c r="COK69" s="5"/>
      <c r="COL69" s="5"/>
      <c r="COM69" s="5"/>
      <c r="CON69" s="5"/>
      <c r="COO69" s="5"/>
      <c r="COP69" s="5"/>
      <c r="COQ69" s="5"/>
      <c r="COR69" s="5"/>
      <c r="COS69" s="5"/>
      <c r="COT69" s="5"/>
      <c r="COU69" s="5"/>
      <c r="COV69" s="5"/>
      <c r="COW69" s="5"/>
      <c r="COX69" s="5"/>
      <c r="COY69" s="5"/>
      <c r="COZ69" s="5"/>
      <c r="CPA69" s="5"/>
      <c r="CPB69" s="5"/>
      <c r="CPC69" s="5"/>
      <c r="CPD69" s="5"/>
      <c r="CPE69" s="5"/>
      <c r="CPF69" s="5"/>
      <c r="CPG69" s="5"/>
      <c r="CPH69" s="5"/>
      <c r="CPI69" s="5"/>
      <c r="CPJ69" s="5"/>
      <c r="CPK69" s="5"/>
      <c r="CPL69" s="5"/>
      <c r="CPM69" s="5"/>
      <c r="CPN69" s="5"/>
      <c r="CPO69" s="5"/>
      <c r="CPP69" s="5"/>
      <c r="CPQ69" s="5"/>
      <c r="CPR69" s="5"/>
      <c r="CPS69" s="5"/>
      <c r="CPT69" s="5"/>
      <c r="CPU69" s="5"/>
      <c r="CPV69" s="5"/>
      <c r="CPW69" s="5"/>
      <c r="CPX69" s="5"/>
      <c r="CPY69" s="5"/>
      <c r="CPZ69" s="5"/>
      <c r="CQA69" s="5"/>
      <c r="CQB69" s="5"/>
      <c r="CQC69" s="5"/>
      <c r="CQD69" s="5"/>
      <c r="CQE69" s="5"/>
      <c r="CQF69" s="5"/>
      <c r="CQG69" s="5"/>
      <c r="CQH69" s="5"/>
      <c r="CQI69" s="5"/>
      <c r="CQJ69" s="5"/>
      <c r="CQK69" s="5"/>
      <c r="CQL69" s="5"/>
      <c r="CQM69" s="5"/>
      <c r="CQN69" s="5"/>
      <c r="CQO69" s="5"/>
      <c r="CQP69" s="5"/>
      <c r="CQQ69" s="5"/>
      <c r="CQR69" s="5"/>
      <c r="CQS69" s="5"/>
      <c r="CQT69" s="5"/>
      <c r="CQU69" s="5"/>
      <c r="CQV69" s="5"/>
      <c r="CQW69" s="5"/>
      <c r="CQX69" s="5"/>
      <c r="CQY69" s="5"/>
      <c r="CQZ69" s="5"/>
      <c r="CRA69" s="5"/>
      <c r="CRB69" s="5"/>
      <c r="CRC69" s="5"/>
      <c r="CRD69" s="5"/>
      <c r="CRE69" s="5"/>
      <c r="CRF69" s="5"/>
      <c r="CRG69" s="5"/>
      <c r="CRH69" s="5"/>
      <c r="CRI69" s="5"/>
      <c r="CRJ69" s="5"/>
      <c r="CRK69" s="5"/>
      <c r="CRL69" s="5"/>
      <c r="CRM69" s="5"/>
      <c r="CRN69" s="5"/>
      <c r="CRO69" s="5"/>
      <c r="CRP69" s="5"/>
      <c r="CRQ69" s="5"/>
      <c r="CRR69" s="5"/>
      <c r="CRS69" s="5"/>
      <c r="CRT69" s="5"/>
      <c r="CRU69" s="5"/>
      <c r="CRV69" s="5"/>
      <c r="CRW69" s="5"/>
      <c r="CRX69" s="5"/>
      <c r="CRY69" s="5"/>
      <c r="CRZ69" s="5"/>
      <c r="CSA69" s="5"/>
      <c r="CSB69" s="5"/>
      <c r="CSC69" s="5"/>
      <c r="CSD69" s="5"/>
      <c r="CSE69" s="5"/>
      <c r="CSF69" s="5"/>
      <c r="CSG69" s="5"/>
      <c r="CSH69" s="5"/>
      <c r="CSI69" s="5"/>
      <c r="CSJ69" s="5"/>
      <c r="CSK69" s="5"/>
      <c r="CSL69" s="5"/>
      <c r="CSM69" s="5"/>
      <c r="CSN69" s="5"/>
      <c r="CSO69" s="5"/>
      <c r="CSP69" s="5"/>
      <c r="CSQ69" s="5"/>
      <c r="CSR69" s="5"/>
      <c r="CSS69" s="5"/>
      <c r="CST69" s="5"/>
      <c r="CSU69" s="5"/>
      <c r="CSV69" s="5"/>
      <c r="CSW69" s="5"/>
      <c r="CSX69" s="5"/>
      <c r="CSY69" s="5"/>
      <c r="CSZ69" s="5"/>
      <c r="CTA69" s="5"/>
      <c r="CTB69" s="5"/>
      <c r="CTC69" s="5"/>
      <c r="CTD69" s="5"/>
      <c r="CTE69" s="5"/>
      <c r="CTF69" s="5"/>
      <c r="CTG69" s="5"/>
      <c r="CTH69" s="5"/>
      <c r="CTI69" s="5"/>
      <c r="CTJ69" s="5"/>
      <c r="CTK69" s="5"/>
      <c r="CTL69" s="5"/>
      <c r="CTM69" s="5"/>
      <c r="CTN69" s="5"/>
      <c r="CTO69" s="5"/>
      <c r="CTP69" s="5"/>
      <c r="CTQ69" s="5"/>
      <c r="CTR69" s="5"/>
      <c r="CTS69" s="5"/>
      <c r="CTT69" s="5"/>
      <c r="CTU69" s="5"/>
      <c r="CTV69" s="5"/>
      <c r="CTW69" s="5"/>
      <c r="CTX69" s="5"/>
      <c r="CTY69" s="5"/>
      <c r="CTZ69" s="5"/>
      <c r="CUA69" s="5"/>
      <c r="CUB69" s="5"/>
      <c r="CUC69" s="5"/>
      <c r="CUD69" s="5"/>
      <c r="CUE69" s="5"/>
      <c r="CUF69" s="5"/>
      <c r="CUG69" s="5"/>
      <c r="CUH69" s="5"/>
      <c r="CUI69" s="5"/>
      <c r="CUJ69" s="5"/>
      <c r="CUK69" s="5"/>
      <c r="CUL69" s="5"/>
      <c r="CUM69" s="5"/>
      <c r="CUN69" s="5"/>
      <c r="CUO69" s="5"/>
      <c r="CUP69" s="5"/>
      <c r="CUQ69" s="5"/>
      <c r="CUR69" s="5"/>
      <c r="CUS69" s="5"/>
      <c r="CUT69" s="5"/>
      <c r="CUU69" s="5"/>
      <c r="CUV69" s="5"/>
      <c r="CUW69" s="5"/>
      <c r="CUX69" s="5"/>
      <c r="CUY69" s="5"/>
      <c r="CUZ69" s="5"/>
      <c r="CVA69" s="5"/>
      <c r="CVB69" s="5"/>
      <c r="CVC69" s="5"/>
      <c r="CVD69" s="5"/>
      <c r="CVE69" s="5"/>
      <c r="CVF69" s="5"/>
      <c r="CVG69" s="5"/>
      <c r="CVH69" s="5"/>
      <c r="CVI69" s="5"/>
      <c r="CVJ69" s="5"/>
      <c r="CVK69" s="5"/>
      <c r="CVL69" s="5"/>
      <c r="CVM69" s="5"/>
      <c r="CVN69" s="5"/>
      <c r="CVO69" s="5"/>
      <c r="CVP69" s="5"/>
      <c r="CVQ69" s="5"/>
      <c r="CVR69" s="5"/>
      <c r="CVS69" s="5"/>
      <c r="CVT69" s="5"/>
      <c r="CVU69" s="5"/>
      <c r="CVV69" s="5"/>
      <c r="CVW69" s="5"/>
      <c r="CVX69" s="5"/>
      <c r="CVY69" s="5"/>
      <c r="CVZ69" s="5"/>
      <c r="CWA69" s="5"/>
      <c r="CWB69" s="5"/>
      <c r="CWC69" s="5"/>
      <c r="CWD69" s="5"/>
      <c r="CWE69" s="5"/>
      <c r="CWF69" s="5"/>
      <c r="CWG69" s="5"/>
      <c r="CWH69" s="5"/>
      <c r="CWI69" s="5"/>
      <c r="CWJ69" s="5"/>
      <c r="CWK69" s="5"/>
      <c r="CWL69" s="5"/>
      <c r="CWM69" s="5"/>
      <c r="CWN69" s="5"/>
      <c r="CWO69" s="5"/>
      <c r="CWP69" s="5"/>
      <c r="CWQ69" s="5"/>
      <c r="CWR69" s="5"/>
      <c r="CWS69" s="5"/>
      <c r="CWT69" s="5"/>
      <c r="CWU69" s="5"/>
      <c r="CWV69" s="5"/>
      <c r="CWW69" s="5"/>
      <c r="CWX69" s="5"/>
      <c r="CWY69" s="5"/>
      <c r="CWZ69" s="5"/>
      <c r="CXA69" s="5"/>
      <c r="CXB69" s="5"/>
      <c r="CXC69" s="5"/>
      <c r="CXD69" s="5"/>
      <c r="CXE69" s="5"/>
      <c r="CXF69" s="5"/>
      <c r="CXG69" s="5"/>
      <c r="CXH69" s="5"/>
      <c r="CXI69" s="5"/>
      <c r="CXJ69" s="5"/>
      <c r="CXK69" s="5"/>
      <c r="CXL69" s="5"/>
      <c r="CXM69" s="5"/>
      <c r="CXN69" s="5"/>
      <c r="CXO69" s="5"/>
      <c r="CXP69" s="5"/>
      <c r="CXQ69" s="5"/>
      <c r="CXR69" s="5"/>
      <c r="CXS69" s="5"/>
      <c r="CXT69" s="5"/>
      <c r="CXU69" s="5"/>
      <c r="CXV69" s="5"/>
      <c r="CXW69" s="5"/>
      <c r="CXX69" s="5"/>
      <c r="CXY69" s="5"/>
      <c r="CXZ69" s="5"/>
      <c r="CYA69" s="5"/>
      <c r="CYB69" s="5"/>
      <c r="CYC69" s="5"/>
      <c r="CYD69" s="5"/>
      <c r="CYE69" s="5"/>
      <c r="CYF69" s="5"/>
      <c r="CYG69" s="5"/>
      <c r="CYH69" s="5"/>
      <c r="CYI69" s="5"/>
      <c r="CYJ69" s="5"/>
      <c r="CYK69" s="5"/>
      <c r="CYL69" s="5"/>
      <c r="CYM69" s="5"/>
      <c r="CYN69" s="5"/>
      <c r="CYO69" s="5"/>
      <c r="CYP69" s="5"/>
      <c r="CYQ69" s="5"/>
      <c r="CYR69" s="5"/>
      <c r="CYS69" s="5"/>
      <c r="CYT69" s="5"/>
      <c r="CYU69" s="5"/>
      <c r="CYV69" s="5"/>
      <c r="CYW69" s="5"/>
      <c r="CYX69" s="5"/>
      <c r="CYY69" s="5"/>
      <c r="CYZ69" s="5"/>
      <c r="CZA69" s="5"/>
      <c r="CZB69" s="5"/>
      <c r="CZC69" s="5"/>
      <c r="CZD69" s="5"/>
      <c r="CZE69" s="5"/>
      <c r="CZF69" s="5"/>
      <c r="CZG69" s="5"/>
      <c r="CZH69" s="5"/>
      <c r="CZI69" s="5"/>
      <c r="CZJ69" s="5"/>
      <c r="CZK69" s="5"/>
      <c r="CZL69" s="5"/>
      <c r="CZM69" s="5"/>
      <c r="CZN69" s="5"/>
      <c r="CZO69" s="5"/>
      <c r="CZP69" s="5"/>
      <c r="CZQ69" s="5"/>
      <c r="CZR69" s="5"/>
      <c r="CZS69" s="5"/>
      <c r="CZT69" s="5"/>
      <c r="CZU69" s="5"/>
      <c r="CZV69" s="5"/>
      <c r="CZW69" s="5"/>
      <c r="CZX69" s="5"/>
      <c r="CZY69" s="5"/>
      <c r="CZZ69" s="5"/>
      <c r="DAA69" s="5"/>
      <c r="DAB69" s="5"/>
      <c r="DAC69" s="5"/>
      <c r="DAD69" s="5"/>
      <c r="DAE69" s="5"/>
      <c r="DAF69" s="5"/>
      <c r="DAG69" s="5"/>
      <c r="DAH69" s="5"/>
      <c r="DAI69" s="5"/>
      <c r="DAJ69" s="5"/>
      <c r="DAK69" s="5"/>
      <c r="DAL69" s="5"/>
      <c r="DAM69" s="5"/>
      <c r="DAN69" s="5"/>
      <c r="DAO69" s="5"/>
      <c r="DAP69" s="5"/>
      <c r="DAQ69" s="5"/>
      <c r="DAR69" s="5"/>
      <c r="DAS69" s="5"/>
      <c r="DAT69" s="5"/>
      <c r="DAU69" s="5"/>
      <c r="DAV69" s="5"/>
      <c r="DAW69" s="5"/>
      <c r="DAX69" s="5"/>
      <c r="DAY69" s="5"/>
      <c r="DAZ69" s="5"/>
      <c r="DBA69" s="5"/>
      <c r="DBB69" s="5"/>
      <c r="DBC69" s="5"/>
      <c r="DBD69" s="5"/>
      <c r="DBE69" s="5"/>
      <c r="DBF69" s="5"/>
      <c r="DBG69" s="5"/>
      <c r="DBH69" s="5"/>
      <c r="DBI69" s="5"/>
      <c r="DBJ69" s="5"/>
      <c r="DBK69" s="5"/>
      <c r="DBL69" s="5"/>
      <c r="DBM69" s="5"/>
      <c r="DBN69" s="5"/>
      <c r="DBO69" s="5"/>
      <c r="DBP69" s="5"/>
      <c r="DBQ69" s="5"/>
      <c r="DBR69" s="5"/>
      <c r="DBS69" s="5"/>
      <c r="DBT69" s="5"/>
      <c r="DBU69" s="5"/>
      <c r="DBV69" s="5"/>
      <c r="DBW69" s="5"/>
      <c r="DBX69" s="5"/>
      <c r="DBY69" s="5"/>
      <c r="DBZ69" s="5"/>
      <c r="DCA69" s="5"/>
      <c r="DCB69" s="5"/>
      <c r="DCC69" s="5"/>
      <c r="DCD69" s="5"/>
      <c r="DCE69" s="5"/>
      <c r="DCF69" s="5"/>
      <c r="DCG69" s="5"/>
      <c r="DCH69" s="5"/>
      <c r="DCI69" s="5"/>
      <c r="DCJ69" s="5"/>
      <c r="DCK69" s="5"/>
      <c r="DCL69" s="5"/>
      <c r="DCM69" s="5"/>
      <c r="DCN69" s="5"/>
      <c r="DCO69" s="5"/>
      <c r="DCP69" s="5"/>
      <c r="DCQ69" s="5"/>
      <c r="DCR69" s="5"/>
      <c r="DCS69" s="5"/>
      <c r="DCT69" s="5"/>
      <c r="DCU69" s="5"/>
      <c r="DCV69" s="5"/>
      <c r="DCW69" s="5"/>
      <c r="DCX69" s="5"/>
      <c r="DCY69" s="5"/>
      <c r="DCZ69" s="5"/>
      <c r="DDA69" s="5"/>
      <c r="DDB69" s="5"/>
      <c r="DDC69" s="5"/>
      <c r="DDD69" s="5"/>
      <c r="DDE69" s="5"/>
      <c r="DDF69" s="5"/>
      <c r="DDG69" s="5"/>
      <c r="DDH69" s="5"/>
      <c r="DDI69" s="5"/>
      <c r="DDJ69" s="5"/>
      <c r="DDK69" s="5"/>
      <c r="DDL69" s="5"/>
      <c r="DDM69" s="5"/>
      <c r="DDN69" s="5"/>
      <c r="DDO69" s="5"/>
      <c r="DDP69" s="5"/>
      <c r="DDQ69" s="5"/>
      <c r="DDR69" s="5"/>
      <c r="DDS69" s="5"/>
      <c r="DDT69" s="5"/>
      <c r="DDU69" s="5"/>
      <c r="DDV69" s="5"/>
      <c r="DDW69" s="5"/>
      <c r="DDX69" s="5"/>
      <c r="DDY69" s="5"/>
      <c r="DDZ69" s="5"/>
      <c r="DEA69" s="5"/>
      <c r="DEB69" s="5"/>
      <c r="DEC69" s="5"/>
      <c r="DED69" s="5"/>
      <c r="DEE69" s="5"/>
      <c r="DEF69" s="5"/>
      <c r="DEG69" s="5"/>
      <c r="DEH69" s="5"/>
      <c r="DEI69" s="5"/>
      <c r="DEJ69" s="5"/>
      <c r="DEK69" s="5"/>
      <c r="DEL69" s="5"/>
      <c r="DEM69" s="5"/>
      <c r="DEN69" s="5"/>
      <c r="DEO69" s="5"/>
      <c r="DEP69" s="5"/>
      <c r="DEQ69" s="5"/>
      <c r="DER69" s="5"/>
      <c r="DES69" s="5"/>
      <c r="DET69" s="5"/>
      <c r="DEU69" s="5"/>
      <c r="DEV69" s="5"/>
      <c r="DEW69" s="5"/>
      <c r="DEX69" s="5"/>
      <c r="DEY69" s="5"/>
      <c r="DEZ69" s="5"/>
      <c r="DFA69" s="5"/>
      <c r="DFB69" s="5"/>
      <c r="DFC69" s="5"/>
      <c r="DFD69" s="5"/>
      <c r="DFE69" s="5"/>
      <c r="DFF69" s="5"/>
      <c r="DFG69" s="5"/>
      <c r="DFH69" s="5"/>
      <c r="DFI69" s="5"/>
      <c r="DFJ69" s="5"/>
      <c r="DFK69" s="5"/>
      <c r="DFL69" s="5"/>
      <c r="DFM69" s="5"/>
      <c r="DFN69" s="5"/>
      <c r="DFO69" s="5"/>
      <c r="DFP69" s="5"/>
      <c r="DFQ69" s="5"/>
      <c r="DFR69" s="5"/>
      <c r="DFS69" s="5"/>
      <c r="DFT69" s="5"/>
      <c r="DFU69" s="5"/>
      <c r="DFV69" s="5"/>
      <c r="DFW69" s="5"/>
      <c r="DFX69" s="5"/>
      <c r="DFY69" s="5"/>
      <c r="DFZ69" s="5"/>
      <c r="DGA69" s="5"/>
      <c r="DGB69" s="5"/>
      <c r="DGC69" s="5"/>
      <c r="DGD69" s="5"/>
      <c r="DGE69" s="5"/>
      <c r="DGF69" s="5"/>
      <c r="DGG69" s="5"/>
      <c r="DGH69" s="5"/>
      <c r="DGI69" s="5"/>
      <c r="DGJ69" s="5"/>
      <c r="DGK69" s="5"/>
      <c r="DGL69" s="5"/>
      <c r="DGM69" s="5"/>
      <c r="DGN69" s="5"/>
      <c r="DGO69" s="5"/>
      <c r="DGP69" s="5"/>
      <c r="DGQ69" s="5"/>
      <c r="DGR69" s="5"/>
      <c r="DGS69" s="5"/>
      <c r="DGT69" s="5"/>
      <c r="DGU69" s="5"/>
      <c r="DGV69" s="5"/>
      <c r="DGW69" s="5"/>
      <c r="DGX69" s="5"/>
      <c r="DGY69" s="5"/>
      <c r="DGZ69" s="5"/>
      <c r="DHA69" s="5"/>
      <c r="DHB69" s="5"/>
      <c r="DHC69" s="5"/>
      <c r="DHD69" s="5"/>
      <c r="DHE69" s="5"/>
      <c r="DHF69" s="5"/>
      <c r="DHG69" s="5"/>
      <c r="DHH69" s="5"/>
      <c r="DHI69" s="5"/>
      <c r="DHJ69" s="5"/>
      <c r="DHK69" s="5"/>
      <c r="DHL69" s="5"/>
      <c r="DHM69" s="5"/>
      <c r="DHN69" s="5"/>
      <c r="DHO69" s="5"/>
      <c r="DHP69" s="5"/>
      <c r="DHQ69" s="5"/>
      <c r="DHR69" s="5"/>
      <c r="DHS69" s="5"/>
      <c r="DHT69" s="5"/>
      <c r="DHU69" s="5"/>
      <c r="DHV69" s="5"/>
      <c r="DHW69" s="5"/>
      <c r="DHX69" s="5"/>
      <c r="DHY69" s="5"/>
      <c r="DHZ69" s="5"/>
      <c r="DIA69" s="5"/>
      <c r="DIB69" s="5"/>
      <c r="DIC69" s="5"/>
      <c r="DID69" s="5"/>
      <c r="DIE69" s="5"/>
      <c r="DIF69" s="5"/>
      <c r="DIG69" s="5"/>
      <c r="DIH69" s="5"/>
      <c r="DII69" s="5"/>
      <c r="DIJ69" s="5"/>
      <c r="DIK69" s="5"/>
      <c r="DIL69" s="5"/>
      <c r="DIM69" s="5"/>
      <c r="DIN69" s="5"/>
      <c r="DIO69" s="5"/>
      <c r="DIP69" s="5"/>
      <c r="DIQ69" s="5"/>
      <c r="DIR69" s="5"/>
      <c r="DIS69" s="5"/>
      <c r="DIT69" s="5"/>
      <c r="DIU69" s="5"/>
      <c r="DIV69" s="5"/>
      <c r="DIW69" s="5"/>
      <c r="DIX69" s="5"/>
      <c r="DIY69" s="5"/>
      <c r="DIZ69" s="5"/>
      <c r="DJA69" s="5"/>
      <c r="DJB69" s="5"/>
      <c r="DJC69" s="5"/>
      <c r="DJD69" s="5"/>
      <c r="DJE69" s="5"/>
      <c r="DJF69" s="5"/>
      <c r="DJG69" s="5"/>
      <c r="DJH69" s="5"/>
      <c r="DJI69" s="5"/>
      <c r="DJJ69" s="5"/>
      <c r="DJK69" s="5"/>
      <c r="DJL69" s="5"/>
      <c r="DJM69" s="5"/>
      <c r="DJN69" s="5"/>
      <c r="DJO69" s="5"/>
      <c r="DJP69" s="5"/>
      <c r="DJQ69" s="5"/>
      <c r="DJR69" s="5"/>
      <c r="DJS69" s="5"/>
      <c r="DJT69" s="5"/>
      <c r="DJU69" s="5"/>
      <c r="DJV69" s="5"/>
      <c r="DJW69" s="5"/>
      <c r="DJX69" s="5"/>
      <c r="DJY69" s="5"/>
      <c r="DJZ69" s="5"/>
      <c r="DKA69" s="5"/>
      <c r="DKB69" s="5"/>
      <c r="DKC69" s="5"/>
      <c r="DKD69" s="5"/>
      <c r="DKE69" s="5"/>
      <c r="DKF69" s="5"/>
      <c r="DKG69" s="5"/>
      <c r="DKH69" s="5"/>
      <c r="DKI69" s="5"/>
      <c r="DKJ69" s="5"/>
      <c r="DKK69" s="5"/>
      <c r="DKL69" s="5"/>
      <c r="DKM69" s="5"/>
      <c r="DKN69" s="5"/>
      <c r="DKO69" s="5"/>
      <c r="DKP69" s="5"/>
      <c r="DKQ69" s="5"/>
      <c r="DKR69" s="5"/>
      <c r="DKS69" s="5"/>
      <c r="DKT69" s="5"/>
      <c r="DKU69" s="5"/>
      <c r="DKV69" s="5"/>
      <c r="DKW69" s="5"/>
      <c r="DKX69" s="5"/>
      <c r="DKY69" s="5"/>
      <c r="DKZ69" s="5"/>
      <c r="DLA69" s="5"/>
      <c r="DLB69" s="5"/>
      <c r="DLC69" s="5"/>
      <c r="DLD69" s="5"/>
      <c r="DLE69" s="5"/>
      <c r="DLF69" s="5"/>
      <c r="DLG69" s="5"/>
      <c r="DLH69" s="5"/>
      <c r="DLI69" s="5"/>
      <c r="DLJ69" s="5"/>
      <c r="DLK69" s="5"/>
      <c r="DLL69" s="5"/>
      <c r="DLM69" s="5"/>
      <c r="DLN69" s="5"/>
      <c r="DLO69" s="5"/>
      <c r="DLP69" s="5"/>
      <c r="DLQ69" s="5"/>
      <c r="DLR69" s="5"/>
      <c r="DLS69" s="5"/>
      <c r="DLT69" s="5"/>
      <c r="DLU69" s="5"/>
      <c r="DLV69" s="5"/>
      <c r="DLW69" s="5"/>
      <c r="DLX69" s="5"/>
      <c r="DLY69" s="5"/>
      <c r="DLZ69" s="5"/>
      <c r="DMA69" s="5"/>
      <c r="DMB69" s="5"/>
      <c r="DMC69" s="5"/>
      <c r="DMD69" s="5"/>
      <c r="DME69" s="5"/>
      <c r="DMF69" s="5"/>
      <c r="DMG69" s="5"/>
      <c r="DMH69" s="5"/>
      <c r="DMI69" s="5"/>
      <c r="DMJ69" s="5"/>
      <c r="DMK69" s="5"/>
      <c r="DML69" s="5"/>
      <c r="DMM69" s="5"/>
      <c r="DMN69" s="5"/>
      <c r="DMO69" s="5"/>
      <c r="DMP69" s="5"/>
      <c r="DMQ69" s="5"/>
      <c r="DMR69" s="5"/>
      <c r="DMS69" s="5"/>
      <c r="DMT69" s="5"/>
      <c r="DMU69" s="5"/>
      <c r="DMV69" s="5"/>
      <c r="DMW69" s="5"/>
      <c r="DMX69" s="5"/>
      <c r="DMY69" s="5"/>
      <c r="DMZ69" s="5"/>
      <c r="DNA69" s="5"/>
      <c r="DNB69" s="5"/>
      <c r="DNC69" s="5"/>
      <c r="DND69" s="5"/>
      <c r="DNE69" s="5"/>
      <c r="DNF69" s="5"/>
      <c r="DNG69" s="5"/>
      <c r="DNH69" s="5"/>
      <c r="DNI69" s="5"/>
      <c r="DNJ69" s="5"/>
      <c r="DNK69" s="5"/>
      <c r="DNL69" s="5"/>
      <c r="DNM69" s="5"/>
      <c r="DNN69" s="5"/>
      <c r="DNO69" s="5"/>
      <c r="DNP69" s="5"/>
      <c r="DNQ69" s="5"/>
      <c r="DNR69" s="5"/>
      <c r="DNS69" s="5"/>
      <c r="DNT69" s="5"/>
      <c r="DNU69" s="5"/>
      <c r="DNV69" s="5"/>
      <c r="DNW69" s="5"/>
      <c r="DNX69" s="5"/>
      <c r="DNY69" s="5"/>
      <c r="DNZ69" s="5"/>
      <c r="DOA69" s="5"/>
      <c r="DOB69" s="5"/>
      <c r="DOC69" s="5"/>
      <c r="DOD69" s="5"/>
      <c r="DOE69" s="5"/>
      <c r="DOF69" s="5"/>
      <c r="DOG69" s="5"/>
      <c r="DOH69" s="5"/>
      <c r="DOI69" s="5"/>
      <c r="DOJ69" s="5"/>
      <c r="DOK69" s="5"/>
      <c r="DOL69" s="5"/>
      <c r="DOM69" s="5"/>
      <c r="DON69" s="5"/>
      <c r="DOO69" s="5"/>
      <c r="DOP69" s="5"/>
      <c r="DOQ69" s="5"/>
      <c r="DOR69" s="5"/>
      <c r="DOS69" s="5"/>
      <c r="DOT69" s="5"/>
      <c r="DOU69" s="5"/>
      <c r="DOV69" s="5"/>
      <c r="DOW69" s="5"/>
      <c r="DOX69" s="5"/>
      <c r="DOY69" s="5"/>
      <c r="DOZ69" s="5"/>
      <c r="DPA69" s="5"/>
      <c r="DPB69" s="5"/>
      <c r="DPC69" s="5"/>
      <c r="DPD69" s="5"/>
      <c r="DPE69" s="5"/>
      <c r="DPF69" s="5"/>
      <c r="DPG69" s="5"/>
      <c r="DPH69" s="5"/>
      <c r="DPI69" s="5"/>
      <c r="DPJ69" s="5"/>
      <c r="DPK69" s="5"/>
      <c r="DPL69" s="5"/>
      <c r="DPM69" s="5"/>
      <c r="DPN69" s="5"/>
      <c r="DPO69" s="5"/>
      <c r="DPP69" s="5"/>
      <c r="DPQ69" s="5"/>
      <c r="DPR69" s="5"/>
      <c r="DPS69" s="5"/>
      <c r="DPT69" s="5"/>
      <c r="DPU69" s="5"/>
      <c r="DPV69" s="5"/>
      <c r="DPW69" s="5"/>
      <c r="DPX69" s="5"/>
      <c r="DPY69" s="5"/>
      <c r="DPZ69" s="5"/>
      <c r="DQA69" s="5"/>
      <c r="DQB69" s="5"/>
      <c r="DQC69" s="5"/>
      <c r="DQD69" s="5"/>
      <c r="DQE69" s="5"/>
      <c r="DQF69" s="5"/>
      <c r="DQG69" s="5"/>
      <c r="DQH69" s="5"/>
      <c r="DQI69" s="5"/>
      <c r="DQJ69" s="5"/>
      <c r="DQK69" s="5"/>
      <c r="DQL69" s="5"/>
      <c r="DQM69" s="5"/>
      <c r="DQN69" s="5"/>
      <c r="DQO69" s="5"/>
      <c r="DQP69" s="5"/>
      <c r="DQQ69" s="5"/>
      <c r="DQR69" s="5"/>
      <c r="DQS69" s="5"/>
      <c r="DQT69" s="5"/>
      <c r="DQU69" s="5"/>
      <c r="DQV69" s="5"/>
      <c r="DQW69" s="5"/>
      <c r="DQX69" s="5"/>
      <c r="DQY69" s="5"/>
      <c r="DQZ69" s="5"/>
      <c r="DRA69" s="5"/>
      <c r="DRB69" s="5"/>
      <c r="DRC69" s="5"/>
      <c r="DRD69" s="5"/>
      <c r="DRE69" s="5"/>
      <c r="DRF69" s="5"/>
      <c r="DRG69" s="5"/>
      <c r="DRH69" s="5"/>
      <c r="DRI69" s="5"/>
      <c r="DRJ69" s="5"/>
      <c r="DRK69" s="5"/>
      <c r="DRL69" s="5"/>
      <c r="DRM69" s="5"/>
      <c r="DRN69" s="5"/>
      <c r="DRO69" s="5"/>
      <c r="DRP69" s="5"/>
      <c r="DRQ69" s="5"/>
      <c r="DRR69" s="5"/>
      <c r="DRS69" s="5"/>
      <c r="DRT69" s="5"/>
      <c r="DRU69" s="5"/>
      <c r="DRV69" s="5"/>
      <c r="DRW69" s="5"/>
      <c r="DRX69" s="5"/>
      <c r="DRY69" s="5"/>
      <c r="DRZ69" s="5"/>
      <c r="DSA69" s="5"/>
      <c r="DSB69" s="5"/>
      <c r="DSC69" s="5"/>
      <c r="DSD69" s="5"/>
      <c r="DSE69" s="5"/>
      <c r="DSF69" s="5"/>
      <c r="DSG69" s="5"/>
      <c r="DSH69" s="5"/>
      <c r="DSI69" s="5"/>
      <c r="DSJ69" s="5"/>
      <c r="DSK69" s="5"/>
      <c r="DSL69" s="5"/>
      <c r="DSM69" s="5"/>
      <c r="DSN69" s="5"/>
      <c r="DSO69" s="5"/>
      <c r="DSP69" s="5"/>
      <c r="DSQ69" s="5"/>
      <c r="DSR69" s="5"/>
      <c r="DSS69" s="5"/>
      <c r="DST69" s="5"/>
      <c r="DSU69" s="5"/>
      <c r="DSV69" s="5"/>
      <c r="DSW69" s="5"/>
      <c r="DSX69" s="5"/>
      <c r="DSY69" s="5"/>
      <c r="DSZ69" s="5"/>
      <c r="DTA69" s="5"/>
      <c r="DTB69" s="5"/>
      <c r="DTC69" s="5"/>
      <c r="DTD69" s="5"/>
      <c r="DTE69" s="5"/>
      <c r="DTF69" s="5"/>
      <c r="DTG69" s="5"/>
      <c r="DTH69" s="5"/>
      <c r="DTI69" s="5"/>
      <c r="DTJ69" s="5"/>
      <c r="DTK69" s="5"/>
      <c r="DTL69" s="5"/>
      <c r="DTM69" s="5"/>
      <c r="DTN69" s="5"/>
      <c r="DTO69" s="5"/>
      <c r="DTP69" s="5"/>
      <c r="DTQ69" s="5"/>
      <c r="DTR69" s="5"/>
      <c r="DTS69" s="5"/>
      <c r="DTT69" s="5"/>
      <c r="DTU69" s="5"/>
      <c r="DTV69" s="5"/>
      <c r="DTW69" s="5"/>
      <c r="DTX69" s="5"/>
      <c r="DTY69" s="5"/>
      <c r="DTZ69" s="5"/>
      <c r="DUA69" s="5"/>
      <c r="DUB69" s="5"/>
      <c r="DUC69" s="5"/>
      <c r="DUD69" s="5"/>
      <c r="DUE69" s="5"/>
      <c r="DUF69" s="5"/>
      <c r="DUG69" s="5"/>
      <c r="DUH69" s="5"/>
      <c r="DUI69" s="5"/>
      <c r="DUJ69" s="5"/>
      <c r="DUK69" s="5"/>
      <c r="DUL69" s="5"/>
      <c r="DUM69" s="5"/>
      <c r="DUN69" s="5"/>
      <c r="DUO69" s="5"/>
      <c r="DUP69" s="5"/>
      <c r="DUQ69" s="5"/>
      <c r="DUR69" s="5"/>
      <c r="DUS69" s="5"/>
      <c r="DUT69" s="5"/>
      <c r="DUU69" s="5"/>
      <c r="DUV69" s="5"/>
      <c r="DUW69" s="5"/>
      <c r="DUX69" s="5"/>
      <c r="DUY69" s="5"/>
      <c r="DUZ69" s="5"/>
      <c r="DVA69" s="5"/>
      <c r="DVB69" s="5"/>
      <c r="DVC69" s="5"/>
      <c r="DVD69" s="5"/>
      <c r="DVE69" s="5"/>
      <c r="DVF69" s="5"/>
      <c r="DVG69" s="5"/>
      <c r="DVH69" s="5"/>
      <c r="DVI69" s="5"/>
      <c r="DVJ69" s="5"/>
      <c r="DVK69" s="5"/>
      <c r="DVL69" s="5"/>
      <c r="DVM69" s="5"/>
      <c r="DVN69" s="5"/>
      <c r="DVO69" s="5"/>
      <c r="DVP69" s="5"/>
      <c r="DVQ69" s="5"/>
      <c r="DVR69" s="5"/>
      <c r="DVS69" s="5"/>
      <c r="DVT69" s="5"/>
      <c r="DVU69" s="5"/>
      <c r="DVV69" s="5"/>
      <c r="DVW69" s="5"/>
      <c r="DVX69" s="5"/>
      <c r="DVY69" s="5"/>
      <c r="DVZ69" s="5"/>
      <c r="DWA69" s="5"/>
      <c r="DWB69" s="5"/>
      <c r="DWC69" s="5"/>
      <c r="DWD69" s="5"/>
      <c r="DWE69" s="5"/>
      <c r="DWF69" s="5"/>
      <c r="DWG69" s="5"/>
      <c r="DWH69" s="5"/>
      <c r="DWI69" s="5"/>
      <c r="DWJ69" s="5"/>
      <c r="DWK69" s="5"/>
      <c r="DWL69" s="5"/>
      <c r="DWM69" s="5"/>
      <c r="DWN69" s="5"/>
      <c r="DWO69" s="5"/>
      <c r="DWP69" s="5"/>
      <c r="DWQ69" s="5"/>
      <c r="DWR69" s="5"/>
      <c r="DWS69" s="5"/>
      <c r="DWT69" s="5"/>
      <c r="DWU69" s="5"/>
      <c r="DWV69" s="5"/>
      <c r="DWW69" s="5"/>
      <c r="DWX69" s="5"/>
      <c r="DWY69" s="5"/>
      <c r="DWZ69" s="5"/>
      <c r="DXA69" s="5"/>
      <c r="DXB69" s="5"/>
      <c r="DXC69" s="5"/>
      <c r="DXD69" s="5"/>
      <c r="DXE69" s="5"/>
      <c r="DXF69" s="5"/>
      <c r="DXG69" s="5"/>
      <c r="DXH69" s="5"/>
      <c r="DXI69" s="5"/>
      <c r="DXJ69" s="5"/>
      <c r="DXK69" s="5"/>
      <c r="DXL69" s="5"/>
      <c r="DXM69" s="5"/>
      <c r="DXN69" s="5"/>
      <c r="DXO69" s="5"/>
      <c r="DXP69" s="5"/>
      <c r="DXQ69" s="5"/>
      <c r="DXR69" s="5"/>
      <c r="DXS69" s="5"/>
      <c r="DXT69" s="5"/>
      <c r="DXU69" s="5"/>
      <c r="DXV69" s="5"/>
      <c r="DXW69" s="5"/>
      <c r="DXX69" s="5"/>
      <c r="DXY69" s="5"/>
      <c r="DXZ69" s="5"/>
      <c r="DYA69" s="5"/>
      <c r="DYB69" s="5"/>
      <c r="DYC69" s="5"/>
      <c r="DYD69" s="5"/>
      <c r="DYE69" s="5"/>
      <c r="DYF69" s="5"/>
      <c r="DYG69" s="5"/>
      <c r="DYH69" s="5"/>
      <c r="DYI69" s="5"/>
      <c r="DYJ69" s="5"/>
      <c r="DYK69" s="5"/>
      <c r="DYL69" s="5"/>
      <c r="DYM69" s="5"/>
      <c r="DYN69" s="5"/>
      <c r="DYO69" s="5"/>
      <c r="DYP69" s="5"/>
      <c r="DYQ69" s="5"/>
      <c r="DYR69" s="5"/>
      <c r="DYS69" s="5"/>
      <c r="DYT69" s="5"/>
      <c r="DYU69" s="5"/>
      <c r="DYV69" s="5"/>
      <c r="DYW69" s="5"/>
      <c r="DYX69" s="5"/>
      <c r="DYY69" s="5"/>
      <c r="DYZ69" s="5"/>
      <c r="DZA69" s="5"/>
      <c r="DZB69" s="5"/>
      <c r="DZC69" s="5"/>
      <c r="DZD69" s="5"/>
      <c r="DZE69" s="5"/>
      <c r="DZF69" s="5"/>
      <c r="DZG69" s="5"/>
      <c r="DZH69" s="5"/>
      <c r="DZI69" s="5"/>
      <c r="DZJ69" s="5"/>
      <c r="DZK69" s="5"/>
      <c r="DZL69" s="5"/>
      <c r="DZM69" s="5"/>
      <c r="DZN69" s="5"/>
      <c r="DZO69" s="5"/>
      <c r="DZP69" s="5"/>
      <c r="DZQ69" s="5"/>
      <c r="DZR69" s="5"/>
      <c r="DZS69" s="5"/>
      <c r="DZT69" s="5"/>
      <c r="DZU69" s="5"/>
      <c r="DZV69" s="5"/>
      <c r="DZW69" s="5"/>
      <c r="DZX69" s="5"/>
      <c r="DZY69" s="5"/>
      <c r="DZZ69" s="5"/>
      <c r="EAA69" s="5"/>
      <c r="EAB69" s="5"/>
      <c r="EAC69" s="5"/>
      <c r="EAD69" s="5"/>
      <c r="EAE69" s="5"/>
      <c r="EAF69" s="5"/>
      <c r="EAG69" s="5"/>
      <c r="EAH69" s="5"/>
      <c r="EAI69" s="5"/>
      <c r="EAJ69" s="5"/>
      <c r="EAK69" s="5"/>
      <c r="EAL69" s="5"/>
      <c r="EAM69" s="5"/>
      <c r="EAN69" s="5"/>
      <c r="EAO69" s="5"/>
      <c r="EAP69" s="5"/>
      <c r="EAQ69" s="5"/>
      <c r="EAR69" s="5"/>
      <c r="EAS69" s="5"/>
      <c r="EAT69" s="5"/>
      <c r="EAU69" s="5"/>
      <c r="EAV69" s="5"/>
      <c r="EAW69" s="5"/>
      <c r="EAX69" s="5"/>
      <c r="EAY69" s="5"/>
      <c r="EAZ69" s="5"/>
      <c r="EBA69" s="5"/>
      <c r="EBB69" s="5"/>
      <c r="EBC69" s="5"/>
      <c r="EBD69" s="5"/>
      <c r="EBE69" s="5"/>
      <c r="EBF69" s="5"/>
      <c r="EBG69" s="5"/>
      <c r="EBH69" s="5"/>
      <c r="EBI69" s="5"/>
      <c r="EBJ69" s="5"/>
      <c r="EBK69" s="5"/>
      <c r="EBL69" s="5"/>
      <c r="EBM69" s="5"/>
      <c r="EBN69" s="5"/>
      <c r="EBO69" s="5"/>
      <c r="EBP69" s="5"/>
      <c r="EBQ69" s="5"/>
      <c r="EBR69" s="5"/>
      <c r="EBS69" s="5"/>
      <c r="EBT69" s="5"/>
      <c r="EBU69" s="5"/>
      <c r="EBV69" s="5"/>
      <c r="EBW69" s="5"/>
      <c r="EBX69" s="5"/>
      <c r="EBY69" s="5"/>
      <c r="EBZ69" s="5"/>
      <c r="ECA69" s="5"/>
      <c r="ECB69" s="5"/>
      <c r="ECC69" s="5"/>
      <c r="ECD69" s="5"/>
      <c r="ECE69" s="5"/>
      <c r="ECF69" s="5"/>
      <c r="ECG69" s="5"/>
      <c r="ECH69" s="5"/>
      <c r="ECI69" s="5"/>
      <c r="ECJ69" s="5"/>
      <c r="ECK69" s="5"/>
      <c r="ECL69" s="5"/>
      <c r="ECM69" s="5"/>
      <c r="ECN69" s="5"/>
      <c r="ECO69" s="5"/>
      <c r="ECP69" s="5"/>
      <c r="ECQ69" s="5"/>
      <c r="ECR69" s="5"/>
      <c r="ECS69" s="5"/>
      <c r="ECT69" s="5"/>
      <c r="ECU69" s="5"/>
      <c r="ECV69" s="5"/>
      <c r="ECW69" s="5"/>
      <c r="ECX69" s="5"/>
      <c r="ECY69" s="5"/>
      <c r="ECZ69" s="5"/>
      <c r="EDA69" s="5"/>
      <c r="EDB69" s="5"/>
      <c r="EDC69" s="5"/>
      <c r="EDD69" s="5"/>
      <c r="EDE69" s="5"/>
      <c r="EDF69" s="5"/>
      <c r="EDG69" s="5"/>
      <c r="EDH69" s="5"/>
      <c r="EDI69" s="5"/>
      <c r="EDJ69" s="5"/>
      <c r="EDK69" s="5"/>
      <c r="EDL69" s="5"/>
      <c r="EDM69" s="5"/>
      <c r="EDN69" s="5"/>
      <c r="EDO69" s="5"/>
      <c r="EDP69" s="5"/>
      <c r="EDQ69" s="5"/>
      <c r="EDR69" s="5"/>
      <c r="EDS69" s="5"/>
      <c r="EDT69" s="5"/>
      <c r="EDU69" s="5"/>
      <c r="EDV69" s="5"/>
      <c r="EDW69" s="5"/>
      <c r="EDX69" s="5"/>
      <c r="EDY69" s="5"/>
      <c r="EDZ69" s="5"/>
      <c r="EEA69" s="5"/>
      <c r="EEB69" s="5"/>
      <c r="EEC69" s="5"/>
      <c r="EED69" s="5"/>
      <c r="EEE69" s="5"/>
      <c r="EEF69" s="5"/>
      <c r="EEG69" s="5"/>
      <c r="EEH69" s="5"/>
      <c r="EEI69" s="5"/>
      <c r="EEJ69" s="5"/>
      <c r="EEK69" s="5"/>
      <c r="EEL69" s="5"/>
      <c r="EEM69" s="5"/>
      <c r="EEN69" s="5"/>
      <c r="EEO69" s="5"/>
      <c r="EEP69" s="5"/>
      <c r="EEQ69" s="5"/>
      <c r="EER69" s="5"/>
      <c r="EES69" s="5"/>
      <c r="EET69" s="5"/>
      <c r="EEU69" s="5"/>
      <c r="EEV69" s="5"/>
      <c r="EEW69" s="5"/>
      <c r="EEX69" s="5"/>
      <c r="EEY69" s="5"/>
      <c r="EEZ69" s="5"/>
      <c r="EFA69" s="5"/>
      <c r="EFB69" s="5"/>
      <c r="EFC69" s="5"/>
      <c r="EFD69" s="5"/>
      <c r="EFE69" s="5"/>
      <c r="EFF69" s="5"/>
      <c r="EFG69" s="5"/>
      <c r="EFH69" s="5"/>
      <c r="EFI69" s="5"/>
      <c r="EFJ69" s="5"/>
      <c r="EFK69" s="5"/>
      <c r="EFL69" s="5"/>
      <c r="EFM69" s="5"/>
      <c r="EFN69" s="5"/>
      <c r="EFO69" s="5"/>
      <c r="EFP69" s="5"/>
      <c r="EFQ69" s="5"/>
      <c r="EFR69" s="5"/>
      <c r="EFS69" s="5"/>
      <c r="EFT69" s="5"/>
      <c r="EFU69" s="5"/>
      <c r="EFV69" s="5"/>
      <c r="EFW69" s="5"/>
      <c r="EFX69" s="5"/>
      <c r="EFY69" s="5"/>
      <c r="EFZ69" s="5"/>
      <c r="EGA69" s="5"/>
      <c r="EGB69" s="5"/>
      <c r="EGC69" s="5"/>
      <c r="EGD69" s="5"/>
      <c r="EGE69" s="5"/>
      <c r="EGF69" s="5"/>
      <c r="EGG69" s="5"/>
      <c r="EGH69" s="5"/>
      <c r="EGI69" s="5"/>
      <c r="EGJ69" s="5"/>
      <c r="EGK69" s="5"/>
      <c r="EGL69" s="5"/>
      <c r="EGM69" s="5"/>
      <c r="EGN69" s="5"/>
      <c r="EGO69" s="5"/>
      <c r="EGP69" s="5"/>
      <c r="EGQ69" s="5"/>
      <c r="EGR69" s="5"/>
      <c r="EGS69" s="5"/>
      <c r="EGT69" s="5"/>
      <c r="EGU69" s="5"/>
      <c r="EGV69" s="5"/>
      <c r="EGW69" s="5"/>
      <c r="EGX69" s="5"/>
      <c r="EGY69" s="5"/>
      <c r="EGZ69" s="5"/>
      <c r="EHA69" s="5"/>
      <c r="EHB69" s="5"/>
      <c r="EHC69" s="5"/>
      <c r="EHD69" s="5"/>
      <c r="EHE69" s="5"/>
      <c r="EHF69" s="5"/>
      <c r="EHG69" s="5"/>
      <c r="EHH69" s="5"/>
      <c r="EHI69" s="5"/>
      <c r="EHJ69" s="5"/>
      <c r="EHK69" s="5"/>
      <c r="EHL69" s="5"/>
      <c r="EHM69" s="5"/>
      <c r="EHN69" s="5"/>
      <c r="EHO69" s="5"/>
      <c r="EHP69" s="5"/>
      <c r="EHQ69" s="5"/>
      <c r="EHR69" s="5"/>
      <c r="EHS69" s="5"/>
      <c r="EHT69" s="5"/>
      <c r="EHU69" s="5"/>
      <c r="EHV69" s="5"/>
      <c r="EHW69" s="5"/>
      <c r="EHX69" s="5"/>
      <c r="EHY69" s="5"/>
      <c r="EHZ69" s="5"/>
      <c r="EIA69" s="5"/>
      <c r="EIB69" s="5"/>
      <c r="EIC69" s="5"/>
      <c r="EID69" s="5"/>
      <c r="EIE69" s="5"/>
      <c r="EIF69" s="5"/>
      <c r="EIG69" s="5"/>
      <c r="EIH69" s="5"/>
      <c r="EII69" s="5"/>
      <c r="EIJ69" s="5"/>
      <c r="EIK69" s="5"/>
      <c r="EIL69" s="5"/>
      <c r="EIM69" s="5"/>
      <c r="EIN69" s="5"/>
      <c r="EIO69" s="5"/>
      <c r="EIP69" s="5"/>
      <c r="EIQ69" s="5"/>
      <c r="EIR69" s="5"/>
      <c r="EIS69" s="5"/>
      <c r="EIT69" s="5"/>
      <c r="EIU69" s="5"/>
      <c r="EIV69" s="5"/>
      <c r="EIW69" s="5"/>
      <c r="EIX69" s="5"/>
      <c r="EIY69" s="5"/>
      <c r="EIZ69" s="5"/>
      <c r="EJA69" s="5"/>
      <c r="EJB69" s="5"/>
      <c r="EJC69" s="5"/>
      <c r="EJD69" s="5"/>
      <c r="EJE69" s="5"/>
      <c r="EJF69" s="5"/>
      <c r="EJG69" s="5"/>
      <c r="EJH69" s="5"/>
      <c r="EJI69" s="5"/>
      <c r="EJJ69" s="5"/>
      <c r="EJK69" s="5"/>
      <c r="EJL69" s="5"/>
      <c r="EJM69" s="5"/>
      <c r="EJN69" s="5"/>
      <c r="EJO69" s="5"/>
      <c r="EJP69" s="5"/>
      <c r="EJQ69" s="5"/>
      <c r="EJR69" s="5"/>
      <c r="EJS69" s="5"/>
      <c r="EJT69" s="5"/>
      <c r="EJU69" s="5"/>
      <c r="EJV69" s="5"/>
      <c r="EJW69" s="5"/>
      <c r="EJX69" s="5"/>
      <c r="EJY69" s="5"/>
      <c r="EJZ69" s="5"/>
      <c r="EKA69" s="5"/>
      <c r="EKB69" s="5"/>
      <c r="EKC69" s="5"/>
      <c r="EKD69" s="5"/>
      <c r="EKE69" s="5"/>
      <c r="EKF69" s="5"/>
      <c r="EKG69" s="5"/>
      <c r="EKH69" s="5"/>
      <c r="EKI69" s="5"/>
      <c r="EKJ69" s="5"/>
      <c r="EKK69" s="5"/>
      <c r="EKL69" s="5"/>
      <c r="EKM69" s="5"/>
      <c r="EKN69" s="5"/>
      <c r="EKO69" s="5"/>
      <c r="EKP69" s="5"/>
      <c r="EKQ69" s="5"/>
      <c r="EKR69" s="5"/>
      <c r="EKS69" s="5"/>
      <c r="EKT69" s="5"/>
      <c r="EKU69" s="5"/>
      <c r="EKV69" s="5"/>
      <c r="EKW69" s="5"/>
      <c r="EKX69" s="5"/>
      <c r="EKY69" s="5"/>
      <c r="EKZ69" s="5"/>
      <c r="ELA69" s="5"/>
      <c r="ELB69" s="5"/>
      <c r="ELC69" s="5"/>
      <c r="ELD69" s="5"/>
      <c r="ELE69" s="5"/>
      <c r="ELF69" s="5"/>
      <c r="ELG69" s="5"/>
      <c r="ELH69" s="5"/>
      <c r="ELI69" s="5"/>
      <c r="ELJ69" s="5"/>
      <c r="ELK69" s="5"/>
      <c r="ELL69" s="5"/>
      <c r="ELM69" s="5"/>
      <c r="ELN69" s="5"/>
      <c r="ELO69" s="5"/>
      <c r="ELP69" s="5"/>
      <c r="ELQ69" s="5"/>
      <c r="ELR69" s="5"/>
      <c r="ELS69" s="5"/>
      <c r="ELT69" s="5"/>
      <c r="ELU69" s="5"/>
      <c r="ELV69" s="5"/>
      <c r="ELW69" s="5"/>
      <c r="ELX69" s="5"/>
      <c r="ELY69" s="5"/>
      <c r="ELZ69" s="5"/>
      <c r="EMA69" s="5"/>
      <c r="EMB69" s="5"/>
      <c r="EMC69" s="5"/>
      <c r="EMD69" s="5"/>
      <c r="EME69" s="5"/>
      <c r="EMF69" s="5"/>
      <c r="EMG69" s="5"/>
      <c r="EMH69" s="5"/>
      <c r="EMI69" s="5"/>
      <c r="EMJ69" s="5"/>
      <c r="EMK69" s="5"/>
      <c r="EML69" s="5"/>
      <c r="EMM69" s="5"/>
      <c r="EMN69" s="5"/>
      <c r="EMO69" s="5"/>
      <c r="EMP69" s="5"/>
      <c r="EMQ69" s="5"/>
      <c r="EMR69" s="5"/>
      <c r="EMS69" s="5"/>
      <c r="EMT69" s="5"/>
      <c r="EMU69" s="5"/>
      <c r="EMV69" s="5"/>
      <c r="EMW69" s="5"/>
      <c r="EMX69" s="5"/>
      <c r="EMY69" s="5"/>
      <c r="EMZ69" s="5"/>
      <c r="ENA69" s="5"/>
      <c r="ENB69" s="5"/>
      <c r="ENC69" s="5"/>
      <c r="END69" s="5"/>
      <c r="ENE69" s="5"/>
      <c r="ENF69" s="5"/>
      <c r="ENG69" s="5"/>
      <c r="ENH69" s="5"/>
      <c r="ENI69" s="5"/>
      <c r="ENJ69" s="5"/>
      <c r="ENK69" s="5"/>
      <c r="ENL69" s="5"/>
      <c r="ENM69" s="5"/>
      <c r="ENN69" s="5"/>
      <c r="ENO69" s="5"/>
      <c r="ENP69" s="5"/>
      <c r="ENQ69" s="5"/>
      <c r="ENR69" s="5"/>
      <c r="ENS69" s="5"/>
      <c r="ENT69" s="5"/>
      <c r="ENU69" s="5"/>
      <c r="ENV69" s="5"/>
      <c r="ENW69" s="5"/>
      <c r="ENX69" s="5"/>
      <c r="ENY69" s="5"/>
      <c r="ENZ69" s="5"/>
      <c r="EOA69" s="5"/>
      <c r="EOB69" s="5"/>
      <c r="EOC69" s="5"/>
      <c r="EOD69" s="5"/>
      <c r="EOE69" s="5"/>
      <c r="EOF69" s="5"/>
      <c r="EOG69" s="5"/>
      <c r="EOH69" s="5"/>
      <c r="EOI69" s="5"/>
      <c r="EOJ69" s="5"/>
      <c r="EOK69" s="5"/>
      <c r="EOL69" s="5"/>
      <c r="EOM69" s="5"/>
      <c r="EON69" s="5"/>
      <c r="EOO69" s="5"/>
      <c r="EOP69" s="5"/>
      <c r="EOQ69" s="5"/>
      <c r="EOR69" s="5"/>
      <c r="EOS69" s="5"/>
      <c r="EOT69" s="5"/>
      <c r="EOU69" s="5"/>
      <c r="EOV69" s="5"/>
      <c r="EOW69" s="5"/>
      <c r="EOX69" s="5"/>
      <c r="EOY69" s="5"/>
      <c r="EOZ69" s="5"/>
      <c r="EPA69" s="5"/>
      <c r="EPB69" s="5"/>
      <c r="EPC69" s="5"/>
      <c r="EPD69" s="5"/>
      <c r="EPE69" s="5"/>
      <c r="EPF69" s="5"/>
      <c r="EPG69" s="5"/>
      <c r="EPH69" s="5"/>
      <c r="EPI69" s="5"/>
      <c r="EPJ69" s="5"/>
      <c r="EPK69" s="5"/>
      <c r="EPL69" s="5"/>
      <c r="EPM69" s="5"/>
      <c r="EPN69" s="5"/>
      <c r="EPO69" s="5"/>
      <c r="EPP69" s="5"/>
      <c r="EPQ69" s="5"/>
      <c r="EPR69" s="5"/>
      <c r="EPS69" s="5"/>
      <c r="EPT69" s="5"/>
      <c r="EPU69" s="5"/>
      <c r="EPV69" s="5"/>
      <c r="EPW69" s="5"/>
      <c r="EPX69" s="5"/>
      <c r="EPY69" s="5"/>
      <c r="EPZ69" s="5"/>
      <c r="EQA69" s="5"/>
      <c r="EQB69" s="5"/>
      <c r="EQC69" s="5"/>
      <c r="EQD69" s="5"/>
      <c r="EQE69" s="5"/>
      <c r="EQF69" s="5"/>
      <c r="EQG69" s="5"/>
      <c r="EQH69" s="5"/>
      <c r="EQI69" s="5"/>
      <c r="EQJ69" s="5"/>
      <c r="EQK69" s="5"/>
      <c r="EQL69" s="5"/>
      <c r="EQM69" s="5"/>
      <c r="EQN69" s="5"/>
      <c r="EQO69" s="5"/>
      <c r="EQP69" s="5"/>
      <c r="EQQ69" s="5"/>
      <c r="EQR69" s="5"/>
      <c r="EQS69" s="5"/>
      <c r="EQT69" s="5"/>
      <c r="EQU69" s="5"/>
      <c r="EQV69" s="5"/>
      <c r="EQW69" s="5"/>
      <c r="EQX69" s="5"/>
      <c r="EQY69" s="5"/>
      <c r="EQZ69" s="5"/>
      <c r="ERA69" s="5"/>
      <c r="ERB69" s="5"/>
      <c r="ERC69" s="5"/>
      <c r="ERD69" s="5"/>
      <c r="ERE69" s="5"/>
      <c r="ERF69" s="5"/>
      <c r="ERG69" s="5"/>
      <c r="ERH69" s="5"/>
      <c r="ERI69" s="5"/>
      <c r="ERJ69" s="5"/>
      <c r="ERK69" s="5"/>
      <c r="ERL69" s="5"/>
      <c r="ERM69" s="5"/>
      <c r="ERN69" s="5"/>
      <c r="ERO69" s="5"/>
      <c r="ERP69" s="5"/>
      <c r="ERQ69" s="5"/>
      <c r="ERR69" s="5"/>
      <c r="ERS69" s="5"/>
      <c r="ERT69" s="5"/>
      <c r="ERU69" s="5"/>
      <c r="ERV69" s="5"/>
      <c r="ERW69" s="5"/>
      <c r="ERX69" s="5"/>
      <c r="ERY69" s="5"/>
      <c r="ERZ69" s="5"/>
      <c r="ESA69" s="5"/>
      <c r="ESB69" s="5"/>
      <c r="ESC69" s="5"/>
      <c r="ESD69" s="5"/>
      <c r="ESE69" s="5"/>
      <c r="ESF69" s="5"/>
      <c r="ESG69" s="5"/>
      <c r="ESH69" s="5"/>
      <c r="ESI69" s="5"/>
      <c r="ESJ69" s="5"/>
      <c r="ESK69" s="5"/>
      <c r="ESL69" s="5"/>
      <c r="ESM69" s="5"/>
      <c r="ESN69" s="5"/>
      <c r="ESO69" s="5"/>
      <c r="ESP69" s="5"/>
      <c r="ESQ69" s="5"/>
      <c r="ESR69" s="5"/>
      <c r="ESS69" s="5"/>
      <c r="EST69" s="5"/>
      <c r="ESU69" s="5"/>
      <c r="ESV69" s="5"/>
      <c r="ESW69" s="5"/>
      <c r="ESX69" s="5"/>
      <c r="ESY69" s="5"/>
      <c r="ESZ69" s="5"/>
      <c r="ETA69" s="5"/>
      <c r="ETB69" s="5"/>
      <c r="ETC69" s="5"/>
      <c r="ETD69" s="5"/>
      <c r="ETE69" s="5"/>
      <c r="ETF69" s="5"/>
      <c r="ETG69" s="5"/>
      <c r="ETH69" s="5"/>
      <c r="ETI69" s="5"/>
      <c r="ETJ69" s="5"/>
      <c r="ETK69" s="5"/>
      <c r="ETL69" s="5"/>
      <c r="ETM69" s="5"/>
      <c r="ETN69" s="5"/>
      <c r="ETO69" s="5"/>
      <c r="ETP69" s="5"/>
      <c r="ETQ69" s="5"/>
      <c r="ETR69" s="5"/>
      <c r="ETS69" s="5"/>
      <c r="ETT69" s="5"/>
      <c r="ETU69" s="5"/>
      <c r="ETV69" s="5"/>
      <c r="ETW69" s="5"/>
      <c r="ETX69" s="5"/>
      <c r="ETY69" s="5"/>
      <c r="ETZ69" s="5"/>
      <c r="EUA69" s="5"/>
      <c r="EUB69" s="5"/>
      <c r="EUC69" s="5"/>
      <c r="EUD69" s="5"/>
      <c r="EUE69" s="5"/>
      <c r="EUF69" s="5"/>
      <c r="EUG69" s="5"/>
      <c r="EUH69" s="5"/>
      <c r="EUI69" s="5"/>
      <c r="EUJ69" s="5"/>
      <c r="EUK69" s="5"/>
      <c r="EUL69" s="5"/>
      <c r="EUM69" s="5"/>
      <c r="EUN69" s="5"/>
      <c r="EUO69" s="5"/>
      <c r="EUP69" s="5"/>
      <c r="EUQ69" s="5"/>
      <c r="EUR69" s="5"/>
      <c r="EUS69" s="5"/>
      <c r="EUT69" s="5"/>
      <c r="EUU69" s="5"/>
      <c r="EUV69" s="5"/>
      <c r="EUW69" s="5"/>
      <c r="EUX69" s="5"/>
      <c r="EUY69" s="5"/>
      <c r="EUZ69" s="5"/>
      <c r="EVA69" s="5"/>
      <c r="EVB69" s="5"/>
      <c r="EVC69" s="5"/>
      <c r="EVD69" s="5"/>
      <c r="EVE69" s="5"/>
      <c r="EVF69" s="5"/>
      <c r="EVG69" s="5"/>
      <c r="EVH69" s="5"/>
      <c r="EVI69" s="5"/>
      <c r="EVJ69" s="5"/>
      <c r="EVK69" s="5"/>
      <c r="EVL69" s="5"/>
      <c r="EVM69" s="5"/>
      <c r="EVN69" s="5"/>
      <c r="EVO69" s="5"/>
      <c r="EVP69" s="5"/>
      <c r="EVQ69" s="5"/>
      <c r="EVR69" s="5"/>
      <c r="EVS69" s="5"/>
      <c r="EVT69" s="5"/>
      <c r="EVU69" s="5"/>
      <c r="EVV69" s="5"/>
      <c r="EVW69" s="5"/>
      <c r="EVX69" s="5"/>
      <c r="EVY69" s="5"/>
      <c r="EVZ69" s="5"/>
      <c r="EWA69" s="5"/>
      <c r="EWB69" s="5"/>
      <c r="EWC69" s="5"/>
      <c r="EWD69" s="5"/>
      <c r="EWE69" s="5"/>
      <c r="EWF69" s="5"/>
      <c r="EWG69" s="5"/>
      <c r="EWH69" s="5"/>
      <c r="EWI69" s="5"/>
      <c r="EWJ69" s="5"/>
      <c r="EWK69" s="5"/>
      <c r="EWL69" s="5"/>
      <c r="EWM69" s="5"/>
      <c r="EWN69" s="5"/>
      <c r="EWO69" s="5"/>
      <c r="EWP69" s="5"/>
      <c r="EWQ69" s="5"/>
      <c r="EWR69" s="5"/>
      <c r="EWS69" s="5"/>
      <c r="EWT69" s="5"/>
      <c r="EWU69" s="5"/>
      <c r="EWV69" s="5"/>
      <c r="EWW69" s="5"/>
      <c r="EWX69" s="5"/>
      <c r="EWY69" s="5"/>
      <c r="EWZ69" s="5"/>
      <c r="EXA69" s="5"/>
      <c r="EXB69" s="5"/>
      <c r="EXC69" s="5"/>
      <c r="EXD69" s="5"/>
      <c r="EXE69" s="5"/>
      <c r="EXF69" s="5"/>
      <c r="EXG69" s="5"/>
      <c r="EXH69" s="5"/>
      <c r="EXI69" s="5"/>
      <c r="EXJ69" s="5"/>
      <c r="EXK69" s="5"/>
      <c r="EXL69" s="5"/>
      <c r="EXM69" s="5"/>
      <c r="EXN69" s="5"/>
      <c r="EXO69" s="5"/>
      <c r="EXP69" s="5"/>
      <c r="EXQ69" s="5"/>
      <c r="EXR69" s="5"/>
      <c r="EXS69" s="5"/>
      <c r="EXT69" s="5"/>
      <c r="EXU69" s="5"/>
      <c r="EXV69" s="5"/>
      <c r="EXW69" s="5"/>
      <c r="EXX69" s="5"/>
      <c r="EXY69" s="5"/>
      <c r="EXZ69" s="5"/>
      <c r="EYA69" s="5"/>
      <c r="EYB69" s="5"/>
      <c r="EYC69" s="5"/>
      <c r="EYD69" s="5"/>
      <c r="EYE69" s="5"/>
      <c r="EYF69" s="5"/>
      <c r="EYG69" s="5"/>
      <c r="EYH69" s="5"/>
      <c r="EYI69" s="5"/>
      <c r="EYJ69" s="5"/>
      <c r="EYK69" s="5"/>
      <c r="EYL69" s="5"/>
      <c r="EYM69" s="5"/>
      <c r="EYN69" s="5"/>
      <c r="EYO69" s="5"/>
      <c r="EYP69" s="5"/>
      <c r="EYQ69" s="5"/>
      <c r="EYR69" s="5"/>
      <c r="EYS69" s="5"/>
      <c r="EYT69" s="5"/>
      <c r="EYU69" s="5"/>
      <c r="EYV69" s="5"/>
      <c r="EYW69" s="5"/>
      <c r="EYX69" s="5"/>
      <c r="EYY69" s="5"/>
      <c r="EYZ69" s="5"/>
      <c r="EZA69" s="5"/>
      <c r="EZB69" s="5"/>
      <c r="EZC69" s="5"/>
      <c r="EZD69" s="5"/>
      <c r="EZE69" s="5"/>
      <c r="EZF69" s="5"/>
      <c r="EZG69" s="5"/>
      <c r="EZH69" s="5"/>
      <c r="EZI69" s="5"/>
      <c r="EZJ69" s="5"/>
      <c r="EZK69" s="5"/>
      <c r="EZL69" s="5"/>
      <c r="EZM69" s="5"/>
      <c r="EZN69" s="5"/>
      <c r="EZO69" s="5"/>
      <c r="EZP69" s="5"/>
      <c r="EZQ69" s="5"/>
      <c r="EZR69" s="5"/>
      <c r="EZS69" s="5"/>
      <c r="EZT69" s="5"/>
      <c r="EZU69" s="5"/>
      <c r="EZV69" s="5"/>
      <c r="EZW69" s="5"/>
      <c r="EZX69" s="5"/>
      <c r="EZY69" s="5"/>
      <c r="EZZ69" s="5"/>
      <c r="FAA69" s="5"/>
      <c r="FAB69" s="5"/>
      <c r="FAC69" s="5"/>
      <c r="FAD69" s="5"/>
      <c r="FAE69" s="5"/>
      <c r="FAF69" s="5"/>
      <c r="FAG69" s="5"/>
      <c r="FAH69" s="5"/>
      <c r="FAI69" s="5"/>
      <c r="FAJ69" s="5"/>
      <c r="FAK69" s="5"/>
      <c r="FAL69" s="5"/>
      <c r="FAM69" s="5"/>
      <c r="FAN69" s="5"/>
      <c r="FAO69" s="5"/>
      <c r="FAP69" s="5"/>
      <c r="FAQ69" s="5"/>
      <c r="FAR69" s="5"/>
      <c r="FAS69" s="5"/>
      <c r="FAT69" s="5"/>
      <c r="FAU69" s="5"/>
      <c r="FAV69" s="5"/>
      <c r="FAW69" s="5"/>
      <c r="FAX69" s="5"/>
      <c r="FAY69" s="5"/>
      <c r="FAZ69" s="5"/>
      <c r="FBA69" s="5"/>
      <c r="FBB69" s="5"/>
      <c r="FBC69" s="5"/>
      <c r="FBD69" s="5"/>
      <c r="FBE69" s="5"/>
      <c r="FBF69" s="5"/>
      <c r="FBG69" s="5"/>
      <c r="FBH69" s="5"/>
      <c r="FBI69" s="5"/>
      <c r="FBJ69" s="5"/>
      <c r="FBK69" s="5"/>
      <c r="FBL69" s="5"/>
      <c r="FBM69" s="5"/>
      <c r="FBN69" s="5"/>
      <c r="FBO69" s="5"/>
      <c r="FBP69" s="5"/>
      <c r="FBQ69" s="5"/>
      <c r="FBR69" s="5"/>
      <c r="FBS69" s="5"/>
      <c r="FBT69" s="5"/>
      <c r="FBU69" s="5"/>
      <c r="FBV69" s="5"/>
      <c r="FBW69" s="5"/>
      <c r="FBX69" s="5"/>
      <c r="FBY69" s="5"/>
      <c r="FBZ69" s="5"/>
      <c r="FCA69" s="5"/>
      <c r="FCB69" s="5"/>
      <c r="FCC69" s="5"/>
      <c r="FCD69" s="5"/>
      <c r="FCE69" s="5"/>
      <c r="FCF69" s="5"/>
      <c r="FCG69" s="5"/>
      <c r="FCH69" s="5"/>
      <c r="FCI69" s="5"/>
      <c r="FCJ69" s="5"/>
      <c r="FCK69" s="5"/>
      <c r="FCL69" s="5"/>
      <c r="FCM69" s="5"/>
      <c r="FCN69" s="5"/>
      <c r="FCO69" s="5"/>
      <c r="FCP69" s="5"/>
      <c r="FCQ69" s="5"/>
      <c r="FCR69" s="5"/>
      <c r="FCS69" s="5"/>
      <c r="FCT69" s="5"/>
      <c r="FCU69" s="5"/>
      <c r="FCV69" s="5"/>
      <c r="FCW69" s="5"/>
      <c r="FCX69" s="5"/>
      <c r="FCY69" s="5"/>
      <c r="FCZ69" s="5"/>
      <c r="FDA69" s="5"/>
      <c r="FDB69" s="5"/>
      <c r="FDC69" s="5"/>
      <c r="FDD69" s="5"/>
      <c r="FDE69" s="5"/>
      <c r="FDF69" s="5"/>
      <c r="FDG69" s="5"/>
      <c r="FDH69" s="5"/>
      <c r="FDI69" s="5"/>
      <c r="FDJ69" s="5"/>
      <c r="FDK69" s="5"/>
      <c r="FDL69" s="5"/>
      <c r="FDM69" s="5"/>
      <c r="FDN69" s="5"/>
      <c r="FDO69" s="5"/>
      <c r="FDP69" s="5"/>
      <c r="FDQ69" s="5"/>
      <c r="FDR69" s="5"/>
      <c r="FDS69" s="5"/>
      <c r="FDT69" s="5"/>
      <c r="FDU69" s="5"/>
      <c r="FDV69" s="5"/>
      <c r="FDW69" s="5"/>
      <c r="FDX69" s="5"/>
      <c r="FDY69" s="5"/>
      <c r="FDZ69" s="5"/>
      <c r="FEA69" s="5"/>
      <c r="FEB69" s="5"/>
      <c r="FEC69" s="5"/>
      <c r="FED69" s="5"/>
      <c r="FEE69" s="5"/>
      <c r="FEF69" s="5"/>
      <c r="FEG69" s="5"/>
      <c r="FEH69" s="5"/>
      <c r="FEI69" s="5"/>
      <c r="FEJ69" s="5"/>
      <c r="FEK69" s="5"/>
      <c r="FEL69" s="5"/>
      <c r="FEM69" s="5"/>
      <c r="FEN69" s="5"/>
      <c r="FEO69" s="5"/>
      <c r="FEP69" s="5"/>
      <c r="FEQ69" s="5"/>
      <c r="FER69" s="5"/>
      <c r="FES69" s="5"/>
      <c r="FET69" s="5"/>
      <c r="FEU69" s="5"/>
      <c r="FEV69" s="5"/>
      <c r="FEW69" s="5"/>
      <c r="FEX69" s="5"/>
      <c r="FEY69" s="5"/>
      <c r="FEZ69" s="5"/>
      <c r="FFA69" s="5"/>
      <c r="FFB69" s="5"/>
      <c r="FFC69" s="5"/>
      <c r="FFD69" s="5"/>
      <c r="FFE69" s="5"/>
      <c r="FFF69" s="5"/>
      <c r="FFG69" s="5"/>
      <c r="FFH69" s="5"/>
      <c r="FFI69" s="5"/>
      <c r="FFJ69" s="5"/>
      <c r="FFK69" s="5"/>
      <c r="FFL69" s="5"/>
      <c r="FFM69" s="5"/>
      <c r="FFN69" s="5"/>
      <c r="FFO69" s="5"/>
      <c r="FFP69" s="5"/>
      <c r="FFQ69" s="5"/>
      <c r="FFR69" s="5"/>
      <c r="FFS69" s="5"/>
      <c r="FFT69" s="5"/>
      <c r="FFU69" s="5"/>
      <c r="FFV69" s="5"/>
      <c r="FFW69" s="5"/>
      <c r="FFX69" s="5"/>
      <c r="FFY69" s="5"/>
      <c r="FFZ69" s="5"/>
      <c r="FGA69" s="5"/>
      <c r="FGB69" s="5"/>
      <c r="FGC69" s="5"/>
      <c r="FGD69" s="5"/>
      <c r="FGE69" s="5"/>
      <c r="FGF69" s="5"/>
      <c r="FGG69" s="5"/>
      <c r="FGH69" s="5"/>
      <c r="FGI69" s="5"/>
      <c r="FGJ69" s="5"/>
      <c r="FGK69" s="5"/>
      <c r="FGL69" s="5"/>
      <c r="FGM69" s="5"/>
      <c r="FGN69" s="5"/>
      <c r="FGO69" s="5"/>
      <c r="FGP69" s="5"/>
      <c r="FGQ69" s="5"/>
      <c r="FGR69" s="5"/>
      <c r="FGS69" s="5"/>
      <c r="FGT69" s="5"/>
      <c r="FGU69" s="5"/>
      <c r="FGV69" s="5"/>
      <c r="FGW69" s="5"/>
      <c r="FGX69" s="5"/>
      <c r="FGY69" s="5"/>
      <c r="FGZ69" s="5"/>
      <c r="FHA69" s="5"/>
      <c r="FHB69" s="5"/>
      <c r="FHC69" s="5"/>
      <c r="FHD69" s="5"/>
      <c r="FHE69" s="5"/>
      <c r="FHF69" s="5"/>
      <c r="FHG69" s="5"/>
      <c r="FHH69" s="5"/>
      <c r="FHI69" s="5"/>
      <c r="FHJ69" s="5"/>
      <c r="FHK69" s="5"/>
      <c r="FHL69" s="5"/>
      <c r="FHM69" s="5"/>
      <c r="FHN69" s="5"/>
      <c r="FHO69" s="5"/>
      <c r="FHP69" s="5"/>
      <c r="FHQ69" s="5"/>
      <c r="FHR69" s="5"/>
      <c r="FHS69" s="5"/>
      <c r="FHT69" s="5"/>
      <c r="FHU69" s="5"/>
      <c r="FHV69" s="5"/>
      <c r="FHW69" s="5"/>
      <c r="FHX69" s="5"/>
      <c r="FHY69" s="5"/>
      <c r="FHZ69" s="5"/>
      <c r="FIA69" s="5"/>
      <c r="FIB69" s="5"/>
      <c r="FIC69" s="5"/>
      <c r="FID69" s="5"/>
      <c r="FIE69" s="5"/>
      <c r="FIF69" s="5"/>
      <c r="FIG69" s="5"/>
      <c r="FIH69" s="5"/>
      <c r="FII69" s="5"/>
      <c r="FIJ69" s="5"/>
      <c r="FIK69" s="5"/>
      <c r="FIL69" s="5"/>
      <c r="FIM69" s="5"/>
      <c r="FIN69" s="5"/>
      <c r="FIO69" s="5"/>
      <c r="FIP69" s="5"/>
      <c r="FIQ69" s="5"/>
      <c r="FIR69" s="5"/>
      <c r="FIS69" s="5"/>
      <c r="FIT69" s="5"/>
      <c r="FIU69" s="5"/>
      <c r="FIV69" s="5"/>
      <c r="FIW69" s="5"/>
      <c r="FIX69" s="5"/>
      <c r="FIY69" s="5"/>
      <c r="FIZ69" s="5"/>
      <c r="FJA69" s="5"/>
      <c r="FJB69" s="5"/>
      <c r="FJC69" s="5"/>
      <c r="FJD69" s="5"/>
      <c r="FJE69" s="5"/>
      <c r="FJF69" s="5"/>
      <c r="FJG69" s="5"/>
      <c r="FJH69" s="5"/>
      <c r="FJI69" s="5"/>
      <c r="FJJ69" s="5"/>
      <c r="FJK69" s="5"/>
      <c r="FJL69" s="5"/>
      <c r="FJM69" s="5"/>
      <c r="FJN69" s="5"/>
      <c r="FJO69" s="5"/>
      <c r="FJP69" s="5"/>
      <c r="FJQ69" s="5"/>
      <c r="FJR69" s="5"/>
      <c r="FJS69" s="5"/>
      <c r="FJT69" s="5"/>
      <c r="FJU69" s="5"/>
      <c r="FJV69" s="5"/>
      <c r="FJW69" s="5"/>
      <c r="FJX69" s="5"/>
      <c r="FJY69" s="5"/>
      <c r="FJZ69" s="5"/>
      <c r="FKA69" s="5"/>
      <c r="FKB69" s="5"/>
      <c r="FKC69" s="5"/>
      <c r="FKD69" s="5"/>
      <c r="FKE69" s="5"/>
      <c r="FKF69" s="5"/>
      <c r="FKG69" s="5"/>
      <c r="FKH69" s="5"/>
      <c r="FKI69" s="5"/>
      <c r="FKJ69" s="5"/>
      <c r="FKK69" s="5"/>
      <c r="FKL69" s="5"/>
      <c r="FKM69" s="5"/>
      <c r="FKN69" s="5"/>
      <c r="FKO69" s="5"/>
      <c r="FKP69" s="5"/>
      <c r="FKQ69" s="5"/>
      <c r="FKR69" s="5"/>
      <c r="FKS69" s="5"/>
      <c r="FKT69" s="5"/>
      <c r="FKU69" s="5"/>
      <c r="FKV69" s="5"/>
      <c r="FKW69" s="5"/>
      <c r="FKX69" s="5"/>
      <c r="FKY69" s="5"/>
      <c r="FKZ69" s="5"/>
      <c r="FLA69" s="5"/>
      <c r="FLB69" s="5"/>
      <c r="FLC69" s="5"/>
      <c r="FLD69" s="5"/>
      <c r="FLE69" s="5"/>
      <c r="FLF69" s="5"/>
      <c r="FLG69" s="5"/>
      <c r="FLH69" s="5"/>
      <c r="FLI69" s="5"/>
      <c r="FLJ69" s="5"/>
      <c r="FLK69" s="5"/>
      <c r="FLL69" s="5"/>
      <c r="FLM69" s="5"/>
      <c r="FLN69" s="5"/>
      <c r="FLO69" s="5"/>
      <c r="FLP69" s="5"/>
      <c r="FLQ69" s="5"/>
      <c r="FLR69" s="5"/>
      <c r="FLS69" s="5"/>
      <c r="FLT69" s="5"/>
      <c r="FLU69" s="5"/>
      <c r="FLV69" s="5"/>
      <c r="FLW69" s="5"/>
      <c r="FLX69" s="5"/>
      <c r="FLY69" s="5"/>
      <c r="FLZ69" s="5"/>
      <c r="FMA69" s="5"/>
      <c r="FMB69" s="5"/>
      <c r="FMC69" s="5"/>
      <c r="FMD69" s="5"/>
      <c r="FME69" s="5"/>
      <c r="FMF69" s="5"/>
      <c r="FMG69" s="5"/>
      <c r="FMH69" s="5"/>
      <c r="FMI69" s="5"/>
      <c r="FMJ69" s="5"/>
      <c r="FMK69" s="5"/>
      <c r="FML69" s="5"/>
      <c r="FMM69" s="5"/>
      <c r="FMN69" s="5"/>
      <c r="FMO69" s="5"/>
      <c r="FMP69" s="5"/>
      <c r="FMQ69" s="5"/>
      <c r="FMR69" s="5"/>
      <c r="FMS69" s="5"/>
      <c r="FMT69" s="5"/>
      <c r="FMU69" s="5"/>
      <c r="FMV69" s="5"/>
      <c r="FMW69" s="5"/>
      <c r="FMX69" s="5"/>
      <c r="FMY69" s="5"/>
      <c r="FMZ69" s="5"/>
      <c r="FNA69" s="5"/>
      <c r="FNB69" s="5"/>
      <c r="FNC69" s="5"/>
      <c r="FND69" s="5"/>
      <c r="FNE69" s="5"/>
      <c r="FNF69" s="5"/>
      <c r="FNG69" s="5"/>
      <c r="FNH69" s="5"/>
      <c r="FNI69" s="5"/>
      <c r="FNJ69" s="5"/>
      <c r="FNK69" s="5"/>
      <c r="FNL69" s="5"/>
      <c r="FNM69" s="5"/>
      <c r="FNN69" s="5"/>
      <c r="FNO69" s="5"/>
      <c r="FNP69" s="5"/>
      <c r="FNQ69" s="5"/>
      <c r="FNR69" s="5"/>
      <c r="FNS69" s="5"/>
      <c r="FNT69" s="5"/>
      <c r="FNU69" s="5"/>
      <c r="FNV69" s="5"/>
      <c r="FNW69" s="5"/>
      <c r="FNX69" s="5"/>
      <c r="FNY69" s="5"/>
      <c r="FNZ69" s="5"/>
      <c r="FOA69" s="5"/>
      <c r="FOB69" s="5"/>
      <c r="FOC69" s="5"/>
      <c r="FOD69" s="5"/>
      <c r="FOE69" s="5"/>
      <c r="FOF69" s="5"/>
      <c r="FOG69" s="5"/>
      <c r="FOH69" s="5"/>
      <c r="FOI69" s="5"/>
      <c r="FOJ69" s="5"/>
      <c r="FOK69" s="5"/>
      <c r="FOL69" s="5"/>
      <c r="FOM69" s="5"/>
      <c r="FON69" s="5"/>
      <c r="FOO69" s="5"/>
      <c r="FOP69" s="5"/>
      <c r="FOQ69" s="5"/>
      <c r="FOR69" s="5"/>
      <c r="FOS69" s="5"/>
      <c r="FOT69" s="5"/>
      <c r="FOU69" s="5"/>
      <c r="FOV69" s="5"/>
      <c r="FOW69" s="5"/>
      <c r="FOX69" s="5"/>
      <c r="FOY69" s="5"/>
      <c r="FOZ69" s="5"/>
      <c r="FPA69" s="5"/>
      <c r="FPB69" s="5"/>
      <c r="FPC69" s="5"/>
      <c r="FPD69" s="5"/>
      <c r="FPE69" s="5"/>
      <c r="FPF69" s="5"/>
      <c r="FPG69" s="5"/>
      <c r="FPH69" s="5"/>
      <c r="FPI69" s="5"/>
      <c r="FPJ69" s="5"/>
      <c r="FPK69" s="5"/>
      <c r="FPL69" s="5"/>
      <c r="FPM69" s="5"/>
      <c r="FPN69" s="5"/>
      <c r="FPO69" s="5"/>
      <c r="FPP69" s="5"/>
      <c r="FPQ69" s="5"/>
      <c r="FPR69" s="5"/>
      <c r="FPS69" s="5"/>
      <c r="FPT69" s="5"/>
      <c r="FPU69" s="5"/>
      <c r="FPV69" s="5"/>
      <c r="FPW69" s="5"/>
      <c r="FPX69" s="5"/>
      <c r="FPY69" s="5"/>
      <c r="FPZ69" s="5"/>
      <c r="FQA69" s="5"/>
      <c r="FQB69" s="5"/>
      <c r="FQC69" s="5"/>
      <c r="FQD69" s="5"/>
      <c r="FQE69" s="5"/>
      <c r="FQF69" s="5"/>
      <c r="FQG69" s="5"/>
      <c r="FQH69" s="5"/>
      <c r="FQI69" s="5"/>
      <c r="FQJ69" s="5"/>
      <c r="FQK69" s="5"/>
      <c r="FQL69" s="5"/>
      <c r="FQM69" s="5"/>
      <c r="FQN69" s="5"/>
      <c r="FQO69" s="5"/>
      <c r="FQP69" s="5"/>
      <c r="FQQ69" s="5"/>
      <c r="FQR69" s="5"/>
      <c r="FQS69" s="5"/>
      <c r="FQT69" s="5"/>
      <c r="FQU69" s="5"/>
      <c r="FQV69" s="5"/>
      <c r="FQW69" s="5"/>
      <c r="FQX69" s="5"/>
      <c r="FQY69" s="5"/>
      <c r="FQZ69" s="5"/>
      <c r="FRA69" s="5"/>
      <c r="FRB69" s="5"/>
      <c r="FRC69" s="5"/>
      <c r="FRD69" s="5"/>
      <c r="FRE69" s="5"/>
      <c r="FRF69" s="5"/>
      <c r="FRG69" s="5"/>
      <c r="FRH69" s="5"/>
      <c r="FRI69" s="5"/>
      <c r="FRJ69" s="5"/>
      <c r="FRK69" s="5"/>
      <c r="FRL69" s="5"/>
      <c r="FRM69" s="5"/>
      <c r="FRN69" s="5"/>
      <c r="FRO69" s="5"/>
      <c r="FRP69" s="5"/>
      <c r="FRQ69" s="5"/>
      <c r="FRR69" s="5"/>
      <c r="FRS69" s="5"/>
      <c r="FRT69" s="5"/>
      <c r="FRU69" s="5"/>
      <c r="FRV69" s="5"/>
      <c r="FRW69" s="5"/>
      <c r="FRX69" s="5"/>
      <c r="FRY69" s="5"/>
      <c r="FRZ69" s="5"/>
      <c r="FSA69" s="5"/>
      <c r="FSB69" s="5"/>
      <c r="FSC69" s="5"/>
      <c r="FSD69" s="5"/>
      <c r="FSE69" s="5"/>
      <c r="FSF69" s="5"/>
      <c r="FSG69" s="5"/>
      <c r="FSH69" s="5"/>
      <c r="FSI69" s="5"/>
      <c r="FSJ69" s="5"/>
      <c r="FSK69" s="5"/>
      <c r="FSL69" s="5"/>
      <c r="FSM69" s="5"/>
      <c r="FSN69" s="5"/>
      <c r="FSO69" s="5"/>
      <c r="FSP69" s="5"/>
      <c r="FSQ69" s="5"/>
      <c r="FSR69" s="5"/>
      <c r="FSS69" s="5"/>
      <c r="FST69" s="5"/>
      <c r="FSU69" s="5"/>
      <c r="FSV69" s="5"/>
      <c r="FSW69" s="5"/>
      <c r="FSX69" s="5"/>
      <c r="FSY69" s="5"/>
      <c r="FSZ69" s="5"/>
      <c r="FTA69" s="5"/>
      <c r="FTB69" s="5"/>
      <c r="FTC69" s="5"/>
      <c r="FTD69" s="5"/>
      <c r="FTE69" s="5"/>
      <c r="FTF69" s="5"/>
      <c r="FTG69" s="5"/>
      <c r="FTH69" s="5"/>
      <c r="FTI69" s="5"/>
      <c r="FTJ69" s="5"/>
      <c r="FTK69" s="5"/>
      <c r="FTL69" s="5"/>
      <c r="FTM69" s="5"/>
      <c r="FTN69" s="5"/>
      <c r="FTO69" s="5"/>
      <c r="FTP69" s="5"/>
      <c r="FTQ69" s="5"/>
      <c r="FTR69" s="5"/>
      <c r="FTS69" s="5"/>
      <c r="FTT69" s="5"/>
      <c r="FTU69" s="5"/>
      <c r="FTV69" s="5"/>
      <c r="FTW69" s="5"/>
      <c r="FTX69" s="5"/>
      <c r="FTY69" s="5"/>
      <c r="FTZ69" s="5"/>
      <c r="FUA69" s="5"/>
      <c r="FUB69" s="5"/>
      <c r="FUC69" s="5"/>
      <c r="FUD69" s="5"/>
      <c r="FUE69" s="5"/>
      <c r="FUF69" s="5"/>
      <c r="FUG69" s="5"/>
      <c r="FUH69" s="5"/>
      <c r="FUI69" s="5"/>
      <c r="FUJ69" s="5"/>
      <c r="FUK69" s="5"/>
      <c r="FUL69" s="5"/>
      <c r="FUM69" s="5"/>
      <c r="FUN69" s="5"/>
      <c r="FUO69" s="5"/>
      <c r="FUP69" s="5"/>
      <c r="FUQ69" s="5"/>
      <c r="FUR69" s="5"/>
      <c r="FUS69" s="5"/>
      <c r="FUT69" s="5"/>
      <c r="FUU69" s="5"/>
      <c r="FUV69" s="5"/>
      <c r="FUW69" s="5"/>
      <c r="FUX69" s="5"/>
      <c r="FUY69" s="5"/>
      <c r="FUZ69" s="5"/>
      <c r="FVA69" s="5"/>
      <c r="FVB69" s="5"/>
      <c r="FVC69" s="5"/>
      <c r="FVD69" s="5"/>
      <c r="FVE69" s="5"/>
      <c r="FVF69" s="5"/>
      <c r="FVG69" s="5"/>
      <c r="FVH69" s="5"/>
      <c r="FVI69" s="5"/>
      <c r="FVJ69" s="5"/>
      <c r="FVK69" s="5"/>
      <c r="FVL69" s="5"/>
      <c r="FVM69" s="5"/>
      <c r="FVN69" s="5"/>
      <c r="FVO69" s="5"/>
      <c r="FVP69" s="5"/>
      <c r="FVQ69" s="5"/>
      <c r="FVR69" s="5"/>
      <c r="FVS69" s="5"/>
      <c r="FVT69" s="5"/>
      <c r="FVU69" s="5"/>
      <c r="FVV69" s="5"/>
      <c r="FVW69" s="5"/>
      <c r="FVX69" s="5"/>
      <c r="FVY69" s="5"/>
      <c r="FVZ69" s="5"/>
      <c r="FWA69" s="5"/>
      <c r="FWB69" s="5"/>
      <c r="FWC69" s="5"/>
      <c r="FWD69" s="5"/>
      <c r="FWE69" s="5"/>
      <c r="FWF69" s="5"/>
      <c r="FWG69" s="5"/>
      <c r="FWH69" s="5"/>
      <c r="FWI69" s="5"/>
      <c r="FWJ69" s="5"/>
      <c r="FWK69" s="5"/>
      <c r="FWL69" s="5"/>
      <c r="FWM69" s="5"/>
      <c r="FWN69" s="5"/>
      <c r="FWO69" s="5"/>
      <c r="FWP69" s="5"/>
      <c r="FWQ69" s="5"/>
      <c r="FWR69" s="5"/>
      <c r="FWS69" s="5"/>
      <c r="FWT69" s="5"/>
      <c r="FWU69" s="5"/>
      <c r="FWV69" s="5"/>
      <c r="FWW69" s="5"/>
      <c r="FWX69" s="5"/>
      <c r="FWY69" s="5"/>
      <c r="FWZ69" s="5"/>
      <c r="FXA69" s="5"/>
      <c r="FXB69" s="5"/>
      <c r="FXC69" s="5"/>
      <c r="FXD69" s="5"/>
      <c r="FXE69" s="5"/>
      <c r="FXF69" s="5"/>
      <c r="FXG69" s="5"/>
      <c r="FXH69" s="5"/>
      <c r="FXI69" s="5"/>
      <c r="FXJ69" s="5"/>
      <c r="FXK69" s="5"/>
      <c r="FXL69" s="5"/>
      <c r="FXM69" s="5"/>
      <c r="FXN69" s="5"/>
      <c r="FXO69" s="5"/>
      <c r="FXP69" s="5"/>
      <c r="FXQ69" s="5"/>
      <c r="FXR69" s="5"/>
      <c r="FXS69" s="5"/>
      <c r="FXT69" s="5"/>
      <c r="FXU69" s="5"/>
      <c r="FXV69" s="5"/>
      <c r="FXW69" s="5"/>
      <c r="FXX69" s="5"/>
      <c r="FXY69" s="5"/>
      <c r="FXZ69" s="5"/>
      <c r="FYA69" s="5"/>
      <c r="FYB69" s="5"/>
      <c r="FYC69" s="5"/>
      <c r="FYD69" s="5"/>
      <c r="FYE69" s="5"/>
      <c r="FYF69" s="5"/>
      <c r="FYG69" s="5"/>
      <c r="FYH69" s="5"/>
      <c r="FYI69" s="5"/>
      <c r="FYJ69" s="5"/>
      <c r="FYK69" s="5"/>
      <c r="FYL69" s="5"/>
      <c r="FYM69" s="5"/>
      <c r="FYN69" s="5"/>
      <c r="FYO69" s="5"/>
      <c r="FYP69" s="5"/>
      <c r="FYQ69" s="5"/>
      <c r="FYR69" s="5"/>
      <c r="FYS69" s="5"/>
      <c r="FYT69" s="5"/>
      <c r="FYU69" s="5"/>
      <c r="FYV69" s="5"/>
      <c r="FYW69" s="5"/>
      <c r="FYX69" s="5"/>
      <c r="FYY69" s="5"/>
      <c r="FYZ69" s="5"/>
      <c r="FZA69" s="5"/>
      <c r="FZB69" s="5"/>
      <c r="FZC69" s="5"/>
      <c r="FZD69" s="5"/>
      <c r="FZE69" s="5"/>
      <c r="FZF69" s="5"/>
      <c r="FZG69" s="5"/>
      <c r="FZH69" s="5"/>
      <c r="FZI69" s="5"/>
      <c r="FZJ69" s="5"/>
      <c r="FZK69" s="5"/>
      <c r="FZL69" s="5"/>
      <c r="FZM69" s="5"/>
      <c r="FZN69" s="5"/>
      <c r="FZO69" s="5"/>
      <c r="FZP69" s="5"/>
      <c r="FZQ69" s="5"/>
      <c r="FZR69" s="5"/>
      <c r="FZS69" s="5"/>
      <c r="FZT69" s="5"/>
      <c r="FZU69" s="5"/>
      <c r="FZV69" s="5"/>
      <c r="FZW69" s="5"/>
      <c r="FZX69" s="5"/>
      <c r="FZY69" s="5"/>
      <c r="FZZ69" s="5"/>
      <c r="GAA69" s="5"/>
      <c r="GAB69" s="5"/>
      <c r="GAC69" s="5"/>
      <c r="GAD69" s="5"/>
      <c r="GAE69" s="5"/>
      <c r="GAF69" s="5"/>
      <c r="GAG69" s="5"/>
      <c r="GAH69" s="5"/>
      <c r="GAI69" s="5"/>
      <c r="GAJ69" s="5"/>
      <c r="GAK69" s="5"/>
      <c r="GAL69" s="5"/>
      <c r="GAM69" s="5"/>
      <c r="GAN69" s="5"/>
      <c r="GAO69" s="5"/>
      <c r="GAP69" s="5"/>
      <c r="GAQ69" s="5"/>
      <c r="GAR69" s="5"/>
      <c r="GAS69" s="5"/>
      <c r="GAT69" s="5"/>
      <c r="GAU69" s="5"/>
      <c r="GAV69" s="5"/>
      <c r="GAW69" s="5"/>
      <c r="GAX69" s="5"/>
      <c r="GAY69" s="5"/>
      <c r="GAZ69" s="5"/>
      <c r="GBA69" s="5"/>
      <c r="GBB69" s="5"/>
      <c r="GBC69" s="5"/>
      <c r="GBD69" s="5"/>
      <c r="GBE69" s="5"/>
      <c r="GBF69" s="5"/>
      <c r="GBG69" s="5"/>
      <c r="GBH69" s="5"/>
      <c r="GBI69" s="5"/>
      <c r="GBJ69" s="5"/>
      <c r="GBK69" s="5"/>
      <c r="GBL69" s="5"/>
      <c r="GBM69" s="5"/>
      <c r="GBN69" s="5"/>
      <c r="GBO69" s="5"/>
      <c r="GBP69" s="5"/>
      <c r="GBQ69" s="5"/>
      <c r="GBR69" s="5"/>
      <c r="GBS69" s="5"/>
      <c r="GBT69" s="5"/>
      <c r="GBU69" s="5"/>
      <c r="GBV69" s="5"/>
      <c r="GBW69" s="5"/>
      <c r="GBX69" s="5"/>
      <c r="GBY69" s="5"/>
      <c r="GBZ69" s="5"/>
      <c r="GCA69" s="5"/>
      <c r="GCB69" s="5"/>
      <c r="GCC69" s="5"/>
      <c r="GCD69" s="5"/>
      <c r="GCE69" s="5"/>
      <c r="GCF69" s="5"/>
      <c r="GCG69" s="5"/>
      <c r="GCH69" s="5"/>
      <c r="GCI69" s="5"/>
      <c r="GCJ69" s="5"/>
      <c r="GCK69" s="5"/>
      <c r="GCL69" s="5"/>
      <c r="GCM69" s="5"/>
      <c r="GCN69" s="5"/>
      <c r="GCO69" s="5"/>
      <c r="GCP69" s="5"/>
      <c r="GCQ69" s="5"/>
      <c r="GCR69" s="5"/>
      <c r="GCS69" s="5"/>
      <c r="GCT69" s="5"/>
      <c r="GCU69" s="5"/>
      <c r="GCV69" s="5"/>
      <c r="GCW69" s="5"/>
      <c r="GCX69" s="5"/>
      <c r="GCY69" s="5"/>
      <c r="GCZ69" s="5"/>
      <c r="GDA69" s="5"/>
      <c r="GDB69" s="5"/>
      <c r="GDC69" s="5"/>
      <c r="GDD69" s="5"/>
      <c r="GDE69" s="5"/>
      <c r="GDF69" s="5"/>
      <c r="GDG69" s="5"/>
      <c r="GDH69" s="5"/>
      <c r="GDI69" s="5"/>
      <c r="GDJ69" s="5"/>
      <c r="GDK69" s="5"/>
      <c r="GDL69" s="5"/>
      <c r="GDM69" s="5"/>
      <c r="GDN69" s="5"/>
      <c r="GDO69" s="5"/>
      <c r="GDP69" s="5"/>
      <c r="GDQ69" s="5"/>
      <c r="GDR69" s="5"/>
      <c r="GDS69" s="5"/>
      <c r="GDT69" s="5"/>
      <c r="GDU69" s="5"/>
      <c r="GDV69" s="5"/>
      <c r="GDW69" s="5"/>
      <c r="GDX69" s="5"/>
      <c r="GDY69" s="5"/>
      <c r="GDZ69" s="5"/>
      <c r="GEA69" s="5"/>
      <c r="GEB69" s="5"/>
      <c r="GEC69" s="5"/>
      <c r="GED69" s="5"/>
      <c r="GEE69" s="5"/>
      <c r="GEF69" s="5"/>
      <c r="GEG69" s="5"/>
      <c r="GEH69" s="5"/>
      <c r="GEI69" s="5"/>
      <c r="GEJ69" s="5"/>
      <c r="GEK69" s="5"/>
      <c r="GEL69" s="5"/>
      <c r="GEM69" s="5"/>
      <c r="GEN69" s="5"/>
      <c r="GEO69" s="5"/>
      <c r="GEP69" s="5"/>
      <c r="GEQ69" s="5"/>
      <c r="GER69" s="5"/>
      <c r="GES69" s="5"/>
      <c r="GET69" s="5"/>
      <c r="GEU69" s="5"/>
      <c r="GEV69" s="5"/>
      <c r="GEW69" s="5"/>
      <c r="GEX69" s="5"/>
      <c r="GEY69" s="5"/>
      <c r="GEZ69" s="5"/>
      <c r="GFA69" s="5"/>
      <c r="GFB69" s="5"/>
      <c r="GFC69" s="5"/>
      <c r="GFD69" s="5"/>
      <c r="GFE69" s="5"/>
      <c r="GFF69" s="5"/>
      <c r="GFG69" s="5"/>
      <c r="GFH69" s="5"/>
      <c r="GFI69" s="5"/>
      <c r="GFJ69" s="5"/>
      <c r="GFK69" s="5"/>
      <c r="GFL69" s="5"/>
      <c r="GFM69" s="5"/>
      <c r="GFN69" s="5"/>
      <c r="GFO69" s="5"/>
      <c r="GFP69" s="5"/>
      <c r="GFQ69" s="5"/>
      <c r="GFR69" s="5"/>
      <c r="GFS69" s="5"/>
      <c r="GFT69" s="5"/>
      <c r="GFU69" s="5"/>
      <c r="GFV69" s="5"/>
      <c r="GFW69" s="5"/>
      <c r="GFX69" s="5"/>
      <c r="GFY69" s="5"/>
      <c r="GFZ69" s="5"/>
      <c r="GGA69" s="5"/>
      <c r="GGB69" s="5"/>
      <c r="GGC69" s="5"/>
      <c r="GGD69" s="5"/>
      <c r="GGE69" s="5"/>
      <c r="GGF69" s="5"/>
      <c r="GGG69" s="5"/>
      <c r="GGH69" s="5"/>
      <c r="GGI69" s="5"/>
      <c r="GGJ69" s="5"/>
      <c r="GGK69" s="5"/>
      <c r="GGL69" s="5"/>
      <c r="GGM69" s="5"/>
      <c r="GGN69" s="5"/>
      <c r="GGO69" s="5"/>
      <c r="GGP69" s="5"/>
      <c r="GGQ69" s="5"/>
      <c r="GGR69" s="5"/>
      <c r="GGS69" s="5"/>
      <c r="GGT69" s="5"/>
      <c r="GGU69" s="5"/>
      <c r="GGV69" s="5"/>
      <c r="GGW69" s="5"/>
      <c r="GGX69" s="5"/>
      <c r="GGY69" s="5"/>
      <c r="GGZ69" s="5"/>
      <c r="GHA69" s="5"/>
      <c r="GHB69" s="5"/>
      <c r="GHC69" s="5"/>
      <c r="GHD69" s="5"/>
      <c r="GHE69" s="5"/>
      <c r="GHF69" s="5"/>
      <c r="GHG69" s="5"/>
      <c r="GHH69" s="5"/>
      <c r="GHI69" s="5"/>
      <c r="GHJ69" s="5"/>
      <c r="GHK69" s="5"/>
      <c r="GHL69" s="5"/>
      <c r="GHM69" s="5"/>
      <c r="GHN69" s="5"/>
      <c r="GHO69" s="5"/>
      <c r="GHP69" s="5"/>
      <c r="GHQ69" s="5"/>
      <c r="GHR69" s="5"/>
      <c r="GHS69" s="5"/>
      <c r="GHT69" s="5"/>
      <c r="GHU69" s="5"/>
      <c r="GHV69" s="5"/>
      <c r="GHW69" s="5"/>
      <c r="GHX69" s="5"/>
      <c r="GHY69" s="5"/>
      <c r="GHZ69" s="5"/>
      <c r="GIA69" s="5"/>
      <c r="GIB69" s="5"/>
      <c r="GIC69" s="5"/>
      <c r="GID69" s="5"/>
      <c r="GIE69" s="5"/>
      <c r="GIF69" s="5"/>
      <c r="GIG69" s="5"/>
      <c r="GIH69" s="5"/>
      <c r="GII69" s="5"/>
      <c r="GIJ69" s="5"/>
      <c r="GIK69" s="5"/>
      <c r="GIL69" s="5"/>
      <c r="GIM69" s="5"/>
      <c r="GIN69" s="5"/>
      <c r="GIO69" s="5"/>
      <c r="GIP69" s="5"/>
      <c r="GIQ69" s="5"/>
      <c r="GIR69" s="5"/>
      <c r="GIS69" s="5"/>
      <c r="GIT69" s="5"/>
      <c r="GIU69" s="5"/>
      <c r="GIV69" s="5"/>
      <c r="GIW69" s="5"/>
      <c r="GIX69" s="5"/>
      <c r="GIY69" s="5"/>
      <c r="GIZ69" s="5"/>
      <c r="GJA69" s="5"/>
      <c r="GJB69" s="5"/>
      <c r="GJC69" s="5"/>
      <c r="GJD69" s="5"/>
      <c r="GJE69" s="5"/>
      <c r="GJF69" s="5"/>
      <c r="GJG69" s="5"/>
      <c r="GJH69" s="5"/>
      <c r="GJI69" s="5"/>
      <c r="GJJ69" s="5"/>
      <c r="GJK69" s="5"/>
      <c r="GJL69" s="5"/>
      <c r="GJM69" s="5"/>
      <c r="GJN69" s="5"/>
      <c r="GJO69" s="5"/>
      <c r="GJP69" s="5"/>
      <c r="GJQ69" s="5"/>
      <c r="GJR69" s="5"/>
      <c r="GJS69" s="5"/>
      <c r="GJT69" s="5"/>
      <c r="GJU69" s="5"/>
      <c r="GJV69" s="5"/>
      <c r="GJW69" s="5"/>
      <c r="GJX69" s="5"/>
      <c r="GJY69" s="5"/>
      <c r="GJZ69" s="5"/>
      <c r="GKA69" s="5"/>
      <c r="GKB69" s="5"/>
      <c r="GKC69" s="5"/>
      <c r="GKD69" s="5"/>
      <c r="GKE69" s="5"/>
      <c r="GKF69" s="5"/>
      <c r="GKG69" s="5"/>
      <c r="GKH69" s="5"/>
      <c r="GKI69" s="5"/>
      <c r="GKJ69" s="5"/>
      <c r="GKK69" s="5"/>
      <c r="GKL69" s="5"/>
      <c r="GKM69" s="5"/>
      <c r="GKN69" s="5"/>
      <c r="GKO69" s="5"/>
      <c r="GKP69" s="5"/>
      <c r="GKQ69" s="5"/>
      <c r="GKR69" s="5"/>
      <c r="GKS69" s="5"/>
      <c r="GKT69" s="5"/>
      <c r="GKU69" s="5"/>
      <c r="GKV69" s="5"/>
      <c r="GKW69" s="5"/>
      <c r="GKX69" s="5"/>
      <c r="GKY69" s="5"/>
      <c r="GKZ69" s="5"/>
      <c r="GLA69" s="5"/>
      <c r="GLB69" s="5"/>
      <c r="GLC69" s="5"/>
      <c r="GLD69" s="5"/>
      <c r="GLE69" s="5"/>
      <c r="GLF69" s="5"/>
      <c r="GLG69" s="5"/>
      <c r="GLH69" s="5"/>
      <c r="GLI69" s="5"/>
      <c r="GLJ69" s="5"/>
      <c r="GLK69" s="5"/>
      <c r="GLL69" s="5"/>
      <c r="GLM69" s="5"/>
      <c r="GLN69" s="5"/>
      <c r="GLO69" s="5"/>
      <c r="GLP69" s="5"/>
      <c r="GLQ69" s="5"/>
      <c r="GLR69" s="5"/>
      <c r="GLS69" s="5"/>
      <c r="GLT69" s="5"/>
      <c r="GLU69" s="5"/>
      <c r="GLV69" s="5"/>
      <c r="GLW69" s="5"/>
      <c r="GLX69" s="5"/>
      <c r="GLY69" s="5"/>
      <c r="GLZ69" s="5"/>
      <c r="GMA69" s="5"/>
      <c r="GMB69" s="5"/>
      <c r="GMC69" s="5"/>
      <c r="GMD69" s="5"/>
      <c r="GME69" s="5"/>
      <c r="GMF69" s="5"/>
      <c r="GMG69" s="5"/>
      <c r="GMH69" s="5"/>
      <c r="GMI69" s="5"/>
      <c r="GMJ69" s="5"/>
      <c r="GMK69" s="5"/>
      <c r="GML69" s="5"/>
      <c r="GMM69" s="5"/>
      <c r="GMN69" s="5"/>
      <c r="GMO69" s="5"/>
      <c r="GMP69" s="5"/>
      <c r="GMQ69" s="5"/>
      <c r="GMR69" s="5"/>
      <c r="GMS69" s="5"/>
      <c r="GMT69" s="5"/>
      <c r="GMU69" s="5"/>
      <c r="GMV69" s="5"/>
      <c r="GMW69" s="5"/>
      <c r="GMX69" s="5"/>
      <c r="GMY69" s="5"/>
      <c r="GMZ69" s="5"/>
      <c r="GNA69" s="5"/>
      <c r="GNB69" s="5"/>
      <c r="GNC69" s="5"/>
      <c r="GND69" s="5"/>
      <c r="GNE69" s="5"/>
      <c r="GNF69" s="5"/>
      <c r="GNG69" s="5"/>
      <c r="GNH69" s="5"/>
      <c r="GNI69" s="5"/>
      <c r="GNJ69" s="5"/>
      <c r="GNK69" s="5"/>
      <c r="GNL69" s="5"/>
      <c r="GNM69" s="5"/>
      <c r="GNN69" s="5"/>
      <c r="GNO69" s="5"/>
      <c r="GNP69" s="5"/>
      <c r="GNQ69" s="5"/>
      <c r="GNR69" s="5"/>
      <c r="GNS69" s="5"/>
      <c r="GNT69" s="5"/>
      <c r="GNU69" s="5"/>
      <c r="GNV69" s="5"/>
      <c r="GNW69" s="5"/>
      <c r="GNX69" s="5"/>
      <c r="GNY69" s="5"/>
      <c r="GNZ69" s="5"/>
      <c r="GOA69" s="5"/>
      <c r="GOB69" s="5"/>
      <c r="GOC69" s="5"/>
      <c r="GOD69" s="5"/>
      <c r="GOE69" s="5"/>
      <c r="GOF69" s="5"/>
      <c r="GOG69" s="5"/>
      <c r="GOH69" s="5"/>
      <c r="GOI69" s="5"/>
      <c r="GOJ69" s="5"/>
      <c r="GOK69" s="5"/>
      <c r="GOL69" s="5"/>
      <c r="GOM69" s="5"/>
      <c r="GON69" s="5"/>
      <c r="GOO69" s="5"/>
      <c r="GOP69" s="5"/>
      <c r="GOQ69" s="5"/>
      <c r="GOR69" s="5"/>
      <c r="GOS69" s="5"/>
      <c r="GOT69" s="5"/>
      <c r="GOU69" s="5"/>
      <c r="GOV69" s="5"/>
      <c r="GOW69" s="5"/>
      <c r="GOX69" s="5"/>
      <c r="GOY69" s="5"/>
      <c r="GOZ69" s="5"/>
      <c r="GPA69" s="5"/>
      <c r="GPB69" s="5"/>
      <c r="GPC69" s="5"/>
      <c r="GPD69" s="5"/>
      <c r="GPE69" s="5"/>
      <c r="GPF69" s="5"/>
      <c r="GPG69" s="5"/>
      <c r="GPH69" s="5"/>
      <c r="GPI69" s="5"/>
      <c r="GPJ69" s="5"/>
      <c r="GPK69" s="5"/>
      <c r="GPL69" s="5"/>
      <c r="GPM69" s="5"/>
      <c r="GPN69" s="5"/>
      <c r="GPO69" s="5"/>
      <c r="GPP69" s="5"/>
      <c r="GPQ69" s="5"/>
      <c r="GPR69" s="5"/>
      <c r="GPS69" s="5"/>
      <c r="GPT69" s="5"/>
      <c r="GPU69" s="5"/>
      <c r="GPV69" s="5"/>
      <c r="GPW69" s="5"/>
      <c r="GPX69" s="5"/>
      <c r="GPY69" s="5"/>
      <c r="GPZ69" s="5"/>
      <c r="GQA69" s="5"/>
      <c r="GQB69" s="5"/>
      <c r="GQC69" s="5"/>
      <c r="GQD69" s="5"/>
      <c r="GQE69" s="5"/>
      <c r="GQF69" s="5"/>
      <c r="GQG69" s="5"/>
      <c r="GQH69" s="5"/>
      <c r="GQI69" s="5"/>
      <c r="GQJ69" s="5"/>
      <c r="GQK69" s="5"/>
      <c r="GQL69" s="5"/>
      <c r="GQM69" s="5"/>
      <c r="GQN69" s="5"/>
      <c r="GQO69" s="5"/>
      <c r="GQP69" s="5"/>
      <c r="GQQ69" s="5"/>
      <c r="GQR69" s="5"/>
      <c r="GQS69" s="5"/>
      <c r="GQT69" s="5"/>
      <c r="GQU69" s="5"/>
      <c r="GQV69" s="5"/>
      <c r="GQW69" s="5"/>
      <c r="GQX69" s="5"/>
      <c r="GQY69" s="5"/>
      <c r="GQZ69" s="5"/>
      <c r="GRA69" s="5"/>
      <c r="GRB69" s="5"/>
      <c r="GRC69" s="5"/>
      <c r="GRD69" s="5"/>
      <c r="GRE69" s="5"/>
      <c r="GRF69" s="5"/>
      <c r="GRG69" s="5"/>
      <c r="GRH69" s="5"/>
      <c r="GRI69" s="5"/>
      <c r="GRJ69" s="5"/>
      <c r="GRK69" s="5"/>
      <c r="GRL69" s="5"/>
      <c r="GRM69" s="5"/>
      <c r="GRN69" s="5"/>
      <c r="GRO69" s="5"/>
      <c r="GRP69" s="5"/>
      <c r="GRQ69" s="5"/>
      <c r="GRR69" s="5"/>
      <c r="GRS69" s="5"/>
      <c r="GRT69" s="5"/>
      <c r="GRU69" s="5"/>
      <c r="GRV69" s="5"/>
      <c r="GRW69" s="5"/>
      <c r="GRX69" s="5"/>
      <c r="GRY69" s="5"/>
      <c r="GRZ69" s="5"/>
      <c r="GSA69" s="5"/>
      <c r="GSB69" s="5"/>
      <c r="GSC69" s="5"/>
      <c r="GSD69" s="5"/>
      <c r="GSE69" s="5"/>
      <c r="GSF69" s="5"/>
      <c r="GSG69" s="5"/>
      <c r="GSH69" s="5"/>
      <c r="GSI69" s="5"/>
      <c r="GSJ69" s="5"/>
      <c r="GSK69" s="5"/>
      <c r="GSL69" s="5"/>
      <c r="GSM69" s="5"/>
      <c r="GSN69" s="5"/>
      <c r="GSO69" s="5"/>
      <c r="GSP69" s="5"/>
      <c r="GSQ69" s="5"/>
      <c r="GSR69" s="5"/>
      <c r="GSS69" s="5"/>
      <c r="GST69" s="5"/>
      <c r="GSU69" s="5"/>
      <c r="GSV69" s="5"/>
      <c r="GSW69" s="5"/>
      <c r="GSX69" s="5"/>
      <c r="GSY69" s="5"/>
      <c r="GSZ69" s="5"/>
      <c r="GTA69" s="5"/>
      <c r="GTB69" s="5"/>
      <c r="GTC69" s="5"/>
      <c r="GTD69" s="5"/>
      <c r="GTE69" s="5"/>
      <c r="GTF69" s="5"/>
      <c r="GTG69" s="5"/>
      <c r="GTH69" s="5"/>
      <c r="GTI69" s="5"/>
      <c r="GTJ69" s="5"/>
      <c r="GTK69" s="5"/>
      <c r="GTL69" s="5"/>
      <c r="GTM69" s="5"/>
      <c r="GTN69" s="5"/>
      <c r="GTO69" s="5"/>
      <c r="GTP69" s="5"/>
      <c r="GTQ69" s="5"/>
      <c r="GTR69" s="5"/>
      <c r="GTS69" s="5"/>
      <c r="GTT69" s="5"/>
      <c r="GTU69" s="5"/>
      <c r="GTV69" s="5"/>
      <c r="GTW69" s="5"/>
      <c r="GTX69" s="5"/>
      <c r="GTY69" s="5"/>
      <c r="GTZ69" s="5"/>
      <c r="GUA69" s="5"/>
      <c r="GUB69" s="5"/>
      <c r="GUC69" s="5"/>
      <c r="GUD69" s="5"/>
      <c r="GUE69" s="5"/>
      <c r="GUF69" s="5"/>
      <c r="GUG69" s="5"/>
      <c r="GUH69" s="5"/>
      <c r="GUI69" s="5"/>
      <c r="GUJ69" s="5"/>
      <c r="GUK69" s="5"/>
      <c r="GUL69" s="5"/>
      <c r="GUM69" s="5"/>
      <c r="GUN69" s="5"/>
      <c r="GUO69" s="5"/>
      <c r="GUP69" s="5"/>
      <c r="GUQ69" s="5"/>
      <c r="GUR69" s="5"/>
      <c r="GUS69" s="5"/>
      <c r="GUT69" s="5"/>
      <c r="GUU69" s="5"/>
      <c r="GUV69" s="5"/>
      <c r="GUW69" s="5"/>
      <c r="GUX69" s="5"/>
      <c r="GUY69" s="5"/>
      <c r="GUZ69" s="5"/>
      <c r="GVA69" s="5"/>
      <c r="GVB69" s="5"/>
      <c r="GVC69" s="5"/>
      <c r="GVD69" s="5"/>
      <c r="GVE69" s="5"/>
      <c r="GVF69" s="5"/>
      <c r="GVG69" s="5"/>
      <c r="GVH69" s="5"/>
      <c r="GVI69" s="5"/>
      <c r="GVJ69" s="5"/>
      <c r="GVK69" s="5"/>
      <c r="GVL69" s="5"/>
      <c r="GVM69" s="5"/>
      <c r="GVN69" s="5"/>
      <c r="GVO69" s="5"/>
      <c r="GVP69" s="5"/>
      <c r="GVQ69" s="5"/>
      <c r="GVR69" s="5"/>
      <c r="GVS69" s="5"/>
      <c r="GVT69" s="5"/>
      <c r="GVU69" s="5"/>
      <c r="GVV69" s="5"/>
      <c r="GVW69" s="5"/>
      <c r="GVX69" s="5"/>
      <c r="GVY69" s="5"/>
      <c r="GVZ69" s="5"/>
      <c r="GWA69" s="5"/>
      <c r="GWB69" s="5"/>
      <c r="GWC69" s="5"/>
      <c r="GWD69" s="5"/>
      <c r="GWE69" s="5"/>
      <c r="GWF69" s="5"/>
      <c r="GWG69" s="5"/>
      <c r="GWH69" s="5"/>
      <c r="GWI69" s="5"/>
      <c r="GWJ69" s="5"/>
      <c r="GWK69" s="5"/>
      <c r="GWL69" s="5"/>
      <c r="GWM69" s="5"/>
      <c r="GWN69" s="5"/>
      <c r="GWO69" s="5"/>
      <c r="GWP69" s="5"/>
      <c r="GWQ69" s="5"/>
      <c r="GWR69" s="5"/>
      <c r="GWS69" s="5"/>
      <c r="GWT69" s="5"/>
      <c r="GWU69" s="5"/>
      <c r="GWV69" s="5"/>
      <c r="GWW69" s="5"/>
      <c r="GWX69" s="5"/>
      <c r="GWY69" s="5"/>
      <c r="GWZ69" s="5"/>
      <c r="GXA69" s="5"/>
      <c r="GXB69" s="5"/>
      <c r="GXC69" s="5"/>
      <c r="GXD69" s="5"/>
      <c r="GXE69" s="5"/>
      <c r="GXF69" s="5"/>
      <c r="GXG69" s="5"/>
      <c r="GXH69" s="5"/>
      <c r="GXI69" s="5"/>
      <c r="GXJ69" s="5"/>
      <c r="GXK69" s="5"/>
      <c r="GXL69" s="5"/>
      <c r="GXM69" s="5"/>
      <c r="GXN69" s="5"/>
      <c r="GXO69" s="5"/>
      <c r="GXP69" s="5"/>
      <c r="GXQ69" s="5"/>
      <c r="GXR69" s="5"/>
      <c r="GXS69" s="5"/>
      <c r="GXT69" s="5"/>
      <c r="GXU69" s="5"/>
      <c r="GXV69" s="5"/>
      <c r="GXW69" s="5"/>
      <c r="GXX69" s="5"/>
      <c r="GXY69" s="5"/>
      <c r="GXZ69" s="5"/>
      <c r="GYA69" s="5"/>
      <c r="GYB69" s="5"/>
      <c r="GYC69" s="5"/>
      <c r="GYD69" s="5"/>
      <c r="GYE69" s="5"/>
      <c r="GYF69" s="5"/>
      <c r="GYG69" s="5"/>
      <c r="GYH69" s="5"/>
      <c r="GYI69" s="5"/>
      <c r="GYJ69" s="5"/>
      <c r="GYK69" s="5"/>
      <c r="GYL69" s="5"/>
      <c r="GYM69" s="5"/>
      <c r="GYN69" s="5"/>
      <c r="GYO69" s="5"/>
      <c r="GYP69" s="5"/>
      <c r="GYQ69" s="5"/>
      <c r="GYR69" s="5"/>
      <c r="GYS69" s="5"/>
      <c r="GYT69" s="5"/>
      <c r="GYU69" s="5"/>
      <c r="GYV69" s="5"/>
      <c r="GYW69" s="5"/>
      <c r="GYX69" s="5"/>
      <c r="GYY69" s="5"/>
      <c r="GYZ69" s="5"/>
      <c r="GZA69" s="5"/>
      <c r="GZB69" s="5"/>
      <c r="GZC69" s="5"/>
      <c r="GZD69" s="5"/>
      <c r="GZE69" s="5"/>
      <c r="GZF69" s="5"/>
      <c r="GZG69" s="5"/>
      <c r="GZH69" s="5"/>
      <c r="GZI69" s="5"/>
      <c r="GZJ69" s="5"/>
      <c r="GZK69" s="5"/>
      <c r="GZL69" s="5"/>
      <c r="GZM69" s="5"/>
      <c r="GZN69" s="5"/>
      <c r="GZO69" s="5"/>
      <c r="GZP69" s="5"/>
      <c r="GZQ69" s="5"/>
      <c r="GZR69" s="5"/>
      <c r="GZS69" s="5"/>
      <c r="GZT69" s="5"/>
      <c r="GZU69" s="5"/>
      <c r="GZV69" s="5"/>
      <c r="GZW69" s="5"/>
      <c r="GZX69" s="5"/>
      <c r="GZY69" s="5"/>
      <c r="GZZ69" s="5"/>
      <c r="HAA69" s="5"/>
      <c r="HAB69" s="5"/>
      <c r="HAC69" s="5"/>
      <c r="HAD69" s="5"/>
      <c r="HAE69" s="5"/>
      <c r="HAF69" s="5"/>
      <c r="HAG69" s="5"/>
      <c r="HAH69" s="5"/>
      <c r="HAI69" s="5"/>
      <c r="HAJ69" s="5"/>
      <c r="HAK69" s="5"/>
      <c r="HAL69" s="5"/>
      <c r="HAM69" s="5"/>
      <c r="HAN69" s="5"/>
      <c r="HAO69" s="5"/>
      <c r="HAP69" s="5"/>
      <c r="HAQ69" s="5"/>
      <c r="HAR69" s="5"/>
      <c r="HAS69" s="5"/>
      <c r="HAT69" s="5"/>
      <c r="HAU69" s="5"/>
      <c r="HAV69" s="5"/>
      <c r="HAW69" s="5"/>
      <c r="HAX69" s="5"/>
      <c r="HAY69" s="5"/>
      <c r="HAZ69" s="5"/>
      <c r="HBA69" s="5"/>
      <c r="HBB69" s="5"/>
      <c r="HBC69" s="5"/>
      <c r="HBD69" s="5"/>
      <c r="HBE69" s="5"/>
      <c r="HBF69" s="5"/>
      <c r="HBG69" s="5"/>
      <c r="HBH69" s="5"/>
      <c r="HBI69" s="5"/>
      <c r="HBJ69" s="5"/>
      <c r="HBK69" s="5"/>
      <c r="HBL69" s="5"/>
      <c r="HBM69" s="5"/>
      <c r="HBN69" s="5"/>
      <c r="HBO69" s="5"/>
      <c r="HBP69" s="5"/>
      <c r="HBQ69" s="5"/>
      <c r="HBR69" s="5"/>
      <c r="HBS69" s="5"/>
      <c r="HBT69" s="5"/>
      <c r="HBU69" s="5"/>
      <c r="HBV69" s="5"/>
      <c r="HBW69" s="5"/>
      <c r="HBX69" s="5"/>
      <c r="HBY69" s="5"/>
      <c r="HBZ69" s="5"/>
      <c r="HCA69" s="5"/>
      <c r="HCB69" s="5"/>
      <c r="HCC69" s="5"/>
      <c r="HCD69" s="5"/>
      <c r="HCE69" s="5"/>
      <c r="HCF69" s="5"/>
      <c r="HCG69" s="5"/>
      <c r="HCH69" s="5"/>
      <c r="HCI69" s="5"/>
      <c r="HCJ69" s="5"/>
      <c r="HCK69" s="5"/>
      <c r="HCL69" s="5"/>
      <c r="HCM69" s="5"/>
      <c r="HCN69" s="5"/>
      <c r="HCO69" s="5"/>
      <c r="HCP69" s="5"/>
      <c r="HCQ69" s="5"/>
      <c r="HCR69" s="5"/>
      <c r="HCS69" s="5"/>
      <c r="HCT69" s="5"/>
      <c r="HCU69" s="5"/>
      <c r="HCV69" s="5"/>
      <c r="HCW69" s="5"/>
      <c r="HCX69" s="5"/>
      <c r="HCY69" s="5"/>
      <c r="HCZ69" s="5"/>
      <c r="HDA69" s="5"/>
      <c r="HDB69" s="5"/>
      <c r="HDC69" s="5"/>
      <c r="HDD69" s="5"/>
      <c r="HDE69" s="5"/>
      <c r="HDF69" s="5"/>
      <c r="HDG69" s="5"/>
      <c r="HDH69" s="5"/>
      <c r="HDI69" s="5"/>
      <c r="HDJ69" s="5"/>
      <c r="HDK69" s="5"/>
      <c r="HDL69" s="5"/>
      <c r="HDM69" s="5"/>
      <c r="HDN69" s="5"/>
      <c r="HDO69" s="5"/>
      <c r="HDP69" s="5"/>
      <c r="HDQ69" s="5"/>
      <c r="HDR69" s="5"/>
      <c r="HDS69" s="5"/>
      <c r="HDT69" s="5"/>
      <c r="HDU69" s="5"/>
      <c r="HDV69" s="5"/>
      <c r="HDW69" s="5"/>
      <c r="HDX69" s="5"/>
      <c r="HDY69" s="5"/>
      <c r="HDZ69" s="5"/>
      <c r="HEA69" s="5"/>
      <c r="HEB69" s="5"/>
      <c r="HEC69" s="5"/>
      <c r="HED69" s="5"/>
      <c r="HEE69" s="5"/>
      <c r="HEF69" s="5"/>
      <c r="HEG69" s="5"/>
      <c r="HEH69" s="5"/>
      <c r="HEI69" s="5"/>
      <c r="HEJ69" s="5"/>
      <c r="HEK69" s="5"/>
      <c r="HEL69" s="5"/>
      <c r="HEM69" s="5"/>
      <c r="HEN69" s="5"/>
      <c r="HEO69" s="5"/>
      <c r="HEP69" s="5"/>
      <c r="HEQ69" s="5"/>
      <c r="HER69" s="5"/>
      <c r="HES69" s="5"/>
      <c r="HET69" s="5"/>
      <c r="HEU69" s="5"/>
      <c r="HEV69" s="5"/>
      <c r="HEW69" s="5"/>
      <c r="HEX69" s="5"/>
      <c r="HEY69" s="5"/>
      <c r="HEZ69" s="5"/>
      <c r="HFA69" s="5"/>
      <c r="HFB69" s="5"/>
      <c r="HFC69" s="5"/>
      <c r="HFD69" s="5"/>
      <c r="HFE69" s="5"/>
      <c r="HFF69" s="5"/>
      <c r="HFG69" s="5"/>
      <c r="HFH69" s="5"/>
      <c r="HFI69" s="5"/>
      <c r="HFJ69" s="5"/>
      <c r="HFK69" s="5"/>
      <c r="HFL69" s="5"/>
      <c r="HFM69" s="5"/>
      <c r="HFN69" s="5"/>
      <c r="HFO69" s="5"/>
      <c r="HFP69" s="5"/>
      <c r="HFQ69" s="5"/>
      <c r="HFR69" s="5"/>
      <c r="HFS69" s="5"/>
      <c r="HFT69" s="5"/>
      <c r="HFU69" s="5"/>
      <c r="HFV69" s="5"/>
      <c r="HFW69" s="5"/>
      <c r="HFX69" s="5"/>
      <c r="HFY69" s="5"/>
      <c r="HFZ69" s="5"/>
      <c r="HGA69" s="5"/>
      <c r="HGB69" s="5"/>
      <c r="HGC69" s="5"/>
      <c r="HGD69" s="5"/>
      <c r="HGE69" s="5"/>
      <c r="HGF69" s="5"/>
      <c r="HGG69" s="5"/>
      <c r="HGH69" s="5"/>
      <c r="HGI69" s="5"/>
      <c r="HGJ69" s="5"/>
      <c r="HGK69" s="5"/>
      <c r="HGL69" s="5"/>
      <c r="HGM69" s="5"/>
      <c r="HGN69" s="5"/>
      <c r="HGO69" s="5"/>
      <c r="HGP69" s="5"/>
      <c r="HGQ69" s="5"/>
      <c r="HGR69" s="5"/>
      <c r="HGS69" s="5"/>
      <c r="HGT69" s="5"/>
      <c r="HGU69" s="5"/>
      <c r="HGV69" s="5"/>
      <c r="HGW69" s="5"/>
      <c r="HGX69" s="5"/>
      <c r="HGY69" s="5"/>
      <c r="HGZ69" s="5"/>
      <c r="HHA69" s="5"/>
      <c r="HHB69" s="5"/>
      <c r="HHC69" s="5"/>
      <c r="HHD69" s="5"/>
      <c r="HHE69" s="5"/>
      <c r="HHF69" s="5"/>
      <c r="HHG69" s="5"/>
      <c r="HHH69" s="5"/>
      <c r="HHI69" s="5"/>
      <c r="HHJ69" s="5"/>
      <c r="HHK69" s="5"/>
      <c r="HHL69" s="5"/>
      <c r="HHM69" s="5"/>
      <c r="HHN69" s="5"/>
      <c r="HHO69" s="5"/>
      <c r="HHP69" s="5"/>
      <c r="HHQ69" s="5"/>
      <c r="HHR69" s="5"/>
      <c r="HHS69" s="5"/>
      <c r="HHT69" s="5"/>
      <c r="HHU69" s="5"/>
      <c r="HHV69" s="5"/>
      <c r="HHW69" s="5"/>
      <c r="HHX69" s="5"/>
      <c r="HHY69" s="5"/>
      <c r="HHZ69" s="5"/>
      <c r="HIA69" s="5"/>
      <c r="HIB69" s="5"/>
      <c r="HIC69" s="5"/>
      <c r="HID69" s="5"/>
      <c r="HIE69" s="5"/>
      <c r="HIF69" s="5"/>
      <c r="HIG69" s="5"/>
      <c r="HIH69" s="5"/>
      <c r="HII69" s="5"/>
      <c r="HIJ69" s="5"/>
      <c r="HIK69" s="5"/>
      <c r="HIL69" s="5"/>
      <c r="HIM69" s="5"/>
      <c r="HIN69" s="5"/>
      <c r="HIO69" s="5"/>
      <c r="HIP69" s="5"/>
      <c r="HIQ69" s="5"/>
      <c r="HIR69" s="5"/>
      <c r="HIS69" s="5"/>
      <c r="HIT69" s="5"/>
      <c r="HIU69" s="5"/>
      <c r="HIV69" s="5"/>
      <c r="HIW69" s="5"/>
      <c r="HIX69" s="5"/>
      <c r="HIY69" s="5"/>
      <c r="HIZ69" s="5"/>
      <c r="HJA69" s="5"/>
      <c r="HJB69" s="5"/>
      <c r="HJC69" s="5"/>
      <c r="HJD69" s="5"/>
      <c r="HJE69" s="5"/>
      <c r="HJF69" s="5"/>
      <c r="HJG69" s="5"/>
      <c r="HJH69" s="5"/>
      <c r="HJI69" s="5"/>
      <c r="HJJ69" s="5"/>
      <c r="HJK69" s="5"/>
      <c r="HJL69" s="5"/>
      <c r="HJM69" s="5"/>
      <c r="HJN69" s="5"/>
      <c r="HJO69" s="5"/>
      <c r="HJP69" s="5"/>
      <c r="HJQ69" s="5"/>
      <c r="HJR69" s="5"/>
      <c r="HJS69" s="5"/>
      <c r="HJT69" s="5"/>
      <c r="HJU69" s="5"/>
      <c r="HJV69" s="5"/>
      <c r="HJW69" s="5"/>
      <c r="HJX69" s="5"/>
      <c r="HJY69" s="5"/>
      <c r="HJZ69" s="5"/>
      <c r="HKA69" s="5"/>
      <c r="HKB69" s="5"/>
      <c r="HKC69" s="5"/>
      <c r="HKD69" s="5"/>
      <c r="HKE69" s="5"/>
      <c r="HKF69" s="5"/>
      <c r="HKG69" s="5"/>
      <c r="HKH69" s="5"/>
      <c r="HKI69" s="5"/>
      <c r="HKJ69" s="5"/>
      <c r="HKK69" s="5"/>
      <c r="HKL69" s="5"/>
      <c r="HKM69" s="5"/>
      <c r="HKN69" s="5"/>
      <c r="HKO69" s="5"/>
      <c r="HKP69" s="5"/>
      <c r="HKQ69" s="5"/>
      <c r="HKR69" s="5"/>
      <c r="HKS69" s="5"/>
      <c r="HKT69" s="5"/>
      <c r="HKU69" s="5"/>
      <c r="HKV69" s="5"/>
      <c r="HKW69" s="5"/>
      <c r="HKX69" s="5"/>
      <c r="HKY69" s="5"/>
      <c r="HKZ69" s="5"/>
      <c r="HLA69" s="5"/>
      <c r="HLB69" s="5"/>
      <c r="HLC69" s="5"/>
      <c r="HLD69" s="5"/>
      <c r="HLE69" s="5"/>
      <c r="HLF69" s="5"/>
      <c r="HLG69" s="5"/>
      <c r="HLH69" s="5"/>
      <c r="HLI69" s="5"/>
      <c r="HLJ69" s="5"/>
      <c r="HLK69" s="5"/>
      <c r="HLL69" s="5"/>
      <c r="HLM69" s="5"/>
      <c r="HLN69" s="5"/>
      <c r="HLO69" s="5"/>
      <c r="HLP69" s="5"/>
      <c r="HLQ69" s="5"/>
      <c r="HLR69" s="5"/>
      <c r="HLS69" s="5"/>
      <c r="HLT69" s="5"/>
      <c r="HLU69" s="5"/>
      <c r="HLV69" s="5"/>
      <c r="HLW69" s="5"/>
      <c r="HLX69" s="5"/>
      <c r="HLY69" s="5"/>
      <c r="HLZ69" s="5"/>
      <c r="HMA69" s="5"/>
      <c r="HMB69" s="5"/>
      <c r="HMC69" s="5"/>
      <c r="HMD69" s="5"/>
      <c r="HME69" s="5"/>
      <c r="HMF69" s="5"/>
      <c r="HMG69" s="5"/>
      <c r="HMH69" s="5"/>
      <c r="HMI69" s="5"/>
      <c r="HMJ69" s="5"/>
      <c r="HMK69" s="5"/>
      <c r="HML69" s="5"/>
      <c r="HMM69" s="5"/>
      <c r="HMN69" s="5"/>
      <c r="HMO69" s="5"/>
      <c r="HMP69" s="5"/>
      <c r="HMQ69" s="5"/>
      <c r="HMR69" s="5"/>
      <c r="HMS69" s="5"/>
      <c r="HMT69" s="5"/>
      <c r="HMU69" s="5"/>
      <c r="HMV69" s="5"/>
      <c r="HMW69" s="5"/>
      <c r="HMX69" s="5"/>
      <c r="HMY69" s="5"/>
      <c r="HMZ69" s="5"/>
      <c r="HNA69" s="5"/>
      <c r="HNB69" s="5"/>
      <c r="HNC69" s="5"/>
      <c r="HND69" s="5"/>
      <c r="HNE69" s="5"/>
      <c r="HNF69" s="5"/>
      <c r="HNG69" s="5"/>
      <c r="HNH69" s="5"/>
      <c r="HNI69" s="5"/>
      <c r="HNJ69" s="5"/>
      <c r="HNK69" s="5"/>
      <c r="HNL69" s="5"/>
      <c r="HNM69" s="5"/>
      <c r="HNN69" s="5"/>
      <c r="HNO69" s="5"/>
      <c r="HNP69" s="5"/>
      <c r="HNQ69" s="5"/>
      <c r="HNR69" s="5"/>
      <c r="HNS69" s="5"/>
      <c r="HNT69" s="5"/>
      <c r="HNU69" s="5"/>
      <c r="HNV69" s="5"/>
      <c r="HNW69" s="5"/>
      <c r="HNX69" s="5"/>
      <c r="HNY69" s="5"/>
      <c r="HNZ69" s="5"/>
      <c r="HOA69" s="5"/>
      <c r="HOB69" s="5"/>
      <c r="HOC69" s="5"/>
      <c r="HOD69" s="5"/>
      <c r="HOE69" s="5"/>
      <c r="HOF69" s="5"/>
      <c r="HOG69" s="5"/>
      <c r="HOH69" s="5"/>
      <c r="HOI69" s="5"/>
      <c r="HOJ69" s="5"/>
      <c r="HOK69" s="5"/>
      <c r="HOL69" s="5"/>
      <c r="HOM69" s="5"/>
      <c r="HON69" s="5"/>
      <c r="HOO69" s="5"/>
      <c r="HOP69" s="5"/>
      <c r="HOQ69" s="5"/>
      <c r="HOR69" s="5"/>
      <c r="HOS69" s="5"/>
      <c r="HOT69" s="5"/>
      <c r="HOU69" s="5"/>
      <c r="HOV69" s="5"/>
      <c r="HOW69" s="5"/>
      <c r="HOX69" s="5"/>
      <c r="HOY69" s="5"/>
      <c r="HOZ69" s="5"/>
      <c r="HPA69" s="5"/>
      <c r="HPB69" s="5"/>
      <c r="HPC69" s="5"/>
      <c r="HPD69" s="5"/>
      <c r="HPE69" s="5"/>
      <c r="HPF69" s="5"/>
      <c r="HPG69" s="5"/>
      <c r="HPH69" s="5"/>
      <c r="HPI69" s="5"/>
      <c r="HPJ69" s="5"/>
      <c r="HPK69" s="5"/>
      <c r="HPL69" s="5"/>
      <c r="HPM69" s="5"/>
      <c r="HPN69" s="5"/>
      <c r="HPO69" s="5"/>
      <c r="HPP69" s="5"/>
      <c r="HPQ69" s="5"/>
      <c r="HPR69" s="5"/>
      <c r="HPS69" s="5"/>
      <c r="HPT69" s="5"/>
      <c r="HPU69" s="5"/>
      <c r="HPV69" s="5"/>
      <c r="HPW69" s="5"/>
      <c r="HPX69" s="5"/>
      <c r="HPY69" s="5"/>
      <c r="HPZ69" s="5"/>
      <c r="HQA69" s="5"/>
      <c r="HQB69" s="5"/>
      <c r="HQC69" s="5"/>
      <c r="HQD69" s="5"/>
      <c r="HQE69" s="5"/>
      <c r="HQF69" s="5"/>
      <c r="HQG69" s="5"/>
      <c r="HQH69" s="5"/>
      <c r="HQI69" s="5"/>
      <c r="HQJ69" s="5"/>
      <c r="HQK69" s="5"/>
      <c r="HQL69" s="5"/>
      <c r="HQM69" s="5"/>
      <c r="HQN69" s="5"/>
      <c r="HQO69" s="5"/>
      <c r="HQP69" s="5"/>
      <c r="HQQ69" s="5"/>
      <c r="HQR69" s="5"/>
      <c r="HQS69" s="5"/>
      <c r="HQT69" s="5"/>
      <c r="HQU69" s="5"/>
      <c r="HQV69" s="5"/>
      <c r="HQW69" s="5"/>
      <c r="HQX69" s="5"/>
      <c r="HQY69" s="5"/>
      <c r="HQZ69" s="5"/>
      <c r="HRA69" s="5"/>
      <c r="HRB69" s="5"/>
      <c r="HRC69" s="5"/>
      <c r="HRD69" s="5"/>
      <c r="HRE69" s="5"/>
      <c r="HRF69" s="5"/>
      <c r="HRG69" s="5"/>
      <c r="HRH69" s="5"/>
      <c r="HRI69" s="5"/>
      <c r="HRJ69" s="5"/>
      <c r="HRK69" s="5"/>
      <c r="HRL69" s="5"/>
      <c r="HRM69" s="5"/>
      <c r="HRN69" s="5"/>
      <c r="HRO69" s="5"/>
      <c r="HRP69" s="5"/>
      <c r="HRQ69" s="5"/>
      <c r="HRR69" s="5"/>
      <c r="HRS69" s="5"/>
      <c r="HRT69" s="5"/>
      <c r="HRU69" s="5"/>
      <c r="HRV69" s="5"/>
      <c r="HRW69" s="5"/>
      <c r="HRX69" s="5"/>
      <c r="HRY69" s="5"/>
      <c r="HRZ69" s="5"/>
      <c r="HSA69" s="5"/>
      <c r="HSB69" s="5"/>
      <c r="HSC69" s="5"/>
      <c r="HSD69" s="5"/>
      <c r="HSE69" s="5"/>
      <c r="HSF69" s="5"/>
      <c r="HSG69" s="5"/>
      <c r="HSH69" s="5"/>
      <c r="HSI69" s="5"/>
      <c r="HSJ69" s="5"/>
      <c r="HSK69" s="5"/>
      <c r="HSL69" s="5"/>
      <c r="HSM69" s="5"/>
      <c r="HSN69" s="5"/>
      <c r="HSO69" s="5"/>
      <c r="HSP69" s="5"/>
      <c r="HSQ69" s="5"/>
      <c r="HSR69" s="5"/>
      <c r="HSS69" s="5"/>
      <c r="HST69" s="5"/>
      <c r="HSU69" s="5"/>
      <c r="HSV69" s="5"/>
      <c r="HSW69" s="5"/>
      <c r="HSX69" s="5"/>
      <c r="HSY69" s="5"/>
      <c r="HSZ69" s="5"/>
      <c r="HTA69" s="5"/>
      <c r="HTB69" s="5"/>
      <c r="HTC69" s="5"/>
      <c r="HTD69" s="5"/>
      <c r="HTE69" s="5"/>
      <c r="HTF69" s="5"/>
      <c r="HTG69" s="5"/>
      <c r="HTH69" s="5"/>
      <c r="HTI69" s="5"/>
      <c r="HTJ69" s="5"/>
      <c r="HTK69" s="5"/>
      <c r="HTL69" s="5"/>
      <c r="HTM69" s="5"/>
      <c r="HTN69" s="5"/>
      <c r="HTO69" s="5"/>
      <c r="HTP69" s="5"/>
      <c r="HTQ69" s="5"/>
      <c r="HTR69" s="5"/>
      <c r="HTS69" s="5"/>
      <c r="HTT69" s="5"/>
      <c r="HTU69" s="5"/>
      <c r="HTV69" s="5"/>
      <c r="HTW69" s="5"/>
      <c r="HTX69" s="5"/>
      <c r="HTY69" s="5"/>
      <c r="HTZ69" s="5"/>
      <c r="HUA69" s="5"/>
      <c r="HUB69" s="5"/>
      <c r="HUC69" s="5"/>
      <c r="HUD69" s="5"/>
      <c r="HUE69" s="5"/>
      <c r="HUF69" s="5"/>
      <c r="HUG69" s="5"/>
      <c r="HUH69" s="5"/>
      <c r="HUI69" s="5"/>
      <c r="HUJ69" s="5"/>
      <c r="HUK69" s="5"/>
      <c r="HUL69" s="5"/>
      <c r="HUM69" s="5"/>
      <c r="HUN69" s="5"/>
      <c r="HUO69" s="5"/>
      <c r="HUP69" s="5"/>
      <c r="HUQ69" s="5"/>
      <c r="HUR69" s="5"/>
      <c r="HUS69" s="5"/>
      <c r="HUT69" s="5"/>
      <c r="HUU69" s="5"/>
      <c r="HUV69" s="5"/>
      <c r="HUW69" s="5"/>
      <c r="HUX69" s="5"/>
      <c r="HUY69" s="5"/>
      <c r="HUZ69" s="5"/>
      <c r="HVA69" s="5"/>
      <c r="HVB69" s="5"/>
      <c r="HVC69" s="5"/>
      <c r="HVD69" s="5"/>
      <c r="HVE69" s="5"/>
      <c r="HVF69" s="5"/>
      <c r="HVG69" s="5"/>
      <c r="HVH69" s="5"/>
      <c r="HVI69" s="5"/>
      <c r="HVJ69" s="5"/>
      <c r="HVK69" s="5"/>
      <c r="HVL69" s="5"/>
      <c r="HVM69" s="5"/>
      <c r="HVN69" s="5"/>
      <c r="HVO69" s="5"/>
      <c r="HVP69" s="5"/>
      <c r="HVQ69" s="5"/>
      <c r="HVR69" s="5"/>
      <c r="HVS69" s="5"/>
      <c r="HVT69" s="5"/>
      <c r="HVU69" s="5"/>
      <c r="HVV69" s="5"/>
      <c r="HVW69" s="5"/>
      <c r="HVX69" s="5"/>
      <c r="HVY69" s="5"/>
      <c r="HVZ69" s="5"/>
      <c r="HWA69" s="5"/>
      <c r="HWB69" s="5"/>
      <c r="HWC69" s="5"/>
      <c r="HWD69" s="5"/>
      <c r="HWE69" s="5"/>
      <c r="HWF69" s="5"/>
      <c r="HWG69" s="5"/>
      <c r="HWH69" s="5"/>
      <c r="HWI69" s="5"/>
      <c r="HWJ69" s="5"/>
      <c r="HWK69" s="5"/>
      <c r="HWL69" s="5"/>
      <c r="HWM69" s="5"/>
      <c r="HWN69" s="5"/>
      <c r="HWO69" s="5"/>
      <c r="HWP69" s="5"/>
      <c r="HWQ69" s="5"/>
      <c r="HWR69" s="5"/>
      <c r="HWS69" s="5"/>
      <c r="HWT69" s="5"/>
      <c r="HWU69" s="5"/>
      <c r="HWV69" s="5"/>
      <c r="HWW69" s="5"/>
      <c r="HWX69" s="5"/>
      <c r="HWY69" s="5"/>
      <c r="HWZ69" s="5"/>
      <c r="HXA69" s="5"/>
      <c r="HXB69" s="5"/>
      <c r="HXC69" s="5"/>
      <c r="HXD69" s="5"/>
      <c r="HXE69" s="5"/>
      <c r="HXF69" s="5"/>
      <c r="HXG69" s="5"/>
      <c r="HXH69" s="5"/>
      <c r="HXI69" s="5"/>
      <c r="HXJ69" s="5"/>
      <c r="HXK69" s="5"/>
      <c r="HXL69" s="5"/>
      <c r="HXM69" s="5"/>
      <c r="HXN69" s="5"/>
      <c r="HXO69" s="5"/>
      <c r="HXP69" s="5"/>
      <c r="HXQ69" s="5"/>
      <c r="HXR69" s="5"/>
      <c r="HXS69" s="5"/>
      <c r="HXT69" s="5"/>
      <c r="HXU69" s="5"/>
      <c r="HXV69" s="5"/>
      <c r="HXW69" s="5"/>
      <c r="HXX69" s="5"/>
      <c r="HXY69" s="5"/>
      <c r="HXZ69" s="5"/>
      <c r="HYA69" s="5"/>
      <c r="HYB69" s="5"/>
      <c r="HYC69" s="5"/>
      <c r="HYD69" s="5"/>
      <c r="HYE69" s="5"/>
      <c r="HYF69" s="5"/>
      <c r="HYG69" s="5"/>
      <c r="HYH69" s="5"/>
      <c r="HYI69" s="5"/>
      <c r="HYJ69" s="5"/>
      <c r="HYK69" s="5"/>
      <c r="HYL69" s="5"/>
      <c r="HYM69" s="5"/>
      <c r="HYN69" s="5"/>
      <c r="HYO69" s="5"/>
      <c r="HYP69" s="5"/>
      <c r="HYQ69" s="5"/>
      <c r="HYR69" s="5"/>
      <c r="HYS69" s="5"/>
      <c r="HYT69" s="5"/>
      <c r="HYU69" s="5"/>
      <c r="HYV69" s="5"/>
      <c r="HYW69" s="5"/>
      <c r="HYX69" s="5"/>
      <c r="HYY69" s="5"/>
      <c r="HYZ69" s="5"/>
      <c r="HZA69" s="5"/>
      <c r="HZB69" s="5"/>
      <c r="HZC69" s="5"/>
      <c r="HZD69" s="5"/>
      <c r="HZE69" s="5"/>
      <c r="HZF69" s="5"/>
      <c r="HZG69" s="5"/>
      <c r="HZH69" s="5"/>
      <c r="HZI69" s="5"/>
      <c r="HZJ69" s="5"/>
      <c r="HZK69" s="5"/>
      <c r="HZL69" s="5"/>
      <c r="HZM69" s="5"/>
      <c r="HZN69" s="5"/>
      <c r="HZO69" s="5"/>
      <c r="HZP69" s="5"/>
      <c r="HZQ69" s="5"/>
      <c r="HZR69" s="5"/>
      <c r="HZS69" s="5"/>
      <c r="HZT69" s="5"/>
      <c r="HZU69" s="5"/>
      <c r="HZV69" s="5"/>
      <c r="HZW69" s="5"/>
      <c r="HZX69" s="5"/>
      <c r="HZY69" s="5"/>
      <c r="HZZ69" s="5"/>
      <c r="IAA69" s="5"/>
      <c r="IAB69" s="5"/>
      <c r="IAC69" s="5"/>
      <c r="IAD69" s="5"/>
      <c r="IAE69" s="5"/>
      <c r="IAF69" s="5"/>
      <c r="IAG69" s="5"/>
      <c r="IAH69" s="5"/>
      <c r="IAI69" s="5"/>
      <c r="IAJ69" s="5"/>
      <c r="IAK69" s="5"/>
      <c r="IAL69" s="5"/>
      <c r="IAM69" s="5"/>
      <c r="IAN69" s="5"/>
      <c r="IAO69" s="5"/>
      <c r="IAP69" s="5"/>
      <c r="IAQ69" s="5"/>
      <c r="IAR69" s="5"/>
      <c r="IAS69" s="5"/>
      <c r="IAT69" s="5"/>
      <c r="IAU69" s="5"/>
      <c r="IAV69" s="5"/>
      <c r="IAW69" s="5"/>
      <c r="IAX69" s="5"/>
      <c r="IAY69" s="5"/>
      <c r="IAZ69" s="5"/>
      <c r="IBA69" s="5"/>
      <c r="IBB69" s="5"/>
      <c r="IBC69" s="5"/>
      <c r="IBD69" s="5"/>
      <c r="IBE69" s="5"/>
      <c r="IBF69" s="5"/>
      <c r="IBG69" s="5"/>
      <c r="IBH69" s="5"/>
      <c r="IBI69" s="5"/>
      <c r="IBJ69" s="5"/>
      <c r="IBK69" s="5"/>
      <c r="IBL69" s="5"/>
      <c r="IBM69" s="5"/>
      <c r="IBN69" s="5"/>
      <c r="IBO69" s="5"/>
      <c r="IBP69" s="5"/>
      <c r="IBQ69" s="5"/>
      <c r="IBR69" s="5"/>
      <c r="IBS69" s="5"/>
      <c r="IBT69" s="5"/>
      <c r="IBU69" s="5"/>
      <c r="IBV69" s="5"/>
      <c r="IBW69" s="5"/>
      <c r="IBX69" s="5"/>
      <c r="IBY69" s="5"/>
      <c r="IBZ69" s="5"/>
      <c r="ICA69" s="5"/>
      <c r="ICB69" s="5"/>
      <c r="ICC69" s="5"/>
      <c r="ICD69" s="5"/>
      <c r="ICE69" s="5"/>
      <c r="ICF69" s="5"/>
      <c r="ICG69" s="5"/>
      <c r="ICH69" s="5"/>
      <c r="ICI69" s="5"/>
      <c r="ICJ69" s="5"/>
      <c r="ICK69" s="5"/>
      <c r="ICL69" s="5"/>
      <c r="ICM69" s="5"/>
      <c r="ICN69" s="5"/>
      <c r="ICO69" s="5"/>
      <c r="ICP69" s="5"/>
      <c r="ICQ69" s="5"/>
      <c r="ICR69" s="5"/>
      <c r="ICS69" s="5"/>
      <c r="ICT69" s="5"/>
      <c r="ICU69" s="5"/>
      <c r="ICV69" s="5"/>
      <c r="ICW69" s="5"/>
      <c r="ICX69" s="5"/>
      <c r="ICY69" s="5"/>
      <c r="ICZ69" s="5"/>
      <c r="IDA69" s="5"/>
      <c r="IDB69" s="5"/>
      <c r="IDC69" s="5"/>
      <c r="IDD69" s="5"/>
      <c r="IDE69" s="5"/>
      <c r="IDF69" s="5"/>
      <c r="IDG69" s="5"/>
      <c r="IDH69" s="5"/>
      <c r="IDI69" s="5"/>
      <c r="IDJ69" s="5"/>
      <c r="IDK69" s="5"/>
      <c r="IDL69" s="5"/>
      <c r="IDM69" s="5"/>
      <c r="IDN69" s="5"/>
      <c r="IDO69" s="5"/>
      <c r="IDP69" s="5"/>
      <c r="IDQ69" s="5"/>
      <c r="IDR69" s="5"/>
      <c r="IDS69" s="5"/>
      <c r="IDT69" s="5"/>
      <c r="IDU69" s="5"/>
      <c r="IDV69" s="5"/>
      <c r="IDW69" s="5"/>
      <c r="IDX69" s="5"/>
      <c r="IDY69" s="5"/>
      <c r="IDZ69" s="5"/>
      <c r="IEA69" s="5"/>
      <c r="IEB69" s="5"/>
      <c r="IEC69" s="5"/>
      <c r="IED69" s="5"/>
      <c r="IEE69" s="5"/>
      <c r="IEF69" s="5"/>
      <c r="IEG69" s="5"/>
      <c r="IEH69" s="5"/>
      <c r="IEI69" s="5"/>
      <c r="IEJ69" s="5"/>
      <c r="IEK69" s="5"/>
      <c r="IEL69" s="5"/>
      <c r="IEM69" s="5"/>
      <c r="IEN69" s="5"/>
      <c r="IEO69" s="5"/>
      <c r="IEP69" s="5"/>
      <c r="IEQ69" s="5"/>
      <c r="IER69" s="5"/>
      <c r="IES69" s="5"/>
      <c r="IET69" s="5"/>
      <c r="IEU69" s="5"/>
      <c r="IEV69" s="5"/>
      <c r="IEW69" s="5"/>
      <c r="IEX69" s="5"/>
      <c r="IEY69" s="5"/>
      <c r="IEZ69" s="5"/>
      <c r="IFA69" s="5"/>
      <c r="IFB69" s="5"/>
      <c r="IFC69" s="5"/>
      <c r="IFD69" s="5"/>
      <c r="IFE69" s="5"/>
      <c r="IFF69" s="5"/>
      <c r="IFG69" s="5"/>
      <c r="IFH69" s="5"/>
      <c r="IFI69" s="5"/>
      <c r="IFJ69" s="5"/>
      <c r="IFK69" s="5"/>
      <c r="IFL69" s="5"/>
      <c r="IFM69" s="5"/>
      <c r="IFN69" s="5"/>
      <c r="IFO69" s="5"/>
      <c r="IFP69" s="5"/>
      <c r="IFQ69" s="5"/>
      <c r="IFR69" s="5"/>
      <c r="IFS69" s="5"/>
      <c r="IFT69" s="5"/>
      <c r="IFU69" s="5"/>
      <c r="IFV69" s="5"/>
      <c r="IFW69" s="5"/>
      <c r="IFX69" s="5"/>
      <c r="IFY69" s="5"/>
      <c r="IFZ69" s="5"/>
      <c r="IGA69" s="5"/>
      <c r="IGB69" s="5"/>
      <c r="IGC69" s="5"/>
      <c r="IGD69" s="5"/>
      <c r="IGE69" s="5"/>
      <c r="IGF69" s="5"/>
      <c r="IGG69" s="5"/>
      <c r="IGH69" s="5"/>
      <c r="IGI69" s="5"/>
      <c r="IGJ69" s="5"/>
      <c r="IGK69" s="5"/>
      <c r="IGL69" s="5"/>
      <c r="IGM69" s="5"/>
      <c r="IGN69" s="5"/>
      <c r="IGO69" s="5"/>
      <c r="IGP69" s="5"/>
      <c r="IGQ69" s="5"/>
      <c r="IGR69" s="5"/>
      <c r="IGS69" s="5"/>
      <c r="IGT69" s="5"/>
      <c r="IGU69" s="5"/>
      <c r="IGV69" s="5"/>
      <c r="IGW69" s="5"/>
      <c r="IGX69" s="5"/>
      <c r="IGY69" s="5"/>
      <c r="IGZ69" s="5"/>
      <c r="IHA69" s="5"/>
      <c r="IHB69" s="5"/>
      <c r="IHC69" s="5"/>
      <c r="IHD69" s="5"/>
      <c r="IHE69" s="5"/>
      <c r="IHF69" s="5"/>
      <c r="IHG69" s="5"/>
      <c r="IHH69" s="5"/>
      <c r="IHI69" s="5"/>
      <c r="IHJ69" s="5"/>
      <c r="IHK69" s="5"/>
      <c r="IHL69" s="5"/>
      <c r="IHM69" s="5"/>
      <c r="IHN69" s="5"/>
      <c r="IHO69" s="5"/>
      <c r="IHP69" s="5"/>
      <c r="IHQ69" s="5"/>
      <c r="IHR69" s="5"/>
      <c r="IHS69" s="5"/>
      <c r="IHT69" s="5"/>
      <c r="IHU69" s="5"/>
      <c r="IHV69" s="5"/>
      <c r="IHW69" s="5"/>
      <c r="IHX69" s="5"/>
      <c r="IHY69" s="5"/>
      <c r="IHZ69" s="5"/>
      <c r="IIA69" s="5"/>
      <c r="IIB69" s="5"/>
      <c r="IIC69" s="5"/>
      <c r="IID69" s="5"/>
      <c r="IIE69" s="5"/>
      <c r="IIF69" s="5"/>
      <c r="IIG69" s="5"/>
      <c r="IIH69" s="5"/>
      <c r="III69" s="5"/>
      <c r="IIJ69" s="5"/>
      <c r="IIK69" s="5"/>
      <c r="IIL69" s="5"/>
      <c r="IIM69" s="5"/>
      <c r="IIN69" s="5"/>
      <c r="IIO69" s="5"/>
      <c r="IIP69" s="5"/>
      <c r="IIQ69" s="5"/>
      <c r="IIR69" s="5"/>
      <c r="IIS69" s="5"/>
      <c r="IIT69" s="5"/>
      <c r="IIU69" s="5"/>
      <c r="IIV69" s="5"/>
      <c r="IIW69" s="5"/>
      <c r="IIX69" s="5"/>
      <c r="IIY69" s="5"/>
      <c r="IIZ69" s="5"/>
      <c r="IJA69" s="5"/>
      <c r="IJB69" s="5"/>
      <c r="IJC69" s="5"/>
      <c r="IJD69" s="5"/>
      <c r="IJE69" s="5"/>
      <c r="IJF69" s="5"/>
      <c r="IJG69" s="5"/>
      <c r="IJH69" s="5"/>
      <c r="IJI69" s="5"/>
      <c r="IJJ69" s="5"/>
      <c r="IJK69" s="5"/>
      <c r="IJL69" s="5"/>
      <c r="IJM69" s="5"/>
      <c r="IJN69" s="5"/>
      <c r="IJO69" s="5"/>
      <c r="IJP69" s="5"/>
      <c r="IJQ69" s="5"/>
      <c r="IJR69" s="5"/>
      <c r="IJS69" s="5"/>
      <c r="IJT69" s="5"/>
      <c r="IJU69" s="5"/>
      <c r="IJV69" s="5"/>
      <c r="IJW69" s="5"/>
      <c r="IJX69" s="5"/>
      <c r="IJY69" s="5"/>
      <c r="IJZ69" s="5"/>
      <c r="IKA69" s="5"/>
      <c r="IKB69" s="5"/>
      <c r="IKC69" s="5"/>
      <c r="IKD69" s="5"/>
      <c r="IKE69" s="5"/>
      <c r="IKF69" s="5"/>
      <c r="IKG69" s="5"/>
      <c r="IKH69" s="5"/>
      <c r="IKI69" s="5"/>
      <c r="IKJ69" s="5"/>
      <c r="IKK69" s="5"/>
      <c r="IKL69" s="5"/>
      <c r="IKM69" s="5"/>
      <c r="IKN69" s="5"/>
      <c r="IKO69" s="5"/>
      <c r="IKP69" s="5"/>
      <c r="IKQ69" s="5"/>
      <c r="IKR69" s="5"/>
      <c r="IKS69" s="5"/>
      <c r="IKT69" s="5"/>
      <c r="IKU69" s="5"/>
      <c r="IKV69" s="5"/>
      <c r="IKW69" s="5"/>
      <c r="IKX69" s="5"/>
      <c r="IKY69" s="5"/>
      <c r="IKZ69" s="5"/>
      <c r="ILA69" s="5"/>
      <c r="ILB69" s="5"/>
      <c r="ILC69" s="5"/>
      <c r="ILD69" s="5"/>
      <c r="ILE69" s="5"/>
      <c r="ILF69" s="5"/>
      <c r="ILG69" s="5"/>
      <c r="ILH69" s="5"/>
      <c r="ILI69" s="5"/>
      <c r="ILJ69" s="5"/>
      <c r="ILK69" s="5"/>
      <c r="ILL69" s="5"/>
      <c r="ILM69" s="5"/>
      <c r="ILN69" s="5"/>
      <c r="ILO69" s="5"/>
      <c r="ILP69" s="5"/>
      <c r="ILQ69" s="5"/>
      <c r="ILR69" s="5"/>
      <c r="ILS69" s="5"/>
      <c r="ILT69" s="5"/>
      <c r="ILU69" s="5"/>
      <c r="ILV69" s="5"/>
      <c r="ILW69" s="5"/>
      <c r="ILX69" s="5"/>
      <c r="ILY69" s="5"/>
      <c r="ILZ69" s="5"/>
      <c r="IMA69" s="5"/>
      <c r="IMB69" s="5"/>
      <c r="IMC69" s="5"/>
      <c r="IMD69" s="5"/>
      <c r="IME69" s="5"/>
      <c r="IMF69" s="5"/>
      <c r="IMG69" s="5"/>
      <c r="IMH69" s="5"/>
      <c r="IMI69" s="5"/>
      <c r="IMJ69" s="5"/>
      <c r="IMK69" s="5"/>
      <c r="IML69" s="5"/>
      <c r="IMM69" s="5"/>
      <c r="IMN69" s="5"/>
      <c r="IMO69" s="5"/>
      <c r="IMP69" s="5"/>
      <c r="IMQ69" s="5"/>
      <c r="IMR69" s="5"/>
      <c r="IMS69" s="5"/>
      <c r="IMT69" s="5"/>
      <c r="IMU69" s="5"/>
      <c r="IMV69" s="5"/>
      <c r="IMW69" s="5"/>
      <c r="IMX69" s="5"/>
      <c r="IMY69" s="5"/>
      <c r="IMZ69" s="5"/>
      <c r="INA69" s="5"/>
      <c r="INB69" s="5"/>
      <c r="INC69" s="5"/>
      <c r="IND69" s="5"/>
      <c r="INE69" s="5"/>
      <c r="INF69" s="5"/>
      <c r="ING69" s="5"/>
      <c r="INH69" s="5"/>
      <c r="INI69" s="5"/>
      <c r="INJ69" s="5"/>
      <c r="INK69" s="5"/>
      <c r="INL69" s="5"/>
      <c r="INM69" s="5"/>
      <c r="INN69" s="5"/>
      <c r="INO69" s="5"/>
      <c r="INP69" s="5"/>
      <c r="INQ69" s="5"/>
      <c r="INR69" s="5"/>
      <c r="INS69" s="5"/>
      <c r="INT69" s="5"/>
      <c r="INU69" s="5"/>
      <c r="INV69" s="5"/>
      <c r="INW69" s="5"/>
      <c r="INX69" s="5"/>
      <c r="INY69" s="5"/>
      <c r="INZ69" s="5"/>
      <c r="IOA69" s="5"/>
      <c r="IOB69" s="5"/>
      <c r="IOC69" s="5"/>
      <c r="IOD69" s="5"/>
      <c r="IOE69" s="5"/>
      <c r="IOF69" s="5"/>
      <c r="IOG69" s="5"/>
      <c r="IOH69" s="5"/>
      <c r="IOI69" s="5"/>
      <c r="IOJ69" s="5"/>
      <c r="IOK69" s="5"/>
      <c r="IOL69" s="5"/>
      <c r="IOM69" s="5"/>
      <c r="ION69" s="5"/>
      <c r="IOO69" s="5"/>
      <c r="IOP69" s="5"/>
      <c r="IOQ69" s="5"/>
      <c r="IOR69" s="5"/>
      <c r="IOS69" s="5"/>
      <c r="IOT69" s="5"/>
      <c r="IOU69" s="5"/>
      <c r="IOV69" s="5"/>
      <c r="IOW69" s="5"/>
      <c r="IOX69" s="5"/>
      <c r="IOY69" s="5"/>
      <c r="IOZ69" s="5"/>
      <c r="IPA69" s="5"/>
      <c r="IPB69" s="5"/>
      <c r="IPC69" s="5"/>
      <c r="IPD69" s="5"/>
      <c r="IPE69" s="5"/>
      <c r="IPF69" s="5"/>
      <c r="IPG69" s="5"/>
      <c r="IPH69" s="5"/>
      <c r="IPI69" s="5"/>
      <c r="IPJ69" s="5"/>
      <c r="IPK69" s="5"/>
      <c r="IPL69" s="5"/>
      <c r="IPM69" s="5"/>
      <c r="IPN69" s="5"/>
      <c r="IPO69" s="5"/>
      <c r="IPP69" s="5"/>
      <c r="IPQ69" s="5"/>
      <c r="IPR69" s="5"/>
      <c r="IPS69" s="5"/>
      <c r="IPT69" s="5"/>
      <c r="IPU69" s="5"/>
      <c r="IPV69" s="5"/>
      <c r="IPW69" s="5"/>
      <c r="IPX69" s="5"/>
      <c r="IPY69" s="5"/>
      <c r="IPZ69" s="5"/>
      <c r="IQA69" s="5"/>
      <c r="IQB69" s="5"/>
      <c r="IQC69" s="5"/>
      <c r="IQD69" s="5"/>
      <c r="IQE69" s="5"/>
      <c r="IQF69" s="5"/>
      <c r="IQG69" s="5"/>
      <c r="IQH69" s="5"/>
      <c r="IQI69" s="5"/>
      <c r="IQJ69" s="5"/>
      <c r="IQK69" s="5"/>
      <c r="IQL69" s="5"/>
      <c r="IQM69" s="5"/>
      <c r="IQN69" s="5"/>
      <c r="IQO69" s="5"/>
      <c r="IQP69" s="5"/>
      <c r="IQQ69" s="5"/>
      <c r="IQR69" s="5"/>
      <c r="IQS69" s="5"/>
      <c r="IQT69" s="5"/>
      <c r="IQU69" s="5"/>
      <c r="IQV69" s="5"/>
      <c r="IQW69" s="5"/>
      <c r="IQX69" s="5"/>
      <c r="IQY69" s="5"/>
      <c r="IQZ69" s="5"/>
      <c r="IRA69" s="5"/>
      <c r="IRB69" s="5"/>
      <c r="IRC69" s="5"/>
      <c r="IRD69" s="5"/>
      <c r="IRE69" s="5"/>
      <c r="IRF69" s="5"/>
      <c r="IRG69" s="5"/>
      <c r="IRH69" s="5"/>
      <c r="IRI69" s="5"/>
      <c r="IRJ69" s="5"/>
      <c r="IRK69" s="5"/>
      <c r="IRL69" s="5"/>
      <c r="IRM69" s="5"/>
      <c r="IRN69" s="5"/>
      <c r="IRO69" s="5"/>
      <c r="IRP69" s="5"/>
      <c r="IRQ69" s="5"/>
      <c r="IRR69" s="5"/>
      <c r="IRS69" s="5"/>
      <c r="IRT69" s="5"/>
      <c r="IRU69" s="5"/>
      <c r="IRV69" s="5"/>
      <c r="IRW69" s="5"/>
      <c r="IRX69" s="5"/>
      <c r="IRY69" s="5"/>
      <c r="IRZ69" s="5"/>
      <c r="ISA69" s="5"/>
      <c r="ISB69" s="5"/>
      <c r="ISC69" s="5"/>
      <c r="ISD69" s="5"/>
      <c r="ISE69" s="5"/>
      <c r="ISF69" s="5"/>
      <c r="ISG69" s="5"/>
      <c r="ISH69" s="5"/>
      <c r="ISI69" s="5"/>
      <c r="ISJ69" s="5"/>
      <c r="ISK69" s="5"/>
      <c r="ISL69" s="5"/>
      <c r="ISM69" s="5"/>
      <c r="ISN69" s="5"/>
      <c r="ISO69" s="5"/>
      <c r="ISP69" s="5"/>
      <c r="ISQ69" s="5"/>
      <c r="ISR69" s="5"/>
      <c r="ISS69" s="5"/>
      <c r="IST69" s="5"/>
      <c r="ISU69" s="5"/>
      <c r="ISV69" s="5"/>
      <c r="ISW69" s="5"/>
      <c r="ISX69" s="5"/>
      <c r="ISY69" s="5"/>
      <c r="ISZ69" s="5"/>
      <c r="ITA69" s="5"/>
      <c r="ITB69" s="5"/>
      <c r="ITC69" s="5"/>
      <c r="ITD69" s="5"/>
      <c r="ITE69" s="5"/>
      <c r="ITF69" s="5"/>
      <c r="ITG69" s="5"/>
      <c r="ITH69" s="5"/>
      <c r="ITI69" s="5"/>
      <c r="ITJ69" s="5"/>
      <c r="ITK69" s="5"/>
      <c r="ITL69" s="5"/>
      <c r="ITM69" s="5"/>
      <c r="ITN69" s="5"/>
      <c r="ITO69" s="5"/>
      <c r="ITP69" s="5"/>
      <c r="ITQ69" s="5"/>
      <c r="ITR69" s="5"/>
      <c r="ITS69" s="5"/>
      <c r="ITT69" s="5"/>
      <c r="ITU69" s="5"/>
      <c r="ITV69" s="5"/>
      <c r="ITW69" s="5"/>
      <c r="ITX69" s="5"/>
      <c r="ITY69" s="5"/>
      <c r="ITZ69" s="5"/>
      <c r="IUA69" s="5"/>
      <c r="IUB69" s="5"/>
      <c r="IUC69" s="5"/>
      <c r="IUD69" s="5"/>
      <c r="IUE69" s="5"/>
      <c r="IUF69" s="5"/>
      <c r="IUG69" s="5"/>
      <c r="IUH69" s="5"/>
      <c r="IUI69" s="5"/>
      <c r="IUJ69" s="5"/>
      <c r="IUK69" s="5"/>
      <c r="IUL69" s="5"/>
      <c r="IUM69" s="5"/>
      <c r="IUN69" s="5"/>
      <c r="IUO69" s="5"/>
      <c r="IUP69" s="5"/>
      <c r="IUQ69" s="5"/>
      <c r="IUR69" s="5"/>
      <c r="IUS69" s="5"/>
      <c r="IUT69" s="5"/>
      <c r="IUU69" s="5"/>
      <c r="IUV69" s="5"/>
      <c r="IUW69" s="5"/>
      <c r="IUX69" s="5"/>
      <c r="IUY69" s="5"/>
      <c r="IUZ69" s="5"/>
      <c r="IVA69" s="5"/>
      <c r="IVB69" s="5"/>
      <c r="IVC69" s="5"/>
      <c r="IVD69" s="5"/>
      <c r="IVE69" s="5"/>
      <c r="IVF69" s="5"/>
      <c r="IVG69" s="5"/>
      <c r="IVH69" s="5"/>
      <c r="IVI69" s="5"/>
      <c r="IVJ69" s="5"/>
      <c r="IVK69" s="5"/>
      <c r="IVL69" s="5"/>
      <c r="IVM69" s="5"/>
      <c r="IVN69" s="5"/>
      <c r="IVO69" s="5"/>
      <c r="IVP69" s="5"/>
      <c r="IVQ69" s="5"/>
      <c r="IVR69" s="5"/>
      <c r="IVS69" s="5"/>
      <c r="IVT69" s="5"/>
      <c r="IVU69" s="5"/>
      <c r="IVV69" s="5"/>
      <c r="IVW69" s="5"/>
      <c r="IVX69" s="5"/>
      <c r="IVY69" s="5"/>
      <c r="IVZ69" s="5"/>
      <c r="IWA69" s="5"/>
      <c r="IWB69" s="5"/>
      <c r="IWC69" s="5"/>
      <c r="IWD69" s="5"/>
      <c r="IWE69" s="5"/>
      <c r="IWF69" s="5"/>
      <c r="IWG69" s="5"/>
      <c r="IWH69" s="5"/>
      <c r="IWI69" s="5"/>
      <c r="IWJ69" s="5"/>
      <c r="IWK69" s="5"/>
      <c r="IWL69" s="5"/>
      <c r="IWM69" s="5"/>
      <c r="IWN69" s="5"/>
      <c r="IWO69" s="5"/>
      <c r="IWP69" s="5"/>
      <c r="IWQ69" s="5"/>
      <c r="IWR69" s="5"/>
      <c r="IWS69" s="5"/>
      <c r="IWT69" s="5"/>
      <c r="IWU69" s="5"/>
      <c r="IWV69" s="5"/>
      <c r="IWW69" s="5"/>
      <c r="IWX69" s="5"/>
      <c r="IWY69" s="5"/>
      <c r="IWZ69" s="5"/>
      <c r="IXA69" s="5"/>
      <c r="IXB69" s="5"/>
      <c r="IXC69" s="5"/>
      <c r="IXD69" s="5"/>
      <c r="IXE69" s="5"/>
      <c r="IXF69" s="5"/>
      <c r="IXG69" s="5"/>
      <c r="IXH69" s="5"/>
      <c r="IXI69" s="5"/>
      <c r="IXJ69" s="5"/>
      <c r="IXK69" s="5"/>
      <c r="IXL69" s="5"/>
      <c r="IXM69" s="5"/>
      <c r="IXN69" s="5"/>
      <c r="IXO69" s="5"/>
      <c r="IXP69" s="5"/>
      <c r="IXQ69" s="5"/>
      <c r="IXR69" s="5"/>
      <c r="IXS69" s="5"/>
      <c r="IXT69" s="5"/>
      <c r="IXU69" s="5"/>
      <c r="IXV69" s="5"/>
      <c r="IXW69" s="5"/>
      <c r="IXX69" s="5"/>
      <c r="IXY69" s="5"/>
      <c r="IXZ69" s="5"/>
      <c r="IYA69" s="5"/>
      <c r="IYB69" s="5"/>
      <c r="IYC69" s="5"/>
      <c r="IYD69" s="5"/>
      <c r="IYE69" s="5"/>
      <c r="IYF69" s="5"/>
      <c r="IYG69" s="5"/>
      <c r="IYH69" s="5"/>
      <c r="IYI69" s="5"/>
      <c r="IYJ69" s="5"/>
      <c r="IYK69" s="5"/>
      <c r="IYL69" s="5"/>
      <c r="IYM69" s="5"/>
      <c r="IYN69" s="5"/>
      <c r="IYO69" s="5"/>
      <c r="IYP69" s="5"/>
      <c r="IYQ69" s="5"/>
      <c r="IYR69" s="5"/>
      <c r="IYS69" s="5"/>
      <c r="IYT69" s="5"/>
      <c r="IYU69" s="5"/>
      <c r="IYV69" s="5"/>
      <c r="IYW69" s="5"/>
      <c r="IYX69" s="5"/>
      <c r="IYY69" s="5"/>
      <c r="IYZ69" s="5"/>
      <c r="IZA69" s="5"/>
      <c r="IZB69" s="5"/>
      <c r="IZC69" s="5"/>
      <c r="IZD69" s="5"/>
      <c r="IZE69" s="5"/>
      <c r="IZF69" s="5"/>
      <c r="IZG69" s="5"/>
      <c r="IZH69" s="5"/>
      <c r="IZI69" s="5"/>
      <c r="IZJ69" s="5"/>
      <c r="IZK69" s="5"/>
      <c r="IZL69" s="5"/>
      <c r="IZM69" s="5"/>
      <c r="IZN69" s="5"/>
      <c r="IZO69" s="5"/>
      <c r="IZP69" s="5"/>
      <c r="IZQ69" s="5"/>
      <c r="IZR69" s="5"/>
      <c r="IZS69" s="5"/>
      <c r="IZT69" s="5"/>
      <c r="IZU69" s="5"/>
      <c r="IZV69" s="5"/>
      <c r="IZW69" s="5"/>
      <c r="IZX69" s="5"/>
      <c r="IZY69" s="5"/>
      <c r="IZZ69" s="5"/>
      <c r="JAA69" s="5"/>
      <c r="JAB69" s="5"/>
      <c r="JAC69" s="5"/>
      <c r="JAD69" s="5"/>
      <c r="JAE69" s="5"/>
      <c r="JAF69" s="5"/>
      <c r="JAG69" s="5"/>
      <c r="JAH69" s="5"/>
      <c r="JAI69" s="5"/>
      <c r="JAJ69" s="5"/>
      <c r="JAK69" s="5"/>
      <c r="JAL69" s="5"/>
      <c r="JAM69" s="5"/>
      <c r="JAN69" s="5"/>
      <c r="JAO69" s="5"/>
      <c r="JAP69" s="5"/>
      <c r="JAQ69" s="5"/>
      <c r="JAR69" s="5"/>
      <c r="JAS69" s="5"/>
      <c r="JAT69" s="5"/>
      <c r="JAU69" s="5"/>
      <c r="JAV69" s="5"/>
      <c r="JAW69" s="5"/>
      <c r="JAX69" s="5"/>
      <c r="JAY69" s="5"/>
      <c r="JAZ69" s="5"/>
      <c r="JBA69" s="5"/>
      <c r="JBB69" s="5"/>
      <c r="JBC69" s="5"/>
      <c r="JBD69" s="5"/>
      <c r="JBE69" s="5"/>
      <c r="JBF69" s="5"/>
      <c r="JBG69" s="5"/>
      <c r="JBH69" s="5"/>
      <c r="JBI69" s="5"/>
      <c r="JBJ69" s="5"/>
      <c r="JBK69" s="5"/>
      <c r="JBL69" s="5"/>
      <c r="JBM69" s="5"/>
      <c r="JBN69" s="5"/>
      <c r="JBO69" s="5"/>
      <c r="JBP69" s="5"/>
      <c r="JBQ69" s="5"/>
      <c r="JBR69" s="5"/>
      <c r="JBS69" s="5"/>
      <c r="JBT69" s="5"/>
      <c r="JBU69" s="5"/>
      <c r="JBV69" s="5"/>
      <c r="JBW69" s="5"/>
      <c r="JBX69" s="5"/>
      <c r="JBY69" s="5"/>
      <c r="JBZ69" s="5"/>
      <c r="JCA69" s="5"/>
      <c r="JCB69" s="5"/>
      <c r="JCC69" s="5"/>
      <c r="JCD69" s="5"/>
      <c r="JCE69" s="5"/>
      <c r="JCF69" s="5"/>
      <c r="JCG69" s="5"/>
      <c r="JCH69" s="5"/>
      <c r="JCI69" s="5"/>
      <c r="JCJ69" s="5"/>
      <c r="JCK69" s="5"/>
      <c r="JCL69" s="5"/>
      <c r="JCM69" s="5"/>
      <c r="JCN69" s="5"/>
      <c r="JCO69" s="5"/>
      <c r="JCP69" s="5"/>
      <c r="JCQ69" s="5"/>
      <c r="JCR69" s="5"/>
      <c r="JCS69" s="5"/>
      <c r="JCT69" s="5"/>
      <c r="JCU69" s="5"/>
      <c r="JCV69" s="5"/>
      <c r="JCW69" s="5"/>
      <c r="JCX69" s="5"/>
      <c r="JCY69" s="5"/>
      <c r="JCZ69" s="5"/>
      <c r="JDA69" s="5"/>
      <c r="JDB69" s="5"/>
      <c r="JDC69" s="5"/>
      <c r="JDD69" s="5"/>
      <c r="JDE69" s="5"/>
      <c r="JDF69" s="5"/>
      <c r="JDG69" s="5"/>
      <c r="JDH69" s="5"/>
      <c r="JDI69" s="5"/>
      <c r="JDJ69" s="5"/>
      <c r="JDK69" s="5"/>
      <c r="JDL69" s="5"/>
      <c r="JDM69" s="5"/>
      <c r="JDN69" s="5"/>
      <c r="JDO69" s="5"/>
      <c r="JDP69" s="5"/>
      <c r="JDQ69" s="5"/>
      <c r="JDR69" s="5"/>
      <c r="JDS69" s="5"/>
      <c r="JDT69" s="5"/>
      <c r="JDU69" s="5"/>
      <c r="JDV69" s="5"/>
      <c r="JDW69" s="5"/>
      <c r="JDX69" s="5"/>
      <c r="JDY69" s="5"/>
      <c r="JDZ69" s="5"/>
      <c r="JEA69" s="5"/>
      <c r="JEB69" s="5"/>
      <c r="JEC69" s="5"/>
      <c r="JED69" s="5"/>
      <c r="JEE69" s="5"/>
      <c r="JEF69" s="5"/>
      <c r="JEG69" s="5"/>
      <c r="JEH69" s="5"/>
      <c r="JEI69" s="5"/>
      <c r="JEJ69" s="5"/>
      <c r="JEK69" s="5"/>
      <c r="JEL69" s="5"/>
      <c r="JEM69" s="5"/>
      <c r="JEN69" s="5"/>
      <c r="JEO69" s="5"/>
      <c r="JEP69" s="5"/>
      <c r="JEQ69" s="5"/>
      <c r="JER69" s="5"/>
      <c r="JES69" s="5"/>
      <c r="JET69" s="5"/>
      <c r="JEU69" s="5"/>
      <c r="JEV69" s="5"/>
      <c r="JEW69" s="5"/>
      <c r="JEX69" s="5"/>
      <c r="JEY69" s="5"/>
      <c r="JEZ69" s="5"/>
      <c r="JFA69" s="5"/>
      <c r="JFB69" s="5"/>
      <c r="JFC69" s="5"/>
      <c r="JFD69" s="5"/>
      <c r="JFE69" s="5"/>
      <c r="JFF69" s="5"/>
      <c r="JFG69" s="5"/>
      <c r="JFH69" s="5"/>
      <c r="JFI69" s="5"/>
      <c r="JFJ69" s="5"/>
      <c r="JFK69" s="5"/>
      <c r="JFL69" s="5"/>
      <c r="JFM69" s="5"/>
      <c r="JFN69" s="5"/>
      <c r="JFO69" s="5"/>
      <c r="JFP69" s="5"/>
      <c r="JFQ69" s="5"/>
      <c r="JFR69" s="5"/>
      <c r="JFS69" s="5"/>
      <c r="JFT69" s="5"/>
      <c r="JFU69" s="5"/>
      <c r="JFV69" s="5"/>
      <c r="JFW69" s="5"/>
      <c r="JFX69" s="5"/>
      <c r="JFY69" s="5"/>
      <c r="JFZ69" s="5"/>
      <c r="JGA69" s="5"/>
      <c r="JGB69" s="5"/>
      <c r="JGC69" s="5"/>
      <c r="JGD69" s="5"/>
      <c r="JGE69" s="5"/>
      <c r="JGF69" s="5"/>
      <c r="JGG69" s="5"/>
      <c r="JGH69" s="5"/>
      <c r="JGI69" s="5"/>
      <c r="JGJ69" s="5"/>
      <c r="JGK69" s="5"/>
      <c r="JGL69" s="5"/>
      <c r="JGM69" s="5"/>
      <c r="JGN69" s="5"/>
      <c r="JGO69" s="5"/>
      <c r="JGP69" s="5"/>
      <c r="JGQ69" s="5"/>
      <c r="JGR69" s="5"/>
      <c r="JGS69" s="5"/>
      <c r="JGT69" s="5"/>
      <c r="JGU69" s="5"/>
      <c r="JGV69" s="5"/>
      <c r="JGW69" s="5"/>
      <c r="JGX69" s="5"/>
      <c r="JGY69" s="5"/>
      <c r="JGZ69" s="5"/>
      <c r="JHA69" s="5"/>
      <c r="JHB69" s="5"/>
      <c r="JHC69" s="5"/>
      <c r="JHD69" s="5"/>
      <c r="JHE69" s="5"/>
      <c r="JHF69" s="5"/>
      <c r="JHG69" s="5"/>
      <c r="JHH69" s="5"/>
      <c r="JHI69" s="5"/>
      <c r="JHJ69" s="5"/>
      <c r="JHK69" s="5"/>
      <c r="JHL69" s="5"/>
      <c r="JHM69" s="5"/>
      <c r="JHN69" s="5"/>
      <c r="JHO69" s="5"/>
      <c r="JHP69" s="5"/>
      <c r="JHQ69" s="5"/>
      <c r="JHR69" s="5"/>
      <c r="JHS69" s="5"/>
      <c r="JHT69" s="5"/>
      <c r="JHU69" s="5"/>
      <c r="JHV69" s="5"/>
      <c r="JHW69" s="5"/>
      <c r="JHX69" s="5"/>
      <c r="JHY69" s="5"/>
      <c r="JHZ69" s="5"/>
      <c r="JIA69" s="5"/>
      <c r="JIB69" s="5"/>
      <c r="JIC69" s="5"/>
      <c r="JID69" s="5"/>
      <c r="JIE69" s="5"/>
      <c r="JIF69" s="5"/>
      <c r="JIG69" s="5"/>
      <c r="JIH69" s="5"/>
      <c r="JII69" s="5"/>
      <c r="JIJ69" s="5"/>
      <c r="JIK69" s="5"/>
      <c r="JIL69" s="5"/>
      <c r="JIM69" s="5"/>
      <c r="JIN69" s="5"/>
      <c r="JIO69" s="5"/>
      <c r="JIP69" s="5"/>
      <c r="JIQ69" s="5"/>
      <c r="JIR69" s="5"/>
      <c r="JIS69" s="5"/>
      <c r="JIT69" s="5"/>
      <c r="JIU69" s="5"/>
      <c r="JIV69" s="5"/>
      <c r="JIW69" s="5"/>
      <c r="JIX69" s="5"/>
      <c r="JIY69" s="5"/>
      <c r="JIZ69" s="5"/>
      <c r="JJA69" s="5"/>
      <c r="JJB69" s="5"/>
      <c r="JJC69" s="5"/>
      <c r="JJD69" s="5"/>
      <c r="JJE69" s="5"/>
      <c r="JJF69" s="5"/>
      <c r="JJG69" s="5"/>
      <c r="JJH69" s="5"/>
      <c r="JJI69" s="5"/>
      <c r="JJJ69" s="5"/>
      <c r="JJK69" s="5"/>
      <c r="JJL69" s="5"/>
      <c r="JJM69" s="5"/>
      <c r="JJN69" s="5"/>
      <c r="JJO69" s="5"/>
      <c r="JJP69" s="5"/>
      <c r="JJQ69" s="5"/>
      <c r="JJR69" s="5"/>
      <c r="JJS69" s="5"/>
      <c r="JJT69" s="5"/>
      <c r="JJU69" s="5"/>
      <c r="JJV69" s="5"/>
      <c r="JJW69" s="5"/>
      <c r="JJX69" s="5"/>
      <c r="JJY69" s="5"/>
      <c r="JJZ69" s="5"/>
      <c r="JKA69" s="5"/>
      <c r="JKB69" s="5"/>
      <c r="JKC69" s="5"/>
      <c r="JKD69" s="5"/>
      <c r="JKE69" s="5"/>
      <c r="JKF69" s="5"/>
      <c r="JKG69" s="5"/>
      <c r="JKH69" s="5"/>
      <c r="JKI69" s="5"/>
      <c r="JKJ69" s="5"/>
      <c r="JKK69" s="5"/>
      <c r="JKL69" s="5"/>
      <c r="JKM69" s="5"/>
      <c r="JKN69" s="5"/>
      <c r="JKO69" s="5"/>
      <c r="JKP69" s="5"/>
      <c r="JKQ69" s="5"/>
      <c r="JKR69" s="5"/>
      <c r="JKS69" s="5"/>
      <c r="JKT69" s="5"/>
      <c r="JKU69" s="5"/>
      <c r="JKV69" s="5"/>
      <c r="JKW69" s="5"/>
      <c r="JKX69" s="5"/>
      <c r="JKY69" s="5"/>
      <c r="JKZ69" s="5"/>
      <c r="JLA69" s="5"/>
      <c r="JLB69" s="5"/>
      <c r="JLC69" s="5"/>
      <c r="JLD69" s="5"/>
      <c r="JLE69" s="5"/>
      <c r="JLF69" s="5"/>
      <c r="JLG69" s="5"/>
      <c r="JLH69" s="5"/>
      <c r="JLI69" s="5"/>
      <c r="JLJ69" s="5"/>
      <c r="JLK69" s="5"/>
      <c r="JLL69" s="5"/>
      <c r="JLM69" s="5"/>
      <c r="JLN69" s="5"/>
      <c r="JLO69" s="5"/>
      <c r="JLP69" s="5"/>
      <c r="JLQ69" s="5"/>
      <c r="JLR69" s="5"/>
      <c r="JLS69" s="5"/>
      <c r="JLT69" s="5"/>
      <c r="JLU69" s="5"/>
      <c r="JLV69" s="5"/>
      <c r="JLW69" s="5"/>
      <c r="JLX69" s="5"/>
      <c r="JLY69" s="5"/>
      <c r="JLZ69" s="5"/>
      <c r="JMA69" s="5"/>
      <c r="JMB69" s="5"/>
      <c r="JMC69" s="5"/>
      <c r="JMD69" s="5"/>
      <c r="JME69" s="5"/>
      <c r="JMF69" s="5"/>
      <c r="JMG69" s="5"/>
      <c r="JMH69" s="5"/>
      <c r="JMI69" s="5"/>
      <c r="JMJ69" s="5"/>
      <c r="JMK69" s="5"/>
      <c r="JML69" s="5"/>
      <c r="JMM69" s="5"/>
      <c r="JMN69" s="5"/>
      <c r="JMO69" s="5"/>
      <c r="JMP69" s="5"/>
      <c r="JMQ69" s="5"/>
      <c r="JMR69" s="5"/>
      <c r="JMS69" s="5"/>
      <c r="JMT69" s="5"/>
      <c r="JMU69" s="5"/>
      <c r="JMV69" s="5"/>
      <c r="JMW69" s="5"/>
      <c r="JMX69" s="5"/>
      <c r="JMY69" s="5"/>
      <c r="JMZ69" s="5"/>
      <c r="JNA69" s="5"/>
      <c r="JNB69" s="5"/>
      <c r="JNC69" s="5"/>
      <c r="JND69" s="5"/>
      <c r="JNE69" s="5"/>
      <c r="JNF69" s="5"/>
      <c r="JNG69" s="5"/>
      <c r="JNH69" s="5"/>
      <c r="JNI69" s="5"/>
      <c r="JNJ69" s="5"/>
      <c r="JNK69" s="5"/>
      <c r="JNL69" s="5"/>
      <c r="JNM69" s="5"/>
      <c r="JNN69" s="5"/>
      <c r="JNO69" s="5"/>
      <c r="JNP69" s="5"/>
      <c r="JNQ69" s="5"/>
      <c r="JNR69" s="5"/>
      <c r="JNS69" s="5"/>
      <c r="JNT69" s="5"/>
      <c r="JNU69" s="5"/>
      <c r="JNV69" s="5"/>
      <c r="JNW69" s="5"/>
      <c r="JNX69" s="5"/>
      <c r="JNY69" s="5"/>
      <c r="JNZ69" s="5"/>
      <c r="JOA69" s="5"/>
      <c r="JOB69" s="5"/>
      <c r="JOC69" s="5"/>
      <c r="JOD69" s="5"/>
      <c r="JOE69" s="5"/>
      <c r="JOF69" s="5"/>
      <c r="JOG69" s="5"/>
      <c r="JOH69" s="5"/>
      <c r="JOI69" s="5"/>
      <c r="JOJ69" s="5"/>
      <c r="JOK69" s="5"/>
      <c r="JOL69" s="5"/>
      <c r="JOM69" s="5"/>
      <c r="JON69" s="5"/>
      <c r="JOO69" s="5"/>
      <c r="JOP69" s="5"/>
      <c r="JOQ69" s="5"/>
      <c r="JOR69" s="5"/>
      <c r="JOS69" s="5"/>
      <c r="JOT69" s="5"/>
      <c r="JOU69" s="5"/>
      <c r="JOV69" s="5"/>
      <c r="JOW69" s="5"/>
      <c r="JOX69" s="5"/>
      <c r="JOY69" s="5"/>
      <c r="JOZ69" s="5"/>
      <c r="JPA69" s="5"/>
      <c r="JPB69" s="5"/>
      <c r="JPC69" s="5"/>
      <c r="JPD69" s="5"/>
      <c r="JPE69" s="5"/>
      <c r="JPF69" s="5"/>
      <c r="JPG69" s="5"/>
      <c r="JPH69" s="5"/>
      <c r="JPI69" s="5"/>
      <c r="JPJ69" s="5"/>
      <c r="JPK69" s="5"/>
      <c r="JPL69" s="5"/>
      <c r="JPM69" s="5"/>
      <c r="JPN69" s="5"/>
      <c r="JPO69" s="5"/>
      <c r="JPP69" s="5"/>
      <c r="JPQ69" s="5"/>
      <c r="JPR69" s="5"/>
      <c r="JPS69" s="5"/>
      <c r="JPT69" s="5"/>
      <c r="JPU69" s="5"/>
      <c r="JPV69" s="5"/>
      <c r="JPW69" s="5"/>
      <c r="JPX69" s="5"/>
      <c r="JPY69" s="5"/>
      <c r="JPZ69" s="5"/>
      <c r="JQA69" s="5"/>
      <c r="JQB69" s="5"/>
      <c r="JQC69" s="5"/>
      <c r="JQD69" s="5"/>
      <c r="JQE69" s="5"/>
      <c r="JQF69" s="5"/>
      <c r="JQG69" s="5"/>
      <c r="JQH69" s="5"/>
      <c r="JQI69" s="5"/>
      <c r="JQJ69" s="5"/>
      <c r="JQK69" s="5"/>
      <c r="JQL69" s="5"/>
      <c r="JQM69" s="5"/>
      <c r="JQN69" s="5"/>
      <c r="JQO69" s="5"/>
      <c r="JQP69" s="5"/>
      <c r="JQQ69" s="5"/>
      <c r="JQR69" s="5"/>
      <c r="JQS69" s="5"/>
      <c r="JQT69" s="5"/>
      <c r="JQU69" s="5"/>
      <c r="JQV69" s="5"/>
      <c r="JQW69" s="5"/>
      <c r="JQX69" s="5"/>
      <c r="JQY69" s="5"/>
      <c r="JQZ69" s="5"/>
      <c r="JRA69" s="5"/>
      <c r="JRB69" s="5"/>
      <c r="JRC69" s="5"/>
      <c r="JRD69" s="5"/>
      <c r="JRE69" s="5"/>
      <c r="JRF69" s="5"/>
      <c r="JRG69" s="5"/>
      <c r="JRH69" s="5"/>
      <c r="JRI69" s="5"/>
      <c r="JRJ69" s="5"/>
      <c r="JRK69" s="5"/>
      <c r="JRL69" s="5"/>
      <c r="JRM69" s="5"/>
      <c r="JRN69" s="5"/>
      <c r="JRO69" s="5"/>
      <c r="JRP69" s="5"/>
      <c r="JRQ69" s="5"/>
      <c r="JRR69" s="5"/>
      <c r="JRS69" s="5"/>
      <c r="JRT69" s="5"/>
      <c r="JRU69" s="5"/>
      <c r="JRV69" s="5"/>
      <c r="JRW69" s="5"/>
      <c r="JRX69" s="5"/>
      <c r="JRY69" s="5"/>
      <c r="JRZ69" s="5"/>
      <c r="JSA69" s="5"/>
      <c r="JSB69" s="5"/>
      <c r="JSC69" s="5"/>
      <c r="JSD69" s="5"/>
      <c r="JSE69" s="5"/>
      <c r="JSF69" s="5"/>
      <c r="JSG69" s="5"/>
      <c r="JSH69" s="5"/>
      <c r="JSI69" s="5"/>
      <c r="JSJ69" s="5"/>
      <c r="JSK69" s="5"/>
      <c r="JSL69" s="5"/>
      <c r="JSM69" s="5"/>
      <c r="JSN69" s="5"/>
      <c r="JSO69" s="5"/>
      <c r="JSP69" s="5"/>
      <c r="JSQ69" s="5"/>
      <c r="JSR69" s="5"/>
      <c r="JSS69" s="5"/>
      <c r="JST69" s="5"/>
      <c r="JSU69" s="5"/>
      <c r="JSV69" s="5"/>
      <c r="JSW69" s="5"/>
      <c r="JSX69" s="5"/>
      <c r="JSY69" s="5"/>
      <c r="JSZ69" s="5"/>
      <c r="JTA69" s="5"/>
      <c r="JTB69" s="5"/>
      <c r="JTC69" s="5"/>
      <c r="JTD69" s="5"/>
      <c r="JTE69" s="5"/>
      <c r="JTF69" s="5"/>
      <c r="JTG69" s="5"/>
      <c r="JTH69" s="5"/>
      <c r="JTI69" s="5"/>
      <c r="JTJ69" s="5"/>
      <c r="JTK69" s="5"/>
      <c r="JTL69" s="5"/>
      <c r="JTM69" s="5"/>
      <c r="JTN69" s="5"/>
      <c r="JTO69" s="5"/>
      <c r="JTP69" s="5"/>
      <c r="JTQ69" s="5"/>
      <c r="JTR69" s="5"/>
      <c r="JTS69" s="5"/>
      <c r="JTT69" s="5"/>
      <c r="JTU69" s="5"/>
      <c r="JTV69" s="5"/>
      <c r="JTW69" s="5"/>
      <c r="JTX69" s="5"/>
      <c r="JTY69" s="5"/>
      <c r="JTZ69" s="5"/>
      <c r="JUA69" s="5"/>
      <c r="JUB69" s="5"/>
      <c r="JUC69" s="5"/>
      <c r="JUD69" s="5"/>
      <c r="JUE69" s="5"/>
      <c r="JUF69" s="5"/>
      <c r="JUG69" s="5"/>
      <c r="JUH69" s="5"/>
      <c r="JUI69" s="5"/>
      <c r="JUJ69" s="5"/>
      <c r="JUK69" s="5"/>
      <c r="JUL69" s="5"/>
      <c r="JUM69" s="5"/>
      <c r="JUN69" s="5"/>
      <c r="JUO69" s="5"/>
      <c r="JUP69" s="5"/>
      <c r="JUQ69" s="5"/>
      <c r="JUR69" s="5"/>
      <c r="JUS69" s="5"/>
      <c r="JUT69" s="5"/>
      <c r="JUU69" s="5"/>
      <c r="JUV69" s="5"/>
      <c r="JUW69" s="5"/>
      <c r="JUX69" s="5"/>
      <c r="JUY69" s="5"/>
      <c r="JUZ69" s="5"/>
      <c r="JVA69" s="5"/>
      <c r="JVB69" s="5"/>
      <c r="JVC69" s="5"/>
      <c r="JVD69" s="5"/>
      <c r="JVE69" s="5"/>
      <c r="JVF69" s="5"/>
      <c r="JVG69" s="5"/>
      <c r="JVH69" s="5"/>
      <c r="JVI69" s="5"/>
      <c r="JVJ69" s="5"/>
      <c r="JVK69" s="5"/>
      <c r="JVL69" s="5"/>
      <c r="JVM69" s="5"/>
      <c r="JVN69" s="5"/>
      <c r="JVO69" s="5"/>
      <c r="JVP69" s="5"/>
      <c r="JVQ69" s="5"/>
      <c r="JVR69" s="5"/>
      <c r="JVS69" s="5"/>
      <c r="JVT69" s="5"/>
      <c r="JVU69" s="5"/>
      <c r="JVV69" s="5"/>
      <c r="JVW69" s="5"/>
      <c r="JVX69" s="5"/>
      <c r="JVY69" s="5"/>
      <c r="JVZ69" s="5"/>
      <c r="JWA69" s="5"/>
      <c r="JWB69" s="5"/>
      <c r="JWC69" s="5"/>
      <c r="JWD69" s="5"/>
      <c r="JWE69" s="5"/>
      <c r="JWF69" s="5"/>
      <c r="JWG69" s="5"/>
      <c r="JWH69" s="5"/>
      <c r="JWI69" s="5"/>
      <c r="JWJ69" s="5"/>
      <c r="JWK69" s="5"/>
      <c r="JWL69" s="5"/>
      <c r="JWM69" s="5"/>
      <c r="JWN69" s="5"/>
      <c r="JWO69" s="5"/>
      <c r="JWP69" s="5"/>
      <c r="JWQ69" s="5"/>
      <c r="JWR69" s="5"/>
      <c r="JWS69" s="5"/>
      <c r="JWT69" s="5"/>
      <c r="JWU69" s="5"/>
      <c r="JWV69" s="5"/>
      <c r="JWW69" s="5"/>
      <c r="JWX69" s="5"/>
      <c r="JWY69" s="5"/>
      <c r="JWZ69" s="5"/>
      <c r="JXA69" s="5"/>
      <c r="JXB69" s="5"/>
      <c r="JXC69" s="5"/>
      <c r="JXD69" s="5"/>
      <c r="JXE69" s="5"/>
      <c r="JXF69" s="5"/>
      <c r="JXG69" s="5"/>
      <c r="JXH69" s="5"/>
      <c r="JXI69" s="5"/>
      <c r="JXJ69" s="5"/>
      <c r="JXK69" s="5"/>
      <c r="JXL69" s="5"/>
      <c r="JXM69" s="5"/>
      <c r="JXN69" s="5"/>
      <c r="JXO69" s="5"/>
      <c r="JXP69" s="5"/>
      <c r="JXQ69" s="5"/>
      <c r="JXR69" s="5"/>
      <c r="JXS69" s="5"/>
      <c r="JXT69" s="5"/>
      <c r="JXU69" s="5"/>
      <c r="JXV69" s="5"/>
      <c r="JXW69" s="5"/>
      <c r="JXX69" s="5"/>
      <c r="JXY69" s="5"/>
      <c r="JXZ69" s="5"/>
      <c r="JYA69" s="5"/>
      <c r="JYB69" s="5"/>
      <c r="JYC69" s="5"/>
      <c r="JYD69" s="5"/>
      <c r="JYE69" s="5"/>
      <c r="JYF69" s="5"/>
      <c r="JYG69" s="5"/>
      <c r="JYH69" s="5"/>
      <c r="JYI69" s="5"/>
      <c r="JYJ69" s="5"/>
      <c r="JYK69" s="5"/>
      <c r="JYL69" s="5"/>
      <c r="JYM69" s="5"/>
      <c r="JYN69" s="5"/>
      <c r="JYO69" s="5"/>
      <c r="JYP69" s="5"/>
      <c r="JYQ69" s="5"/>
      <c r="JYR69" s="5"/>
      <c r="JYS69" s="5"/>
      <c r="JYT69" s="5"/>
      <c r="JYU69" s="5"/>
      <c r="JYV69" s="5"/>
      <c r="JYW69" s="5"/>
      <c r="JYX69" s="5"/>
      <c r="JYY69" s="5"/>
      <c r="JYZ69" s="5"/>
      <c r="JZA69" s="5"/>
      <c r="JZB69" s="5"/>
      <c r="JZC69" s="5"/>
      <c r="JZD69" s="5"/>
      <c r="JZE69" s="5"/>
      <c r="JZF69" s="5"/>
      <c r="JZG69" s="5"/>
      <c r="JZH69" s="5"/>
      <c r="JZI69" s="5"/>
      <c r="JZJ69" s="5"/>
      <c r="JZK69" s="5"/>
      <c r="JZL69" s="5"/>
      <c r="JZM69" s="5"/>
      <c r="JZN69" s="5"/>
      <c r="JZO69" s="5"/>
      <c r="JZP69" s="5"/>
      <c r="JZQ69" s="5"/>
      <c r="JZR69" s="5"/>
      <c r="JZS69" s="5"/>
      <c r="JZT69" s="5"/>
      <c r="JZU69" s="5"/>
      <c r="JZV69" s="5"/>
      <c r="JZW69" s="5"/>
      <c r="JZX69" s="5"/>
      <c r="JZY69" s="5"/>
      <c r="JZZ69" s="5"/>
      <c r="KAA69" s="5"/>
      <c r="KAB69" s="5"/>
      <c r="KAC69" s="5"/>
      <c r="KAD69" s="5"/>
      <c r="KAE69" s="5"/>
      <c r="KAF69" s="5"/>
      <c r="KAG69" s="5"/>
      <c r="KAH69" s="5"/>
      <c r="KAI69" s="5"/>
      <c r="KAJ69" s="5"/>
      <c r="KAK69" s="5"/>
      <c r="KAL69" s="5"/>
      <c r="KAM69" s="5"/>
      <c r="KAN69" s="5"/>
      <c r="KAO69" s="5"/>
      <c r="KAP69" s="5"/>
      <c r="KAQ69" s="5"/>
      <c r="KAR69" s="5"/>
      <c r="KAS69" s="5"/>
      <c r="KAT69" s="5"/>
      <c r="KAU69" s="5"/>
      <c r="KAV69" s="5"/>
      <c r="KAW69" s="5"/>
      <c r="KAX69" s="5"/>
      <c r="KAY69" s="5"/>
      <c r="KAZ69" s="5"/>
      <c r="KBA69" s="5"/>
      <c r="KBB69" s="5"/>
      <c r="KBC69" s="5"/>
      <c r="KBD69" s="5"/>
      <c r="KBE69" s="5"/>
      <c r="KBF69" s="5"/>
      <c r="KBG69" s="5"/>
      <c r="KBH69" s="5"/>
      <c r="KBI69" s="5"/>
      <c r="KBJ69" s="5"/>
      <c r="KBK69" s="5"/>
      <c r="KBL69" s="5"/>
      <c r="KBM69" s="5"/>
      <c r="KBN69" s="5"/>
      <c r="KBO69" s="5"/>
      <c r="KBP69" s="5"/>
      <c r="KBQ69" s="5"/>
      <c r="KBR69" s="5"/>
      <c r="KBS69" s="5"/>
      <c r="KBT69" s="5"/>
      <c r="KBU69" s="5"/>
      <c r="KBV69" s="5"/>
      <c r="KBW69" s="5"/>
      <c r="KBX69" s="5"/>
      <c r="KBY69" s="5"/>
      <c r="KBZ69" s="5"/>
      <c r="KCA69" s="5"/>
      <c r="KCB69" s="5"/>
      <c r="KCC69" s="5"/>
      <c r="KCD69" s="5"/>
      <c r="KCE69" s="5"/>
      <c r="KCF69" s="5"/>
      <c r="KCG69" s="5"/>
      <c r="KCH69" s="5"/>
      <c r="KCI69" s="5"/>
      <c r="KCJ69" s="5"/>
      <c r="KCK69" s="5"/>
      <c r="KCL69" s="5"/>
      <c r="KCM69" s="5"/>
      <c r="KCN69" s="5"/>
      <c r="KCO69" s="5"/>
      <c r="KCP69" s="5"/>
      <c r="KCQ69" s="5"/>
      <c r="KCR69" s="5"/>
      <c r="KCS69" s="5"/>
      <c r="KCT69" s="5"/>
      <c r="KCU69" s="5"/>
      <c r="KCV69" s="5"/>
      <c r="KCW69" s="5"/>
      <c r="KCX69" s="5"/>
      <c r="KCY69" s="5"/>
      <c r="KCZ69" s="5"/>
      <c r="KDA69" s="5"/>
      <c r="KDB69" s="5"/>
      <c r="KDC69" s="5"/>
      <c r="KDD69" s="5"/>
      <c r="KDE69" s="5"/>
      <c r="KDF69" s="5"/>
      <c r="KDG69" s="5"/>
      <c r="KDH69" s="5"/>
      <c r="KDI69" s="5"/>
      <c r="KDJ69" s="5"/>
      <c r="KDK69" s="5"/>
      <c r="KDL69" s="5"/>
      <c r="KDM69" s="5"/>
      <c r="KDN69" s="5"/>
      <c r="KDO69" s="5"/>
      <c r="KDP69" s="5"/>
      <c r="KDQ69" s="5"/>
      <c r="KDR69" s="5"/>
      <c r="KDS69" s="5"/>
      <c r="KDT69" s="5"/>
      <c r="KDU69" s="5"/>
      <c r="KDV69" s="5"/>
      <c r="KDW69" s="5"/>
      <c r="KDX69" s="5"/>
      <c r="KDY69" s="5"/>
      <c r="KDZ69" s="5"/>
      <c r="KEA69" s="5"/>
      <c r="KEB69" s="5"/>
      <c r="KEC69" s="5"/>
      <c r="KED69" s="5"/>
      <c r="KEE69" s="5"/>
      <c r="KEF69" s="5"/>
      <c r="KEG69" s="5"/>
      <c r="KEH69" s="5"/>
      <c r="KEI69" s="5"/>
      <c r="KEJ69" s="5"/>
      <c r="KEK69" s="5"/>
      <c r="KEL69" s="5"/>
      <c r="KEM69" s="5"/>
      <c r="KEN69" s="5"/>
      <c r="KEO69" s="5"/>
      <c r="KEP69" s="5"/>
      <c r="KEQ69" s="5"/>
      <c r="KER69" s="5"/>
      <c r="KES69" s="5"/>
      <c r="KET69" s="5"/>
      <c r="KEU69" s="5"/>
      <c r="KEV69" s="5"/>
      <c r="KEW69" s="5"/>
      <c r="KEX69" s="5"/>
      <c r="KEY69" s="5"/>
      <c r="KEZ69" s="5"/>
      <c r="KFA69" s="5"/>
      <c r="KFB69" s="5"/>
      <c r="KFC69" s="5"/>
      <c r="KFD69" s="5"/>
      <c r="KFE69" s="5"/>
      <c r="KFF69" s="5"/>
      <c r="KFG69" s="5"/>
      <c r="KFH69" s="5"/>
      <c r="KFI69" s="5"/>
      <c r="KFJ69" s="5"/>
      <c r="KFK69" s="5"/>
      <c r="KFL69" s="5"/>
      <c r="KFM69" s="5"/>
      <c r="KFN69" s="5"/>
      <c r="KFO69" s="5"/>
      <c r="KFP69" s="5"/>
      <c r="KFQ69" s="5"/>
      <c r="KFR69" s="5"/>
      <c r="KFS69" s="5"/>
      <c r="KFT69" s="5"/>
      <c r="KFU69" s="5"/>
      <c r="KFV69" s="5"/>
      <c r="KFW69" s="5"/>
      <c r="KFX69" s="5"/>
      <c r="KFY69" s="5"/>
      <c r="KFZ69" s="5"/>
      <c r="KGA69" s="5"/>
      <c r="KGB69" s="5"/>
      <c r="KGC69" s="5"/>
      <c r="KGD69" s="5"/>
      <c r="KGE69" s="5"/>
      <c r="KGF69" s="5"/>
      <c r="KGG69" s="5"/>
      <c r="KGH69" s="5"/>
      <c r="KGI69" s="5"/>
      <c r="KGJ69" s="5"/>
      <c r="KGK69" s="5"/>
      <c r="KGL69" s="5"/>
      <c r="KGM69" s="5"/>
      <c r="KGN69" s="5"/>
      <c r="KGO69" s="5"/>
      <c r="KGP69" s="5"/>
      <c r="KGQ69" s="5"/>
      <c r="KGR69" s="5"/>
      <c r="KGS69" s="5"/>
      <c r="KGT69" s="5"/>
      <c r="KGU69" s="5"/>
      <c r="KGV69" s="5"/>
      <c r="KGW69" s="5"/>
      <c r="KGX69" s="5"/>
      <c r="KGY69" s="5"/>
      <c r="KGZ69" s="5"/>
      <c r="KHA69" s="5"/>
      <c r="KHB69" s="5"/>
      <c r="KHC69" s="5"/>
      <c r="KHD69" s="5"/>
      <c r="KHE69" s="5"/>
      <c r="KHF69" s="5"/>
      <c r="KHG69" s="5"/>
      <c r="KHH69" s="5"/>
      <c r="KHI69" s="5"/>
      <c r="KHJ69" s="5"/>
      <c r="KHK69" s="5"/>
      <c r="KHL69" s="5"/>
      <c r="KHM69" s="5"/>
      <c r="KHN69" s="5"/>
      <c r="KHO69" s="5"/>
      <c r="KHP69" s="5"/>
      <c r="KHQ69" s="5"/>
      <c r="KHR69" s="5"/>
      <c r="KHS69" s="5"/>
      <c r="KHT69" s="5"/>
      <c r="KHU69" s="5"/>
      <c r="KHV69" s="5"/>
      <c r="KHW69" s="5"/>
      <c r="KHX69" s="5"/>
      <c r="KHY69" s="5"/>
      <c r="KHZ69" s="5"/>
      <c r="KIA69" s="5"/>
      <c r="KIB69" s="5"/>
      <c r="KIC69" s="5"/>
      <c r="KID69" s="5"/>
      <c r="KIE69" s="5"/>
      <c r="KIF69" s="5"/>
      <c r="KIG69" s="5"/>
      <c r="KIH69" s="5"/>
      <c r="KII69" s="5"/>
      <c r="KIJ69" s="5"/>
      <c r="KIK69" s="5"/>
      <c r="KIL69" s="5"/>
      <c r="KIM69" s="5"/>
      <c r="KIN69" s="5"/>
      <c r="KIO69" s="5"/>
      <c r="KIP69" s="5"/>
      <c r="KIQ69" s="5"/>
      <c r="KIR69" s="5"/>
      <c r="KIS69" s="5"/>
      <c r="KIT69" s="5"/>
      <c r="KIU69" s="5"/>
      <c r="KIV69" s="5"/>
      <c r="KIW69" s="5"/>
      <c r="KIX69" s="5"/>
      <c r="KIY69" s="5"/>
      <c r="KIZ69" s="5"/>
      <c r="KJA69" s="5"/>
      <c r="KJB69" s="5"/>
      <c r="KJC69" s="5"/>
      <c r="KJD69" s="5"/>
      <c r="KJE69" s="5"/>
      <c r="KJF69" s="5"/>
      <c r="KJG69" s="5"/>
      <c r="KJH69" s="5"/>
      <c r="KJI69" s="5"/>
      <c r="KJJ69" s="5"/>
      <c r="KJK69" s="5"/>
      <c r="KJL69" s="5"/>
      <c r="KJM69" s="5"/>
      <c r="KJN69" s="5"/>
      <c r="KJO69" s="5"/>
      <c r="KJP69" s="5"/>
      <c r="KJQ69" s="5"/>
      <c r="KJR69" s="5"/>
      <c r="KJS69" s="5"/>
      <c r="KJT69" s="5"/>
      <c r="KJU69" s="5"/>
      <c r="KJV69" s="5"/>
      <c r="KJW69" s="5"/>
      <c r="KJX69" s="5"/>
      <c r="KJY69" s="5"/>
      <c r="KJZ69" s="5"/>
      <c r="KKA69" s="5"/>
      <c r="KKB69" s="5"/>
      <c r="KKC69" s="5"/>
      <c r="KKD69" s="5"/>
      <c r="KKE69" s="5"/>
      <c r="KKF69" s="5"/>
      <c r="KKG69" s="5"/>
      <c r="KKH69" s="5"/>
      <c r="KKI69" s="5"/>
      <c r="KKJ69" s="5"/>
      <c r="KKK69" s="5"/>
      <c r="KKL69" s="5"/>
      <c r="KKM69" s="5"/>
      <c r="KKN69" s="5"/>
      <c r="KKO69" s="5"/>
      <c r="KKP69" s="5"/>
      <c r="KKQ69" s="5"/>
      <c r="KKR69" s="5"/>
      <c r="KKS69" s="5"/>
      <c r="KKT69" s="5"/>
      <c r="KKU69" s="5"/>
      <c r="KKV69" s="5"/>
      <c r="KKW69" s="5"/>
      <c r="KKX69" s="5"/>
      <c r="KKY69" s="5"/>
      <c r="KKZ69" s="5"/>
      <c r="KLA69" s="5"/>
      <c r="KLB69" s="5"/>
      <c r="KLC69" s="5"/>
      <c r="KLD69" s="5"/>
      <c r="KLE69" s="5"/>
      <c r="KLF69" s="5"/>
      <c r="KLG69" s="5"/>
      <c r="KLH69" s="5"/>
      <c r="KLI69" s="5"/>
      <c r="KLJ69" s="5"/>
      <c r="KLK69" s="5"/>
      <c r="KLL69" s="5"/>
      <c r="KLM69" s="5"/>
      <c r="KLN69" s="5"/>
      <c r="KLO69" s="5"/>
      <c r="KLP69" s="5"/>
      <c r="KLQ69" s="5"/>
      <c r="KLR69" s="5"/>
      <c r="KLS69" s="5"/>
      <c r="KLT69" s="5"/>
      <c r="KLU69" s="5"/>
      <c r="KLV69" s="5"/>
      <c r="KLW69" s="5"/>
      <c r="KLX69" s="5"/>
      <c r="KLY69" s="5"/>
      <c r="KLZ69" s="5"/>
      <c r="KMA69" s="5"/>
      <c r="KMB69" s="5"/>
      <c r="KMC69" s="5"/>
      <c r="KMD69" s="5"/>
      <c r="KME69" s="5"/>
      <c r="KMF69" s="5"/>
      <c r="KMG69" s="5"/>
      <c r="KMH69" s="5"/>
      <c r="KMI69" s="5"/>
      <c r="KMJ69" s="5"/>
      <c r="KMK69" s="5"/>
      <c r="KML69" s="5"/>
      <c r="KMM69" s="5"/>
      <c r="KMN69" s="5"/>
      <c r="KMO69" s="5"/>
      <c r="KMP69" s="5"/>
      <c r="KMQ69" s="5"/>
      <c r="KMR69" s="5"/>
      <c r="KMS69" s="5"/>
      <c r="KMT69" s="5"/>
      <c r="KMU69" s="5"/>
      <c r="KMV69" s="5"/>
      <c r="KMW69" s="5"/>
      <c r="KMX69" s="5"/>
      <c r="KMY69" s="5"/>
      <c r="KMZ69" s="5"/>
      <c r="KNA69" s="5"/>
      <c r="KNB69" s="5"/>
      <c r="KNC69" s="5"/>
      <c r="KND69" s="5"/>
      <c r="KNE69" s="5"/>
      <c r="KNF69" s="5"/>
      <c r="KNG69" s="5"/>
      <c r="KNH69" s="5"/>
      <c r="KNI69" s="5"/>
      <c r="KNJ69" s="5"/>
      <c r="KNK69" s="5"/>
      <c r="KNL69" s="5"/>
      <c r="KNM69" s="5"/>
      <c r="KNN69" s="5"/>
      <c r="KNO69" s="5"/>
      <c r="KNP69" s="5"/>
      <c r="KNQ69" s="5"/>
      <c r="KNR69" s="5"/>
      <c r="KNS69" s="5"/>
      <c r="KNT69" s="5"/>
      <c r="KNU69" s="5"/>
      <c r="KNV69" s="5"/>
      <c r="KNW69" s="5"/>
      <c r="KNX69" s="5"/>
      <c r="KNY69" s="5"/>
      <c r="KNZ69" s="5"/>
      <c r="KOA69" s="5"/>
      <c r="KOB69" s="5"/>
      <c r="KOC69" s="5"/>
      <c r="KOD69" s="5"/>
      <c r="KOE69" s="5"/>
      <c r="KOF69" s="5"/>
      <c r="KOG69" s="5"/>
      <c r="KOH69" s="5"/>
      <c r="KOI69" s="5"/>
      <c r="KOJ69" s="5"/>
      <c r="KOK69" s="5"/>
      <c r="KOL69" s="5"/>
      <c r="KOM69" s="5"/>
      <c r="KON69" s="5"/>
      <c r="KOO69" s="5"/>
      <c r="KOP69" s="5"/>
      <c r="KOQ69" s="5"/>
      <c r="KOR69" s="5"/>
      <c r="KOS69" s="5"/>
      <c r="KOT69" s="5"/>
      <c r="KOU69" s="5"/>
      <c r="KOV69" s="5"/>
      <c r="KOW69" s="5"/>
      <c r="KOX69" s="5"/>
      <c r="KOY69" s="5"/>
      <c r="KOZ69" s="5"/>
      <c r="KPA69" s="5"/>
      <c r="KPB69" s="5"/>
      <c r="KPC69" s="5"/>
      <c r="KPD69" s="5"/>
      <c r="KPE69" s="5"/>
      <c r="KPF69" s="5"/>
      <c r="KPG69" s="5"/>
      <c r="KPH69" s="5"/>
      <c r="KPI69" s="5"/>
      <c r="KPJ69" s="5"/>
      <c r="KPK69" s="5"/>
      <c r="KPL69" s="5"/>
      <c r="KPM69" s="5"/>
      <c r="KPN69" s="5"/>
      <c r="KPO69" s="5"/>
      <c r="KPP69" s="5"/>
      <c r="KPQ69" s="5"/>
      <c r="KPR69" s="5"/>
      <c r="KPS69" s="5"/>
      <c r="KPT69" s="5"/>
      <c r="KPU69" s="5"/>
      <c r="KPV69" s="5"/>
      <c r="KPW69" s="5"/>
      <c r="KPX69" s="5"/>
      <c r="KPY69" s="5"/>
      <c r="KPZ69" s="5"/>
      <c r="KQA69" s="5"/>
      <c r="KQB69" s="5"/>
      <c r="KQC69" s="5"/>
      <c r="KQD69" s="5"/>
      <c r="KQE69" s="5"/>
      <c r="KQF69" s="5"/>
      <c r="KQG69" s="5"/>
      <c r="KQH69" s="5"/>
      <c r="KQI69" s="5"/>
      <c r="KQJ69" s="5"/>
      <c r="KQK69" s="5"/>
      <c r="KQL69" s="5"/>
      <c r="KQM69" s="5"/>
      <c r="KQN69" s="5"/>
      <c r="KQO69" s="5"/>
      <c r="KQP69" s="5"/>
      <c r="KQQ69" s="5"/>
      <c r="KQR69" s="5"/>
      <c r="KQS69" s="5"/>
      <c r="KQT69" s="5"/>
      <c r="KQU69" s="5"/>
      <c r="KQV69" s="5"/>
      <c r="KQW69" s="5"/>
      <c r="KQX69" s="5"/>
      <c r="KQY69" s="5"/>
      <c r="KQZ69" s="5"/>
      <c r="KRA69" s="5"/>
      <c r="KRB69" s="5"/>
      <c r="KRC69" s="5"/>
      <c r="KRD69" s="5"/>
      <c r="KRE69" s="5"/>
      <c r="KRF69" s="5"/>
      <c r="KRG69" s="5"/>
      <c r="KRH69" s="5"/>
      <c r="KRI69" s="5"/>
      <c r="KRJ69" s="5"/>
      <c r="KRK69" s="5"/>
      <c r="KRL69" s="5"/>
      <c r="KRM69" s="5"/>
      <c r="KRN69" s="5"/>
      <c r="KRO69" s="5"/>
      <c r="KRP69" s="5"/>
      <c r="KRQ69" s="5"/>
      <c r="KRR69" s="5"/>
      <c r="KRS69" s="5"/>
      <c r="KRT69" s="5"/>
      <c r="KRU69" s="5"/>
      <c r="KRV69" s="5"/>
      <c r="KRW69" s="5"/>
      <c r="KRX69" s="5"/>
      <c r="KRY69" s="5"/>
      <c r="KRZ69" s="5"/>
      <c r="KSA69" s="5"/>
      <c r="KSB69" s="5"/>
      <c r="KSC69" s="5"/>
      <c r="KSD69" s="5"/>
      <c r="KSE69" s="5"/>
      <c r="KSF69" s="5"/>
      <c r="KSG69" s="5"/>
      <c r="KSH69" s="5"/>
      <c r="KSI69" s="5"/>
      <c r="KSJ69" s="5"/>
      <c r="KSK69" s="5"/>
      <c r="KSL69" s="5"/>
      <c r="KSM69" s="5"/>
      <c r="KSN69" s="5"/>
      <c r="KSO69" s="5"/>
      <c r="KSP69" s="5"/>
      <c r="KSQ69" s="5"/>
      <c r="KSR69" s="5"/>
      <c r="KSS69" s="5"/>
      <c r="KST69" s="5"/>
      <c r="KSU69" s="5"/>
      <c r="KSV69" s="5"/>
      <c r="KSW69" s="5"/>
      <c r="KSX69" s="5"/>
      <c r="KSY69" s="5"/>
      <c r="KSZ69" s="5"/>
      <c r="KTA69" s="5"/>
      <c r="KTB69" s="5"/>
      <c r="KTC69" s="5"/>
      <c r="KTD69" s="5"/>
      <c r="KTE69" s="5"/>
      <c r="KTF69" s="5"/>
      <c r="KTG69" s="5"/>
      <c r="KTH69" s="5"/>
      <c r="KTI69" s="5"/>
      <c r="KTJ69" s="5"/>
      <c r="KTK69" s="5"/>
      <c r="KTL69" s="5"/>
      <c r="KTM69" s="5"/>
      <c r="KTN69" s="5"/>
      <c r="KTO69" s="5"/>
      <c r="KTP69" s="5"/>
      <c r="KTQ69" s="5"/>
      <c r="KTR69" s="5"/>
      <c r="KTS69" s="5"/>
      <c r="KTT69" s="5"/>
      <c r="KTU69" s="5"/>
      <c r="KTV69" s="5"/>
      <c r="KTW69" s="5"/>
      <c r="KTX69" s="5"/>
      <c r="KTY69" s="5"/>
      <c r="KTZ69" s="5"/>
      <c r="KUA69" s="5"/>
      <c r="KUB69" s="5"/>
      <c r="KUC69" s="5"/>
      <c r="KUD69" s="5"/>
      <c r="KUE69" s="5"/>
      <c r="KUF69" s="5"/>
      <c r="KUG69" s="5"/>
      <c r="KUH69" s="5"/>
      <c r="KUI69" s="5"/>
      <c r="KUJ69" s="5"/>
      <c r="KUK69" s="5"/>
      <c r="KUL69" s="5"/>
      <c r="KUM69" s="5"/>
      <c r="KUN69" s="5"/>
      <c r="KUO69" s="5"/>
      <c r="KUP69" s="5"/>
      <c r="KUQ69" s="5"/>
      <c r="KUR69" s="5"/>
      <c r="KUS69" s="5"/>
      <c r="KUT69" s="5"/>
      <c r="KUU69" s="5"/>
      <c r="KUV69" s="5"/>
      <c r="KUW69" s="5"/>
      <c r="KUX69" s="5"/>
      <c r="KUY69" s="5"/>
      <c r="KUZ69" s="5"/>
      <c r="KVA69" s="5"/>
      <c r="KVB69" s="5"/>
      <c r="KVC69" s="5"/>
      <c r="KVD69" s="5"/>
      <c r="KVE69" s="5"/>
      <c r="KVF69" s="5"/>
      <c r="KVG69" s="5"/>
      <c r="KVH69" s="5"/>
      <c r="KVI69" s="5"/>
      <c r="KVJ69" s="5"/>
      <c r="KVK69" s="5"/>
      <c r="KVL69" s="5"/>
      <c r="KVM69" s="5"/>
      <c r="KVN69" s="5"/>
      <c r="KVO69" s="5"/>
      <c r="KVP69" s="5"/>
      <c r="KVQ69" s="5"/>
      <c r="KVR69" s="5"/>
      <c r="KVS69" s="5"/>
      <c r="KVT69" s="5"/>
      <c r="KVU69" s="5"/>
      <c r="KVV69" s="5"/>
      <c r="KVW69" s="5"/>
      <c r="KVX69" s="5"/>
      <c r="KVY69" s="5"/>
      <c r="KVZ69" s="5"/>
      <c r="KWA69" s="5"/>
      <c r="KWB69" s="5"/>
      <c r="KWC69" s="5"/>
      <c r="KWD69" s="5"/>
      <c r="KWE69" s="5"/>
      <c r="KWF69" s="5"/>
      <c r="KWG69" s="5"/>
      <c r="KWH69" s="5"/>
      <c r="KWI69" s="5"/>
      <c r="KWJ69" s="5"/>
      <c r="KWK69" s="5"/>
      <c r="KWL69" s="5"/>
      <c r="KWM69" s="5"/>
      <c r="KWN69" s="5"/>
      <c r="KWO69" s="5"/>
      <c r="KWP69" s="5"/>
      <c r="KWQ69" s="5"/>
      <c r="KWR69" s="5"/>
      <c r="KWS69" s="5"/>
      <c r="KWT69" s="5"/>
      <c r="KWU69" s="5"/>
      <c r="KWV69" s="5"/>
      <c r="KWW69" s="5"/>
      <c r="KWX69" s="5"/>
      <c r="KWY69" s="5"/>
      <c r="KWZ69" s="5"/>
      <c r="KXA69" s="5"/>
      <c r="KXB69" s="5"/>
      <c r="KXC69" s="5"/>
      <c r="KXD69" s="5"/>
      <c r="KXE69" s="5"/>
      <c r="KXF69" s="5"/>
      <c r="KXG69" s="5"/>
      <c r="KXH69" s="5"/>
      <c r="KXI69" s="5"/>
      <c r="KXJ69" s="5"/>
      <c r="KXK69" s="5"/>
      <c r="KXL69" s="5"/>
      <c r="KXM69" s="5"/>
      <c r="KXN69" s="5"/>
      <c r="KXO69" s="5"/>
      <c r="KXP69" s="5"/>
      <c r="KXQ69" s="5"/>
      <c r="KXR69" s="5"/>
      <c r="KXS69" s="5"/>
      <c r="KXT69" s="5"/>
      <c r="KXU69" s="5"/>
      <c r="KXV69" s="5"/>
      <c r="KXW69" s="5"/>
      <c r="KXX69" s="5"/>
      <c r="KXY69" s="5"/>
      <c r="KXZ69" s="5"/>
      <c r="KYA69" s="5"/>
      <c r="KYB69" s="5"/>
      <c r="KYC69" s="5"/>
      <c r="KYD69" s="5"/>
      <c r="KYE69" s="5"/>
      <c r="KYF69" s="5"/>
      <c r="KYG69" s="5"/>
      <c r="KYH69" s="5"/>
      <c r="KYI69" s="5"/>
      <c r="KYJ69" s="5"/>
      <c r="KYK69" s="5"/>
      <c r="KYL69" s="5"/>
      <c r="KYM69" s="5"/>
      <c r="KYN69" s="5"/>
      <c r="KYO69" s="5"/>
      <c r="KYP69" s="5"/>
      <c r="KYQ69" s="5"/>
      <c r="KYR69" s="5"/>
      <c r="KYS69" s="5"/>
      <c r="KYT69" s="5"/>
      <c r="KYU69" s="5"/>
      <c r="KYV69" s="5"/>
      <c r="KYW69" s="5"/>
      <c r="KYX69" s="5"/>
      <c r="KYY69" s="5"/>
      <c r="KYZ69" s="5"/>
      <c r="KZA69" s="5"/>
      <c r="KZB69" s="5"/>
      <c r="KZC69" s="5"/>
      <c r="KZD69" s="5"/>
      <c r="KZE69" s="5"/>
      <c r="KZF69" s="5"/>
      <c r="KZG69" s="5"/>
      <c r="KZH69" s="5"/>
      <c r="KZI69" s="5"/>
      <c r="KZJ69" s="5"/>
      <c r="KZK69" s="5"/>
      <c r="KZL69" s="5"/>
      <c r="KZM69" s="5"/>
      <c r="KZN69" s="5"/>
      <c r="KZO69" s="5"/>
      <c r="KZP69" s="5"/>
      <c r="KZQ69" s="5"/>
      <c r="KZR69" s="5"/>
      <c r="KZS69" s="5"/>
      <c r="KZT69" s="5"/>
      <c r="KZU69" s="5"/>
      <c r="KZV69" s="5"/>
      <c r="KZW69" s="5"/>
      <c r="KZX69" s="5"/>
      <c r="KZY69" s="5"/>
      <c r="KZZ69" s="5"/>
      <c r="LAA69" s="5"/>
      <c r="LAB69" s="5"/>
      <c r="LAC69" s="5"/>
      <c r="LAD69" s="5"/>
      <c r="LAE69" s="5"/>
      <c r="LAF69" s="5"/>
      <c r="LAG69" s="5"/>
      <c r="LAH69" s="5"/>
      <c r="LAI69" s="5"/>
      <c r="LAJ69" s="5"/>
      <c r="LAK69" s="5"/>
      <c r="LAL69" s="5"/>
      <c r="LAM69" s="5"/>
      <c r="LAN69" s="5"/>
      <c r="LAO69" s="5"/>
      <c r="LAP69" s="5"/>
      <c r="LAQ69" s="5"/>
      <c r="LAR69" s="5"/>
      <c r="LAS69" s="5"/>
      <c r="LAT69" s="5"/>
      <c r="LAU69" s="5"/>
      <c r="LAV69" s="5"/>
      <c r="LAW69" s="5"/>
      <c r="LAX69" s="5"/>
      <c r="LAY69" s="5"/>
      <c r="LAZ69" s="5"/>
      <c r="LBA69" s="5"/>
      <c r="LBB69" s="5"/>
      <c r="LBC69" s="5"/>
      <c r="LBD69" s="5"/>
      <c r="LBE69" s="5"/>
      <c r="LBF69" s="5"/>
      <c r="LBG69" s="5"/>
      <c r="LBH69" s="5"/>
      <c r="LBI69" s="5"/>
      <c r="LBJ69" s="5"/>
      <c r="LBK69" s="5"/>
      <c r="LBL69" s="5"/>
      <c r="LBM69" s="5"/>
      <c r="LBN69" s="5"/>
      <c r="LBO69" s="5"/>
      <c r="LBP69" s="5"/>
      <c r="LBQ69" s="5"/>
      <c r="LBR69" s="5"/>
      <c r="LBS69" s="5"/>
      <c r="LBT69" s="5"/>
      <c r="LBU69" s="5"/>
      <c r="LBV69" s="5"/>
      <c r="LBW69" s="5"/>
      <c r="LBX69" s="5"/>
      <c r="LBY69" s="5"/>
      <c r="LBZ69" s="5"/>
      <c r="LCA69" s="5"/>
      <c r="LCB69" s="5"/>
      <c r="LCC69" s="5"/>
      <c r="LCD69" s="5"/>
      <c r="LCE69" s="5"/>
      <c r="LCF69" s="5"/>
      <c r="LCG69" s="5"/>
      <c r="LCH69" s="5"/>
      <c r="LCI69" s="5"/>
      <c r="LCJ69" s="5"/>
      <c r="LCK69" s="5"/>
      <c r="LCL69" s="5"/>
      <c r="LCM69" s="5"/>
      <c r="LCN69" s="5"/>
      <c r="LCO69" s="5"/>
      <c r="LCP69" s="5"/>
      <c r="LCQ69" s="5"/>
      <c r="LCR69" s="5"/>
      <c r="LCS69" s="5"/>
      <c r="LCT69" s="5"/>
      <c r="LCU69" s="5"/>
      <c r="LCV69" s="5"/>
      <c r="LCW69" s="5"/>
      <c r="LCX69" s="5"/>
      <c r="LCY69" s="5"/>
      <c r="LCZ69" s="5"/>
      <c r="LDA69" s="5"/>
      <c r="LDB69" s="5"/>
      <c r="LDC69" s="5"/>
      <c r="LDD69" s="5"/>
      <c r="LDE69" s="5"/>
      <c r="LDF69" s="5"/>
      <c r="LDG69" s="5"/>
      <c r="LDH69" s="5"/>
      <c r="LDI69" s="5"/>
      <c r="LDJ69" s="5"/>
      <c r="LDK69" s="5"/>
      <c r="LDL69" s="5"/>
      <c r="LDM69" s="5"/>
      <c r="LDN69" s="5"/>
      <c r="LDO69" s="5"/>
      <c r="LDP69" s="5"/>
      <c r="LDQ69" s="5"/>
      <c r="LDR69" s="5"/>
      <c r="LDS69" s="5"/>
      <c r="LDT69" s="5"/>
      <c r="LDU69" s="5"/>
      <c r="LDV69" s="5"/>
      <c r="LDW69" s="5"/>
      <c r="LDX69" s="5"/>
      <c r="LDY69" s="5"/>
      <c r="LDZ69" s="5"/>
      <c r="LEA69" s="5"/>
      <c r="LEB69" s="5"/>
      <c r="LEC69" s="5"/>
      <c r="LED69" s="5"/>
      <c r="LEE69" s="5"/>
      <c r="LEF69" s="5"/>
      <c r="LEG69" s="5"/>
      <c r="LEH69" s="5"/>
      <c r="LEI69" s="5"/>
      <c r="LEJ69" s="5"/>
      <c r="LEK69" s="5"/>
      <c r="LEL69" s="5"/>
      <c r="LEM69" s="5"/>
      <c r="LEN69" s="5"/>
      <c r="LEO69" s="5"/>
      <c r="LEP69" s="5"/>
      <c r="LEQ69" s="5"/>
      <c r="LER69" s="5"/>
      <c r="LES69" s="5"/>
      <c r="LET69" s="5"/>
      <c r="LEU69" s="5"/>
      <c r="LEV69" s="5"/>
      <c r="LEW69" s="5"/>
      <c r="LEX69" s="5"/>
      <c r="LEY69" s="5"/>
      <c r="LEZ69" s="5"/>
      <c r="LFA69" s="5"/>
      <c r="LFB69" s="5"/>
      <c r="LFC69" s="5"/>
      <c r="LFD69" s="5"/>
      <c r="LFE69" s="5"/>
      <c r="LFF69" s="5"/>
      <c r="LFG69" s="5"/>
      <c r="LFH69" s="5"/>
      <c r="LFI69" s="5"/>
      <c r="LFJ69" s="5"/>
      <c r="LFK69" s="5"/>
      <c r="LFL69" s="5"/>
      <c r="LFM69" s="5"/>
      <c r="LFN69" s="5"/>
      <c r="LFO69" s="5"/>
      <c r="LFP69" s="5"/>
      <c r="LFQ69" s="5"/>
      <c r="LFR69" s="5"/>
      <c r="LFS69" s="5"/>
      <c r="LFT69" s="5"/>
      <c r="LFU69" s="5"/>
      <c r="LFV69" s="5"/>
      <c r="LFW69" s="5"/>
      <c r="LFX69" s="5"/>
      <c r="LFY69" s="5"/>
      <c r="LFZ69" s="5"/>
      <c r="LGA69" s="5"/>
      <c r="LGB69" s="5"/>
      <c r="LGC69" s="5"/>
      <c r="LGD69" s="5"/>
      <c r="LGE69" s="5"/>
      <c r="LGF69" s="5"/>
      <c r="LGG69" s="5"/>
      <c r="LGH69" s="5"/>
      <c r="LGI69" s="5"/>
      <c r="LGJ69" s="5"/>
      <c r="LGK69" s="5"/>
      <c r="LGL69" s="5"/>
      <c r="LGM69" s="5"/>
      <c r="LGN69" s="5"/>
      <c r="LGO69" s="5"/>
      <c r="LGP69" s="5"/>
      <c r="LGQ69" s="5"/>
      <c r="LGR69" s="5"/>
      <c r="LGS69" s="5"/>
      <c r="LGT69" s="5"/>
      <c r="LGU69" s="5"/>
      <c r="LGV69" s="5"/>
      <c r="LGW69" s="5"/>
      <c r="LGX69" s="5"/>
      <c r="LGY69" s="5"/>
      <c r="LGZ69" s="5"/>
      <c r="LHA69" s="5"/>
      <c r="LHB69" s="5"/>
      <c r="LHC69" s="5"/>
      <c r="LHD69" s="5"/>
      <c r="LHE69" s="5"/>
      <c r="LHF69" s="5"/>
      <c r="LHG69" s="5"/>
      <c r="LHH69" s="5"/>
      <c r="LHI69" s="5"/>
      <c r="LHJ69" s="5"/>
      <c r="LHK69" s="5"/>
      <c r="LHL69" s="5"/>
      <c r="LHM69" s="5"/>
      <c r="LHN69" s="5"/>
      <c r="LHO69" s="5"/>
      <c r="LHP69" s="5"/>
      <c r="LHQ69" s="5"/>
      <c r="LHR69" s="5"/>
      <c r="LHS69" s="5"/>
      <c r="LHT69" s="5"/>
      <c r="LHU69" s="5"/>
      <c r="LHV69" s="5"/>
      <c r="LHW69" s="5"/>
      <c r="LHX69" s="5"/>
      <c r="LHY69" s="5"/>
      <c r="LHZ69" s="5"/>
      <c r="LIA69" s="5"/>
      <c r="LIB69" s="5"/>
      <c r="LIC69" s="5"/>
      <c r="LID69" s="5"/>
      <c r="LIE69" s="5"/>
      <c r="LIF69" s="5"/>
      <c r="LIG69" s="5"/>
      <c r="LIH69" s="5"/>
      <c r="LII69" s="5"/>
      <c r="LIJ69" s="5"/>
      <c r="LIK69" s="5"/>
      <c r="LIL69" s="5"/>
      <c r="LIM69" s="5"/>
      <c r="LIN69" s="5"/>
      <c r="LIO69" s="5"/>
      <c r="LIP69" s="5"/>
      <c r="LIQ69" s="5"/>
      <c r="LIR69" s="5"/>
      <c r="LIS69" s="5"/>
      <c r="LIT69" s="5"/>
      <c r="LIU69" s="5"/>
      <c r="LIV69" s="5"/>
      <c r="LIW69" s="5"/>
      <c r="LIX69" s="5"/>
      <c r="LIY69" s="5"/>
      <c r="LIZ69" s="5"/>
      <c r="LJA69" s="5"/>
      <c r="LJB69" s="5"/>
      <c r="LJC69" s="5"/>
      <c r="LJD69" s="5"/>
      <c r="LJE69" s="5"/>
      <c r="LJF69" s="5"/>
      <c r="LJG69" s="5"/>
      <c r="LJH69" s="5"/>
      <c r="LJI69" s="5"/>
      <c r="LJJ69" s="5"/>
      <c r="LJK69" s="5"/>
      <c r="LJL69" s="5"/>
      <c r="LJM69" s="5"/>
      <c r="LJN69" s="5"/>
      <c r="LJO69" s="5"/>
      <c r="LJP69" s="5"/>
      <c r="LJQ69" s="5"/>
      <c r="LJR69" s="5"/>
      <c r="LJS69" s="5"/>
      <c r="LJT69" s="5"/>
      <c r="LJU69" s="5"/>
      <c r="LJV69" s="5"/>
      <c r="LJW69" s="5"/>
      <c r="LJX69" s="5"/>
      <c r="LJY69" s="5"/>
      <c r="LJZ69" s="5"/>
      <c r="LKA69" s="5"/>
      <c r="LKB69" s="5"/>
      <c r="LKC69" s="5"/>
      <c r="LKD69" s="5"/>
      <c r="LKE69" s="5"/>
      <c r="LKF69" s="5"/>
      <c r="LKG69" s="5"/>
      <c r="LKH69" s="5"/>
      <c r="LKI69" s="5"/>
      <c r="LKJ69" s="5"/>
      <c r="LKK69" s="5"/>
      <c r="LKL69" s="5"/>
      <c r="LKM69" s="5"/>
      <c r="LKN69" s="5"/>
      <c r="LKO69" s="5"/>
      <c r="LKP69" s="5"/>
      <c r="LKQ69" s="5"/>
      <c r="LKR69" s="5"/>
      <c r="LKS69" s="5"/>
      <c r="LKT69" s="5"/>
      <c r="LKU69" s="5"/>
      <c r="LKV69" s="5"/>
      <c r="LKW69" s="5"/>
      <c r="LKX69" s="5"/>
      <c r="LKY69" s="5"/>
      <c r="LKZ69" s="5"/>
      <c r="LLA69" s="5"/>
      <c r="LLB69" s="5"/>
      <c r="LLC69" s="5"/>
      <c r="LLD69" s="5"/>
      <c r="LLE69" s="5"/>
      <c r="LLF69" s="5"/>
      <c r="LLG69" s="5"/>
      <c r="LLH69" s="5"/>
      <c r="LLI69" s="5"/>
      <c r="LLJ69" s="5"/>
      <c r="LLK69" s="5"/>
      <c r="LLL69" s="5"/>
      <c r="LLM69" s="5"/>
      <c r="LLN69" s="5"/>
      <c r="LLO69" s="5"/>
      <c r="LLP69" s="5"/>
      <c r="LLQ69" s="5"/>
      <c r="LLR69" s="5"/>
      <c r="LLS69" s="5"/>
      <c r="LLT69" s="5"/>
      <c r="LLU69" s="5"/>
      <c r="LLV69" s="5"/>
      <c r="LLW69" s="5"/>
      <c r="LLX69" s="5"/>
      <c r="LLY69" s="5"/>
      <c r="LLZ69" s="5"/>
      <c r="LMA69" s="5"/>
      <c r="LMB69" s="5"/>
      <c r="LMC69" s="5"/>
      <c r="LMD69" s="5"/>
      <c r="LME69" s="5"/>
      <c r="LMF69" s="5"/>
      <c r="LMG69" s="5"/>
      <c r="LMH69" s="5"/>
      <c r="LMI69" s="5"/>
      <c r="LMJ69" s="5"/>
      <c r="LMK69" s="5"/>
      <c r="LML69" s="5"/>
      <c r="LMM69" s="5"/>
      <c r="LMN69" s="5"/>
      <c r="LMO69" s="5"/>
      <c r="LMP69" s="5"/>
      <c r="LMQ69" s="5"/>
      <c r="LMR69" s="5"/>
      <c r="LMS69" s="5"/>
      <c r="LMT69" s="5"/>
      <c r="LMU69" s="5"/>
      <c r="LMV69" s="5"/>
      <c r="LMW69" s="5"/>
      <c r="LMX69" s="5"/>
      <c r="LMY69" s="5"/>
      <c r="LMZ69" s="5"/>
      <c r="LNA69" s="5"/>
      <c r="LNB69" s="5"/>
      <c r="LNC69" s="5"/>
      <c r="LND69" s="5"/>
      <c r="LNE69" s="5"/>
      <c r="LNF69" s="5"/>
      <c r="LNG69" s="5"/>
      <c r="LNH69" s="5"/>
      <c r="LNI69" s="5"/>
      <c r="LNJ69" s="5"/>
      <c r="LNK69" s="5"/>
      <c r="LNL69" s="5"/>
      <c r="LNM69" s="5"/>
      <c r="LNN69" s="5"/>
      <c r="LNO69" s="5"/>
      <c r="LNP69" s="5"/>
      <c r="LNQ69" s="5"/>
      <c r="LNR69" s="5"/>
      <c r="LNS69" s="5"/>
      <c r="LNT69" s="5"/>
      <c r="LNU69" s="5"/>
      <c r="LNV69" s="5"/>
      <c r="LNW69" s="5"/>
      <c r="LNX69" s="5"/>
      <c r="LNY69" s="5"/>
      <c r="LNZ69" s="5"/>
      <c r="LOA69" s="5"/>
      <c r="LOB69" s="5"/>
      <c r="LOC69" s="5"/>
      <c r="LOD69" s="5"/>
      <c r="LOE69" s="5"/>
      <c r="LOF69" s="5"/>
      <c r="LOG69" s="5"/>
      <c r="LOH69" s="5"/>
      <c r="LOI69" s="5"/>
      <c r="LOJ69" s="5"/>
      <c r="LOK69" s="5"/>
      <c r="LOL69" s="5"/>
      <c r="LOM69" s="5"/>
      <c r="LON69" s="5"/>
      <c r="LOO69" s="5"/>
      <c r="LOP69" s="5"/>
      <c r="LOQ69" s="5"/>
      <c r="LOR69" s="5"/>
      <c r="LOS69" s="5"/>
      <c r="LOT69" s="5"/>
      <c r="LOU69" s="5"/>
      <c r="LOV69" s="5"/>
      <c r="LOW69" s="5"/>
      <c r="LOX69" s="5"/>
      <c r="LOY69" s="5"/>
      <c r="LOZ69" s="5"/>
      <c r="LPA69" s="5"/>
      <c r="LPB69" s="5"/>
      <c r="LPC69" s="5"/>
      <c r="LPD69" s="5"/>
      <c r="LPE69" s="5"/>
      <c r="LPF69" s="5"/>
      <c r="LPG69" s="5"/>
      <c r="LPH69" s="5"/>
      <c r="LPI69" s="5"/>
      <c r="LPJ69" s="5"/>
      <c r="LPK69" s="5"/>
      <c r="LPL69" s="5"/>
      <c r="LPM69" s="5"/>
      <c r="LPN69" s="5"/>
      <c r="LPO69" s="5"/>
      <c r="LPP69" s="5"/>
      <c r="LPQ69" s="5"/>
      <c r="LPR69" s="5"/>
      <c r="LPS69" s="5"/>
      <c r="LPT69" s="5"/>
      <c r="LPU69" s="5"/>
      <c r="LPV69" s="5"/>
      <c r="LPW69" s="5"/>
      <c r="LPX69" s="5"/>
      <c r="LPY69" s="5"/>
      <c r="LPZ69" s="5"/>
      <c r="LQA69" s="5"/>
      <c r="LQB69" s="5"/>
      <c r="LQC69" s="5"/>
      <c r="LQD69" s="5"/>
      <c r="LQE69" s="5"/>
      <c r="LQF69" s="5"/>
      <c r="LQG69" s="5"/>
      <c r="LQH69" s="5"/>
      <c r="LQI69" s="5"/>
      <c r="LQJ69" s="5"/>
      <c r="LQK69" s="5"/>
      <c r="LQL69" s="5"/>
      <c r="LQM69" s="5"/>
      <c r="LQN69" s="5"/>
      <c r="LQO69" s="5"/>
      <c r="LQP69" s="5"/>
      <c r="LQQ69" s="5"/>
      <c r="LQR69" s="5"/>
      <c r="LQS69" s="5"/>
      <c r="LQT69" s="5"/>
      <c r="LQU69" s="5"/>
      <c r="LQV69" s="5"/>
      <c r="LQW69" s="5"/>
      <c r="LQX69" s="5"/>
      <c r="LQY69" s="5"/>
      <c r="LQZ69" s="5"/>
      <c r="LRA69" s="5"/>
      <c r="LRB69" s="5"/>
      <c r="LRC69" s="5"/>
      <c r="LRD69" s="5"/>
      <c r="LRE69" s="5"/>
      <c r="LRF69" s="5"/>
      <c r="LRG69" s="5"/>
      <c r="LRH69" s="5"/>
      <c r="LRI69" s="5"/>
      <c r="LRJ69" s="5"/>
      <c r="LRK69" s="5"/>
      <c r="LRL69" s="5"/>
      <c r="LRM69" s="5"/>
      <c r="LRN69" s="5"/>
      <c r="LRO69" s="5"/>
      <c r="LRP69" s="5"/>
      <c r="LRQ69" s="5"/>
      <c r="LRR69" s="5"/>
      <c r="LRS69" s="5"/>
      <c r="LRT69" s="5"/>
      <c r="LRU69" s="5"/>
      <c r="LRV69" s="5"/>
      <c r="LRW69" s="5"/>
      <c r="LRX69" s="5"/>
      <c r="LRY69" s="5"/>
      <c r="LRZ69" s="5"/>
      <c r="LSA69" s="5"/>
      <c r="LSB69" s="5"/>
      <c r="LSC69" s="5"/>
      <c r="LSD69" s="5"/>
      <c r="LSE69" s="5"/>
      <c r="LSF69" s="5"/>
      <c r="LSG69" s="5"/>
      <c r="LSH69" s="5"/>
      <c r="LSI69" s="5"/>
      <c r="LSJ69" s="5"/>
      <c r="LSK69" s="5"/>
      <c r="LSL69" s="5"/>
      <c r="LSM69" s="5"/>
      <c r="LSN69" s="5"/>
      <c r="LSO69" s="5"/>
      <c r="LSP69" s="5"/>
      <c r="LSQ69" s="5"/>
      <c r="LSR69" s="5"/>
      <c r="LSS69" s="5"/>
      <c r="LST69" s="5"/>
      <c r="LSU69" s="5"/>
      <c r="LSV69" s="5"/>
      <c r="LSW69" s="5"/>
      <c r="LSX69" s="5"/>
      <c r="LSY69" s="5"/>
      <c r="LSZ69" s="5"/>
      <c r="LTA69" s="5"/>
      <c r="LTB69" s="5"/>
      <c r="LTC69" s="5"/>
      <c r="LTD69" s="5"/>
      <c r="LTE69" s="5"/>
      <c r="LTF69" s="5"/>
      <c r="LTG69" s="5"/>
      <c r="LTH69" s="5"/>
      <c r="LTI69" s="5"/>
      <c r="LTJ69" s="5"/>
      <c r="LTK69" s="5"/>
      <c r="LTL69" s="5"/>
      <c r="LTM69" s="5"/>
      <c r="LTN69" s="5"/>
      <c r="LTO69" s="5"/>
      <c r="LTP69" s="5"/>
      <c r="LTQ69" s="5"/>
      <c r="LTR69" s="5"/>
      <c r="LTS69" s="5"/>
      <c r="LTT69" s="5"/>
      <c r="LTU69" s="5"/>
      <c r="LTV69" s="5"/>
      <c r="LTW69" s="5"/>
      <c r="LTX69" s="5"/>
      <c r="LTY69" s="5"/>
      <c r="LTZ69" s="5"/>
      <c r="LUA69" s="5"/>
      <c r="LUB69" s="5"/>
      <c r="LUC69" s="5"/>
      <c r="LUD69" s="5"/>
      <c r="LUE69" s="5"/>
      <c r="LUF69" s="5"/>
      <c r="LUG69" s="5"/>
      <c r="LUH69" s="5"/>
      <c r="LUI69" s="5"/>
      <c r="LUJ69" s="5"/>
      <c r="LUK69" s="5"/>
      <c r="LUL69" s="5"/>
      <c r="LUM69" s="5"/>
      <c r="LUN69" s="5"/>
      <c r="LUO69" s="5"/>
      <c r="LUP69" s="5"/>
      <c r="LUQ69" s="5"/>
      <c r="LUR69" s="5"/>
      <c r="LUS69" s="5"/>
      <c r="LUT69" s="5"/>
      <c r="LUU69" s="5"/>
      <c r="LUV69" s="5"/>
      <c r="LUW69" s="5"/>
      <c r="LUX69" s="5"/>
      <c r="LUY69" s="5"/>
      <c r="LUZ69" s="5"/>
      <c r="LVA69" s="5"/>
      <c r="LVB69" s="5"/>
      <c r="LVC69" s="5"/>
      <c r="LVD69" s="5"/>
      <c r="LVE69" s="5"/>
      <c r="LVF69" s="5"/>
      <c r="LVG69" s="5"/>
      <c r="LVH69" s="5"/>
      <c r="LVI69" s="5"/>
      <c r="LVJ69" s="5"/>
      <c r="LVK69" s="5"/>
      <c r="LVL69" s="5"/>
      <c r="LVM69" s="5"/>
      <c r="LVN69" s="5"/>
      <c r="LVO69" s="5"/>
      <c r="LVP69" s="5"/>
      <c r="LVQ69" s="5"/>
      <c r="LVR69" s="5"/>
      <c r="LVS69" s="5"/>
      <c r="LVT69" s="5"/>
      <c r="LVU69" s="5"/>
      <c r="LVV69" s="5"/>
      <c r="LVW69" s="5"/>
      <c r="LVX69" s="5"/>
      <c r="LVY69" s="5"/>
      <c r="LVZ69" s="5"/>
      <c r="LWA69" s="5"/>
      <c r="LWB69" s="5"/>
      <c r="LWC69" s="5"/>
      <c r="LWD69" s="5"/>
      <c r="LWE69" s="5"/>
      <c r="LWF69" s="5"/>
      <c r="LWG69" s="5"/>
      <c r="LWH69" s="5"/>
      <c r="LWI69" s="5"/>
      <c r="LWJ69" s="5"/>
      <c r="LWK69" s="5"/>
      <c r="LWL69" s="5"/>
      <c r="LWM69" s="5"/>
      <c r="LWN69" s="5"/>
      <c r="LWO69" s="5"/>
      <c r="LWP69" s="5"/>
      <c r="LWQ69" s="5"/>
      <c r="LWR69" s="5"/>
      <c r="LWS69" s="5"/>
      <c r="LWT69" s="5"/>
      <c r="LWU69" s="5"/>
      <c r="LWV69" s="5"/>
      <c r="LWW69" s="5"/>
      <c r="LWX69" s="5"/>
      <c r="LWY69" s="5"/>
      <c r="LWZ69" s="5"/>
      <c r="LXA69" s="5"/>
      <c r="LXB69" s="5"/>
      <c r="LXC69" s="5"/>
      <c r="LXD69" s="5"/>
      <c r="LXE69" s="5"/>
      <c r="LXF69" s="5"/>
      <c r="LXG69" s="5"/>
      <c r="LXH69" s="5"/>
      <c r="LXI69" s="5"/>
      <c r="LXJ69" s="5"/>
      <c r="LXK69" s="5"/>
      <c r="LXL69" s="5"/>
      <c r="LXM69" s="5"/>
      <c r="LXN69" s="5"/>
      <c r="LXO69" s="5"/>
      <c r="LXP69" s="5"/>
      <c r="LXQ69" s="5"/>
      <c r="LXR69" s="5"/>
      <c r="LXS69" s="5"/>
      <c r="LXT69" s="5"/>
      <c r="LXU69" s="5"/>
      <c r="LXV69" s="5"/>
      <c r="LXW69" s="5"/>
      <c r="LXX69" s="5"/>
      <c r="LXY69" s="5"/>
      <c r="LXZ69" s="5"/>
      <c r="LYA69" s="5"/>
      <c r="LYB69" s="5"/>
      <c r="LYC69" s="5"/>
      <c r="LYD69" s="5"/>
      <c r="LYE69" s="5"/>
      <c r="LYF69" s="5"/>
      <c r="LYG69" s="5"/>
      <c r="LYH69" s="5"/>
      <c r="LYI69" s="5"/>
      <c r="LYJ69" s="5"/>
      <c r="LYK69" s="5"/>
      <c r="LYL69" s="5"/>
      <c r="LYM69" s="5"/>
      <c r="LYN69" s="5"/>
      <c r="LYO69" s="5"/>
      <c r="LYP69" s="5"/>
      <c r="LYQ69" s="5"/>
      <c r="LYR69" s="5"/>
      <c r="LYS69" s="5"/>
      <c r="LYT69" s="5"/>
      <c r="LYU69" s="5"/>
      <c r="LYV69" s="5"/>
      <c r="LYW69" s="5"/>
      <c r="LYX69" s="5"/>
      <c r="LYY69" s="5"/>
      <c r="LYZ69" s="5"/>
      <c r="LZA69" s="5"/>
      <c r="LZB69" s="5"/>
      <c r="LZC69" s="5"/>
      <c r="LZD69" s="5"/>
      <c r="LZE69" s="5"/>
      <c r="LZF69" s="5"/>
      <c r="LZG69" s="5"/>
      <c r="LZH69" s="5"/>
      <c r="LZI69" s="5"/>
      <c r="LZJ69" s="5"/>
      <c r="LZK69" s="5"/>
      <c r="LZL69" s="5"/>
      <c r="LZM69" s="5"/>
      <c r="LZN69" s="5"/>
      <c r="LZO69" s="5"/>
      <c r="LZP69" s="5"/>
      <c r="LZQ69" s="5"/>
      <c r="LZR69" s="5"/>
      <c r="LZS69" s="5"/>
      <c r="LZT69" s="5"/>
      <c r="LZU69" s="5"/>
      <c r="LZV69" s="5"/>
      <c r="LZW69" s="5"/>
      <c r="LZX69" s="5"/>
      <c r="LZY69" s="5"/>
      <c r="LZZ69" s="5"/>
      <c r="MAA69" s="5"/>
      <c r="MAB69" s="5"/>
      <c r="MAC69" s="5"/>
      <c r="MAD69" s="5"/>
      <c r="MAE69" s="5"/>
      <c r="MAF69" s="5"/>
      <c r="MAG69" s="5"/>
      <c r="MAH69" s="5"/>
      <c r="MAI69" s="5"/>
      <c r="MAJ69" s="5"/>
      <c r="MAK69" s="5"/>
      <c r="MAL69" s="5"/>
      <c r="MAM69" s="5"/>
      <c r="MAN69" s="5"/>
      <c r="MAO69" s="5"/>
      <c r="MAP69" s="5"/>
      <c r="MAQ69" s="5"/>
      <c r="MAR69" s="5"/>
      <c r="MAS69" s="5"/>
      <c r="MAT69" s="5"/>
      <c r="MAU69" s="5"/>
      <c r="MAV69" s="5"/>
      <c r="MAW69" s="5"/>
      <c r="MAX69" s="5"/>
      <c r="MAY69" s="5"/>
      <c r="MAZ69" s="5"/>
      <c r="MBA69" s="5"/>
      <c r="MBB69" s="5"/>
      <c r="MBC69" s="5"/>
      <c r="MBD69" s="5"/>
      <c r="MBE69" s="5"/>
      <c r="MBF69" s="5"/>
      <c r="MBG69" s="5"/>
      <c r="MBH69" s="5"/>
      <c r="MBI69" s="5"/>
      <c r="MBJ69" s="5"/>
      <c r="MBK69" s="5"/>
      <c r="MBL69" s="5"/>
      <c r="MBM69" s="5"/>
      <c r="MBN69" s="5"/>
      <c r="MBO69" s="5"/>
      <c r="MBP69" s="5"/>
      <c r="MBQ69" s="5"/>
      <c r="MBR69" s="5"/>
      <c r="MBS69" s="5"/>
      <c r="MBT69" s="5"/>
      <c r="MBU69" s="5"/>
      <c r="MBV69" s="5"/>
      <c r="MBW69" s="5"/>
      <c r="MBX69" s="5"/>
      <c r="MBY69" s="5"/>
      <c r="MBZ69" s="5"/>
      <c r="MCA69" s="5"/>
      <c r="MCB69" s="5"/>
      <c r="MCC69" s="5"/>
      <c r="MCD69" s="5"/>
      <c r="MCE69" s="5"/>
      <c r="MCF69" s="5"/>
      <c r="MCG69" s="5"/>
      <c r="MCH69" s="5"/>
      <c r="MCI69" s="5"/>
      <c r="MCJ69" s="5"/>
      <c r="MCK69" s="5"/>
      <c r="MCL69" s="5"/>
      <c r="MCM69" s="5"/>
      <c r="MCN69" s="5"/>
      <c r="MCO69" s="5"/>
      <c r="MCP69" s="5"/>
      <c r="MCQ69" s="5"/>
      <c r="MCR69" s="5"/>
      <c r="MCS69" s="5"/>
      <c r="MCT69" s="5"/>
      <c r="MCU69" s="5"/>
      <c r="MCV69" s="5"/>
      <c r="MCW69" s="5"/>
      <c r="MCX69" s="5"/>
      <c r="MCY69" s="5"/>
      <c r="MCZ69" s="5"/>
      <c r="MDA69" s="5"/>
      <c r="MDB69" s="5"/>
      <c r="MDC69" s="5"/>
      <c r="MDD69" s="5"/>
      <c r="MDE69" s="5"/>
      <c r="MDF69" s="5"/>
      <c r="MDG69" s="5"/>
      <c r="MDH69" s="5"/>
      <c r="MDI69" s="5"/>
      <c r="MDJ69" s="5"/>
      <c r="MDK69" s="5"/>
      <c r="MDL69" s="5"/>
      <c r="MDM69" s="5"/>
      <c r="MDN69" s="5"/>
      <c r="MDO69" s="5"/>
      <c r="MDP69" s="5"/>
      <c r="MDQ69" s="5"/>
      <c r="MDR69" s="5"/>
      <c r="MDS69" s="5"/>
      <c r="MDT69" s="5"/>
      <c r="MDU69" s="5"/>
      <c r="MDV69" s="5"/>
      <c r="MDW69" s="5"/>
      <c r="MDX69" s="5"/>
      <c r="MDY69" s="5"/>
      <c r="MDZ69" s="5"/>
      <c r="MEA69" s="5"/>
      <c r="MEB69" s="5"/>
      <c r="MEC69" s="5"/>
      <c r="MED69" s="5"/>
      <c r="MEE69" s="5"/>
      <c r="MEF69" s="5"/>
      <c r="MEG69" s="5"/>
      <c r="MEH69" s="5"/>
      <c r="MEI69" s="5"/>
      <c r="MEJ69" s="5"/>
      <c r="MEK69" s="5"/>
      <c r="MEL69" s="5"/>
      <c r="MEM69" s="5"/>
      <c r="MEN69" s="5"/>
      <c r="MEO69" s="5"/>
      <c r="MEP69" s="5"/>
      <c r="MEQ69" s="5"/>
      <c r="MER69" s="5"/>
      <c r="MES69" s="5"/>
      <c r="MET69" s="5"/>
      <c r="MEU69" s="5"/>
      <c r="MEV69" s="5"/>
      <c r="MEW69" s="5"/>
      <c r="MEX69" s="5"/>
      <c r="MEY69" s="5"/>
      <c r="MEZ69" s="5"/>
      <c r="MFA69" s="5"/>
      <c r="MFB69" s="5"/>
      <c r="MFC69" s="5"/>
      <c r="MFD69" s="5"/>
      <c r="MFE69" s="5"/>
      <c r="MFF69" s="5"/>
      <c r="MFG69" s="5"/>
      <c r="MFH69" s="5"/>
      <c r="MFI69" s="5"/>
      <c r="MFJ69" s="5"/>
      <c r="MFK69" s="5"/>
      <c r="MFL69" s="5"/>
      <c r="MFM69" s="5"/>
      <c r="MFN69" s="5"/>
      <c r="MFO69" s="5"/>
      <c r="MFP69" s="5"/>
      <c r="MFQ69" s="5"/>
      <c r="MFR69" s="5"/>
      <c r="MFS69" s="5"/>
      <c r="MFT69" s="5"/>
      <c r="MFU69" s="5"/>
      <c r="MFV69" s="5"/>
      <c r="MFW69" s="5"/>
      <c r="MFX69" s="5"/>
      <c r="MFY69" s="5"/>
      <c r="MFZ69" s="5"/>
      <c r="MGA69" s="5"/>
      <c r="MGB69" s="5"/>
      <c r="MGC69" s="5"/>
      <c r="MGD69" s="5"/>
      <c r="MGE69" s="5"/>
      <c r="MGF69" s="5"/>
      <c r="MGG69" s="5"/>
      <c r="MGH69" s="5"/>
      <c r="MGI69" s="5"/>
      <c r="MGJ69" s="5"/>
      <c r="MGK69" s="5"/>
      <c r="MGL69" s="5"/>
      <c r="MGM69" s="5"/>
      <c r="MGN69" s="5"/>
      <c r="MGO69" s="5"/>
      <c r="MGP69" s="5"/>
      <c r="MGQ69" s="5"/>
      <c r="MGR69" s="5"/>
      <c r="MGS69" s="5"/>
      <c r="MGT69" s="5"/>
      <c r="MGU69" s="5"/>
      <c r="MGV69" s="5"/>
      <c r="MGW69" s="5"/>
      <c r="MGX69" s="5"/>
      <c r="MGY69" s="5"/>
      <c r="MGZ69" s="5"/>
      <c r="MHA69" s="5"/>
      <c r="MHB69" s="5"/>
      <c r="MHC69" s="5"/>
      <c r="MHD69" s="5"/>
      <c r="MHE69" s="5"/>
      <c r="MHF69" s="5"/>
      <c r="MHG69" s="5"/>
      <c r="MHH69" s="5"/>
      <c r="MHI69" s="5"/>
      <c r="MHJ69" s="5"/>
      <c r="MHK69" s="5"/>
      <c r="MHL69" s="5"/>
      <c r="MHM69" s="5"/>
      <c r="MHN69" s="5"/>
      <c r="MHO69" s="5"/>
      <c r="MHP69" s="5"/>
      <c r="MHQ69" s="5"/>
      <c r="MHR69" s="5"/>
      <c r="MHS69" s="5"/>
      <c r="MHT69" s="5"/>
      <c r="MHU69" s="5"/>
      <c r="MHV69" s="5"/>
      <c r="MHW69" s="5"/>
      <c r="MHX69" s="5"/>
      <c r="MHY69" s="5"/>
      <c r="MHZ69" s="5"/>
      <c r="MIA69" s="5"/>
      <c r="MIB69" s="5"/>
      <c r="MIC69" s="5"/>
      <c r="MID69" s="5"/>
      <c r="MIE69" s="5"/>
      <c r="MIF69" s="5"/>
      <c r="MIG69" s="5"/>
      <c r="MIH69" s="5"/>
      <c r="MII69" s="5"/>
      <c r="MIJ69" s="5"/>
      <c r="MIK69" s="5"/>
      <c r="MIL69" s="5"/>
      <c r="MIM69" s="5"/>
      <c r="MIN69" s="5"/>
      <c r="MIO69" s="5"/>
      <c r="MIP69" s="5"/>
      <c r="MIQ69" s="5"/>
      <c r="MIR69" s="5"/>
      <c r="MIS69" s="5"/>
      <c r="MIT69" s="5"/>
      <c r="MIU69" s="5"/>
      <c r="MIV69" s="5"/>
      <c r="MIW69" s="5"/>
      <c r="MIX69" s="5"/>
      <c r="MIY69" s="5"/>
      <c r="MIZ69" s="5"/>
      <c r="MJA69" s="5"/>
      <c r="MJB69" s="5"/>
      <c r="MJC69" s="5"/>
      <c r="MJD69" s="5"/>
      <c r="MJE69" s="5"/>
      <c r="MJF69" s="5"/>
      <c r="MJG69" s="5"/>
      <c r="MJH69" s="5"/>
      <c r="MJI69" s="5"/>
      <c r="MJJ69" s="5"/>
      <c r="MJK69" s="5"/>
      <c r="MJL69" s="5"/>
      <c r="MJM69" s="5"/>
      <c r="MJN69" s="5"/>
      <c r="MJO69" s="5"/>
      <c r="MJP69" s="5"/>
      <c r="MJQ69" s="5"/>
      <c r="MJR69" s="5"/>
      <c r="MJS69" s="5"/>
      <c r="MJT69" s="5"/>
      <c r="MJU69" s="5"/>
      <c r="MJV69" s="5"/>
      <c r="MJW69" s="5"/>
      <c r="MJX69" s="5"/>
      <c r="MJY69" s="5"/>
      <c r="MJZ69" s="5"/>
      <c r="MKA69" s="5"/>
      <c r="MKB69" s="5"/>
      <c r="MKC69" s="5"/>
      <c r="MKD69" s="5"/>
      <c r="MKE69" s="5"/>
      <c r="MKF69" s="5"/>
      <c r="MKG69" s="5"/>
      <c r="MKH69" s="5"/>
      <c r="MKI69" s="5"/>
      <c r="MKJ69" s="5"/>
      <c r="MKK69" s="5"/>
      <c r="MKL69" s="5"/>
      <c r="MKM69" s="5"/>
      <c r="MKN69" s="5"/>
      <c r="MKO69" s="5"/>
      <c r="MKP69" s="5"/>
      <c r="MKQ69" s="5"/>
      <c r="MKR69" s="5"/>
      <c r="MKS69" s="5"/>
      <c r="MKT69" s="5"/>
      <c r="MKU69" s="5"/>
      <c r="MKV69" s="5"/>
      <c r="MKW69" s="5"/>
      <c r="MKX69" s="5"/>
      <c r="MKY69" s="5"/>
      <c r="MKZ69" s="5"/>
      <c r="MLA69" s="5"/>
      <c r="MLB69" s="5"/>
      <c r="MLC69" s="5"/>
      <c r="MLD69" s="5"/>
      <c r="MLE69" s="5"/>
      <c r="MLF69" s="5"/>
      <c r="MLG69" s="5"/>
      <c r="MLH69" s="5"/>
      <c r="MLI69" s="5"/>
      <c r="MLJ69" s="5"/>
      <c r="MLK69" s="5"/>
      <c r="MLL69" s="5"/>
      <c r="MLM69" s="5"/>
      <c r="MLN69" s="5"/>
      <c r="MLO69" s="5"/>
      <c r="MLP69" s="5"/>
      <c r="MLQ69" s="5"/>
      <c r="MLR69" s="5"/>
      <c r="MLS69" s="5"/>
      <c r="MLT69" s="5"/>
      <c r="MLU69" s="5"/>
      <c r="MLV69" s="5"/>
      <c r="MLW69" s="5"/>
      <c r="MLX69" s="5"/>
      <c r="MLY69" s="5"/>
      <c r="MLZ69" s="5"/>
      <c r="MMA69" s="5"/>
      <c r="MMB69" s="5"/>
      <c r="MMC69" s="5"/>
      <c r="MMD69" s="5"/>
      <c r="MME69" s="5"/>
      <c r="MMF69" s="5"/>
      <c r="MMG69" s="5"/>
      <c r="MMH69" s="5"/>
      <c r="MMI69" s="5"/>
      <c r="MMJ69" s="5"/>
      <c r="MMK69" s="5"/>
      <c r="MML69" s="5"/>
      <c r="MMM69" s="5"/>
      <c r="MMN69" s="5"/>
      <c r="MMO69" s="5"/>
      <c r="MMP69" s="5"/>
      <c r="MMQ69" s="5"/>
      <c r="MMR69" s="5"/>
      <c r="MMS69" s="5"/>
      <c r="MMT69" s="5"/>
      <c r="MMU69" s="5"/>
      <c r="MMV69" s="5"/>
      <c r="MMW69" s="5"/>
      <c r="MMX69" s="5"/>
      <c r="MMY69" s="5"/>
      <c r="MMZ69" s="5"/>
      <c r="MNA69" s="5"/>
      <c r="MNB69" s="5"/>
      <c r="MNC69" s="5"/>
      <c r="MND69" s="5"/>
      <c r="MNE69" s="5"/>
      <c r="MNF69" s="5"/>
      <c r="MNG69" s="5"/>
      <c r="MNH69" s="5"/>
      <c r="MNI69" s="5"/>
      <c r="MNJ69" s="5"/>
      <c r="MNK69" s="5"/>
      <c r="MNL69" s="5"/>
      <c r="MNM69" s="5"/>
      <c r="MNN69" s="5"/>
      <c r="MNO69" s="5"/>
      <c r="MNP69" s="5"/>
      <c r="MNQ69" s="5"/>
      <c r="MNR69" s="5"/>
      <c r="MNS69" s="5"/>
      <c r="MNT69" s="5"/>
      <c r="MNU69" s="5"/>
      <c r="MNV69" s="5"/>
      <c r="MNW69" s="5"/>
      <c r="MNX69" s="5"/>
      <c r="MNY69" s="5"/>
      <c r="MNZ69" s="5"/>
      <c r="MOA69" s="5"/>
      <c r="MOB69" s="5"/>
      <c r="MOC69" s="5"/>
      <c r="MOD69" s="5"/>
      <c r="MOE69" s="5"/>
      <c r="MOF69" s="5"/>
      <c r="MOG69" s="5"/>
      <c r="MOH69" s="5"/>
      <c r="MOI69" s="5"/>
      <c r="MOJ69" s="5"/>
      <c r="MOK69" s="5"/>
      <c r="MOL69" s="5"/>
      <c r="MOM69" s="5"/>
      <c r="MON69" s="5"/>
      <c r="MOO69" s="5"/>
      <c r="MOP69" s="5"/>
      <c r="MOQ69" s="5"/>
      <c r="MOR69" s="5"/>
      <c r="MOS69" s="5"/>
      <c r="MOT69" s="5"/>
      <c r="MOU69" s="5"/>
      <c r="MOV69" s="5"/>
      <c r="MOW69" s="5"/>
      <c r="MOX69" s="5"/>
      <c r="MOY69" s="5"/>
      <c r="MOZ69" s="5"/>
      <c r="MPA69" s="5"/>
      <c r="MPB69" s="5"/>
      <c r="MPC69" s="5"/>
      <c r="MPD69" s="5"/>
      <c r="MPE69" s="5"/>
      <c r="MPF69" s="5"/>
      <c r="MPG69" s="5"/>
      <c r="MPH69" s="5"/>
      <c r="MPI69" s="5"/>
      <c r="MPJ69" s="5"/>
      <c r="MPK69" s="5"/>
      <c r="MPL69" s="5"/>
      <c r="MPM69" s="5"/>
      <c r="MPN69" s="5"/>
      <c r="MPO69" s="5"/>
      <c r="MPP69" s="5"/>
      <c r="MPQ69" s="5"/>
      <c r="MPR69" s="5"/>
      <c r="MPS69" s="5"/>
      <c r="MPT69" s="5"/>
      <c r="MPU69" s="5"/>
      <c r="MPV69" s="5"/>
      <c r="MPW69" s="5"/>
      <c r="MPX69" s="5"/>
      <c r="MPY69" s="5"/>
      <c r="MPZ69" s="5"/>
      <c r="MQA69" s="5"/>
      <c r="MQB69" s="5"/>
      <c r="MQC69" s="5"/>
      <c r="MQD69" s="5"/>
      <c r="MQE69" s="5"/>
      <c r="MQF69" s="5"/>
      <c r="MQG69" s="5"/>
      <c r="MQH69" s="5"/>
      <c r="MQI69" s="5"/>
      <c r="MQJ69" s="5"/>
      <c r="MQK69" s="5"/>
      <c r="MQL69" s="5"/>
      <c r="MQM69" s="5"/>
      <c r="MQN69" s="5"/>
      <c r="MQO69" s="5"/>
      <c r="MQP69" s="5"/>
      <c r="MQQ69" s="5"/>
      <c r="MQR69" s="5"/>
      <c r="MQS69" s="5"/>
      <c r="MQT69" s="5"/>
      <c r="MQU69" s="5"/>
      <c r="MQV69" s="5"/>
      <c r="MQW69" s="5"/>
      <c r="MQX69" s="5"/>
      <c r="MQY69" s="5"/>
      <c r="MQZ69" s="5"/>
      <c r="MRA69" s="5"/>
      <c r="MRB69" s="5"/>
      <c r="MRC69" s="5"/>
      <c r="MRD69" s="5"/>
      <c r="MRE69" s="5"/>
      <c r="MRF69" s="5"/>
      <c r="MRG69" s="5"/>
      <c r="MRH69" s="5"/>
      <c r="MRI69" s="5"/>
      <c r="MRJ69" s="5"/>
      <c r="MRK69" s="5"/>
      <c r="MRL69" s="5"/>
      <c r="MRM69" s="5"/>
      <c r="MRN69" s="5"/>
      <c r="MRO69" s="5"/>
      <c r="MRP69" s="5"/>
      <c r="MRQ69" s="5"/>
      <c r="MRR69" s="5"/>
      <c r="MRS69" s="5"/>
      <c r="MRT69" s="5"/>
      <c r="MRU69" s="5"/>
      <c r="MRV69" s="5"/>
      <c r="MRW69" s="5"/>
      <c r="MRX69" s="5"/>
      <c r="MRY69" s="5"/>
      <c r="MRZ69" s="5"/>
      <c r="MSA69" s="5"/>
      <c r="MSB69" s="5"/>
      <c r="MSC69" s="5"/>
      <c r="MSD69" s="5"/>
      <c r="MSE69" s="5"/>
      <c r="MSF69" s="5"/>
      <c r="MSG69" s="5"/>
      <c r="MSH69" s="5"/>
      <c r="MSI69" s="5"/>
      <c r="MSJ69" s="5"/>
      <c r="MSK69" s="5"/>
      <c r="MSL69" s="5"/>
      <c r="MSM69" s="5"/>
      <c r="MSN69" s="5"/>
      <c r="MSO69" s="5"/>
      <c r="MSP69" s="5"/>
      <c r="MSQ69" s="5"/>
      <c r="MSR69" s="5"/>
      <c r="MSS69" s="5"/>
      <c r="MST69" s="5"/>
      <c r="MSU69" s="5"/>
      <c r="MSV69" s="5"/>
      <c r="MSW69" s="5"/>
      <c r="MSX69" s="5"/>
      <c r="MSY69" s="5"/>
      <c r="MSZ69" s="5"/>
      <c r="MTA69" s="5"/>
      <c r="MTB69" s="5"/>
      <c r="MTC69" s="5"/>
      <c r="MTD69" s="5"/>
      <c r="MTE69" s="5"/>
      <c r="MTF69" s="5"/>
      <c r="MTG69" s="5"/>
      <c r="MTH69" s="5"/>
      <c r="MTI69" s="5"/>
      <c r="MTJ69" s="5"/>
      <c r="MTK69" s="5"/>
      <c r="MTL69" s="5"/>
      <c r="MTM69" s="5"/>
      <c r="MTN69" s="5"/>
      <c r="MTO69" s="5"/>
      <c r="MTP69" s="5"/>
      <c r="MTQ69" s="5"/>
      <c r="MTR69" s="5"/>
      <c r="MTS69" s="5"/>
      <c r="MTT69" s="5"/>
      <c r="MTU69" s="5"/>
      <c r="MTV69" s="5"/>
      <c r="MTW69" s="5"/>
      <c r="MTX69" s="5"/>
      <c r="MTY69" s="5"/>
      <c r="MTZ69" s="5"/>
      <c r="MUA69" s="5"/>
      <c r="MUB69" s="5"/>
      <c r="MUC69" s="5"/>
      <c r="MUD69" s="5"/>
      <c r="MUE69" s="5"/>
      <c r="MUF69" s="5"/>
      <c r="MUG69" s="5"/>
      <c r="MUH69" s="5"/>
      <c r="MUI69" s="5"/>
      <c r="MUJ69" s="5"/>
      <c r="MUK69" s="5"/>
      <c r="MUL69" s="5"/>
      <c r="MUM69" s="5"/>
      <c r="MUN69" s="5"/>
      <c r="MUO69" s="5"/>
      <c r="MUP69" s="5"/>
      <c r="MUQ69" s="5"/>
      <c r="MUR69" s="5"/>
      <c r="MUS69" s="5"/>
      <c r="MUT69" s="5"/>
      <c r="MUU69" s="5"/>
      <c r="MUV69" s="5"/>
      <c r="MUW69" s="5"/>
      <c r="MUX69" s="5"/>
      <c r="MUY69" s="5"/>
      <c r="MUZ69" s="5"/>
      <c r="MVA69" s="5"/>
      <c r="MVB69" s="5"/>
      <c r="MVC69" s="5"/>
      <c r="MVD69" s="5"/>
      <c r="MVE69" s="5"/>
      <c r="MVF69" s="5"/>
      <c r="MVG69" s="5"/>
      <c r="MVH69" s="5"/>
      <c r="MVI69" s="5"/>
      <c r="MVJ69" s="5"/>
      <c r="MVK69" s="5"/>
      <c r="MVL69" s="5"/>
      <c r="MVM69" s="5"/>
      <c r="MVN69" s="5"/>
      <c r="MVO69" s="5"/>
      <c r="MVP69" s="5"/>
      <c r="MVQ69" s="5"/>
      <c r="MVR69" s="5"/>
      <c r="MVS69" s="5"/>
      <c r="MVT69" s="5"/>
      <c r="MVU69" s="5"/>
      <c r="MVV69" s="5"/>
      <c r="MVW69" s="5"/>
      <c r="MVX69" s="5"/>
      <c r="MVY69" s="5"/>
      <c r="MVZ69" s="5"/>
      <c r="MWA69" s="5"/>
      <c r="MWB69" s="5"/>
      <c r="MWC69" s="5"/>
      <c r="MWD69" s="5"/>
      <c r="MWE69" s="5"/>
      <c r="MWF69" s="5"/>
      <c r="MWG69" s="5"/>
      <c r="MWH69" s="5"/>
      <c r="MWI69" s="5"/>
      <c r="MWJ69" s="5"/>
      <c r="MWK69" s="5"/>
      <c r="MWL69" s="5"/>
      <c r="MWM69" s="5"/>
      <c r="MWN69" s="5"/>
      <c r="MWO69" s="5"/>
      <c r="MWP69" s="5"/>
      <c r="MWQ69" s="5"/>
      <c r="MWR69" s="5"/>
      <c r="MWS69" s="5"/>
      <c r="MWT69" s="5"/>
      <c r="MWU69" s="5"/>
      <c r="MWV69" s="5"/>
      <c r="MWW69" s="5"/>
      <c r="MWX69" s="5"/>
      <c r="MWY69" s="5"/>
      <c r="MWZ69" s="5"/>
      <c r="MXA69" s="5"/>
      <c r="MXB69" s="5"/>
      <c r="MXC69" s="5"/>
      <c r="MXD69" s="5"/>
      <c r="MXE69" s="5"/>
      <c r="MXF69" s="5"/>
      <c r="MXG69" s="5"/>
      <c r="MXH69" s="5"/>
      <c r="MXI69" s="5"/>
      <c r="MXJ69" s="5"/>
      <c r="MXK69" s="5"/>
      <c r="MXL69" s="5"/>
      <c r="MXM69" s="5"/>
      <c r="MXN69" s="5"/>
      <c r="MXO69" s="5"/>
      <c r="MXP69" s="5"/>
      <c r="MXQ69" s="5"/>
      <c r="MXR69" s="5"/>
      <c r="MXS69" s="5"/>
      <c r="MXT69" s="5"/>
      <c r="MXU69" s="5"/>
      <c r="MXV69" s="5"/>
      <c r="MXW69" s="5"/>
      <c r="MXX69" s="5"/>
      <c r="MXY69" s="5"/>
      <c r="MXZ69" s="5"/>
      <c r="MYA69" s="5"/>
      <c r="MYB69" s="5"/>
      <c r="MYC69" s="5"/>
      <c r="MYD69" s="5"/>
      <c r="MYE69" s="5"/>
      <c r="MYF69" s="5"/>
      <c r="MYG69" s="5"/>
      <c r="MYH69" s="5"/>
      <c r="MYI69" s="5"/>
      <c r="MYJ69" s="5"/>
      <c r="MYK69" s="5"/>
      <c r="MYL69" s="5"/>
      <c r="MYM69" s="5"/>
      <c r="MYN69" s="5"/>
      <c r="MYO69" s="5"/>
      <c r="MYP69" s="5"/>
      <c r="MYQ69" s="5"/>
      <c r="MYR69" s="5"/>
      <c r="MYS69" s="5"/>
      <c r="MYT69" s="5"/>
      <c r="MYU69" s="5"/>
      <c r="MYV69" s="5"/>
      <c r="MYW69" s="5"/>
      <c r="MYX69" s="5"/>
      <c r="MYY69" s="5"/>
      <c r="MYZ69" s="5"/>
      <c r="MZA69" s="5"/>
      <c r="MZB69" s="5"/>
      <c r="MZC69" s="5"/>
      <c r="MZD69" s="5"/>
      <c r="MZE69" s="5"/>
      <c r="MZF69" s="5"/>
      <c r="MZG69" s="5"/>
      <c r="MZH69" s="5"/>
      <c r="MZI69" s="5"/>
      <c r="MZJ69" s="5"/>
      <c r="MZK69" s="5"/>
      <c r="MZL69" s="5"/>
      <c r="MZM69" s="5"/>
      <c r="MZN69" s="5"/>
      <c r="MZO69" s="5"/>
      <c r="MZP69" s="5"/>
      <c r="MZQ69" s="5"/>
      <c r="MZR69" s="5"/>
      <c r="MZS69" s="5"/>
      <c r="MZT69" s="5"/>
      <c r="MZU69" s="5"/>
      <c r="MZV69" s="5"/>
      <c r="MZW69" s="5"/>
      <c r="MZX69" s="5"/>
      <c r="MZY69" s="5"/>
      <c r="MZZ69" s="5"/>
      <c r="NAA69" s="5"/>
      <c r="NAB69" s="5"/>
      <c r="NAC69" s="5"/>
      <c r="NAD69" s="5"/>
      <c r="NAE69" s="5"/>
      <c r="NAF69" s="5"/>
      <c r="NAG69" s="5"/>
      <c r="NAH69" s="5"/>
      <c r="NAI69" s="5"/>
      <c r="NAJ69" s="5"/>
      <c r="NAK69" s="5"/>
      <c r="NAL69" s="5"/>
      <c r="NAM69" s="5"/>
      <c r="NAN69" s="5"/>
      <c r="NAO69" s="5"/>
      <c r="NAP69" s="5"/>
      <c r="NAQ69" s="5"/>
      <c r="NAR69" s="5"/>
      <c r="NAS69" s="5"/>
      <c r="NAT69" s="5"/>
      <c r="NAU69" s="5"/>
      <c r="NAV69" s="5"/>
      <c r="NAW69" s="5"/>
      <c r="NAX69" s="5"/>
      <c r="NAY69" s="5"/>
      <c r="NAZ69" s="5"/>
      <c r="NBA69" s="5"/>
      <c r="NBB69" s="5"/>
      <c r="NBC69" s="5"/>
      <c r="NBD69" s="5"/>
      <c r="NBE69" s="5"/>
      <c r="NBF69" s="5"/>
      <c r="NBG69" s="5"/>
      <c r="NBH69" s="5"/>
      <c r="NBI69" s="5"/>
      <c r="NBJ69" s="5"/>
      <c r="NBK69" s="5"/>
      <c r="NBL69" s="5"/>
      <c r="NBM69" s="5"/>
      <c r="NBN69" s="5"/>
      <c r="NBO69" s="5"/>
      <c r="NBP69" s="5"/>
      <c r="NBQ69" s="5"/>
      <c r="NBR69" s="5"/>
      <c r="NBS69" s="5"/>
      <c r="NBT69" s="5"/>
      <c r="NBU69" s="5"/>
      <c r="NBV69" s="5"/>
      <c r="NBW69" s="5"/>
      <c r="NBX69" s="5"/>
      <c r="NBY69" s="5"/>
      <c r="NBZ69" s="5"/>
      <c r="NCA69" s="5"/>
      <c r="NCB69" s="5"/>
      <c r="NCC69" s="5"/>
      <c r="NCD69" s="5"/>
      <c r="NCE69" s="5"/>
      <c r="NCF69" s="5"/>
      <c r="NCG69" s="5"/>
      <c r="NCH69" s="5"/>
      <c r="NCI69" s="5"/>
      <c r="NCJ69" s="5"/>
      <c r="NCK69" s="5"/>
      <c r="NCL69" s="5"/>
      <c r="NCM69" s="5"/>
      <c r="NCN69" s="5"/>
      <c r="NCO69" s="5"/>
      <c r="NCP69" s="5"/>
      <c r="NCQ69" s="5"/>
      <c r="NCR69" s="5"/>
      <c r="NCS69" s="5"/>
      <c r="NCT69" s="5"/>
      <c r="NCU69" s="5"/>
      <c r="NCV69" s="5"/>
      <c r="NCW69" s="5"/>
      <c r="NCX69" s="5"/>
      <c r="NCY69" s="5"/>
      <c r="NCZ69" s="5"/>
      <c r="NDA69" s="5"/>
      <c r="NDB69" s="5"/>
      <c r="NDC69" s="5"/>
      <c r="NDD69" s="5"/>
      <c r="NDE69" s="5"/>
      <c r="NDF69" s="5"/>
      <c r="NDG69" s="5"/>
      <c r="NDH69" s="5"/>
      <c r="NDI69" s="5"/>
      <c r="NDJ69" s="5"/>
      <c r="NDK69" s="5"/>
      <c r="NDL69" s="5"/>
      <c r="NDM69" s="5"/>
      <c r="NDN69" s="5"/>
      <c r="NDO69" s="5"/>
      <c r="NDP69" s="5"/>
      <c r="NDQ69" s="5"/>
      <c r="NDR69" s="5"/>
      <c r="NDS69" s="5"/>
      <c r="NDT69" s="5"/>
      <c r="NDU69" s="5"/>
      <c r="NDV69" s="5"/>
      <c r="NDW69" s="5"/>
      <c r="NDX69" s="5"/>
      <c r="NDY69" s="5"/>
      <c r="NDZ69" s="5"/>
      <c r="NEA69" s="5"/>
      <c r="NEB69" s="5"/>
      <c r="NEC69" s="5"/>
      <c r="NED69" s="5"/>
      <c r="NEE69" s="5"/>
      <c r="NEF69" s="5"/>
      <c r="NEG69" s="5"/>
      <c r="NEH69" s="5"/>
      <c r="NEI69" s="5"/>
      <c r="NEJ69" s="5"/>
      <c r="NEK69" s="5"/>
      <c r="NEL69" s="5"/>
      <c r="NEM69" s="5"/>
      <c r="NEN69" s="5"/>
      <c r="NEO69" s="5"/>
      <c r="NEP69" s="5"/>
      <c r="NEQ69" s="5"/>
      <c r="NER69" s="5"/>
      <c r="NES69" s="5"/>
      <c r="NET69" s="5"/>
      <c r="NEU69" s="5"/>
      <c r="NEV69" s="5"/>
      <c r="NEW69" s="5"/>
      <c r="NEX69" s="5"/>
      <c r="NEY69" s="5"/>
      <c r="NEZ69" s="5"/>
      <c r="NFA69" s="5"/>
      <c r="NFB69" s="5"/>
      <c r="NFC69" s="5"/>
      <c r="NFD69" s="5"/>
      <c r="NFE69" s="5"/>
      <c r="NFF69" s="5"/>
      <c r="NFG69" s="5"/>
      <c r="NFH69" s="5"/>
      <c r="NFI69" s="5"/>
      <c r="NFJ69" s="5"/>
      <c r="NFK69" s="5"/>
      <c r="NFL69" s="5"/>
      <c r="NFM69" s="5"/>
      <c r="NFN69" s="5"/>
      <c r="NFO69" s="5"/>
      <c r="NFP69" s="5"/>
      <c r="NFQ69" s="5"/>
      <c r="NFR69" s="5"/>
      <c r="NFS69" s="5"/>
      <c r="NFT69" s="5"/>
      <c r="NFU69" s="5"/>
      <c r="NFV69" s="5"/>
      <c r="NFW69" s="5"/>
      <c r="NFX69" s="5"/>
      <c r="NFY69" s="5"/>
      <c r="NFZ69" s="5"/>
      <c r="NGA69" s="5"/>
      <c r="NGB69" s="5"/>
      <c r="NGC69" s="5"/>
      <c r="NGD69" s="5"/>
      <c r="NGE69" s="5"/>
      <c r="NGF69" s="5"/>
      <c r="NGG69" s="5"/>
      <c r="NGH69" s="5"/>
      <c r="NGI69" s="5"/>
      <c r="NGJ69" s="5"/>
      <c r="NGK69" s="5"/>
      <c r="NGL69" s="5"/>
      <c r="NGM69" s="5"/>
      <c r="NGN69" s="5"/>
      <c r="NGO69" s="5"/>
      <c r="NGP69" s="5"/>
      <c r="NGQ69" s="5"/>
      <c r="NGR69" s="5"/>
      <c r="NGS69" s="5"/>
      <c r="NGT69" s="5"/>
      <c r="NGU69" s="5"/>
      <c r="NGV69" s="5"/>
      <c r="NGW69" s="5"/>
      <c r="NGX69" s="5"/>
      <c r="NGY69" s="5"/>
      <c r="NGZ69" s="5"/>
      <c r="NHA69" s="5"/>
      <c r="NHB69" s="5"/>
      <c r="NHC69" s="5"/>
      <c r="NHD69" s="5"/>
      <c r="NHE69" s="5"/>
      <c r="NHF69" s="5"/>
      <c r="NHG69" s="5"/>
      <c r="NHH69" s="5"/>
      <c r="NHI69" s="5"/>
      <c r="NHJ69" s="5"/>
      <c r="NHK69" s="5"/>
      <c r="NHL69" s="5"/>
      <c r="NHM69" s="5"/>
      <c r="NHN69" s="5"/>
      <c r="NHO69" s="5"/>
      <c r="NHP69" s="5"/>
      <c r="NHQ69" s="5"/>
      <c r="NHR69" s="5"/>
      <c r="NHS69" s="5"/>
      <c r="NHT69" s="5"/>
      <c r="NHU69" s="5"/>
      <c r="NHV69" s="5"/>
      <c r="NHW69" s="5"/>
      <c r="NHX69" s="5"/>
      <c r="NHY69" s="5"/>
      <c r="NHZ69" s="5"/>
      <c r="NIA69" s="5"/>
      <c r="NIB69" s="5"/>
      <c r="NIC69" s="5"/>
      <c r="NID69" s="5"/>
      <c r="NIE69" s="5"/>
      <c r="NIF69" s="5"/>
      <c r="NIG69" s="5"/>
      <c r="NIH69" s="5"/>
      <c r="NII69" s="5"/>
      <c r="NIJ69" s="5"/>
      <c r="NIK69" s="5"/>
      <c r="NIL69" s="5"/>
      <c r="NIM69" s="5"/>
      <c r="NIN69" s="5"/>
      <c r="NIO69" s="5"/>
      <c r="NIP69" s="5"/>
      <c r="NIQ69" s="5"/>
      <c r="NIR69" s="5"/>
      <c r="NIS69" s="5"/>
      <c r="NIT69" s="5"/>
      <c r="NIU69" s="5"/>
      <c r="NIV69" s="5"/>
      <c r="NIW69" s="5"/>
      <c r="NIX69" s="5"/>
      <c r="NIY69" s="5"/>
      <c r="NIZ69" s="5"/>
      <c r="NJA69" s="5"/>
      <c r="NJB69" s="5"/>
      <c r="NJC69" s="5"/>
      <c r="NJD69" s="5"/>
      <c r="NJE69" s="5"/>
      <c r="NJF69" s="5"/>
      <c r="NJG69" s="5"/>
      <c r="NJH69" s="5"/>
      <c r="NJI69" s="5"/>
      <c r="NJJ69" s="5"/>
      <c r="NJK69" s="5"/>
      <c r="NJL69" s="5"/>
      <c r="NJM69" s="5"/>
      <c r="NJN69" s="5"/>
      <c r="NJO69" s="5"/>
      <c r="NJP69" s="5"/>
      <c r="NJQ69" s="5"/>
      <c r="NJR69" s="5"/>
      <c r="NJS69" s="5"/>
      <c r="NJT69" s="5"/>
      <c r="NJU69" s="5"/>
      <c r="NJV69" s="5"/>
      <c r="NJW69" s="5"/>
      <c r="NJX69" s="5"/>
      <c r="NJY69" s="5"/>
      <c r="NJZ69" s="5"/>
      <c r="NKA69" s="5"/>
      <c r="NKB69" s="5"/>
      <c r="NKC69" s="5"/>
      <c r="NKD69" s="5"/>
      <c r="NKE69" s="5"/>
      <c r="NKF69" s="5"/>
      <c r="NKG69" s="5"/>
      <c r="NKH69" s="5"/>
      <c r="NKI69" s="5"/>
      <c r="NKJ69" s="5"/>
      <c r="NKK69" s="5"/>
      <c r="NKL69" s="5"/>
      <c r="NKM69" s="5"/>
      <c r="NKN69" s="5"/>
      <c r="NKO69" s="5"/>
      <c r="NKP69" s="5"/>
      <c r="NKQ69" s="5"/>
      <c r="NKR69" s="5"/>
      <c r="NKS69" s="5"/>
      <c r="NKT69" s="5"/>
      <c r="NKU69" s="5"/>
      <c r="NKV69" s="5"/>
      <c r="NKW69" s="5"/>
      <c r="NKX69" s="5"/>
      <c r="NKY69" s="5"/>
      <c r="NKZ69" s="5"/>
      <c r="NLA69" s="5"/>
      <c r="NLB69" s="5"/>
      <c r="NLC69" s="5"/>
      <c r="NLD69" s="5"/>
      <c r="NLE69" s="5"/>
      <c r="NLF69" s="5"/>
      <c r="NLG69" s="5"/>
      <c r="NLH69" s="5"/>
      <c r="NLI69" s="5"/>
      <c r="NLJ69" s="5"/>
      <c r="NLK69" s="5"/>
      <c r="NLL69" s="5"/>
      <c r="NLM69" s="5"/>
      <c r="NLN69" s="5"/>
      <c r="NLO69" s="5"/>
      <c r="NLP69" s="5"/>
      <c r="NLQ69" s="5"/>
      <c r="NLR69" s="5"/>
      <c r="NLS69" s="5"/>
      <c r="NLT69" s="5"/>
      <c r="NLU69" s="5"/>
      <c r="NLV69" s="5"/>
      <c r="NLW69" s="5"/>
      <c r="NLX69" s="5"/>
      <c r="NLY69" s="5"/>
      <c r="NLZ69" s="5"/>
      <c r="NMA69" s="5"/>
      <c r="NMB69" s="5"/>
      <c r="NMC69" s="5"/>
      <c r="NMD69" s="5"/>
      <c r="NME69" s="5"/>
      <c r="NMF69" s="5"/>
      <c r="NMG69" s="5"/>
      <c r="NMH69" s="5"/>
      <c r="NMI69" s="5"/>
      <c r="NMJ69" s="5"/>
      <c r="NMK69" s="5"/>
      <c r="NML69" s="5"/>
      <c r="NMM69" s="5"/>
      <c r="NMN69" s="5"/>
      <c r="NMO69" s="5"/>
      <c r="NMP69" s="5"/>
      <c r="NMQ69" s="5"/>
      <c r="NMR69" s="5"/>
      <c r="NMS69" s="5"/>
      <c r="NMT69" s="5"/>
      <c r="NMU69" s="5"/>
      <c r="NMV69" s="5"/>
      <c r="NMW69" s="5"/>
      <c r="NMX69" s="5"/>
      <c r="NMY69" s="5"/>
      <c r="NMZ69" s="5"/>
      <c r="NNA69" s="5"/>
      <c r="NNB69" s="5"/>
      <c r="NNC69" s="5"/>
      <c r="NND69" s="5"/>
      <c r="NNE69" s="5"/>
      <c r="NNF69" s="5"/>
      <c r="NNG69" s="5"/>
      <c r="NNH69" s="5"/>
      <c r="NNI69" s="5"/>
      <c r="NNJ69" s="5"/>
      <c r="NNK69" s="5"/>
      <c r="NNL69" s="5"/>
      <c r="NNM69" s="5"/>
      <c r="NNN69" s="5"/>
      <c r="NNO69" s="5"/>
      <c r="NNP69" s="5"/>
      <c r="NNQ69" s="5"/>
      <c r="NNR69" s="5"/>
      <c r="NNS69" s="5"/>
      <c r="NNT69" s="5"/>
      <c r="NNU69" s="5"/>
      <c r="NNV69" s="5"/>
      <c r="NNW69" s="5"/>
      <c r="NNX69" s="5"/>
      <c r="NNY69" s="5"/>
      <c r="NNZ69" s="5"/>
      <c r="NOA69" s="5"/>
      <c r="NOB69" s="5"/>
      <c r="NOC69" s="5"/>
      <c r="NOD69" s="5"/>
      <c r="NOE69" s="5"/>
      <c r="NOF69" s="5"/>
      <c r="NOG69" s="5"/>
      <c r="NOH69" s="5"/>
      <c r="NOI69" s="5"/>
      <c r="NOJ69" s="5"/>
      <c r="NOK69" s="5"/>
      <c r="NOL69" s="5"/>
      <c r="NOM69" s="5"/>
      <c r="NON69" s="5"/>
      <c r="NOO69" s="5"/>
      <c r="NOP69" s="5"/>
      <c r="NOQ69" s="5"/>
      <c r="NOR69" s="5"/>
      <c r="NOS69" s="5"/>
      <c r="NOT69" s="5"/>
      <c r="NOU69" s="5"/>
      <c r="NOV69" s="5"/>
      <c r="NOW69" s="5"/>
      <c r="NOX69" s="5"/>
      <c r="NOY69" s="5"/>
      <c r="NOZ69" s="5"/>
      <c r="NPA69" s="5"/>
      <c r="NPB69" s="5"/>
      <c r="NPC69" s="5"/>
      <c r="NPD69" s="5"/>
      <c r="NPE69" s="5"/>
      <c r="NPF69" s="5"/>
      <c r="NPG69" s="5"/>
      <c r="NPH69" s="5"/>
      <c r="NPI69" s="5"/>
      <c r="NPJ69" s="5"/>
      <c r="NPK69" s="5"/>
      <c r="NPL69" s="5"/>
      <c r="NPM69" s="5"/>
      <c r="NPN69" s="5"/>
      <c r="NPO69" s="5"/>
      <c r="NPP69" s="5"/>
      <c r="NPQ69" s="5"/>
      <c r="NPR69" s="5"/>
      <c r="NPS69" s="5"/>
      <c r="NPT69" s="5"/>
      <c r="NPU69" s="5"/>
      <c r="NPV69" s="5"/>
      <c r="NPW69" s="5"/>
      <c r="NPX69" s="5"/>
      <c r="NPY69" s="5"/>
      <c r="NPZ69" s="5"/>
      <c r="NQA69" s="5"/>
      <c r="NQB69" s="5"/>
      <c r="NQC69" s="5"/>
      <c r="NQD69" s="5"/>
      <c r="NQE69" s="5"/>
      <c r="NQF69" s="5"/>
      <c r="NQG69" s="5"/>
      <c r="NQH69" s="5"/>
      <c r="NQI69" s="5"/>
      <c r="NQJ69" s="5"/>
      <c r="NQK69" s="5"/>
      <c r="NQL69" s="5"/>
      <c r="NQM69" s="5"/>
      <c r="NQN69" s="5"/>
      <c r="NQO69" s="5"/>
      <c r="NQP69" s="5"/>
      <c r="NQQ69" s="5"/>
      <c r="NQR69" s="5"/>
      <c r="NQS69" s="5"/>
      <c r="NQT69" s="5"/>
      <c r="NQU69" s="5"/>
      <c r="NQV69" s="5"/>
      <c r="NQW69" s="5"/>
      <c r="NQX69" s="5"/>
      <c r="NQY69" s="5"/>
      <c r="NQZ69" s="5"/>
      <c r="NRA69" s="5"/>
      <c r="NRB69" s="5"/>
      <c r="NRC69" s="5"/>
      <c r="NRD69" s="5"/>
      <c r="NRE69" s="5"/>
      <c r="NRF69" s="5"/>
      <c r="NRG69" s="5"/>
      <c r="NRH69" s="5"/>
      <c r="NRI69" s="5"/>
      <c r="NRJ69" s="5"/>
      <c r="NRK69" s="5"/>
      <c r="NRL69" s="5"/>
      <c r="NRM69" s="5"/>
      <c r="NRN69" s="5"/>
      <c r="NRO69" s="5"/>
      <c r="NRP69" s="5"/>
      <c r="NRQ69" s="5"/>
      <c r="NRR69" s="5"/>
      <c r="NRS69" s="5"/>
      <c r="NRT69" s="5"/>
      <c r="NRU69" s="5"/>
      <c r="NRV69" s="5"/>
      <c r="NRW69" s="5"/>
      <c r="NRX69" s="5"/>
      <c r="NRY69" s="5"/>
      <c r="NRZ69" s="5"/>
      <c r="NSA69" s="5"/>
      <c r="NSB69" s="5"/>
      <c r="NSC69" s="5"/>
      <c r="NSD69" s="5"/>
      <c r="NSE69" s="5"/>
      <c r="NSF69" s="5"/>
      <c r="NSG69" s="5"/>
      <c r="NSH69" s="5"/>
      <c r="NSI69" s="5"/>
      <c r="NSJ69" s="5"/>
      <c r="NSK69" s="5"/>
      <c r="NSL69" s="5"/>
      <c r="NSM69" s="5"/>
      <c r="NSN69" s="5"/>
      <c r="NSO69" s="5"/>
      <c r="NSP69" s="5"/>
      <c r="NSQ69" s="5"/>
      <c r="NSR69" s="5"/>
      <c r="NSS69" s="5"/>
      <c r="NST69" s="5"/>
      <c r="NSU69" s="5"/>
      <c r="NSV69" s="5"/>
      <c r="NSW69" s="5"/>
      <c r="NSX69" s="5"/>
      <c r="NSY69" s="5"/>
      <c r="NSZ69" s="5"/>
      <c r="NTA69" s="5"/>
      <c r="NTB69" s="5"/>
      <c r="NTC69" s="5"/>
      <c r="NTD69" s="5"/>
      <c r="NTE69" s="5"/>
      <c r="NTF69" s="5"/>
      <c r="NTG69" s="5"/>
      <c r="NTH69" s="5"/>
      <c r="NTI69" s="5"/>
      <c r="NTJ69" s="5"/>
      <c r="NTK69" s="5"/>
      <c r="NTL69" s="5"/>
      <c r="NTM69" s="5"/>
      <c r="NTN69" s="5"/>
      <c r="NTO69" s="5"/>
      <c r="NTP69" s="5"/>
      <c r="NTQ69" s="5"/>
      <c r="NTR69" s="5"/>
      <c r="NTS69" s="5"/>
      <c r="NTT69" s="5"/>
      <c r="NTU69" s="5"/>
      <c r="NTV69" s="5"/>
      <c r="NTW69" s="5"/>
      <c r="NTX69" s="5"/>
      <c r="NTY69" s="5"/>
      <c r="NTZ69" s="5"/>
      <c r="NUA69" s="5"/>
      <c r="NUB69" s="5"/>
      <c r="NUC69" s="5"/>
      <c r="NUD69" s="5"/>
      <c r="NUE69" s="5"/>
      <c r="NUF69" s="5"/>
      <c r="NUG69" s="5"/>
      <c r="NUH69" s="5"/>
      <c r="NUI69" s="5"/>
      <c r="NUJ69" s="5"/>
      <c r="NUK69" s="5"/>
      <c r="NUL69" s="5"/>
      <c r="NUM69" s="5"/>
      <c r="NUN69" s="5"/>
      <c r="NUO69" s="5"/>
      <c r="NUP69" s="5"/>
      <c r="NUQ69" s="5"/>
      <c r="NUR69" s="5"/>
      <c r="NUS69" s="5"/>
      <c r="NUT69" s="5"/>
      <c r="NUU69" s="5"/>
      <c r="NUV69" s="5"/>
      <c r="NUW69" s="5"/>
      <c r="NUX69" s="5"/>
      <c r="NUY69" s="5"/>
      <c r="NUZ69" s="5"/>
      <c r="NVA69" s="5"/>
      <c r="NVB69" s="5"/>
      <c r="NVC69" s="5"/>
      <c r="NVD69" s="5"/>
      <c r="NVE69" s="5"/>
      <c r="NVF69" s="5"/>
      <c r="NVG69" s="5"/>
      <c r="NVH69" s="5"/>
      <c r="NVI69" s="5"/>
      <c r="NVJ69" s="5"/>
      <c r="NVK69" s="5"/>
      <c r="NVL69" s="5"/>
      <c r="NVM69" s="5"/>
      <c r="NVN69" s="5"/>
      <c r="NVO69" s="5"/>
      <c r="NVP69" s="5"/>
      <c r="NVQ69" s="5"/>
      <c r="NVR69" s="5"/>
      <c r="NVS69" s="5"/>
      <c r="NVT69" s="5"/>
      <c r="NVU69" s="5"/>
      <c r="NVV69" s="5"/>
      <c r="NVW69" s="5"/>
      <c r="NVX69" s="5"/>
      <c r="NVY69" s="5"/>
      <c r="NVZ69" s="5"/>
      <c r="NWA69" s="5"/>
      <c r="NWB69" s="5"/>
      <c r="NWC69" s="5"/>
      <c r="NWD69" s="5"/>
      <c r="NWE69" s="5"/>
      <c r="NWF69" s="5"/>
      <c r="NWG69" s="5"/>
      <c r="NWH69" s="5"/>
      <c r="NWI69" s="5"/>
      <c r="NWJ69" s="5"/>
      <c r="NWK69" s="5"/>
      <c r="NWL69" s="5"/>
      <c r="NWM69" s="5"/>
      <c r="NWN69" s="5"/>
      <c r="NWO69" s="5"/>
      <c r="NWP69" s="5"/>
      <c r="NWQ69" s="5"/>
      <c r="NWR69" s="5"/>
      <c r="NWS69" s="5"/>
      <c r="NWT69" s="5"/>
      <c r="NWU69" s="5"/>
      <c r="NWV69" s="5"/>
      <c r="NWW69" s="5"/>
      <c r="NWX69" s="5"/>
      <c r="NWY69" s="5"/>
      <c r="NWZ69" s="5"/>
      <c r="NXA69" s="5"/>
      <c r="NXB69" s="5"/>
      <c r="NXC69" s="5"/>
      <c r="NXD69" s="5"/>
      <c r="NXE69" s="5"/>
      <c r="NXF69" s="5"/>
      <c r="NXG69" s="5"/>
      <c r="NXH69" s="5"/>
      <c r="NXI69" s="5"/>
      <c r="NXJ69" s="5"/>
      <c r="NXK69" s="5"/>
      <c r="NXL69" s="5"/>
      <c r="NXM69" s="5"/>
      <c r="NXN69" s="5"/>
      <c r="NXO69" s="5"/>
      <c r="NXP69" s="5"/>
      <c r="NXQ69" s="5"/>
      <c r="NXR69" s="5"/>
      <c r="NXS69" s="5"/>
      <c r="NXT69" s="5"/>
      <c r="NXU69" s="5"/>
      <c r="NXV69" s="5"/>
      <c r="NXW69" s="5"/>
      <c r="NXX69" s="5"/>
      <c r="NXY69" s="5"/>
      <c r="NXZ69" s="5"/>
      <c r="NYA69" s="5"/>
      <c r="NYB69" s="5"/>
      <c r="NYC69" s="5"/>
      <c r="NYD69" s="5"/>
      <c r="NYE69" s="5"/>
      <c r="NYF69" s="5"/>
      <c r="NYG69" s="5"/>
      <c r="NYH69" s="5"/>
      <c r="NYI69" s="5"/>
      <c r="NYJ69" s="5"/>
      <c r="NYK69" s="5"/>
      <c r="NYL69" s="5"/>
      <c r="NYM69" s="5"/>
      <c r="NYN69" s="5"/>
      <c r="NYO69" s="5"/>
      <c r="NYP69" s="5"/>
      <c r="NYQ69" s="5"/>
      <c r="NYR69" s="5"/>
      <c r="NYS69" s="5"/>
      <c r="NYT69" s="5"/>
      <c r="NYU69" s="5"/>
      <c r="NYV69" s="5"/>
      <c r="NYW69" s="5"/>
      <c r="NYX69" s="5"/>
      <c r="NYY69" s="5"/>
      <c r="NYZ69" s="5"/>
      <c r="NZA69" s="5"/>
      <c r="NZB69" s="5"/>
      <c r="NZC69" s="5"/>
      <c r="NZD69" s="5"/>
      <c r="NZE69" s="5"/>
      <c r="NZF69" s="5"/>
      <c r="NZG69" s="5"/>
      <c r="NZH69" s="5"/>
      <c r="NZI69" s="5"/>
      <c r="NZJ69" s="5"/>
      <c r="NZK69" s="5"/>
      <c r="NZL69" s="5"/>
      <c r="NZM69" s="5"/>
      <c r="NZN69" s="5"/>
      <c r="NZO69" s="5"/>
      <c r="NZP69" s="5"/>
      <c r="NZQ69" s="5"/>
      <c r="NZR69" s="5"/>
      <c r="NZS69" s="5"/>
      <c r="NZT69" s="5"/>
      <c r="NZU69" s="5"/>
      <c r="NZV69" s="5"/>
      <c r="NZW69" s="5"/>
      <c r="NZX69" s="5"/>
      <c r="NZY69" s="5"/>
      <c r="NZZ69" s="5"/>
      <c r="OAA69" s="5"/>
      <c r="OAB69" s="5"/>
      <c r="OAC69" s="5"/>
      <c r="OAD69" s="5"/>
      <c r="OAE69" s="5"/>
      <c r="OAF69" s="5"/>
      <c r="OAG69" s="5"/>
      <c r="OAH69" s="5"/>
      <c r="OAI69" s="5"/>
      <c r="OAJ69" s="5"/>
      <c r="OAK69" s="5"/>
      <c r="OAL69" s="5"/>
      <c r="OAM69" s="5"/>
      <c r="OAN69" s="5"/>
      <c r="OAO69" s="5"/>
      <c r="OAP69" s="5"/>
      <c r="OAQ69" s="5"/>
      <c r="OAR69" s="5"/>
      <c r="OAS69" s="5"/>
      <c r="OAT69" s="5"/>
      <c r="OAU69" s="5"/>
      <c r="OAV69" s="5"/>
      <c r="OAW69" s="5"/>
      <c r="OAX69" s="5"/>
      <c r="OAY69" s="5"/>
      <c r="OAZ69" s="5"/>
      <c r="OBA69" s="5"/>
      <c r="OBB69" s="5"/>
      <c r="OBC69" s="5"/>
      <c r="OBD69" s="5"/>
      <c r="OBE69" s="5"/>
      <c r="OBF69" s="5"/>
      <c r="OBG69" s="5"/>
      <c r="OBH69" s="5"/>
      <c r="OBI69" s="5"/>
      <c r="OBJ69" s="5"/>
      <c r="OBK69" s="5"/>
      <c r="OBL69" s="5"/>
      <c r="OBM69" s="5"/>
      <c r="OBN69" s="5"/>
      <c r="OBO69" s="5"/>
      <c r="OBP69" s="5"/>
      <c r="OBQ69" s="5"/>
      <c r="OBR69" s="5"/>
      <c r="OBS69" s="5"/>
      <c r="OBT69" s="5"/>
      <c r="OBU69" s="5"/>
      <c r="OBV69" s="5"/>
      <c r="OBW69" s="5"/>
      <c r="OBX69" s="5"/>
      <c r="OBY69" s="5"/>
      <c r="OBZ69" s="5"/>
      <c r="OCA69" s="5"/>
      <c r="OCB69" s="5"/>
      <c r="OCC69" s="5"/>
      <c r="OCD69" s="5"/>
      <c r="OCE69" s="5"/>
      <c r="OCF69" s="5"/>
      <c r="OCG69" s="5"/>
      <c r="OCH69" s="5"/>
      <c r="OCI69" s="5"/>
      <c r="OCJ69" s="5"/>
      <c r="OCK69" s="5"/>
      <c r="OCL69" s="5"/>
      <c r="OCM69" s="5"/>
      <c r="OCN69" s="5"/>
      <c r="OCO69" s="5"/>
      <c r="OCP69" s="5"/>
      <c r="OCQ69" s="5"/>
      <c r="OCR69" s="5"/>
      <c r="OCS69" s="5"/>
      <c r="OCT69" s="5"/>
      <c r="OCU69" s="5"/>
      <c r="OCV69" s="5"/>
      <c r="OCW69" s="5"/>
      <c r="OCX69" s="5"/>
      <c r="OCY69" s="5"/>
      <c r="OCZ69" s="5"/>
      <c r="ODA69" s="5"/>
      <c r="ODB69" s="5"/>
      <c r="ODC69" s="5"/>
      <c r="ODD69" s="5"/>
      <c r="ODE69" s="5"/>
      <c r="ODF69" s="5"/>
      <c r="ODG69" s="5"/>
      <c r="ODH69" s="5"/>
      <c r="ODI69" s="5"/>
      <c r="ODJ69" s="5"/>
      <c r="ODK69" s="5"/>
      <c r="ODL69" s="5"/>
      <c r="ODM69" s="5"/>
      <c r="ODN69" s="5"/>
      <c r="ODO69" s="5"/>
      <c r="ODP69" s="5"/>
      <c r="ODQ69" s="5"/>
      <c r="ODR69" s="5"/>
      <c r="ODS69" s="5"/>
      <c r="ODT69" s="5"/>
      <c r="ODU69" s="5"/>
      <c r="ODV69" s="5"/>
      <c r="ODW69" s="5"/>
      <c r="ODX69" s="5"/>
      <c r="ODY69" s="5"/>
      <c r="ODZ69" s="5"/>
      <c r="OEA69" s="5"/>
      <c r="OEB69" s="5"/>
      <c r="OEC69" s="5"/>
      <c r="OED69" s="5"/>
      <c r="OEE69" s="5"/>
      <c r="OEF69" s="5"/>
      <c r="OEG69" s="5"/>
      <c r="OEH69" s="5"/>
      <c r="OEI69" s="5"/>
      <c r="OEJ69" s="5"/>
      <c r="OEK69" s="5"/>
      <c r="OEL69" s="5"/>
      <c r="OEM69" s="5"/>
      <c r="OEN69" s="5"/>
      <c r="OEO69" s="5"/>
      <c r="OEP69" s="5"/>
      <c r="OEQ69" s="5"/>
      <c r="OER69" s="5"/>
      <c r="OES69" s="5"/>
      <c r="OET69" s="5"/>
      <c r="OEU69" s="5"/>
      <c r="OEV69" s="5"/>
      <c r="OEW69" s="5"/>
      <c r="OEX69" s="5"/>
      <c r="OEY69" s="5"/>
      <c r="OEZ69" s="5"/>
      <c r="OFA69" s="5"/>
      <c r="OFB69" s="5"/>
      <c r="OFC69" s="5"/>
      <c r="OFD69" s="5"/>
      <c r="OFE69" s="5"/>
      <c r="OFF69" s="5"/>
      <c r="OFG69" s="5"/>
      <c r="OFH69" s="5"/>
      <c r="OFI69" s="5"/>
      <c r="OFJ69" s="5"/>
      <c r="OFK69" s="5"/>
      <c r="OFL69" s="5"/>
      <c r="OFM69" s="5"/>
      <c r="OFN69" s="5"/>
      <c r="OFO69" s="5"/>
      <c r="OFP69" s="5"/>
      <c r="OFQ69" s="5"/>
      <c r="OFR69" s="5"/>
      <c r="OFS69" s="5"/>
      <c r="OFT69" s="5"/>
      <c r="OFU69" s="5"/>
      <c r="OFV69" s="5"/>
      <c r="OFW69" s="5"/>
      <c r="OFX69" s="5"/>
      <c r="OFY69" s="5"/>
      <c r="OFZ69" s="5"/>
      <c r="OGA69" s="5"/>
      <c r="OGB69" s="5"/>
      <c r="OGC69" s="5"/>
      <c r="OGD69" s="5"/>
      <c r="OGE69" s="5"/>
      <c r="OGF69" s="5"/>
      <c r="OGG69" s="5"/>
      <c r="OGH69" s="5"/>
      <c r="OGI69" s="5"/>
      <c r="OGJ69" s="5"/>
      <c r="OGK69" s="5"/>
      <c r="OGL69" s="5"/>
      <c r="OGM69" s="5"/>
      <c r="OGN69" s="5"/>
      <c r="OGO69" s="5"/>
      <c r="OGP69" s="5"/>
      <c r="OGQ69" s="5"/>
      <c r="OGR69" s="5"/>
      <c r="OGS69" s="5"/>
      <c r="OGT69" s="5"/>
      <c r="OGU69" s="5"/>
      <c r="OGV69" s="5"/>
      <c r="OGW69" s="5"/>
      <c r="OGX69" s="5"/>
      <c r="OGY69" s="5"/>
      <c r="OGZ69" s="5"/>
      <c r="OHA69" s="5"/>
      <c r="OHB69" s="5"/>
      <c r="OHC69" s="5"/>
      <c r="OHD69" s="5"/>
      <c r="OHE69" s="5"/>
      <c r="OHF69" s="5"/>
      <c r="OHG69" s="5"/>
      <c r="OHH69" s="5"/>
      <c r="OHI69" s="5"/>
      <c r="OHJ69" s="5"/>
      <c r="OHK69" s="5"/>
      <c r="OHL69" s="5"/>
      <c r="OHM69" s="5"/>
      <c r="OHN69" s="5"/>
      <c r="OHO69" s="5"/>
      <c r="OHP69" s="5"/>
      <c r="OHQ69" s="5"/>
      <c r="OHR69" s="5"/>
      <c r="OHS69" s="5"/>
      <c r="OHT69" s="5"/>
      <c r="OHU69" s="5"/>
      <c r="OHV69" s="5"/>
      <c r="OHW69" s="5"/>
      <c r="OHX69" s="5"/>
      <c r="OHY69" s="5"/>
      <c r="OHZ69" s="5"/>
      <c r="OIA69" s="5"/>
      <c r="OIB69" s="5"/>
      <c r="OIC69" s="5"/>
      <c r="OID69" s="5"/>
      <c r="OIE69" s="5"/>
      <c r="OIF69" s="5"/>
      <c r="OIG69" s="5"/>
      <c r="OIH69" s="5"/>
      <c r="OII69" s="5"/>
      <c r="OIJ69" s="5"/>
      <c r="OIK69" s="5"/>
      <c r="OIL69" s="5"/>
      <c r="OIM69" s="5"/>
      <c r="OIN69" s="5"/>
      <c r="OIO69" s="5"/>
      <c r="OIP69" s="5"/>
      <c r="OIQ69" s="5"/>
      <c r="OIR69" s="5"/>
      <c r="OIS69" s="5"/>
      <c r="OIT69" s="5"/>
      <c r="OIU69" s="5"/>
      <c r="OIV69" s="5"/>
      <c r="OIW69" s="5"/>
      <c r="OIX69" s="5"/>
      <c r="OIY69" s="5"/>
      <c r="OIZ69" s="5"/>
      <c r="OJA69" s="5"/>
      <c r="OJB69" s="5"/>
      <c r="OJC69" s="5"/>
      <c r="OJD69" s="5"/>
      <c r="OJE69" s="5"/>
      <c r="OJF69" s="5"/>
      <c r="OJG69" s="5"/>
      <c r="OJH69" s="5"/>
      <c r="OJI69" s="5"/>
      <c r="OJJ69" s="5"/>
      <c r="OJK69" s="5"/>
      <c r="OJL69" s="5"/>
      <c r="OJM69" s="5"/>
      <c r="OJN69" s="5"/>
      <c r="OJO69" s="5"/>
      <c r="OJP69" s="5"/>
      <c r="OJQ69" s="5"/>
      <c r="OJR69" s="5"/>
      <c r="OJS69" s="5"/>
      <c r="OJT69" s="5"/>
      <c r="OJU69" s="5"/>
      <c r="OJV69" s="5"/>
      <c r="OJW69" s="5"/>
      <c r="OJX69" s="5"/>
      <c r="OJY69" s="5"/>
      <c r="OJZ69" s="5"/>
      <c r="OKA69" s="5"/>
      <c r="OKB69" s="5"/>
      <c r="OKC69" s="5"/>
      <c r="OKD69" s="5"/>
      <c r="OKE69" s="5"/>
      <c r="OKF69" s="5"/>
      <c r="OKG69" s="5"/>
      <c r="OKH69" s="5"/>
      <c r="OKI69" s="5"/>
      <c r="OKJ69" s="5"/>
      <c r="OKK69" s="5"/>
      <c r="OKL69" s="5"/>
      <c r="OKM69" s="5"/>
      <c r="OKN69" s="5"/>
      <c r="OKO69" s="5"/>
      <c r="OKP69" s="5"/>
      <c r="OKQ69" s="5"/>
      <c r="OKR69" s="5"/>
      <c r="OKS69" s="5"/>
      <c r="OKT69" s="5"/>
      <c r="OKU69" s="5"/>
      <c r="OKV69" s="5"/>
      <c r="OKW69" s="5"/>
      <c r="OKX69" s="5"/>
      <c r="OKY69" s="5"/>
      <c r="OKZ69" s="5"/>
      <c r="OLA69" s="5"/>
      <c r="OLB69" s="5"/>
      <c r="OLC69" s="5"/>
      <c r="OLD69" s="5"/>
      <c r="OLE69" s="5"/>
      <c r="OLF69" s="5"/>
      <c r="OLG69" s="5"/>
      <c r="OLH69" s="5"/>
      <c r="OLI69" s="5"/>
      <c r="OLJ69" s="5"/>
      <c r="OLK69" s="5"/>
      <c r="OLL69" s="5"/>
      <c r="OLM69" s="5"/>
      <c r="OLN69" s="5"/>
      <c r="OLO69" s="5"/>
      <c r="OLP69" s="5"/>
      <c r="OLQ69" s="5"/>
      <c r="OLR69" s="5"/>
      <c r="OLS69" s="5"/>
      <c r="OLT69" s="5"/>
      <c r="OLU69" s="5"/>
      <c r="OLV69" s="5"/>
      <c r="OLW69" s="5"/>
      <c r="OLX69" s="5"/>
      <c r="OLY69" s="5"/>
      <c r="OLZ69" s="5"/>
      <c r="OMA69" s="5"/>
      <c r="OMB69" s="5"/>
      <c r="OMC69" s="5"/>
      <c r="OMD69" s="5"/>
      <c r="OME69" s="5"/>
      <c r="OMF69" s="5"/>
      <c r="OMG69" s="5"/>
      <c r="OMH69" s="5"/>
      <c r="OMI69" s="5"/>
      <c r="OMJ69" s="5"/>
      <c r="OMK69" s="5"/>
      <c r="OML69" s="5"/>
      <c r="OMM69" s="5"/>
      <c r="OMN69" s="5"/>
      <c r="OMO69" s="5"/>
      <c r="OMP69" s="5"/>
      <c r="OMQ69" s="5"/>
      <c r="OMR69" s="5"/>
      <c r="OMS69" s="5"/>
      <c r="OMT69" s="5"/>
      <c r="OMU69" s="5"/>
      <c r="OMV69" s="5"/>
      <c r="OMW69" s="5"/>
      <c r="OMX69" s="5"/>
      <c r="OMY69" s="5"/>
      <c r="OMZ69" s="5"/>
      <c r="ONA69" s="5"/>
      <c r="ONB69" s="5"/>
      <c r="ONC69" s="5"/>
      <c r="OND69" s="5"/>
      <c r="ONE69" s="5"/>
      <c r="ONF69" s="5"/>
      <c r="ONG69" s="5"/>
      <c r="ONH69" s="5"/>
      <c r="ONI69" s="5"/>
      <c r="ONJ69" s="5"/>
      <c r="ONK69" s="5"/>
      <c r="ONL69" s="5"/>
      <c r="ONM69" s="5"/>
      <c r="ONN69" s="5"/>
      <c r="ONO69" s="5"/>
      <c r="ONP69" s="5"/>
      <c r="ONQ69" s="5"/>
      <c r="ONR69" s="5"/>
      <c r="ONS69" s="5"/>
      <c r="ONT69" s="5"/>
      <c r="ONU69" s="5"/>
      <c r="ONV69" s="5"/>
      <c r="ONW69" s="5"/>
      <c r="ONX69" s="5"/>
      <c r="ONY69" s="5"/>
      <c r="ONZ69" s="5"/>
      <c r="OOA69" s="5"/>
      <c r="OOB69" s="5"/>
      <c r="OOC69" s="5"/>
      <c r="OOD69" s="5"/>
      <c r="OOE69" s="5"/>
      <c r="OOF69" s="5"/>
      <c r="OOG69" s="5"/>
      <c r="OOH69" s="5"/>
      <c r="OOI69" s="5"/>
      <c r="OOJ69" s="5"/>
      <c r="OOK69" s="5"/>
      <c r="OOL69" s="5"/>
      <c r="OOM69" s="5"/>
      <c r="OON69" s="5"/>
      <c r="OOO69" s="5"/>
      <c r="OOP69" s="5"/>
      <c r="OOQ69" s="5"/>
      <c r="OOR69" s="5"/>
      <c r="OOS69" s="5"/>
      <c r="OOT69" s="5"/>
      <c r="OOU69" s="5"/>
      <c r="OOV69" s="5"/>
      <c r="OOW69" s="5"/>
      <c r="OOX69" s="5"/>
      <c r="OOY69" s="5"/>
      <c r="OOZ69" s="5"/>
      <c r="OPA69" s="5"/>
      <c r="OPB69" s="5"/>
      <c r="OPC69" s="5"/>
      <c r="OPD69" s="5"/>
      <c r="OPE69" s="5"/>
      <c r="OPF69" s="5"/>
      <c r="OPG69" s="5"/>
      <c r="OPH69" s="5"/>
      <c r="OPI69" s="5"/>
      <c r="OPJ69" s="5"/>
      <c r="OPK69" s="5"/>
      <c r="OPL69" s="5"/>
      <c r="OPM69" s="5"/>
      <c r="OPN69" s="5"/>
      <c r="OPO69" s="5"/>
      <c r="OPP69" s="5"/>
      <c r="OPQ69" s="5"/>
      <c r="OPR69" s="5"/>
      <c r="OPS69" s="5"/>
      <c r="OPT69" s="5"/>
      <c r="OPU69" s="5"/>
      <c r="OPV69" s="5"/>
      <c r="OPW69" s="5"/>
      <c r="OPX69" s="5"/>
      <c r="OPY69" s="5"/>
      <c r="OPZ69" s="5"/>
      <c r="OQA69" s="5"/>
      <c r="OQB69" s="5"/>
      <c r="OQC69" s="5"/>
      <c r="OQD69" s="5"/>
      <c r="OQE69" s="5"/>
      <c r="OQF69" s="5"/>
      <c r="OQG69" s="5"/>
      <c r="OQH69" s="5"/>
      <c r="OQI69" s="5"/>
      <c r="OQJ69" s="5"/>
      <c r="OQK69" s="5"/>
      <c r="OQL69" s="5"/>
      <c r="OQM69" s="5"/>
      <c r="OQN69" s="5"/>
      <c r="OQO69" s="5"/>
      <c r="OQP69" s="5"/>
      <c r="OQQ69" s="5"/>
      <c r="OQR69" s="5"/>
      <c r="OQS69" s="5"/>
      <c r="OQT69" s="5"/>
      <c r="OQU69" s="5"/>
      <c r="OQV69" s="5"/>
      <c r="OQW69" s="5"/>
      <c r="OQX69" s="5"/>
      <c r="OQY69" s="5"/>
      <c r="OQZ69" s="5"/>
      <c r="ORA69" s="5"/>
      <c r="ORB69" s="5"/>
      <c r="ORC69" s="5"/>
      <c r="ORD69" s="5"/>
      <c r="ORE69" s="5"/>
      <c r="ORF69" s="5"/>
      <c r="ORG69" s="5"/>
      <c r="ORH69" s="5"/>
      <c r="ORI69" s="5"/>
      <c r="ORJ69" s="5"/>
      <c r="ORK69" s="5"/>
      <c r="ORL69" s="5"/>
      <c r="ORM69" s="5"/>
      <c r="ORN69" s="5"/>
      <c r="ORO69" s="5"/>
      <c r="ORP69" s="5"/>
      <c r="ORQ69" s="5"/>
      <c r="ORR69" s="5"/>
      <c r="ORS69" s="5"/>
      <c r="ORT69" s="5"/>
      <c r="ORU69" s="5"/>
      <c r="ORV69" s="5"/>
      <c r="ORW69" s="5"/>
      <c r="ORX69" s="5"/>
      <c r="ORY69" s="5"/>
      <c r="ORZ69" s="5"/>
      <c r="OSA69" s="5"/>
      <c r="OSB69" s="5"/>
      <c r="OSC69" s="5"/>
      <c r="OSD69" s="5"/>
      <c r="OSE69" s="5"/>
      <c r="OSF69" s="5"/>
      <c r="OSG69" s="5"/>
      <c r="OSH69" s="5"/>
      <c r="OSI69" s="5"/>
      <c r="OSJ69" s="5"/>
      <c r="OSK69" s="5"/>
      <c r="OSL69" s="5"/>
      <c r="OSM69" s="5"/>
      <c r="OSN69" s="5"/>
      <c r="OSO69" s="5"/>
      <c r="OSP69" s="5"/>
      <c r="OSQ69" s="5"/>
      <c r="OSR69" s="5"/>
      <c r="OSS69" s="5"/>
      <c r="OST69" s="5"/>
      <c r="OSU69" s="5"/>
      <c r="OSV69" s="5"/>
      <c r="OSW69" s="5"/>
      <c r="OSX69" s="5"/>
      <c r="OSY69" s="5"/>
      <c r="OSZ69" s="5"/>
      <c r="OTA69" s="5"/>
      <c r="OTB69" s="5"/>
      <c r="OTC69" s="5"/>
      <c r="OTD69" s="5"/>
      <c r="OTE69" s="5"/>
      <c r="OTF69" s="5"/>
      <c r="OTG69" s="5"/>
      <c r="OTH69" s="5"/>
      <c r="OTI69" s="5"/>
      <c r="OTJ69" s="5"/>
      <c r="OTK69" s="5"/>
      <c r="OTL69" s="5"/>
      <c r="OTM69" s="5"/>
      <c r="OTN69" s="5"/>
      <c r="OTO69" s="5"/>
      <c r="OTP69" s="5"/>
      <c r="OTQ69" s="5"/>
      <c r="OTR69" s="5"/>
      <c r="OTS69" s="5"/>
      <c r="OTT69" s="5"/>
      <c r="OTU69" s="5"/>
      <c r="OTV69" s="5"/>
      <c r="OTW69" s="5"/>
      <c r="OTX69" s="5"/>
      <c r="OTY69" s="5"/>
      <c r="OTZ69" s="5"/>
      <c r="OUA69" s="5"/>
      <c r="OUB69" s="5"/>
      <c r="OUC69" s="5"/>
      <c r="OUD69" s="5"/>
      <c r="OUE69" s="5"/>
      <c r="OUF69" s="5"/>
      <c r="OUG69" s="5"/>
      <c r="OUH69" s="5"/>
      <c r="OUI69" s="5"/>
      <c r="OUJ69" s="5"/>
      <c r="OUK69" s="5"/>
      <c r="OUL69" s="5"/>
      <c r="OUM69" s="5"/>
      <c r="OUN69" s="5"/>
      <c r="OUO69" s="5"/>
      <c r="OUP69" s="5"/>
      <c r="OUQ69" s="5"/>
      <c r="OUR69" s="5"/>
      <c r="OUS69" s="5"/>
      <c r="OUT69" s="5"/>
      <c r="OUU69" s="5"/>
      <c r="OUV69" s="5"/>
      <c r="OUW69" s="5"/>
      <c r="OUX69" s="5"/>
      <c r="OUY69" s="5"/>
      <c r="OUZ69" s="5"/>
      <c r="OVA69" s="5"/>
      <c r="OVB69" s="5"/>
      <c r="OVC69" s="5"/>
      <c r="OVD69" s="5"/>
      <c r="OVE69" s="5"/>
      <c r="OVF69" s="5"/>
      <c r="OVG69" s="5"/>
      <c r="OVH69" s="5"/>
      <c r="OVI69" s="5"/>
      <c r="OVJ69" s="5"/>
      <c r="OVK69" s="5"/>
      <c r="OVL69" s="5"/>
      <c r="OVM69" s="5"/>
      <c r="OVN69" s="5"/>
      <c r="OVO69" s="5"/>
      <c r="OVP69" s="5"/>
      <c r="OVQ69" s="5"/>
      <c r="OVR69" s="5"/>
      <c r="OVS69" s="5"/>
      <c r="OVT69" s="5"/>
      <c r="OVU69" s="5"/>
      <c r="OVV69" s="5"/>
      <c r="OVW69" s="5"/>
      <c r="OVX69" s="5"/>
      <c r="OVY69" s="5"/>
      <c r="OVZ69" s="5"/>
      <c r="OWA69" s="5"/>
      <c r="OWB69" s="5"/>
      <c r="OWC69" s="5"/>
      <c r="OWD69" s="5"/>
      <c r="OWE69" s="5"/>
      <c r="OWF69" s="5"/>
      <c r="OWG69" s="5"/>
      <c r="OWH69" s="5"/>
      <c r="OWI69" s="5"/>
      <c r="OWJ69" s="5"/>
      <c r="OWK69" s="5"/>
      <c r="OWL69" s="5"/>
      <c r="OWM69" s="5"/>
      <c r="OWN69" s="5"/>
      <c r="OWO69" s="5"/>
      <c r="OWP69" s="5"/>
      <c r="OWQ69" s="5"/>
      <c r="OWR69" s="5"/>
      <c r="OWS69" s="5"/>
      <c r="OWT69" s="5"/>
      <c r="OWU69" s="5"/>
      <c r="OWV69" s="5"/>
      <c r="OWW69" s="5"/>
      <c r="OWX69" s="5"/>
      <c r="OWY69" s="5"/>
      <c r="OWZ69" s="5"/>
      <c r="OXA69" s="5"/>
      <c r="OXB69" s="5"/>
      <c r="OXC69" s="5"/>
      <c r="OXD69" s="5"/>
      <c r="OXE69" s="5"/>
      <c r="OXF69" s="5"/>
      <c r="OXG69" s="5"/>
      <c r="OXH69" s="5"/>
      <c r="OXI69" s="5"/>
      <c r="OXJ69" s="5"/>
      <c r="OXK69" s="5"/>
      <c r="OXL69" s="5"/>
      <c r="OXM69" s="5"/>
      <c r="OXN69" s="5"/>
      <c r="OXO69" s="5"/>
      <c r="OXP69" s="5"/>
      <c r="OXQ69" s="5"/>
      <c r="OXR69" s="5"/>
      <c r="OXS69" s="5"/>
      <c r="OXT69" s="5"/>
      <c r="OXU69" s="5"/>
      <c r="OXV69" s="5"/>
      <c r="OXW69" s="5"/>
      <c r="OXX69" s="5"/>
      <c r="OXY69" s="5"/>
      <c r="OXZ69" s="5"/>
      <c r="OYA69" s="5"/>
      <c r="OYB69" s="5"/>
      <c r="OYC69" s="5"/>
      <c r="OYD69" s="5"/>
      <c r="OYE69" s="5"/>
      <c r="OYF69" s="5"/>
      <c r="OYG69" s="5"/>
      <c r="OYH69" s="5"/>
      <c r="OYI69" s="5"/>
      <c r="OYJ69" s="5"/>
      <c r="OYK69" s="5"/>
      <c r="OYL69" s="5"/>
      <c r="OYM69" s="5"/>
      <c r="OYN69" s="5"/>
      <c r="OYO69" s="5"/>
      <c r="OYP69" s="5"/>
      <c r="OYQ69" s="5"/>
      <c r="OYR69" s="5"/>
      <c r="OYS69" s="5"/>
      <c r="OYT69" s="5"/>
      <c r="OYU69" s="5"/>
      <c r="OYV69" s="5"/>
      <c r="OYW69" s="5"/>
      <c r="OYX69" s="5"/>
      <c r="OYY69" s="5"/>
      <c r="OYZ69" s="5"/>
      <c r="OZA69" s="5"/>
      <c r="OZB69" s="5"/>
      <c r="OZC69" s="5"/>
      <c r="OZD69" s="5"/>
      <c r="OZE69" s="5"/>
      <c r="OZF69" s="5"/>
      <c r="OZG69" s="5"/>
      <c r="OZH69" s="5"/>
      <c r="OZI69" s="5"/>
      <c r="OZJ69" s="5"/>
      <c r="OZK69" s="5"/>
      <c r="OZL69" s="5"/>
      <c r="OZM69" s="5"/>
      <c r="OZN69" s="5"/>
      <c r="OZO69" s="5"/>
      <c r="OZP69" s="5"/>
      <c r="OZQ69" s="5"/>
      <c r="OZR69" s="5"/>
      <c r="OZS69" s="5"/>
      <c r="OZT69" s="5"/>
      <c r="OZU69" s="5"/>
      <c r="OZV69" s="5"/>
      <c r="OZW69" s="5"/>
      <c r="OZX69" s="5"/>
      <c r="OZY69" s="5"/>
      <c r="OZZ69" s="5"/>
      <c r="PAA69" s="5"/>
      <c r="PAB69" s="5"/>
      <c r="PAC69" s="5"/>
      <c r="PAD69" s="5"/>
      <c r="PAE69" s="5"/>
      <c r="PAF69" s="5"/>
      <c r="PAG69" s="5"/>
      <c r="PAH69" s="5"/>
      <c r="PAI69" s="5"/>
      <c r="PAJ69" s="5"/>
      <c r="PAK69" s="5"/>
      <c r="PAL69" s="5"/>
      <c r="PAM69" s="5"/>
      <c r="PAN69" s="5"/>
      <c r="PAO69" s="5"/>
      <c r="PAP69" s="5"/>
      <c r="PAQ69" s="5"/>
      <c r="PAR69" s="5"/>
      <c r="PAS69" s="5"/>
      <c r="PAT69" s="5"/>
      <c r="PAU69" s="5"/>
      <c r="PAV69" s="5"/>
      <c r="PAW69" s="5"/>
      <c r="PAX69" s="5"/>
      <c r="PAY69" s="5"/>
      <c r="PAZ69" s="5"/>
      <c r="PBA69" s="5"/>
      <c r="PBB69" s="5"/>
      <c r="PBC69" s="5"/>
      <c r="PBD69" s="5"/>
      <c r="PBE69" s="5"/>
      <c r="PBF69" s="5"/>
      <c r="PBG69" s="5"/>
      <c r="PBH69" s="5"/>
      <c r="PBI69" s="5"/>
      <c r="PBJ69" s="5"/>
      <c r="PBK69" s="5"/>
      <c r="PBL69" s="5"/>
      <c r="PBM69" s="5"/>
      <c r="PBN69" s="5"/>
      <c r="PBO69" s="5"/>
      <c r="PBP69" s="5"/>
      <c r="PBQ69" s="5"/>
      <c r="PBR69" s="5"/>
      <c r="PBS69" s="5"/>
      <c r="PBT69" s="5"/>
      <c r="PBU69" s="5"/>
      <c r="PBV69" s="5"/>
      <c r="PBW69" s="5"/>
      <c r="PBX69" s="5"/>
      <c r="PBY69" s="5"/>
      <c r="PBZ69" s="5"/>
      <c r="PCA69" s="5"/>
      <c r="PCB69" s="5"/>
      <c r="PCC69" s="5"/>
      <c r="PCD69" s="5"/>
      <c r="PCE69" s="5"/>
      <c r="PCF69" s="5"/>
      <c r="PCG69" s="5"/>
      <c r="PCH69" s="5"/>
      <c r="PCI69" s="5"/>
      <c r="PCJ69" s="5"/>
      <c r="PCK69" s="5"/>
      <c r="PCL69" s="5"/>
      <c r="PCM69" s="5"/>
      <c r="PCN69" s="5"/>
      <c r="PCO69" s="5"/>
      <c r="PCP69" s="5"/>
      <c r="PCQ69" s="5"/>
      <c r="PCR69" s="5"/>
      <c r="PCS69" s="5"/>
      <c r="PCT69" s="5"/>
      <c r="PCU69" s="5"/>
      <c r="PCV69" s="5"/>
      <c r="PCW69" s="5"/>
      <c r="PCX69" s="5"/>
      <c r="PCY69" s="5"/>
      <c r="PCZ69" s="5"/>
      <c r="PDA69" s="5"/>
      <c r="PDB69" s="5"/>
      <c r="PDC69" s="5"/>
      <c r="PDD69" s="5"/>
      <c r="PDE69" s="5"/>
      <c r="PDF69" s="5"/>
      <c r="PDG69" s="5"/>
      <c r="PDH69" s="5"/>
      <c r="PDI69" s="5"/>
      <c r="PDJ69" s="5"/>
      <c r="PDK69" s="5"/>
      <c r="PDL69" s="5"/>
      <c r="PDM69" s="5"/>
      <c r="PDN69" s="5"/>
      <c r="PDO69" s="5"/>
      <c r="PDP69" s="5"/>
      <c r="PDQ69" s="5"/>
      <c r="PDR69" s="5"/>
      <c r="PDS69" s="5"/>
      <c r="PDT69" s="5"/>
      <c r="PDU69" s="5"/>
      <c r="PDV69" s="5"/>
      <c r="PDW69" s="5"/>
      <c r="PDX69" s="5"/>
      <c r="PDY69" s="5"/>
      <c r="PDZ69" s="5"/>
      <c r="PEA69" s="5"/>
      <c r="PEB69" s="5"/>
      <c r="PEC69" s="5"/>
      <c r="PED69" s="5"/>
      <c r="PEE69" s="5"/>
      <c r="PEF69" s="5"/>
      <c r="PEG69" s="5"/>
      <c r="PEH69" s="5"/>
      <c r="PEI69" s="5"/>
      <c r="PEJ69" s="5"/>
      <c r="PEK69" s="5"/>
      <c r="PEL69" s="5"/>
      <c r="PEM69" s="5"/>
      <c r="PEN69" s="5"/>
      <c r="PEO69" s="5"/>
      <c r="PEP69" s="5"/>
      <c r="PEQ69" s="5"/>
      <c r="PER69" s="5"/>
      <c r="PES69" s="5"/>
      <c r="PET69" s="5"/>
      <c r="PEU69" s="5"/>
      <c r="PEV69" s="5"/>
      <c r="PEW69" s="5"/>
      <c r="PEX69" s="5"/>
      <c r="PEY69" s="5"/>
      <c r="PEZ69" s="5"/>
      <c r="PFA69" s="5"/>
      <c r="PFB69" s="5"/>
      <c r="PFC69" s="5"/>
      <c r="PFD69" s="5"/>
      <c r="PFE69" s="5"/>
      <c r="PFF69" s="5"/>
      <c r="PFG69" s="5"/>
      <c r="PFH69" s="5"/>
      <c r="PFI69" s="5"/>
      <c r="PFJ69" s="5"/>
      <c r="PFK69" s="5"/>
      <c r="PFL69" s="5"/>
      <c r="PFM69" s="5"/>
      <c r="PFN69" s="5"/>
      <c r="PFO69" s="5"/>
      <c r="PFP69" s="5"/>
      <c r="PFQ69" s="5"/>
      <c r="PFR69" s="5"/>
      <c r="PFS69" s="5"/>
      <c r="PFT69" s="5"/>
      <c r="PFU69" s="5"/>
      <c r="PFV69" s="5"/>
      <c r="PFW69" s="5"/>
      <c r="PFX69" s="5"/>
      <c r="PFY69" s="5"/>
      <c r="PFZ69" s="5"/>
      <c r="PGA69" s="5"/>
      <c r="PGB69" s="5"/>
      <c r="PGC69" s="5"/>
      <c r="PGD69" s="5"/>
      <c r="PGE69" s="5"/>
      <c r="PGF69" s="5"/>
      <c r="PGG69" s="5"/>
      <c r="PGH69" s="5"/>
      <c r="PGI69" s="5"/>
      <c r="PGJ69" s="5"/>
      <c r="PGK69" s="5"/>
      <c r="PGL69" s="5"/>
      <c r="PGM69" s="5"/>
      <c r="PGN69" s="5"/>
      <c r="PGO69" s="5"/>
      <c r="PGP69" s="5"/>
      <c r="PGQ69" s="5"/>
      <c r="PGR69" s="5"/>
      <c r="PGS69" s="5"/>
      <c r="PGT69" s="5"/>
      <c r="PGU69" s="5"/>
      <c r="PGV69" s="5"/>
      <c r="PGW69" s="5"/>
      <c r="PGX69" s="5"/>
      <c r="PGY69" s="5"/>
      <c r="PGZ69" s="5"/>
      <c r="PHA69" s="5"/>
      <c r="PHB69" s="5"/>
      <c r="PHC69" s="5"/>
      <c r="PHD69" s="5"/>
      <c r="PHE69" s="5"/>
      <c r="PHF69" s="5"/>
      <c r="PHG69" s="5"/>
      <c r="PHH69" s="5"/>
      <c r="PHI69" s="5"/>
      <c r="PHJ69" s="5"/>
      <c r="PHK69" s="5"/>
      <c r="PHL69" s="5"/>
      <c r="PHM69" s="5"/>
      <c r="PHN69" s="5"/>
      <c r="PHO69" s="5"/>
      <c r="PHP69" s="5"/>
      <c r="PHQ69" s="5"/>
      <c r="PHR69" s="5"/>
      <c r="PHS69" s="5"/>
      <c r="PHT69" s="5"/>
      <c r="PHU69" s="5"/>
      <c r="PHV69" s="5"/>
      <c r="PHW69" s="5"/>
      <c r="PHX69" s="5"/>
      <c r="PHY69" s="5"/>
      <c r="PHZ69" s="5"/>
      <c r="PIA69" s="5"/>
      <c r="PIB69" s="5"/>
      <c r="PIC69" s="5"/>
      <c r="PID69" s="5"/>
      <c r="PIE69" s="5"/>
      <c r="PIF69" s="5"/>
      <c r="PIG69" s="5"/>
      <c r="PIH69" s="5"/>
      <c r="PII69" s="5"/>
      <c r="PIJ69" s="5"/>
      <c r="PIK69" s="5"/>
      <c r="PIL69" s="5"/>
      <c r="PIM69" s="5"/>
      <c r="PIN69" s="5"/>
      <c r="PIO69" s="5"/>
      <c r="PIP69" s="5"/>
      <c r="PIQ69" s="5"/>
      <c r="PIR69" s="5"/>
      <c r="PIS69" s="5"/>
      <c r="PIT69" s="5"/>
      <c r="PIU69" s="5"/>
      <c r="PIV69" s="5"/>
      <c r="PIW69" s="5"/>
      <c r="PIX69" s="5"/>
      <c r="PIY69" s="5"/>
      <c r="PIZ69" s="5"/>
      <c r="PJA69" s="5"/>
      <c r="PJB69" s="5"/>
      <c r="PJC69" s="5"/>
      <c r="PJD69" s="5"/>
      <c r="PJE69" s="5"/>
      <c r="PJF69" s="5"/>
      <c r="PJG69" s="5"/>
      <c r="PJH69" s="5"/>
      <c r="PJI69" s="5"/>
      <c r="PJJ69" s="5"/>
      <c r="PJK69" s="5"/>
      <c r="PJL69" s="5"/>
      <c r="PJM69" s="5"/>
      <c r="PJN69" s="5"/>
      <c r="PJO69" s="5"/>
      <c r="PJP69" s="5"/>
      <c r="PJQ69" s="5"/>
      <c r="PJR69" s="5"/>
      <c r="PJS69" s="5"/>
      <c r="PJT69" s="5"/>
      <c r="PJU69" s="5"/>
      <c r="PJV69" s="5"/>
      <c r="PJW69" s="5"/>
      <c r="PJX69" s="5"/>
      <c r="PJY69" s="5"/>
      <c r="PJZ69" s="5"/>
      <c r="PKA69" s="5"/>
      <c r="PKB69" s="5"/>
      <c r="PKC69" s="5"/>
      <c r="PKD69" s="5"/>
      <c r="PKE69" s="5"/>
      <c r="PKF69" s="5"/>
      <c r="PKG69" s="5"/>
      <c r="PKH69" s="5"/>
      <c r="PKI69" s="5"/>
      <c r="PKJ69" s="5"/>
      <c r="PKK69" s="5"/>
      <c r="PKL69" s="5"/>
      <c r="PKM69" s="5"/>
      <c r="PKN69" s="5"/>
      <c r="PKO69" s="5"/>
      <c r="PKP69" s="5"/>
      <c r="PKQ69" s="5"/>
      <c r="PKR69" s="5"/>
      <c r="PKS69" s="5"/>
      <c r="PKT69" s="5"/>
      <c r="PKU69" s="5"/>
      <c r="PKV69" s="5"/>
      <c r="PKW69" s="5"/>
      <c r="PKX69" s="5"/>
      <c r="PKY69" s="5"/>
      <c r="PKZ69" s="5"/>
      <c r="PLA69" s="5"/>
      <c r="PLB69" s="5"/>
      <c r="PLC69" s="5"/>
      <c r="PLD69" s="5"/>
      <c r="PLE69" s="5"/>
      <c r="PLF69" s="5"/>
      <c r="PLG69" s="5"/>
      <c r="PLH69" s="5"/>
      <c r="PLI69" s="5"/>
      <c r="PLJ69" s="5"/>
      <c r="PLK69" s="5"/>
      <c r="PLL69" s="5"/>
      <c r="PLM69" s="5"/>
      <c r="PLN69" s="5"/>
      <c r="PLO69" s="5"/>
      <c r="PLP69" s="5"/>
      <c r="PLQ69" s="5"/>
      <c r="PLR69" s="5"/>
      <c r="PLS69" s="5"/>
      <c r="PLT69" s="5"/>
      <c r="PLU69" s="5"/>
      <c r="PLV69" s="5"/>
      <c r="PLW69" s="5"/>
      <c r="PLX69" s="5"/>
      <c r="PLY69" s="5"/>
      <c r="PLZ69" s="5"/>
      <c r="PMA69" s="5"/>
      <c r="PMB69" s="5"/>
      <c r="PMC69" s="5"/>
      <c r="PMD69" s="5"/>
      <c r="PME69" s="5"/>
      <c r="PMF69" s="5"/>
      <c r="PMG69" s="5"/>
      <c r="PMH69" s="5"/>
      <c r="PMI69" s="5"/>
      <c r="PMJ69" s="5"/>
      <c r="PMK69" s="5"/>
      <c r="PML69" s="5"/>
      <c r="PMM69" s="5"/>
      <c r="PMN69" s="5"/>
      <c r="PMO69" s="5"/>
      <c r="PMP69" s="5"/>
      <c r="PMQ69" s="5"/>
      <c r="PMR69" s="5"/>
      <c r="PMS69" s="5"/>
      <c r="PMT69" s="5"/>
      <c r="PMU69" s="5"/>
      <c r="PMV69" s="5"/>
      <c r="PMW69" s="5"/>
      <c r="PMX69" s="5"/>
      <c r="PMY69" s="5"/>
      <c r="PMZ69" s="5"/>
      <c r="PNA69" s="5"/>
      <c r="PNB69" s="5"/>
      <c r="PNC69" s="5"/>
      <c r="PND69" s="5"/>
      <c r="PNE69" s="5"/>
      <c r="PNF69" s="5"/>
      <c r="PNG69" s="5"/>
      <c r="PNH69" s="5"/>
      <c r="PNI69" s="5"/>
      <c r="PNJ69" s="5"/>
      <c r="PNK69" s="5"/>
      <c r="PNL69" s="5"/>
      <c r="PNM69" s="5"/>
      <c r="PNN69" s="5"/>
      <c r="PNO69" s="5"/>
      <c r="PNP69" s="5"/>
      <c r="PNQ69" s="5"/>
      <c r="PNR69" s="5"/>
      <c r="PNS69" s="5"/>
      <c r="PNT69" s="5"/>
      <c r="PNU69" s="5"/>
      <c r="PNV69" s="5"/>
      <c r="PNW69" s="5"/>
      <c r="PNX69" s="5"/>
      <c r="PNY69" s="5"/>
      <c r="PNZ69" s="5"/>
      <c r="POA69" s="5"/>
      <c r="POB69" s="5"/>
      <c r="POC69" s="5"/>
      <c r="POD69" s="5"/>
      <c r="POE69" s="5"/>
      <c r="POF69" s="5"/>
      <c r="POG69" s="5"/>
      <c r="POH69" s="5"/>
      <c r="POI69" s="5"/>
      <c r="POJ69" s="5"/>
      <c r="POK69" s="5"/>
      <c r="POL69" s="5"/>
      <c r="POM69" s="5"/>
      <c r="PON69" s="5"/>
      <c r="POO69" s="5"/>
      <c r="POP69" s="5"/>
      <c r="POQ69" s="5"/>
      <c r="POR69" s="5"/>
      <c r="POS69" s="5"/>
      <c r="POT69" s="5"/>
      <c r="POU69" s="5"/>
      <c r="POV69" s="5"/>
      <c r="POW69" s="5"/>
      <c r="POX69" s="5"/>
      <c r="POY69" s="5"/>
      <c r="POZ69" s="5"/>
      <c r="PPA69" s="5"/>
      <c r="PPB69" s="5"/>
      <c r="PPC69" s="5"/>
      <c r="PPD69" s="5"/>
      <c r="PPE69" s="5"/>
      <c r="PPF69" s="5"/>
      <c r="PPG69" s="5"/>
      <c r="PPH69" s="5"/>
      <c r="PPI69" s="5"/>
      <c r="PPJ69" s="5"/>
      <c r="PPK69" s="5"/>
      <c r="PPL69" s="5"/>
      <c r="PPM69" s="5"/>
      <c r="PPN69" s="5"/>
      <c r="PPO69" s="5"/>
      <c r="PPP69" s="5"/>
      <c r="PPQ69" s="5"/>
      <c r="PPR69" s="5"/>
      <c r="PPS69" s="5"/>
      <c r="PPT69" s="5"/>
      <c r="PPU69" s="5"/>
      <c r="PPV69" s="5"/>
      <c r="PPW69" s="5"/>
      <c r="PPX69" s="5"/>
      <c r="PPY69" s="5"/>
      <c r="PPZ69" s="5"/>
      <c r="PQA69" s="5"/>
      <c r="PQB69" s="5"/>
      <c r="PQC69" s="5"/>
      <c r="PQD69" s="5"/>
      <c r="PQE69" s="5"/>
      <c r="PQF69" s="5"/>
      <c r="PQG69" s="5"/>
      <c r="PQH69" s="5"/>
      <c r="PQI69" s="5"/>
      <c r="PQJ69" s="5"/>
      <c r="PQK69" s="5"/>
      <c r="PQL69" s="5"/>
      <c r="PQM69" s="5"/>
      <c r="PQN69" s="5"/>
      <c r="PQO69" s="5"/>
      <c r="PQP69" s="5"/>
      <c r="PQQ69" s="5"/>
      <c r="PQR69" s="5"/>
      <c r="PQS69" s="5"/>
      <c r="PQT69" s="5"/>
      <c r="PQU69" s="5"/>
      <c r="PQV69" s="5"/>
      <c r="PQW69" s="5"/>
      <c r="PQX69" s="5"/>
      <c r="PQY69" s="5"/>
      <c r="PQZ69" s="5"/>
      <c r="PRA69" s="5"/>
      <c r="PRB69" s="5"/>
      <c r="PRC69" s="5"/>
      <c r="PRD69" s="5"/>
      <c r="PRE69" s="5"/>
      <c r="PRF69" s="5"/>
      <c r="PRG69" s="5"/>
      <c r="PRH69" s="5"/>
      <c r="PRI69" s="5"/>
      <c r="PRJ69" s="5"/>
      <c r="PRK69" s="5"/>
      <c r="PRL69" s="5"/>
      <c r="PRM69" s="5"/>
      <c r="PRN69" s="5"/>
      <c r="PRO69" s="5"/>
      <c r="PRP69" s="5"/>
      <c r="PRQ69" s="5"/>
      <c r="PRR69" s="5"/>
      <c r="PRS69" s="5"/>
      <c r="PRT69" s="5"/>
      <c r="PRU69" s="5"/>
      <c r="PRV69" s="5"/>
      <c r="PRW69" s="5"/>
      <c r="PRX69" s="5"/>
      <c r="PRY69" s="5"/>
      <c r="PRZ69" s="5"/>
      <c r="PSA69" s="5"/>
      <c r="PSB69" s="5"/>
      <c r="PSC69" s="5"/>
      <c r="PSD69" s="5"/>
      <c r="PSE69" s="5"/>
      <c r="PSF69" s="5"/>
      <c r="PSG69" s="5"/>
      <c r="PSH69" s="5"/>
      <c r="PSI69" s="5"/>
      <c r="PSJ69" s="5"/>
      <c r="PSK69" s="5"/>
      <c r="PSL69" s="5"/>
      <c r="PSM69" s="5"/>
      <c r="PSN69" s="5"/>
      <c r="PSO69" s="5"/>
      <c r="PSP69" s="5"/>
      <c r="PSQ69" s="5"/>
      <c r="PSR69" s="5"/>
      <c r="PSS69" s="5"/>
      <c r="PST69" s="5"/>
      <c r="PSU69" s="5"/>
      <c r="PSV69" s="5"/>
      <c r="PSW69" s="5"/>
      <c r="PSX69" s="5"/>
      <c r="PSY69" s="5"/>
      <c r="PSZ69" s="5"/>
      <c r="PTA69" s="5"/>
      <c r="PTB69" s="5"/>
      <c r="PTC69" s="5"/>
      <c r="PTD69" s="5"/>
      <c r="PTE69" s="5"/>
      <c r="PTF69" s="5"/>
      <c r="PTG69" s="5"/>
      <c r="PTH69" s="5"/>
      <c r="PTI69" s="5"/>
      <c r="PTJ69" s="5"/>
      <c r="PTK69" s="5"/>
      <c r="PTL69" s="5"/>
      <c r="PTM69" s="5"/>
      <c r="PTN69" s="5"/>
      <c r="PTO69" s="5"/>
      <c r="PTP69" s="5"/>
      <c r="PTQ69" s="5"/>
      <c r="PTR69" s="5"/>
      <c r="PTS69" s="5"/>
      <c r="PTT69" s="5"/>
      <c r="PTU69" s="5"/>
      <c r="PTV69" s="5"/>
      <c r="PTW69" s="5"/>
      <c r="PTX69" s="5"/>
      <c r="PTY69" s="5"/>
      <c r="PTZ69" s="5"/>
      <c r="PUA69" s="5"/>
      <c r="PUB69" s="5"/>
      <c r="PUC69" s="5"/>
      <c r="PUD69" s="5"/>
      <c r="PUE69" s="5"/>
      <c r="PUF69" s="5"/>
      <c r="PUG69" s="5"/>
      <c r="PUH69" s="5"/>
      <c r="PUI69" s="5"/>
      <c r="PUJ69" s="5"/>
      <c r="PUK69" s="5"/>
      <c r="PUL69" s="5"/>
      <c r="PUM69" s="5"/>
      <c r="PUN69" s="5"/>
      <c r="PUO69" s="5"/>
      <c r="PUP69" s="5"/>
      <c r="PUQ69" s="5"/>
      <c r="PUR69" s="5"/>
      <c r="PUS69" s="5"/>
      <c r="PUT69" s="5"/>
      <c r="PUU69" s="5"/>
      <c r="PUV69" s="5"/>
      <c r="PUW69" s="5"/>
      <c r="PUX69" s="5"/>
      <c r="PUY69" s="5"/>
      <c r="PUZ69" s="5"/>
      <c r="PVA69" s="5"/>
      <c r="PVB69" s="5"/>
      <c r="PVC69" s="5"/>
      <c r="PVD69" s="5"/>
      <c r="PVE69" s="5"/>
      <c r="PVF69" s="5"/>
      <c r="PVG69" s="5"/>
      <c r="PVH69" s="5"/>
      <c r="PVI69" s="5"/>
      <c r="PVJ69" s="5"/>
      <c r="PVK69" s="5"/>
      <c r="PVL69" s="5"/>
      <c r="PVM69" s="5"/>
      <c r="PVN69" s="5"/>
      <c r="PVO69" s="5"/>
      <c r="PVP69" s="5"/>
      <c r="PVQ69" s="5"/>
      <c r="PVR69" s="5"/>
      <c r="PVS69" s="5"/>
      <c r="PVT69" s="5"/>
      <c r="PVU69" s="5"/>
      <c r="PVV69" s="5"/>
      <c r="PVW69" s="5"/>
      <c r="PVX69" s="5"/>
      <c r="PVY69" s="5"/>
      <c r="PVZ69" s="5"/>
      <c r="PWA69" s="5"/>
      <c r="PWB69" s="5"/>
      <c r="PWC69" s="5"/>
      <c r="PWD69" s="5"/>
      <c r="PWE69" s="5"/>
      <c r="PWF69" s="5"/>
      <c r="PWG69" s="5"/>
      <c r="PWH69" s="5"/>
      <c r="PWI69" s="5"/>
      <c r="PWJ69" s="5"/>
      <c r="PWK69" s="5"/>
      <c r="PWL69" s="5"/>
      <c r="PWM69" s="5"/>
      <c r="PWN69" s="5"/>
      <c r="PWO69" s="5"/>
      <c r="PWP69" s="5"/>
      <c r="PWQ69" s="5"/>
      <c r="PWR69" s="5"/>
      <c r="PWS69" s="5"/>
      <c r="PWT69" s="5"/>
      <c r="PWU69" s="5"/>
      <c r="PWV69" s="5"/>
      <c r="PWW69" s="5"/>
      <c r="PWX69" s="5"/>
      <c r="PWY69" s="5"/>
      <c r="PWZ69" s="5"/>
      <c r="PXA69" s="5"/>
      <c r="PXB69" s="5"/>
      <c r="PXC69" s="5"/>
      <c r="PXD69" s="5"/>
      <c r="PXE69" s="5"/>
      <c r="PXF69" s="5"/>
      <c r="PXG69" s="5"/>
      <c r="PXH69" s="5"/>
      <c r="PXI69" s="5"/>
      <c r="PXJ69" s="5"/>
      <c r="PXK69" s="5"/>
      <c r="PXL69" s="5"/>
      <c r="PXM69" s="5"/>
      <c r="PXN69" s="5"/>
      <c r="PXO69" s="5"/>
      <c r="PXP69" s="5"/>
      <c r="PXQ69" s="5"/>
      <c r="PXR69" s="5"/>
      <c r="PXS69" s="5"/>
      <c r="PXT69" s="5"/>
      <c r="PXU69" s="5"/>
      <c r="PXV69" s="5"/>
      <c r="PXW69" s="5"/>
      <c r="PXX69" s="5"/>
      <c r="PXY69" s="5"/>
      <c r="PXZ69" s="5"/>
      <c r="PYA69" s="5"/>
      <c r="PYB69" s="5"/>
      <c r="PYC69" s="5"/>
      <c r="PYD69" s="5"/>
      <c r="PYE69" s="5"/>
      <c r="PYF69" s="5"/>
      <c r="PYG69" s="5"/>
      <c r="PYH69" s="5"/>
      <c r="PYI69" s="5"/>
      <c r="PYJ69" s="5"/>
      <c r="PYK69" s="5"/>
      <c r="PYL69" s="5"/>
      <c r="PYM69" s="5"/>
      <c r="PYN69" s="5"/>
      <c r="PYO69" s="5"/>
      <c r="PYP69" s="5"/>
      <c r="PYQ69" s="5"/>
      <c r="PYR69" s="5"/>
      <c r="PYS69" s="5"/>
      <c r="PYT69" s="5"/>
      <c r="PYU69" s="5"/>
      <c r="PYV69" s="5"/>
      <c r="PYW69" s="5"/>
      <c r="PYX69" s="5"/>
      <c r="PYY69" s="5"/>
      <c r="PYZ69" s="5"/>
      <c r="PZA69" s="5"/>
      <c r="PZB69" s="5"/>
      <c r="PZC69" s="5"/>
      <c r="PZD69" s="5"/>
      <c r="PZE69" s="5"/>
      <c r="PZF69" s="5"/>
      <c r="PZG69" s="5"/>
      <c r="PZH69" s="5"/>
      <c r="PZI69" s="5"/>
      <c r="PZJ69" s="5"/>
      <c r="PZK69" s="5"/>
      <c r="PZL69" s="5"/>
      <c r="PZM69" s="5"/>
      <c r="PZN69" s="5"/>
      <c r="PZO69" s="5"/>
      <c r="PZP69" s="5"/>
      <c r="PZQ69" s="5"/>
      <c r="PZR69" s="5"/>
      <c r="PZS69" s="5"/>
      <c r="PZT69" s="5"/>
      <c r="PZU69" s="5"/>
      <c r="PZV69" s="5"/>
      <c r="PZW69" s="5"/>
      <c r="PZX69" s="5"/>
      <c r="PZY69" s="5"/>
      <c r="PZZ69" s="5"/>
      <c r="QAA69" s="5"/>
      <c r="QAB69" s="5"/>
      <c r="QAC69" s="5"/>
      <c r="QAD69" s="5"/>
      <c r="QAE69" s="5"/>
      <c r="QAF69" s="5"/>
      <c r="QAG69" s="5"/>
      <c r="QAH69" s="5"/>
      <c r="QAI69" s="5"/>
      <c r="QAJ69" s="5"/>
      <c r="QAK69" s="5"/>
      <c r="QAL69" s="5"/>
      <c r="QAM69" s="5"/>
      <c r="QAN69" s="5"/>
      <c r="QAO69" s="5"/>
      <c r="QAP69" s="5"/>
      <c r="QAQ69" s="5"/>
      <c r="QAR69" s="5"/>
      <c r="QAS69" s="5"/>
      <c r="QAT69" s="5"/>
      <c r="QAU69" s="5"/>
      <c r="QAV69" s="5"/>
      <c r="QAW69" s="5"/>
      <c r="QAX69" s="5"/>
      <c r="QAY69" s="5"/>
      <c r="QAZ69" s="5"/>
      <c r="QBA69" s="5"/>
      <c r="QBB69" s="5"/>
      <c r="QBC69" s="5"/>
      <c r="QBD69" s="5"/>
      <c r="QBE69" s="5"/>
      <c r="QBF69" s="5"/>
      <c r="QBG69" s="5"/>
      <c r="QBH69" s="5"/>
      <c r="QBI69" s="5"/>
      <c r="QBJ69" s="5"/>
      <c r="QBK69" s="5"/>
      <c r="QBL69" s="5"/>
      <c r="QBM69" s="5"/>
      <c r="QBN69" s="5"/>
      <c r="QBO69" s="5"/>
      <c r="QBP69" s="5"/>
      <c r="QBQ69" s="5"/>
      <c r="QBR69" s="5"/>
      <c r="QBS69" s="5"/>
      <c r="QBT69" s="5"/>
      <c r="QBU69" s="5"/>
      <c r="QBV69" s="5"/>
      <c r="QBW69" s="5"/>
      <c r="QBX69" s="5"/>
      <c r="QBY69" s="5"/>
      <c r="QBZ69" s="5"/>
      <c r="QCA69" s="5"/>
      <c r="QCB69" s="5"/>
      <c r="QCC69" s="5"/>
      <c r="QCD69" s="5"/>
      <c r="QCE69" s="5"/>
      <c r="QCF69" s="5"/>
      <c r="QCG69" s="5"/>
      <c r="QCH69" s="5"/>
      <c r="QCI69" s="5"/>
      <c r="QCJ69" s="5"/>
      <c r="QCK69" s="5"/>
      <c r="QCL69" s="5"/>
      <c r="QCM69" s="5"/>
      <c r="QCN69" s="5"/>
      <c r="QCO69" s="5"/>
      <c r="QCP69" s="5"/>
      <c r="QCQ69" s="5"/>
      <c r="QCR69" s="5"/>
      <c r="QCS69" s="5"/>
      <c r="QCT69" s="5"/>
      <c r="QCU69" s="5"/>
      <c r="QCV69" s="5"/>
      <c r="QCW69" s="5"/>
      <c r="QCX69" s="5"/>
      <c r="QCY69" s="5"/>
      <c r="QCZ69" s="5"/>
      <c r="QDA69" s="5"/>
      <c r="QDB69" s="5"/>
      <c r="QDC69" s="5"/>
      <c r="QDD69" s="5"/>
      <c r="QDE69" s="5"/>
      <c r="QDF69" s="5"/>
      <c r="QDG69" s="5"/>
      <c r="QDH69" s="5"/>
      <c r="QDI69" s="5"/>
      <c r="QDJ69" s="5"/>
      <c r="QDK69" s="5"/>
      <c r="QDL69" s="5"/>
      <c r="QDM69" s="5"/>
      <c r="QDN69" s="5"/>
      <c r="QDO69" s="5"/>
      <c r="QDP69" s="5"/>
      <c r="QDQ69" s="5"/>
      <c r="QDR69" s="5"/>
      <c r="QDS69" s="5"/>
      <c r="QDT69" s="5"/>
      <c r="QDU69" s="5"/>
      <c r="QDV69" s="5"/>
      <c r="QDW69" s="5"/>
      <c r="QDX69" s="5"/>
      <c r="QDY69" s="5"/>
      <c r="QDZ69" s="5"/>
      <c r="QEA69" s="5"/>
      <c r="QEB69" s="5"/>
      <c r="QEC69" s="5"/>
      <c r="QED69" s="5"/>
      <c r="QEE69" s="5"/>
      <c r="QEF69" s="5"/>
      <c r="QEG69" s="5"/>
      <c r="QEH69" s="5"/>
      <c r="QEI69" s="5"/>
      <c r="QEJ69" s="5"/>
      <c r="QEK69" s="5"/>
      <c r="QEL69" s="5"/>
      <c r="QEM69" s="5"/>
      <c r="QEN69" s="5"/>
      <c r="QEO69" s="5"/>
      <c r="QEP69" s="5"/>
      <c r="QEQ69" s="5"/>
      <c r="QER69" s="5"/>
      <c r="QES69" s="5"/>
      <c r="QET69" s="5"/>
      <c r="QEU69" s="5"/>
      <c r="QEV69" s="5"/>
      <c r="QEW69" s="5"/>
      <c r="QEX69" s="5"/>
      <c r="QEY69" s="5"/>
      <c r="QEZ69" s="5"/>
      <c r="QFA69" s="5"/>
      <c r="QFB69" s="5"/>
      <c r="QFC69" s="5"/>
      <c r="QFD69" s="5"/>
      <c r="QFE69" s="5"/>
      <c r="QFF69" s="5"/>
      <c r="QFG69" s="5"/>
      <c r="QFH69" s="5"/>
      <c r="QFI69" s="5"/>
      <c r="QFJ69" s="5"/>
      <c r="QFK69" s="5"/>
      <c r="QFL69" s="5"/>
      <c r="QFM69" s="5"/>
      <c r="QFN69" s="5"/>
      <c r="QFO69" s="5"/>
      <c r="QFP69" s="5"/>
      <c r="QFQ69" s="5"/>
      <c r="QFR69" s="5"/>
      <c r="QFS69" s="5"/>
      <c r="QFT69" s="5"/>
      <c r="QFU69" s="5"/>
      <c r="QFV69" s="5"/>
      <c r="QFW69" s="5"/>
      <c r="QFX69" s="5"/>
      <c r="QFY69" s="5"/>
      <c r="QFZ69" s="5"/>
      <c r="QGA69" s="5"/>
      <c r="QGB69" s="5"/>
      <c r="QGC69" s="5"/>
      <c r="QGD69" s="5"/>
      <c r="QGE69" s="5"/>
      <c r="QGF69" s="5"/>
      <c r="QGG69" s="5"/>
      <c r="QGH69" s="5"/>
      <c r="QGI69" s="5"/>
      <c r="QGJ69" s="5"/>
      <c r="QGK69" s="5"/>
      <c r="QGL69" s="5"/>
      <c r="QGM69" s="5"/>
      <c r="QGN69" s="5"/>
      <c r="QGO69" s="5"/>
      <c r="QGP69" s="5"/>
      <c r="QGQ69" s="5"/>
      <c r="QGR69" s="5"/>
      <c r="QGS69" s="5"/>
      <c r="QGT69" s="5"/>
      <c r="QGU69" s="5"/>
      <c r="QGV69" s="5"/>
      <c r="QGW69" s="5"/>
      <c r="QGX69" s="5"/>
      <c r="QGY69" s="5"/>
      <c r="QGZ69" s="5"/>
      <c r="QHA69" s="5"/>
      <c r="QHB69" s="5"/>
      <c r="QHC69" s="5"/>
      <c r="QHD69" s="5"/>
      <c r="QHE69" s="5"/>
      <c r="QHF69" s="5"/>
      <c r="QHG69" s="5"/>
      <c r="QHH69" s="5"/>
      <c r="QHI69" s="5"/>
      <c r="QHJ69" s="5"/>
      <c r="QHK69" s="5"/>
      <c r="QHL69" s="5"/>
      <c r="QHM69" s="5"/>
      <c r="QHN69" s="5"/>
      <c r="QHO69" s="5"/>
      <c r="QHP69" s="5"/>
      <c r="QHQ69" s="5"/>
      <c r="QHR69" s="5"/>
      <c r="QHS69" s="5"/>
      <c r="QHT69" s="5"/>
      <c r="QHU69" s="5"/>
      <c r="QHV69" s="5"/>
      <c r="QHW69" s="5"/>
      <c r="QHX69" s="5"/>
      <c r="QHY69" s="5"/>
      <c r="QHZ69" s="5"/>
      <c r="QIA69" s="5"/>
      <c r="QIB69" s="5"/>
      <c r="QIC69" s="5"/>
      <c r="QID69" s="5"/>
      <c r="QIE69" s="5"/>
      <c r="QIF69" s="5"/>
      <c r="QIG69" s="5"/>
      <c r="QIH69" s="5"/>
      <c r="QII69" s="5"/>
      <c r="QIJ69" s="5"/>
      <c r="QIK69" s="5"/>
      <c r="QIL69" s="5"/>
      <c r="QIM69" s="5"/>
      <c r="QIN69" s="5"/>
      <c r="QIO69" s="5"/>
      <c r="QIP69" s="5"/>
      <c r="QIQ69" s="5"/>
      <c r="QIR69" s="5"/>
      <c r="QIS69" s="5"/>
      <c r="QIT69" s="5"/>
      <c r="QIU69" s="5"/>
      <c r="QIV69" s="5"/>
      <c r="QIW69" s="5"/>
      <c r="QIX69" s="5"/>
      <c r="QIY69" s="5"/>
      <c r="QIZ69" s="5"/>
      <c r="QJA69" s="5"/>
      <c r="QJB69" s="5"/>
      <c r="QJC69" s="5"/>
      <c r="QJD69" s="5"/>
      <c r="QJE69" s="5"/>
      <c r="QJF69" s="5"/>
      <c r="QJG69" s="5"/>
      <c r="QJH69" s="5"/>
      <c r="QJI69" s="5"/>
      <c r="QJJ69" s="5"/>
      <c r="QJK69" s="5"/>
      <c r="QJL69" s="5"/>
      <c r="QJM69" s="5"/>
      <c r="QJN69" s="5"/>
      <c r="QJO69" s="5"/>
      <c r="QJP69" s="5"/>
      <c r="QJQ69" s="5"/>
      <c r="QJR69" s="5"/>
      <c r="QJS69" s="5"/>
      <c r="QJT69" s="5"/>
      <c r="QJU69" s="5"/>
      <c r="QJV69" s="5"/>
      <c r="QJW69" s="5"/>
      <c r="QJX69" s="5"/>
      <c r="QJY69" s="5"/>
      <c r="QJZ69" s="5"/>
      <c r="QKA69" s="5"/>
      <c r="QKB69" s="5"/>
      <c r="QKC69" s="5"/>
      <c r="QKD69" s="5"/>
      <c r="QKE69" s="5"/>
      <c r="QKF69" s="5"/>
      <c r="QKG69" s="5"/>
      <c r="QKH69" s="5"/>
      <c r="QKI69" s="5"/>
      <c r="QKJ69" s="5"/>
      <c r="QKK69" s="5"/>
      <c r="QKL69" s="5"/>
      <c r="QKM69" s="5"/>
      <c r="QKN69" s="5"/>
      <c r="QKO69" s="5"/>
      <c r="QKP69" s="5"/>
      <c r="QKQ69" s="5"/>
      <c r="QKR69" s="5"/>
      <c r="QKS69" s="5"/>
      <c r="QKT69" s="5"/>
      <c r="QKU69" s="5"/>
      <c r="QKV69" s="5"/>
      <c r="QKW69" s="5"/>
      <c r="QKX69" s="5"/>
      <c r="QKY69" s="5"/>
      <c r="QKZ69" s="5"/>
      <c r="QLA69" s="5"/>
      <c r="QLB69" s="5"/>
      <c r="QLC69" s="5"/>
      <c r="QLD69" s="5"/>
      <c r="QLE69" s="5"/>
      <c r="QLF69" s="5"/>
      <c r="QLG69" s="5"/>
      <c r="QLH69" s="5"/>
      <c r="QLI69" s="5"/>
      <c r="QLJ69" s="5"/>
      <c r="QLK69" s="5"/>
      <c r="QLL69" s="5"/>
      <c r="QLM69" s="5"/>
      <c r="QLN69" s="5"/>
      <c r="QLO69" s="5"/>
      <c r="QLP69" s="5"/>
      <c r="QLQ69" s="5"/>
      <c r="QLR69" s="5"/>
      <c r="QLS69" s="5"/>
      <c r="QLT69" s="5"/>
      <c r="QLU69" s="5"/>
      <c r="QLV69" s="5"/>
      <c r="QLW69" s="5"/>
      <c r="QLX69" s="5"/>
      <c r="QLY69" s="5"/>
      <c r="QLZ69" s="5"/>
      <c r="QMA69" s="5"/>
      <c r="QMB69" s="5"/>
      <c r="QMC69" s="5"/>
      <c r="QMD69" s="5"/>
      <c r="QME69" s="5"/>
      <c r="QMF69" s="5"/>
      <c r="QMG69" s="5"/>
      <c r="QMH69" s="5"/>
      <c r="QMI69" s="5"/>
      <c r="QMJ69" s="5"/>
      <c r="QMK69" s="5"/>
      <c r="QML69" s="5"/>
      <c r="QMM69" s="5"/>
      <c r="QMN69" s="5"/>
      <c r="QMO69" s="5"/>
      <c r="QMP69" s="5"/>
      <c r="QMQ69" s="5"/>
      <c r="QMR69" s="5"/>
      <c r="QMS69" s="5"/>
      <c r="QMT69" s="5"/>
      <c r="QMU69" s="5"/>
      <c r="QMV69" s="5"/>
      <c r="QMW69" s="5"/>
      <c r="QMX69" s="5"/>
      <c r="QMY69" s="5"/>
      <c r="QMZ69" s="5"/>
      <c r="QNA69" s="5"/>
      <c r="QNB69" s="5"/>
      <c r="QNC69" s="5"/>
      <c r="QND69" s="5"/>
      <c r="QNE69" s="5"/>
      <c r="QNF69" s="5"/>
      <c r="QNG69" s="5"/>
      <c r="QNH69" s="5"/>
      <c r="QNI69" s="5"/>
      <c r="QNJ69" s="5"/>
      <c r="QNK69" s="5"/>
      <c r="QNL69" s="5"/>
      <c r="QNM69" s="5"/>
      <c r="QNN69" s="5"/>
      <c r="QNO69" s="5"/>
      <c r="QNP69" s="5"/>
      <c r="QNQ69" s="5"/>
      <c r="QNR69" s="5"/>
      <c r="QNS69" s="5"/>
      <c r="QNT69" s="5"/>
      <c r="QNU69" s="5"/>
      <c r="QNV69" s="5"/>
      <c r="QNW69" s="5"/>
      <c r="QNX69" s="5"/>
      <c r="QNY69" s="5"/>
      <c r="QNZ69" s="5"/>
      <c r="QOA69" s="5"/>
      <c r="QOB69" s="5"/>
      <c r="QOC69" s="5"/>
      <c r="QOD69" s="5"/>
      <c r="QOE69" s="5"/>
      <c r="QOF69" s="5"/>
      <c r="QOG69" s="5"/>
      <c r="QOH69" s="5"/>
      <c r="QOI69" s="5"/>
      <c r="QOJ69" s="5"/>
      <c r="QOK69" s="5"/>
      <c r="QOL69" s="5"/>
      <c r="QOM69" s="5"/>
      <c r="QON69" s="5"/>
      <c r="QOO69" s="5"/>
      <c r="QOP69" s="5"/>
      <c r="QOQ69" s="5"/>
      <c r="QOR69" s="5"/>
      <c r="QOS69" s="5"/>
      <c r="QOT69" s="5"/>
      <c r="QOU69" s="5"/>
      <c r="QOV69" s="5"/>
      <c r="QOW69" s="5"/>
      <c r="QOX69" s="5"/>
      <c r="QOY69" s="5"/>
      <c r="QOZ69" s="5"/>
      <c r="QPA69" s="5"/>
      <c r="QPB69" s="5"/>
      <c r="QPC69" s="5"/>
      <c r="QPD69" s="5"/>
      <c r="QPE69" s="5"/>
      <c r="QPF69" s="5"/>
      <c r="QPG69" s="5"/>
      <c r="QPH69" s="5"/>
      <c r="QPI69" s="5"/>
      <c r="QPJ69" s="5"/>
      <c r="QPK69" s="5"/>
      <c r="QPL69" s="5"/>
      <c r="QPM69" s="5"/>
      <c r="QPN69" s="5"/>
      <c r="QPO69" s="5"/>
      <c r="QPP69" s="5"/>
      <c r="QPQ69" s="5"/>
      <c r="QPR69" s="5"/>
      <c r="QPS69" s="5"/>
      <c r="QPT69" s="5"/>
      <c r="QPU69" s="5"/>
      <c r="QPV69" s="5"/>
      <c r="QPW69" s="5"/>
      <c r="QPX69" s="5"/>
      <c r="QPY69" s="5"/>
      <c r="QPZ69" s="5"/>
      <c r="QQA69" s="5"/>
      <c r="QQB69" s="5"/>
      <c r="QQC69" s="5"/>
      <c r="QQD69" s="5"/>
      <c r="QQE69" s="5"/>
      <c r="QQF69" s="5"/>
      <c r="QQG69" s="5"/>
      <c r="QQH69" s="5"/>
      <c r="QQI69" s="5"/>
      <c r="QQJ69" s="5"/>
      <c r="QQK69" s="5"/>
      <c r="QQL69" s="5"/>
      <c r="QQM69" s="5"/>
      <c r="QQN69" s="5"/>
      <c r="QQO69" s="5"/>
      <c r="QQP69" s="5"/>
      <c r="QQQ69" s="5"/>
      <c r="QQR69" s="5"/>
      <c r="QQS69" s="5"/>
      <c r="QQT69" s="5"/>
      <c r="QQU69" s="5"/>
      <c r="QQV69" s="5"/>
      <c r="QQW69" s="5"/>
      <c r="QQX69" s="5"/>
      <c r="QQY69" s="5"/>
      <c r="QQZ69" s="5"/>
      <c r="QRA69" s="5"/>
      <c r="QRB69" s="5"/>
      <c r="QRC69" s="5"/>
      <c r="QRD69" s="5"/>
      <c r="QRE69" s="5"/>
      <c r="QRF69" s="5"/>
      <c r="QRG69" s="5"/>
      <c r="QRH69" s="5"/>
      <c r="QRI69" s="5"/>
      <c r="QRJ69" s="5"/>
      <c r="QRK69" s="5"/>
      <c r="QRL69" s="5"/>
      <c r="QRM69" s="5"/>
      <c r="QRN69" s="5"/>
      <c r="QRO69" s="5"/>
      <c r="QRP69" s="5"/>
      <c r="QRQ69" s="5"/>
      <c r="QRR69" s="5"/>
      <c r="QRS69" s="5"/>
      <c r="QRT69" s="5"/>
      <c r="QRU69" s="5"/>
      <c r="QRV69" s="5"/>
      <c r="QRW69" s="5"/>
      <c r="QRX69" s="5"/>
      <c r="QRY69" s="5"/>
      <c r="QRZ69" s="5"/>
      <c r="QSA69" s="5"/>
      <c r="QSB69" s="5"/>
      <c r="QSC69" s="5"/>
      <c r="QSD69" s="5"/>
      <c r="QSE69" s="5"/>
      <c r="QSF69" s="5"/>
      <c r="QSG69" s="5"/>
      <c r="QSH69" s="5"/>
      <c r="QSI69" s="5"/>
      <c r="QSJ69" s="5"/>
      <c r="QSK69" s="5"/>
      <c r="QSL69" s="5"/>
      <c r="QSM69" s="5"/>
      <c r="QSN69" s="5"/>
      <c r="QSO69" s="5"/>
      <c r="QSP69" s="5"/>
      <c r="QSQ69" s="5"/>
      <c r="QSR69" s="5"/>
      <c r="QSS69" s="5"/>
      <c r="QST69" s="5"/>
      <c r="QSU69" s="5"/>
      <c r="QSV69" s="5"/>
      <c r="QSW69" s="5"/>
      <c r="QSX69" s="5"/>
      <c r="QSY69" s="5"/>
      <c r="QSZ69" s="5"/>
      <c r="QTA69" s="5"/>
      <c r="QTB69" s="5"/>
      <c r="QTC69" s="5"/>
      <c r="QTD69" s="5"/>
      <c r="QTE69" s="5"/>
      <c r="QTF69" s="5"/>
      <c r="QTG69" s="5"/>
      <c r="QTH69" s="5"/>
      <c r="QTI69" s="5"/>
      <c r="QTJ69" s="5"/>
      <c r="QTK69" s="5"/>
      <c r="QTL69" s="5"/>
      <c r="QTM69" s="5"/>
      <c r="QTN69" s="5"/>
      <c r="QTO69" s="5"/>
      <c r="QTP69" s="5"/>
      <c r="QTQ69" s="5"/>
      <c r="QTR69" s="5"/>
      <c r="QTS69" s="5"/>
      <c r="QTT69" s="5"/>
      <c r="QTU69" s="5"/>
      <c r="QTV69" s="5"/>
      <c r="QTW69" s="5"/>
      <c r="QTX69" s="5"/>
      <c r="QTY69" s="5"/>
      <c r="QTZ69" s="5"/>
      <c r="QUA69" s="5"/>
      <c r="QUB69" s="5"/>
      <c r="QUC69" s="5"/>
      <c r="QUD69" s="5"/>
      <c r="QUE69" s="5"/>
      <c r="QUF69" s="5"/>
      <c r="QUG69" s="5"/>
      <c r="QUH69" s="5"/>
      <c r="QUI69" s="5"/>
      <c r="QUJ69" s="5"/>
      <c r="QUK69" s="5"/>
      <c r="QUL69" s="5"/>
      <c r="QUM69" s="5"/>
      <c r="QUN69" s="5"/>
      <c r="QUO69" s="5"/>
      <c r="QUP69" s="5"/>
      <c r="QUQ69" s="5"/>
      <c r="QUR69" s="5"/>
      <c r="QUS69" s="5"/>
      <c r="QUT69" s="5"/>
      <c r="QUU69" s="5"/>
      <c r="QUV69" s="5"/>
      <c r="QUW69" s="5"/>
      <c r="QUX69" s="5"/>
      <c r="QUY69" s="5"/>
      <c r="QUZ69" s="5"/>
      <c r="QVA69" s="5"/>
      <c r="QVB69" s="5"/>
      <c r="QVC69" s="5"/>
      <c r="QVD69" s="5"/>
      <c r="QVE69" s="5"/>
      <c r="QVF69" s="5"/>
      <c r="QVG69" s="5"/>
      <c r="QVH69" s="5"/>
      <c r="QVI69" s="5"/>
      <c r="QVJ69" s="5"/>
      <c r="QVK69" s="5"/>
      <c r="QVL69" s="5"/>
      <c r="QVM69" s="5"/>
      <c r="QVN69" s="5"/>
      <c r="QVO69" s="5"/>
      <c r="QVP69" s="5"/>
      <c r="QVQ69" s="5"/>
      <c r="QVR69" s="5"/>
      <c r="QVS69" s="5"/>
      <c r="QVT69" s="5"/>
      <c r="QVU69" s="5"/>
      <c r="QVV69" s="5"/>
      <c r="QVW69" s="5"/>
      <c r="QVX69" s="5"/>
      <c r="QVY69" s="5"/>
      <c r="QVZ69" s="5"/>
      <c r="QWA69" s="5"/>
      <c r="QWB69" s="5"/>
      <c r="QWC69" s="5"/>
      <c r="QWD69" s="5"/>
      <c r="QWE69" s="5"/>
      <c r="QWF69" s="5"/>
      <c r="QWG69" s="5"/>
      <c r="QWH69" s="5"/>
      <c r="QWI69" s="5"/>
      <c r="QWJ69" s="5"/>
      <c r="QWK69" s="5"/>
      <c r="QWL69" s="5"/>
      <c r="QWM69" s="5"/>
      <c r="QWN69" s="5"/>
      <c r="QWO69" s="5"/>
      <c r="QWP69" s="5"/>
      <c r="QWQ69" s="5"/>
      <c r="QWR69" s="5"/>
      <c r="QWS69" s="5"/>
      <c r="QWT69" s="5"/>
      <c r="QWU69" s="5"/>
      <c r="QWV69" s="5"/>
      <c r="QWW69" s="5"/>
      <c r="QWX69" s="5"/>
      <c r="QWY69" s="5"/>
      <c r="QWZ69" s="5"/>
      <c r="QXA69" s="5"/>
      <c r="QXB69" s="5"/>
      <c r="QXC69" s="5"/>
      <c r="QXD69" s="5"/>
      <c r="QXE69" s="5"/>
      <c r="QXF69" s="5"/>
      <c r="QXG69" s="5"/>
      <c r="QXH69" s="5"/>
      <c r="QXI69" s="5"/>
      <c r="QXJ69" s="5"/>
      <c r="QXK69" s="5"/>
      <c r="QXL69" s="5"/>
      <c r="QXM69" s="5"/>
      <c r="QXN69" s="5"/>
      <c r="QXO69" s="5"/>
      <c r="QXP69" s="5"/>
      <c r="QXQ69" s="5"/>
      <c r="QXR69" s="5"/>
      <c r="QXS69" s="5"/>
      <c r="QXT69" s="5"/>
      <c r="QXU69" s="5"/>
      <c r="QXV69" s="5"/>
      <c r="QXW69" s="5"/>
      <c r="QXX69" s="5"/>
      <c r="QXY69" s="5"/>
      <c r="QXZ69" s="5"/>
      <c r="QYA69" s="5"/>
      <c r="QYB69" s="5"/>
      <c r="QYC69" s="5"/>
      <c r="QYD69" s="5"/>
      <c r="QYE69" s="5"/>
      <c r="QYF69" s="5"/>
      <c r="QYG69" s="5"/>
      <c r="QYH69" s="5"/>
      <c r="QYI69" s="5"/>
      <c r="QYJ69" s="5"/>
      <c r="QYK69" s="5"/>
      <c r="QYL69" s="5"/>
      <c r="QYM69" s="5"/>
      <c r="QYN69" s="5"/>
      <c r="QYO69" s="5"/>
      <c r="QYP69" s="5"/>
      <c r="QYQ69" s="5"/>
      <c r="QYR69" s="5"/>
      <c r="QYS69" s="5"/>
      <c r="QYT69" s="5"/>
      <c r="QYU69" s="5"/>
      <c r="QYV69" s="5"/>
      <c r="QYW69" s="5"/>
      <c r="QYX69" s="5"/>
      <c r="QYY69" s="5"/>
      <c r="QYZ69" s="5"/>
      <c r="QZA69" s="5"/>
      <c r="QZB69" s="5"/>
      <c r="QZC69" s="5"/>
      <c r="QZD69" s="5"/>
      <c r="QZE69" s="5"/>
      <c r="QZF69" s="5"/>
      <c r="QZG69" s="5"/>
      <c r="QZH69" s="5"/>
      <c r="QZI69" s="5"/>
      <c r="QZJ69" s="5"/>
      <c r="QZK69" s="5"/>
      <c r="QZL69" s="5"/>
      <c r="QZM69" s="5"/>
      <c r="QZN69" s="5"/>
      <c r="QZO69" s="5"/>
      <c r="QZP69" s="5"/>
      <c r="QZQ69" s="5"/>
      <c r="QZR69" s="5"/>
      <c r="QZS69" s="5"/>
      <c r="QZT69" s="5"/>
      <c r="QZU69" s="5"/>
      <c r="QZV69" s="5"/>
      <c r="QZW69" s="5"/>
      <c r="QZX69" s="5"/>
      <c r="QZY69" s="5"/>
      <c r="QZZ69" s="5"/>
      <c r="RAA69" s="5"/>
      <c r="RAB69" s="5"/>
      <c r="RAC69" s="5"/>
      <c r="RAD69" s="5"/>
      <c r="RAE69" s="5"/>
      <c r="RAF69" s="5"/>
      <c r="RAG69" s="5"/>
      <c r="RAH69" s="5"/>
      <c r="RAI69" s="5"/>
      <c r="RAJ69" s="5"/>
      <c r="RAK69" s="5"/>
      <c r="RAL69" s="5"/>
      <c r="RAM69" s="5"/>
      <c r="RAN69" s="5"/>
      <c r="RAO69" s="5"/>
      <c r="RAP69" s="5"/>
      <c r="RAQ69" s="5"/>
      <c r="RAR69" s="5"/>
      <c r="RAS69" s="5"/>
      <c r="RAT69" s="5"/>
      <c r="RAU69" s="5"/>
      <c r="RAV69" s="5"/>
      <c r="RAW69" s="5"/>
      <c r="RAX69" s="5"/>
      <c r="RAY69" s="5"/>
      <c r="RAZ69" s="5"/>
      <c r="RBA69" s="5"/>
      <c r="RBB69" s="5"/>
      <c r="RBC69" s="5"/>
      <c r="RBD69" s="5"/>
      <c r="RBE69" s="5"/>
      <c r="RBF69" s="5"/>
      <c r="RBG69" s="5"/>
      <c r="RBH69" s="5"/>
      <c r="RBI69" s="5"/>
      <c r="RBJ69" s="5"/>
      <c r="RBK69" s="5"/>
      <c r="RBL69" s="5"/>
      <c r="RBM69" s="5"/>
      <c r="RBN69" s="5"/>
      <c r="RBO69" s="5"/>
      <c r="RBP69" s="5"/>
      <c r="RBQ69" s="5"/>
      <c r="RBR69" s="5"/>
      <c r="RBS69" s="5"/>
      <c r="RBT69" s="5"/>
      <c r="RBU69" s="5"/>
      <c r="RBV69" s="5"/>
      <c r="RBW69" s="5"/>
      <c r="RBX69" s="5"/>
      <c r="RBY69" s="5"/>
      <c r="RBZ69" s="5"/>
      <c r="RCA69" s="5"/>
      <c r="RCB69" s="5"/>
      <c r="RCC69" s="5"/>
      <c r="RCD69" s="5"/>
      <c r="RCE69" s="5"/>
      <c r="RCF69" s="5"/>
      <c r="RCG69" s="5"/>
      <c r="RCH69" s="5"/>
      <c r="RCI69" s="5"/>
      <c r="RCJ69" s="5"/>
      <c r="RCK69" s="5"/>
      <c r="RCL69" s="5"/>
      <c r="RCM69" s="5"/>
      <c r="RCN69" s="5"/>
      <c r="RCO69" s="5"/>
      <c r="RCP69" s="5"/>
      <c r="RCQ69" s="5"/>
      <c r="RCR69" s="5"/>
      <c r="RCS69" s="5"/>
      <c r="RCT69" s="5"/>
      <c r="RCU69" s="5"/>
      <c r="RCV69" s="5"/>
      <c r="RCW69" s="5"/>
      <c r="RCX69" s="5"/>
      <c r="RCY69" s="5"/>
      <c r="RCZ69" s="5"/>
      <c r="RDA69" s="5"/>
      <c r="RDB69" s="5"/>
      <c r="RDC69" s="5"/>
      <c r="RDD69" s="5"/>
      <c r="RDE69" s="5"/>
      <c r="RDF69" s="5"/>
      <c r="RDG69" s="5"/>
      <c r="RDH69" s="5"/>
      <c r="RDI69" s="5"/>
      <c r="RDJ69" s="5"/>
      <c r="RDK69" s="5"/>
      <c r="RDL69" s="5"/>
      <c r="RDM69" s="5"/>
      <c r="RDN69" s="5"/>
      <c r="RDO69" s="5"/>
      <c r="RDP69" s="5"/>
      <c r="RDQ69" s="5"/>
      <c r="RDR69" s="5"/>
      <c r="RDS69" s="5"/>
      <c r="RDT69" s="5"/>
      <c r="RDU69" s="5"/>
      <c r="RDV69" s="5"/>
      <c r="RDW69" s="5"/>
      <c r="RDX69" s="5"/>
      <c r="RDY69" s="5"/>
      <c r="RDZ69" s="5"/>
      <c r="REA69" s="5"/>
      <c r="REB69" s="5"/>
      <c r="REC69" s="5"/>
      <c r="RED69" s="5"/>
      <c r="REE69" s="5"/>
      <c r="REF69" s="5"/>
      <c r="REG69" s="5"/>
      <c r="REH69" s="5"/>
      <c r="REI69" s="5"/>
      <c r="REJ69" s="5"/>
      <c r="REK69" s="5"/>
      <c r="REL69" s="5"/>
      <c r="REM69" s="5"/>
      <c r="REN69" s="5"/>
      <c r="REO69" s="5"/>
      <c r="REP69" s="5"/>
      <c r="REQ69" s="5"/>
      <c r="RER69" s="5"/>
      <c r="RES69" s="5"/>
      <c r="RET69" s="5"/>
      <c r="REU69" s="5"/>
      <c r="REV69" s="5"/>
      <c r="REW69" s="5"/>
      <c r="REX69" s="5"/>
      <c r="REY69" s="5"/>
      <c r="REZ69" s="5"/>
      <c r="RFA69" s="5"/>
      <c r="RFB69" s="5"/>
      <c r="RFC69" s="5"/>
      <c r="RFD69" s="5"/>
      <c r="RFE69" s="5"/>
      <c r="RFF69" s="5"/>
      <c r="RFG69" s="5"/>
      <c r="RFH69" s="5"/>
      <c r="RFI69" s="5"/>
      <c r="RFJ69" s="5"/>
      <c r="RFK69" s="5"/>
      <c r="RFL69" s="5"/>
      <c r="RFM69" s="5"/>
      <c r="RFN69" s="5"/>
      <c r="RFO69" s="5"/>
      <c r="RFP69" s="5"/>
      <c r="RFQ69" s="5"/>
      <c r="RFR69" s="5"/>
      <c r="RFS69" s="5"/>
      <c r="RFT69" s="5"/>
      <c r="RFU69" s="5"/>
      <c r="RFV69" s="5"/>
      <c r="RFW69" s="5"/>
      <c r="RFX69" s="5"/>
      <c r="RFY69" s="5"/>
      <c r="RFZ69" s="5"/>
      <c r="RGA69" s="5"/>
      <c r="RGB69" s="5"/>
      <c r="RGC69" s="5"/>
      <c r="RGD69" s="5"/>
      <c r="RGE69" s="5"/>
      <c r="RGF69" s="5"/>
      <c r="RGG69" s="5"/>
      <c r="RGH69" s="5"/>
      <c r="RGI69" s="5"/>
      <c r="RGJ69" s="5"/>
      <c r="RGK69" s="5"/>
      <c r="RGL69" s="5"/>
      <c r="RGM69" s="5"/>
      <c r="RGN69" s="5"/>
      <c r="RGO69" s="5"/>
      <c r="RGP69" s="5"/>
      <c r="RGQ69" s="5"/>
      <c r="RGR69" s="5"/>
      <c r="RGS69" s="5"/>
      <c r="RGT69" s="5"/>
      <c r="RGU69" s="5"/>
      <c r="RGV69" s="5"/>
      <c r="RGW69" s="5"/>
      <c r="RGX69" s="5"/>
      <c r="RGY69" s="5"/>
      <c r="RGZ69" s="5"/>
      <c r="RHA69" s="5"/>
      <c r="RHB69" s="5"/>
      <c r="RHC69" s="5"/>
      <c r="RHD69" s="5"/>
      <c r="RHE69" s="5"/>
      <c r="RHF69" s="5"/>
      <c r="RHG69" s="5"/>
      <c r="RHH69" s="5"/>
      <c r="RHI69" s="5"/>
      <c r="RHJ69" s="5"/>
      <c r="RHK69" s="5"/>
      <c r="RHL69" s="5"/>
      <c r="RHM69" s="5"/>
      <c r="RHN69" s="5"/>
      <c r="RHO69" s="5"/>
      <c r="RHP69" s="5"/>
      <c r="RHQ69" s="5"/>
      <c r="RHR69" s="5"/>
      <c r="RHS69" s="5"/>
      <c r="RHT69" s="5"/>
      <c r="RHU69" s="5"/>
      <c r="RHV69" s="5"/>
      <c r="RHW69" s="5"/>
      <c r="RHX69" s="5"/>
      <c r="RHY69" s="5"/>
      <c r="RHZ69" s="5"/>
      <c r="RIA69" s="5"/>
      <c r="RIB69" s="5"/>
      <c r="RIC69" s="5"/>
      <c r="RID69" s="5"/>
      <c r="RIE69" s="5"/>
      <c r="RIF69" s="5"/>
      <c r="RIG69" s="5"/>
      <c r="RIH69" s="5"/>
      <c r="RII69" s="5"/>
      <c r="RIJ69" s="5"/>
      <c r="RIK69" s="5"/>
      <c r="RIL69" s="5"/>
      <c r="RIM69" s="5"/>
      <c r="RIN69" s="5"/>
      <c r="RIO69" s="5"/>
      <c r="RIP69" s="5"/>
      <c r="RIQ69" s="5"/>
      <c r="RIR69" s="5"/>
      <c r="RIS69" s="5"/>
      <c r="RIT69" s="5"/>
      <c r="RIU69" s="5"/>
      <c r="RIV69" s="5"/>
      <c r="RIW69" s="5"/>
      <c r="RIX69" s="5"/>
      <c r="RIY69" s="5"/>
      <c r="RIZ69" s="5"/>
      <c r="RJA69" s="5"/>
      <c r="RJB69" s="5"/>
      <c r="RJC69" s="5"/>
      <c r="RJD69" s="5"/>
      <c r="RJE69" s="5"/>
      <c r="RJF69" s="5"/>
      <c r="RJG69" s="5"/>
      <c r="RJH69" s="5"/>
      <c r="RJI69" s="5"/>
      <c r="RJJ69" s="5"/>
      <c r="RJK69" s="5"/>
      <c r="RJL69" s="5"/>
      <c r="RJM69" s="5"/>
      <c r="RJN69" s="5"/>
      <c r="RJO69" s="5"/>
      <c r="RJP69" s="5"/>
      <c r="RJQ69" s="5"/>
      <c r="RJR69" s="5"/>
      <c r="RJS69" s="5"/>
      <c r="RJT69" s="5"/>
      <c r="RJU69" s="5"/>
      <c r="RJV69" s="5"/>
      <c r="RJW69" s="5"/>
      <c r="RJX69" s="5"/>
      <c r="RJY69" s="5"/>
      <c r="RJZ69" s="5"/>
      <c r="RKA69" s="5"/>
      <c r="RKB69" s="5"/>
      <c r="RKC69" s="5"/>
      <c r="RKD69" s="5"/>
      <c r="RKE69" s="5"/>
      <c r="RKF69" s="5"/>
      <c r="RKG69" s="5"/>
      <c r="RKH69" s="5"/>
      <c r="RKI69" s="5"/>
      <c r="RKJ69" s="5"/>
      <c r="RKK69" s="5"/>
      <c r="RKL69" s="5"/>
      <c r="RKM69" s="5"/>
      <c r="RKN69" s="5"/>
      <c r="RKO69" s="5"/>
      <c r="RKP69" s="5"/>
      <c r="RKQ69" s="5"/>
      <c r="RKR69" s="5"/>
      <c r="RKS69" s="5"/>
      <c r="RKT69" s="5"/>
      <c r="RKU69" s="5"/>
      <c r="RKV69" s="5"/>
      <c r="RKW69" s="5"/>
      <c r="RKX69" s="5"/>
      <c r="RKY69" s="5"/>
      <c r="RKZ69" s="5"/>
      <c r="RLA69" s="5"/>
      <c r="RLB69" s="5"/>
      <c r="RLC69" s="5"/>
      <c r="RLD69" s="5"/>
      <c r="RLE69" s="5"/>
      <c r="RLF69" s="5"/>
      <c r="RLG69" s="5"/>
      <c r="RLH69" s="5"/>
      <c r="RLI69" s="5"/>
      <c r="RLJ69" s="5"/>
      <c r="RLK69" s="5"/>
      <c r="RLL69" s="5"/>
      <c r="RLM69" s="5"/>
      <c r="RLN69" s="5"/>
      <c r="RLO69" s="5"/>
      <c r="RLP69" s="5"/>
      <c r="RLQ69" s="5"/>
      <c r="RLR69" s="5"/>
      <c r="RLS69" s="5"/>
      <c r="RLT69" s="5"/>
      <c r="RLU69" s="5"/>
      <c r="RLV69" s="5"/>
      <c r="RLW69" s="5"/>
      <c r="RLX69" s="5"/>
      <c r="RLY69" s="5"/>
      <c r="RLZ69" s="5"/>
      <c r="RMA69" s="5"/>
      <c r="RMB69" s="5"/>
      <c r="RMC69" s="5"/>
      <c r="RMD69" s="5"/>
      <c r="RME69" s="5"/>
      <c r="RMF69" s="5"/>
      <c r="RMG69" s="5"/>
      <c r="RMH69" s="5"/>
      <c r="RMI69" s="5"/>
      <c r="RMJ69" s="5"/>
      <c r="RMK69" s="5"/>
      <c r="RML69" s="5"/>
      <c r="RMM69" s="5"/>
      <c r="RMN69" s="5"/>
      <c r="RMO69" s="5"/>
      <c r="RMP69" s="5"/>
      <c r="RMQ69" s="5"/>
      <c r="RMR69" s="5"/>
      <c r="RMS69" s="5"/>
      <c r="RMT69" s="5"/>
      <c r="RMU69" s="5"/>
      <c r="RMV69" s="5"/>
      <c r="RMW69" s="5"/>
      <c r="RMX69" s="5"/>
      <c r="RMY69" s="5"/>
      <c r="RMZ69" s="5"/>
      <c r="RNA69" s="5"/>
      <c r="RNB69" s="5"/>
      <c r="RNC69" s="5"/>
      <c r="RND69" s="5"/>
      <c r="RNE69" s="5"/>
      <c r="RNF69" s="5"/>
      <c r="RNG69" s="5"/>
      <c r="RNH69" s="5"/>
      <c r="RNI69" s="5"/>
      <c r="RNJ69" s="5"/>
      <c r="RNK69" s="5"/>
      <c r="RNL69" s="5"/>
      <c r="RNM69" s="5"/>
      <c r="RNN69" s="5"/>
      <c r="RNO69" s="5"/>
      <c r="RNP69" s="5"/>
      <c r="RNQ69" s="5"/>
      <c r="RNR69" s="5"/>
      <c r="RNS69" s="5"/>
      <c r="RNT69" s="5"/>
      <c r="RNU69" s="5"/>
      <c r="RNV69" s="5"/>
      <c r="RNW69" s="5"/>
      <c r="RNX69" s="5"/>
      <c r="RNY69" s="5"/>
      <c r="RNZ69" s="5"/>
      <c r="ROA69" s="5"/>
      <c r="ROB69" s="5"/>
      <c r="ROC69" s="5"/>
      <c r="ROD69" s="5"/>
      <c r="ROE69" s="5"/>
      <c r="ROF69" s="5"/>
      <c r="ROG69" s="5"/>
      <c r="ROH69" s="5"/>
      <c r="ROI69" s="5"/>
      <c r="ROJ69" s="5"/>
      <c r="ROK69" s="5"/>
      <c r="ROL69" s="5"/>
      <c r="ROM69" s="5"/>
      <c r="RON69" s="5"/>
      <c r="ROO69" s="5"/>
      <c r="ROP69" s="5"/>
      <c r="ROQ69" s="5"/>
      <c r="ROR69" s="5"/>
      <c r="ROS69" s="5"/>
      <c r="ROT69" s="5"/>
      <c r="ROU69" s="5"/>
      <c r="ROV69" s="5"/>
      <c r="ROW69" s="5"/>
      <c r="ROX69" s="5"/>
      <c r="ROY69" s="5"/>
      <c r="ROZ69" s="5"/>
      <c r="RPA69" s="5"/>
      <c r="RPB69" s="5"/>
      <c r="RPC69" s="5"/>
      <c r="RPD69" s="5"/>
      <c r="RPE69" s="5"/>
      <c r="RPF69" s="5"/>
      <c r="RPG69" s="5"/>
      <c r="RPH69" s="5"/>
      <c r="RPI69" s="5"/>
      <c r="RPJ69" s="5"/>
      <c r="RPK69" s="5"/>
      <c r="RPL69" s="5"/>
      <c r="RPM69" s="5"/>
      <c r="RPN69" s="5"/>
      <c r="RPO69" s="5"/>
      <c r="RPP69" s="5"/>
      <c r="RPQ69" s="5"/>
      <c r="RPR69" s="5"/>
      <c r="RPS69" s="5"/>
      <c r="RPT69" s="5"/>
      <c r="RPU69" s="5"/>
      <c r="RPV69" s="5"/>
      <c r="RPW69" s="5"/>
      <c r="RPX69" s="5"/>
      <c r="RPY69" s="5"/>
      <c r="RPZ69" s="5"/>
      <c r="RQA69" s="5"/>
      <c r="RQB69" s="5"/>
      <c r="RQC69" s="5"/>
      <c r="RQD69" s="5"/>
      <c r="RQE69" s="5"/>
      <c r="RQF69" s="5"/>
      <c r="RQG69" s="5"/>
      <c r="RQH69" s="5"/>
      <c r="RQI69" s="5"/>
      <c r="RQJ69" s="5"/>
      <c r="RQK69" s="5"/>
      <c r="RQL69" s="5"/>
      <c r="RQM69" s="5"/>
      <c r="RQN69" s="5"/>
      <c r="RQO69" s="5"/>
      <c r="RQP69" s="5"/>
      <c r="RQQ69" s="5"/>
      <c r="RQR69" s="5"/>
      <c r="RQS69" s="5"/>
      <c r="RQT69" s="5"/>
      <c r="RQU69" s="5"/>
      <c r="RQV69" s="5"/>
      <c r="RQW69" s="5"/>
      <c r="RQX69" s="5"/>
      <c r="RQY69" s="5"/>
      <c r="RQZ69" s="5"/>
      <c r="RRA69" s="5"/>
      <c r="RRB69" s="5"/>
      <c r="RRC69" s="5"/>
      <c r="RRD69" s="5"/>
      <c r="RRE69" s="5"/>
      <c r="RRF69" s="5"/>
      <c r="RRG69" s="5"/>
      <c r="RRH69" s="5"/>
      <c r="RRI69" s="5"/>
      <c r="RRJ69" s="5"/>
      <c r="RRK69" s="5"/>
      <c r="RRL69" s="5"/>
      <c r="RRM69" s="5"/>
      <c r="RRN69" s="5"/>
      <c r="RRO69" s="5"/>
      <c r="RRP69" s="5"/>
      <c r="RRQ69" s="5"/>
      <c r="RRR69" s="5"/>
      <c r="RRS69" s="5"/>
      <c r="RRT69" s="5"/>
      <c r="RRU69" s="5"/>
      <c r="RRV69" s="5"/>
      <c r="RRW69" s="5"/>
      <c r="RRX69" s="5"/>
      <c r="RRY69" s="5"/>
      <c r="RRZ69" s="5"/>
      <c r="RSA69" s="5"/>
      <c r="RSB69" s="5"/>
      <c r="RSC69" s="5"/>
      <c r="RSD69" s="5"/>
      <c r="RSE69" s="5"/>
      <c r="RSF69" s="5"/>
      <c r="RSG69" s="5"/>
      <c r="RSH69" s="5"/>
      <c r="RSI69" s="5"/>
      <c r="RSJ69" s="5"/>
      <c r="RSK69" s="5"/>
      <c r="RSL69" s="5"/>
      <c r="RSM69" s="5"/>
      <c r="RSN69" s="5"/>
      <c r="RSO69" s="5"/>
      <c r="RSP69" s="5"/>
      <c r="RSQ69" s="5"/>
      <c r="RSR69" s="5"/>
      <c r="RSS69" s="5"/>
      <c r="RST69" s="5"/>
      <c r="RSU69" s="5"/>
      <c r="RSV69" s="5"/>
      <c r="RSW69" s="5"/>
      <c r="RSX69" s="5"/>
      <c r="RSY69" s="5"/>
      <c r="RSZ69" s="5"/>
      <c r="RTA69" s="5"/>
      <c r="RTB69" s="5"/>
      <c r="RTC69" s="5"/>
      <c r="RTD69" s="5"/>
      <c r="RTE69" s="5"/>
      <c r="RTF69" s="5"/>
      <c r="RTG69" s="5"/>
      <c r="RTH69" s="5"/>
      <c r="RTI69" s="5"/>
      <c r="RTJ69" s="5"/>
      <c r="RTK69" s="5"/>
      <c r="RTL69" s="5"/>
      <c r="RTM69" s="5"/>
      <c r="RTN69" s="5"/>
      <c r="RTO69" s="5"/>
      <c r="RTP69" s="5"/>
      <c r="RTQ69" s="5"/>
      <c r="RTR69" s="5"/>
      <c r="RTS69" s="5"/>
      <c r="RTT69" s="5"/>
      <c r="RTU69" s="5"/>
      <c r="RTV69" s="5"/>
      <c r="RTW69" s="5"/>
      <c r="RTX69" s="5"/>
      <c r="RTY69" s="5"/>
      <c r="RTZ69" s="5"/>
      <c r="RUA69" s="5"/>
      <c r="RUB69" s="5"/>
      <c r="RUC69" s="5"/>
      <c r="RUD69" s="5"/>
      <c r="RUE69" s="5"/>
      <c r="RUF69" s="5"/>
      <c r="RUG69" s="5"/>
      <c r="RUH69" s="5"/>
      <c r="RUI69" s="5"/>
      <c r="RUJ69" s="5"/>
      <c r="RUK69" s="5"/>
      <c r="RUL69" s="5"/>
      <c r="RUM69" s="5"/>
      <c r="RUN69" s="5"/>
      <c r="RUO69" s="5"/>
      <c r="RUP69" s="5"/>
      <c r="RUQ69" s="5"/>
      <c r="RUR69" s="5"/>
      <c r="RUS69" s="5"/>
      <c r="RUT69" s="5"/>
      <c r="RUU69" s="5"/>
      <c r="RUV69" s="5"/>
      <c r="RUW69" s="5"/>
      <c r="RUX69" s="5"/>
      <c r="RUY69" s="5"/>
      <c r="RUZ69" s="5"/>
      <c r="RVA69" s="5"/>
      <c r="RVB69" s="5"/>
      <c r="RVC69" s="5"/>
      <c r="RVD69" s="5"/>
      <c r="RVE69" s="5"/>
      <c r="RVF69" s="5"/>
      <c r="RVG69" s="5"/>
      <c r="RVH69" s="5"/>
      <c r="RVI69" s="5"/>
      <c r="RVJ69" s="5"/>
      <c r="RVK69" s="5"/>
      <c r="RVL69" s="5"/>
      <c r="RVM69" s="5"/>
      <c r="RVN69" s="5"/>
      <c r="RVO69" s="5"/>
      <c r="RVP69" s="5"/>
      <c r="RVQ69" s="5"/>
      <c r="RVR69" s="5"/>
      <c r="RVS69" s="5"/>
      <c r="RVT69" s="5"/>
      <c r="RVU69" s="5"/>
      <c r="RVV69" s="5"/>
      <c r="RVW69" s="5"/>
      <c r="RVX69" s="5"/>
      <c r="RVY69" s="5"/>
      <c r="RVZ69" s="5"/>
      <c r="RWA69" s="5"/>
      <c r="RWB69" s="5"/>
      <c r="RWC69" s="5"/>
      <c r="RWD69" s="5"/>
      <c r="RWE69" s="5"/>
      <c r="RWF69" s="5"/>
      <c r="RWG69" s="5"/>
      <c r="RWH69" s="5"/>
      <c r="RWI69" s="5"/>
      <c r="RWJ69" s="5"/>
      <c r="RWK69" s="5"/>
      <c r="RWL69" s="5"/>
      <c r="RWM69" s="5"/>
      <c r="RWN69" s="5"/>
      <c r="RWO69" s="5"/>
      <c r="RWP69" s="5"/>
      <c r="RWQ69" s="5"/>
      <c r="RWR69" s="5"/>
      <c r="RWS69" s="5"/>
      <c r="RWT69" s="5"/>
      <c r="RWU69" s="5"/>
      <c r="RWV69" s="5"/>
      <c r="RWW69" s="5"/>
      <c r="RWX69" s="5"/>
      <c r="RWY69" s="5"/>
      <c r="RWZ69" s="5"/>
      <c r="RXA69" s="5"/>
      <c r="RXB69" s="5"/>
      <c r="RXC69" s="5"/>
      <c r="RXD69" s="5"/>
      <c r="RXE69" s="5"/>
      <c r="RXF69" s="5"/>
      <c r="RXG69" s="5"/>
      <c r="RXH69" s="5"/>
      <c r="RXI69" s="5"/>
      <c r="RXJ69" s="5"/>
      <c r="RXK69" s="5"/>
      <c r="RXL69" s="5"/>
      <c r="RXM69" s="5"/>
      <c r="RXN69" s="5"/>
      <c r="RXO69" s="5"/>
      <c r="RXP69" s="5"/>
      <c r="RXQ69" s="5"/>
      <c r="RXR69" s="5"/>
      <c r="RXS69" s="5"/>
      <c r="RXT69" s="5"/>
      <c r="RXU69" s="5"/>
      <c r="RXV69" s="5"/>
      <c r="RXW69" s="5"/>
      <c r="RXX69" s="5"/>
      <c r="RXY69" s="5"/>
      <c r="RXZ69" s="5"/>
      <c r="RYA69" s="5"/>
      <c r="RYB69" s="5"/>
      <c r="RYC69" s="5"/>
      <c r="RYD69" s="5"/>
      <c r="RYE69" s="5"/>
      <c r="RYF69" s="5"/>
      <c r="RYG69" s="5"/>
      <c r="RYH69" s="5"/>
      <c r="RYI69" s="5"/>
      <c r="RYJ69" s="5"/>
      <c r="RYK69" s="5"/>
      <c r="RYL69" s="5"/>
      <c r="RYM69" s="5"/>
      <c r="RYN69" s="5"/>
      <c r="RYO69" s="5"/>
      <c r="RYP69" s="5"/>
      <c r="RYQ69" s="5"/>
      <c r="RYR69" s="5"/>
      <c r="RYS69" s="5"/>
      <c r="RYT69" s="5"/>
      <c r="RYU69" s="5"/>
      <c r="RYV69" s="5"/>
      <c r="RYW69" s="5"/>
      <c r="RYX69" s="5"/>
      <c r="RYY69" s="5"/>
      <c r="RYZ69" s="5"/>
      <c r="RZA69" s="5"/>
      <c r="RZB69" s="5"/>
      <c r="RZC69" s="5"/>
      <c r="RZD69" s="5"/>
      <c r="RZE69" s="5"/>
      <c r="RZF69" s="5"/>
      <c r="RZG69" s="5"/>
      <c r="RZH69" s="5"/>
      <c r="RZI69" s="5"/>
      <c r="RZJ69" s="5"/>
      <c r="RZK69" s="5"/>
      <c r="RZL69" s="5"/>
      <c r="RZM69" s="5"/>
      <c r="RZN69" s="5"/>
      <c r="RZO69" s="5"/>
      <c r="RZP69" s="5"/>
      <c r="RZQ69" s="5"/>
      <c r="RZR69" s="5"/>
      <c r="RZS69" s="5"/>
      <c r="RZT69" s="5"/>
      <c r="RZU69" s="5"/>
      <c r="RZV69" s="5"/>
      <c r="RZW69" s="5"/>
      <c r="RZX69" s="5"/>
      <c r="RZY69" s="5"/>
      <c r="RZZ69" s="5"/>
      <c r="SAA69" s="5"/>
      <c r="SAB69" s="5"/>
      <c r="SAC69" s="5"/>
      <c r="SAD69" s="5"/>
      <c r="SAE69" s="5"/>
      <c r="SAF69" s="5"/>
      <c r="SAG69" s="5"/>
      <c r="SAH69" s="5"/>
      <c r="SAI69" s="5"/>
      <c r="SAJ69" s="5"/>
      <c r="SAK69" s="5"/>
      <c r="SAL69" s="5"/>
      <c r="SAM69" s="5"/>
      <c r="SAN69" s="5"/>
      <c r="SAO69" s="5"/>
      <c r="SAP69" s="5"/>
      <c r="SAQ69" s="5"/>
      <c r="SAR69" s="5"/>
      <c r="SAS69" s="5"/>
      <c r="SAT69" s="5"/>
      <c r="SAU69" s="5"/>
      <c r="SAV69" s="5"/>
      <c r="SAW69" s="5"/>
      <c r="SAX69" s="5"/>
      <c r="SAY69" s="5"/>
      <c r="SAZ69" s="5"/>
      <c r="SBA69" s="5"/>
      <c r="SBB69" s="5"/>
      <c r="SBC69" s="5"/>
      <c r="SBD69" s="5"/>
      <c r="SBE69" s="5"/>
      <c r="SBF69" s="5"/>
      <c r="SBG69" s="5"/>
      <c r="SBH69" s="5"/>
      <c r="SBI69" s="5"/>
      <c r="SBJ69" s="5"/>
      <c r="SBK69" s="5"/>
      <c r="SBL69" s="5"/>
      <c r="SBM69" s="5"/>
      <c r="SBN69" s="5"/>
      <c r="SBO69" s="5"/>
      <c r="SBP69" s="5"/>
      <c r="SBQ69" s="5"/>
      <c r="SBR69" s="5"/>
      <c r="SBS69" s="5"/>
      <c r="SBT69" s="5"/>
      <c r="SBU69" s="5"/>
      <c r="SBV69" s="5"/>
      <c r="SBW69" s="5"/>
      <c r="SBX69" s="5"/>
      <c r="SBY69" s="5"/>
      <c r="SBZ69" s="5"/>
      <c r="SCA69" s="5"/>
      <c r="SCB69" s="5"/>
      <c r="SCC69" s="5"/>
      <c r="SCD69" s="5"/>
      <c r="SCE69" s="5"/>
      <c r="SCF69" s="5"/>
      <c r="SCG69" s="5"/>
      <c r="SCH69" s="5"/>
      <c r="SCI69" s="5"/>
      <c r="SCJ69" s="5"/>
      <c r="SCK69" s="5"/>
      <c r="SCL69" s="5"/>
      <c r="SCM69" s="5"/>
      <c r="SCN69" s="5"/>
      <c r="SCO69" s="5"/>
      <c r="SCP69" s="5"/>
      <c r="SCQ69" s="5"/>
      <c r="SCR69" s="5"/>
      <c r="SCS69" s="5"/>
      <c r="SCT69" s="5"/>
      <c r="SCU69" s="5"/>
      <c r="SCV69" s="5"/>
      <c r="SCW69" s="5"/>
      <c r="SCX69" s="5"/>
      <c r="SCY69" s="5"/>
      <c r="SCZ69" s="5"/>
      <c r="SDA69" s="5"/>
      <c r="SDB69" s="5"/>
      <c r="SDC69" s="5"/>
      <c r="SDD69" s="5"/>
      <c r="SDE69" s="5"/>
      <c r="SDF69" s="5"/>
      <c r="SDG69" s="5"/>
      <c r="SDH69" s="5"/>
      <c r="SDI69" s="5"/>
      <c r="SDJ69" s="5"/>
      <c r="SDK69" s="5"/>
      <c r="SDL69" s="5"/>
      <c r="SDM69" s="5"/>
      <c r="SDN69" s="5"/>
      <c r="SDO69" s="5"/>
      <c r="SDP69" s="5"/>
      <c r="SDQ69" s="5"/>
      <c r="SDR69" s="5"/>
      <c r="SDS69" s="5"/>
      <c r="SDT69" s="5"/>
      <c r="SDU69" s="5"/>
      <c r="SDV69" s="5"/>
      <c r="SDW69" s="5"/>
      <c r="SDX69" s="5"/>
      <c r="SDY69" s="5"/>
      <c r="SDZ69" s="5"/>
      <c r="SEA69" s="5"/>
      <c r="SEB69" s="5"/>
      <c r="SEC69" s="5"/>
      <c r="SED69" s="5"/>
      <c r="SEE69" s="5"/>
      <c r="SEF69" s="5"/>
      <c r="SEG69" s="5"/>
      <c r="SEH69" s="5"/>
      <c r="SEI69" s="5"/>
      <c r="SEJ69" s="5"/>
      <c r="SEK69" s="5"/>
      <c r="SEL69" s="5"/>
      <c r="SEM69" s="5"/>
      <c r="SEN69" s="5"/>
      <c r="SEO69" s="5"/>
      <c r="SEP69" s="5"/>
      <c r="SEQ69" s="5"/>
      <c r="SER69" s="5"/>
      <c r="SES69" s="5"/>
      <c r="SET69" s="5"/>
      <c r="SEU69" s="5"/>
      <c r="SEV69" s="5"/>
      <c r="SEW69" s="5"/>
      <c r="SEX69" s="5"/>
      <c r="SEY69" s="5"/>
      <c r="SEZ69" s="5"/>
      <c r="SFA69" s="5"/>
      <c r="SFB69" s="5"/>
      <c r="SFC69" s="5"/>
      <c r="SFD69" s="5"/>
      <c r="SFE69" s="5"/>
      <c r="SFF69" s="5"/>
      <c r="SFG69" s="5"/>
      <c r="SFH69" s="5"/>
      <c r="SFI69" s="5"/>
      <c r="SFJ69" s="5"/>
      <c r="SFK69" s="5"/>
      <c r="SFL69" s="5"/>
      <c r="SFM69" s="5"/>
      <c r="SFN69" s="5"/>
      <c r="SFO69" s="5"/>
      <c r="SFP69" s="5"/>
      <c r="SFQ69" s="5"/>
      <c r="SFR69" s="5"/>
      <c r="SFS69" s="5"/>
      <c r="SFT69" s="5"/>
      <c r="SFU69" s="5"/>
      <c r="SFV69" s="5"/>
      <c r="SFW69" s="5"/>
      <c r="SFX69" s="5"/>
      <c r="SFY69" s="5"/>
      <c r="SFZ69" s="5"/>
      <c r="SGA69" s="5"/>
      <c r="SGB69" s="5"/>
      <c r="SGC69" s="5"/>
      <c r="SGD69" s="5"/>
      <c r="SGE69" s="5"/>
      <c r="SGF69" s="5"/>
      <c r="SGG69" s="5"/>
      <c r="SGH69" s="5"/>
      <c r="SGI69" s="5"/>
      <c r="SGJ69" s="5"/>
      <c r="SGK69" s="5"/>
      <c r="SGL69" s="5"/>
      <c r="SGM69" s="5"/>
      <c r="SGN69" s="5"/>
      <c r="SGO69" s="5"/>
      <c r="SGP69" s="5"/>
      <c r="SGQ69" s="5"/>
      <c r="SGR69" s="5"/>
      <c r="SGS69" s="5"/>
      <c r="SGT69" s="5"/>
      <c r="SGU69" s="5"/>
      <c r="SGV69" s="5"/>
      <c r="SGW69" s="5"/>
      <c r="SGX69" s="5"/>
      <c r="SGY69" s="5"/>
      <c r="SGZ69" s="5"/>
      <c r="SHA69" s="5"/>
      <c r="SHB69" s="5"/>
      <c r="SHC69" s="5"/>
      <c r="SHD69" s="5"/>
      <c r="SHE69" s="5"/>
      <c r="SHF69" s="5"/>
      <c r="SHG69" s="5"/>
      <c r="SHH69" s="5"/>
      <c r="SHI69" s="5"/>
      <c r="SHJ69" s="5"/>
      <c r="SHK69" s="5"/>
      <c r="SHL69" s="5"/>
      <c r="SHM69" s="5"/>
      <c r="SHN69" s="5"/>
      <c r="SHO69" s="5"/>
      <c r="SHP69" s="5"/>
      <c r="SHQ69" s="5"/>
      <c r="SHR69" s="5"/>
      <c r="SHS69" s="5"/>
      <c r="SHT69" s="5"/>
      <c r="SHU69" s="5"/>
      <c r="SHV69" s="5"/>
      <c r="SHW69" s="5"/>
      <c r="SHX69" s="5"/>
      <c r="SHY69" s="5"/>
      <c r="SHZ69" s="5"/>
      <c r="SIA69" s="5"/>
      <c r="SIB69" s="5"/>
      <c r="SIC69" s="5"/>
      <c r="SID69" s="5"/>
      <c r="SIE69" s="5"/>
      <c r="SIF69" s="5"/>
      <c r="SIG69" s="5"/>
      <c r="SIH69" s="5"/>
      <c r="SII69" s="5"/>
      <c r="SIJ69" s="5"/>
      <c r="SIK69" s="5"/>
      <c r="SIL69" s="5"/>
      <c r="SIM69" s="5"/>
      <c r="SIN69" s="5"/>
      <c r="SIO69" s="5"/>
      <c r="SIP69" s="5"/>
      <c r="SIQ69" s="5"/>
      <c r="SIR69" s="5"/>
      <c r="SIS69" s="5"/>
      <c r="SIT69" s="5"/>
      <c r="SIU69" s="5"/>
      <c r="SIV69" s="5"/>
      <c r="SIW69" s="5"/>
      <c r="SIX69" s="5"/>
      <c r="SIY69" s="5"/>
      <c r="SIZ69" s="5"/>
      <c r="SJA69" s="5"/>
      <c r="SJB69" s="5"/>
      <c r="SJC69" s="5"/>
      <c r="SJD69" s="5"/>
      <c r="SJE69" s="5"/>
      <c r="SJF69" s="5"/>
      <c r="SJG69" s="5"/>
      <c r="SJH69" s="5"/>
      <c r="SJI69" s="5"/>
      <c r="SJJ69" s="5"/>
      <c r="SJK69" s="5"/>
      <c r="SJL69" s="5"/>
      <c r="SJM69" s="5"/>
      <c r="SJN69" s="5"/>
      <c r="SJO69" s="5"/>
      <c r="SJP69" s="5"/>
      <c r="SJQ69" s="5"/>
      <c r="SJR69" s="5"/>
      <c r="SJS69" s="5"/>
      <c r="SJT69" s="5"/>
      <c r="SJU69" s="5"/>
      <c r="SJV69" s="5"/>
      <c r="SJW69" s="5"/>
      <c r="SJX69" s="5"/>
      <c r="SJY69" s="5"/>
      <c r="SJZ69" s="5"/>
      <c r="SKA69" s="5"/>
      <c r="SKB69" s="5"/>
      <c r="SKC69" s="5"/>
      <c r="SKD69" s="5"/>
      <c r="SKE69" s="5"/>
      <c r="SKF69" s="5"/>
      <c r="SKG69" s="5"/>
      <c r="SKH69" s="5"/>
      <c r="SKI69" s="5"/>
      <c r="SKJ69" s="5"/>
      <c r="SKK69" s="5"/>
      <c r="SKL69" s="5"/>
      <c r="SKM69" s="5"/>
      <c r="SKN69" s="5"/>
      <c r="SKO69" s="5"/>
      <c r="SKP69" s="5"/>
      <c r="SKQ69" s="5"/>
      <c r="SKR69" s="5"/>
      <c r="SKS69" s="5"/>
      <c r="SKT69" s="5"/>
      <c r="SKU69" s="5"/>
      <c r="SKV69" s="5"/>
      <c r="SKW69" s="5"/>
      <c r="SKX69" s="5"/>
      <c r="SKY69" s="5"/>
      <c r="SKZ69" s="5"/>
      <c r="SLA69" s="5"/>
      <c r="SLB69" s="5"/>
      <c r="SLC69" s="5"/>
      <c r="SLD69" s="5"/>
      <c r="SLE69" s="5"/>
      <c r="SLF69" s="5"/>
      <c r="SLG69" s="5"/>
      <c r="SLH69" s="5"/>
      <c r="SLI69" s="5"/>
      <c r="SLJ69" s="5"/>
      <c r="SLK69" s="5"/>
      <c r="SLL69" s="5"/>
      <c r="SLM69" s="5"/>
      <c r="SLN69" s="5"/>
      <c r="SLO69" s="5"/>
      <c r="SLP69" s="5"/>
      <c r="SLQ69" s="5"/>
      <c r="SLR69" s="5"/>
      <c r="SLS69" s="5"/>
      <c r="SLT69" s="5"/>
      <c r="SLU69" s="5"/>
      <c r="SLV69" s="5"/>
      <c r="SLW69" s="5"/>
      <c r="SLX69" s="5"/>
      <c r="SLY69" s="5"/>
      <c r="SLZ69" s="5"/>
      <c r="SMA69" s="5"/>
      <c r="SMB69" s="5"/>
      <c r="SMC69" s="5"/>
      <c r="SMD69" s="5"/>
      <c r="SME69" s="5"/>
      <c r="SMF69" s="5"/>
      <c r="SMG69" s="5"/>
      <c r="SMH69" s="5"/>
      <c r="SMI69" s="5"/>
      <c r="SMJ69" s="5"/>
      <c r="SMK69" s="5"/>
      <c r="SML69" s="5"/>
      <c r="SMM69" s="5"/>
      <c r="SMN69" s="5"/>
      <c r="SMO69" s="5"/>
      <c r="SMP69" s="5"/>
      <c r="SMQ69" s="5"/>
      <c r="SMR69" s="5"/>
      <c r="SMS69" s="5"/>
      <c r="SMT69" s="5"/>
      <c r="SMU69" s="5"/>
      <c r="SMV69" s="5"/>
      <c r="SMW69" s="5"/>
      <c r="SMX69" s="5"/>
      <c r="SMY69" s="5"/>
      <c r="SMZ69" s="5"/>
      <c r="SNA69" s="5"/>
      <c r="SNB69" s="5"/>
      <c r="SNC69" s="5"/>
      <c r="SND69" s="5"/>
      <c r="SNE69" s="5"/>
      <c r="SNF69" s="5"/>
      <c r="SNG69" s="5"/>
      <c r="SNH69" s="5"/>
      <c r="SNI69" s="5"/>
      <c r="SNJ69" s="5"/>
      <c r="SNK69" s="5"/>
      <c r="SNL69" s="5"/>
      <c r="SNM69" s="5"/>
      <c r="SNN69" s="5"/>
      <c r="SNO69" s="5"/>
      <c r="SNP69" s="5"/>
      <c r="SNQ69" s="5"/>
      <c r="SNR69" s="5"/>
      <c r="SNS69" s="5"/>
      <c r="SNT69" s="5"/>
      <c r="SNU69" s="5"/>
      <c r="SNV69" s="5"/>
      <c r="SNW69" s="5"/>
      <c r="SNX69" s="5"/>
      <c r="SNY69" s="5"/>
      <c r="SNZ69" s="5"/>
      <c r="SOA69" s="5"/>
      <c r="SOB69" s="5"/>
      <c r="SOC69" s="5"/>
      <c r="SOD69" s="5"/>
      <c r="SOE69" s="5"/>
      <c r="SOF69" s="5"/>
      <c r="SOG69" s="5"/>
      <c r="SOH69" s="5"/>
      <c r="SOI69" s="5"/>
      <c r="SOJ69" s="5"/>
      <c r="SOK69" s="5"/>
      <c r="SOL69" s="5"/>
      <c r="SOM69" s="5"/>
      <c r="SON69" s="5"/>
      <c r="SOO69" s="5"/>
      <c r="SOP69" s="5"/>
      <c r="SOQ69" s="5"/>
      <c r="SOR69" s="5"/>
      <c r="SOS69" s="5"/>
      <c r="SOT69" s="5"/>
      <c r="SOU69" s="5"/>
      <c r="SOV69" s="5"/>
      <c r="SOW69" s="5"/>
      <c r="SOX69" s="5"/>
      <c r="SOY69" s="5"/>
      <c r="SOZ69" s="5"/>
      <c r="SPA69" s="5"/>
      <c r="SPB69" s="5"/>
      <c r="SPC69" s="5"/>
      <c r="SPD69" s="5"/>
      <c r="SPE69" s="5"/>
      <c r="SPF69" s="5"/>
      <c r="SPG69" s="5"/>
      <c r="SPH69" s="5"/>
      <c r="SPI69" s="5"/>
      <c r="SPJ69" s="5"/>
      <c r="SPK69" s="5"/>
      <c r="SPL69" s="5"/>
      <c r="SPM69" s="5"/>
      <c r="SPN69" s="5"/>
      <c r="SPO69" s="5"/>
      <c r="SPP69" s="5"/>
      <c r="SPQ69" s="5"/>
      <c r="SPR69" s="5"/>
      <c r="SPS69" s="5"/>
      <c r="SPT69" s="5"/>
      <c r="SPU69" s="5"/>
      <c r="SPV69" s="5"/>
      <c r="SPW69" s="5"/>
      <c r="SPX69" s="5"/>
      <c r="SPY69" s="5"/>
      <c r="SPZ69" s="5"/>
      <c r="SQA69" s="5"/>
      <c r="SQB69" s="5"/>
      <c r="SQC69" s="5"/>
      <c r="SQD69" s="5"/>
      <c r="SQE69" s="5"/>
      <c r="SQF69" s="5"/>
      <c r="SQG69" s="5"/>
      <c r="SQH69" s="5"/>
      <c r="SQI69" s="5"/>
      <c r="SQJ69" s="5"/>
      <c r="SQK69" s="5"/>
      <c r="SQL69" s="5"/>
      <c r="SQM69" s="5"/>
      <c r="SQN69" s="5"/>
      <c r="SQO69" s="5"/>
      <c r="SQP69" s="5"/>
      <c r="SQQ69" s="5"/>
      <c r="SQR69" s="5"/>
      <c r="SQS69" s="5"/>
      <c r="SQT69" s="5"/>
      <c r="SQU69" s="5"/>
      <c r="SQV69" s="5"/>
      <c r="SQW69" s="5"/>
      <c r="SQX69" s="5"/>
      <c r="SQY69" s="5"/>
      <c r="SQZ69" s="5"/>
      <c r="SRA69" s="5"/>
      <c r="SRB69" s="5"/>
      <c r="SRC69" s="5"/>
      <c r="SRD69" s="5"/>
      <c r="SRE69" s="5"/>
      <c r="SRF69" s="5"/>
      <c r="SRG69" s="5"/>
      <c r="SRH69" s="5"/>
      <c r="SRI69" s="5"/>
      <c r="SRJ69" s="5"/>
      <c r="SRK69" s="5"/>
      <c r="SRL69" s="5"/>
      <c r="SRM69" s="5"/>
      <c r="SRN69" s="5"/>
      <c r="SRO69" s="5"/>
      <c r="SRP69" s="5"/>
      <c r="SRQ69" s="5"/>
      <c r="SRR69" s="5"/>
      <c r="SRS69" s="5"/>
      <c r="SRT69" s="5"/>
      <c r="SRU69" s="5"/>
      <c r="SRV69" s="5"/>
      <c r="SRW69" s="5"/>
      <c r="SRX69" s="5"/>
      <c r="SRY69" s="5"/>
      <c r="SRZ69" s="5"/>
      <c r="SSA69" s="5"/>
      <c r="SSB69" s="5"/>
      <c r="SSC69" s="5"/>
      <c r="SSD69" s="5"/>
      <c r="SSE69" s="5"/>
      <c r="SSF69" s="5"/>
      <c r="SSG69" s="5"/>
      <c r="SSH69" s="5"/>
      <c r="SSI69" s="5"/>
      <c r="SSJ69" s="5"/>
      <c r="SSK69" s="5"/>
      <c r="SSL69" s="5"/>
      <c r="SSM69" s="5"/>
      <c r="SSN69" s="5"/>
      <c r="SSO69" s="5"/>
      <c r="SSP69" s="5"/>
      <c r="SSQ69" s="5"/>
      <c r="SSR69" s="5"/>
      <c r="SSS69" s="5"/>
      <c r="SST69" s="5"/>
      <c r="SSU69" s="5"/>
      <c r="SSV69" s="5"/>
      <c r="SSW69" s="5"/>
      <c r="SSX69" s="5"/>
      <c r="SSY69" s="5"/>
      <c r="SSZ69" s="5"/>
      <c r="STA69" s="5"/>
      <c r="STB69" s="5"/>
      <c r="STC69" s="5"/>
      <c r="STD69" s="5"/>
      <c r="STE69" s="5"/>
      <c r="STF69" s="5"/>
      <c r="STG69" s="5"/>
      <c r="STH69" s="5"/>
      <c r="STI69" s="5"/>
      <c r="STJ69" s="5"/>
      <c r="STK69" s="5"/>
      <c r="STL69" s="5"/>
      <c r="STM69" s="5"/>
      <c r="STN69" s="5"/>
      <c r="STO69" s="5"/>
      <c r="STP69" s="5"/>
      <c r="STQ69" s="5"/>
      <c r="STR69" s="5"/>
      <c r="STS69" s="5"/>
      <c r="STT69" s="5"/>
      <c r="STU69" s="5"/>
      <c r="STV69" s="5"/>
      <c r="STW69" s="5"/>
      <c r="STX69" s="5"/>
      <c r="STY69" s="5"/>
      <c r="STZ69" s="5"/>
      <c r="SUA69" s="5"/>
      <c r="SUB69" s="5"/>
      <c r="SUC69" s="5"/>
      <c r="SUD69" s="5"/>
      <c r="SUE69" s="5"/>
      <c r="SUF69" s="5"/>
      <c r="SUG69" s="5"/>
      <c r="SUH69" s="5"/>
      <c r="SUI69" s="5"/>
      <c r="SUJ69" s="5"/>
      <c r="SUK69" s="5"/>
      <c r="SUL69" s="5"/>
      <c r="SUM69" s="5"/>
      <c r="SUN69" s="5"/>
      <c r="SUO69" s="5"/>
      <c r="SUP69" s="5"/>
      <c r="SUQ69" s="5"/>
      <c r="SUR69" s="5"/>
      <c r="SUS69" s="5"/>
      <c r="SUT69" s="5"/>
      <c r="SUU69" s="5"/>
      <c r="SUV69" s="5"/>
      <c r="SUW69" s="5"/>
      <c r="SUX69" s="5"/>
      <c r="SUY69" s="5"/>
      <c r="SUZ69" s="5"/>
      <c r="SVA69" s="5"/>
      <c r="SVB69" s="5"/>
      <c r="SVC69" s="5"/>
      <c r="SVD69" s="5"/>
      <c r="SVE69" s="5"/>
      <c r="SVF69" s="5"/>
      <c r="SVG69" s="5"/>
      <c r="SVH69" s="5"/>
      <c r="SVI69" s="5"/>
      <c r="SVJ69" s="5"/>
      <c r="SVK69" s="5"/>
      <c r="SVL69" s="5"/>
      <c r="SVM69" s="5"/>
      <c r="SVN69" s="5"/>
      <c r="SVO69" s="5"/>
      <c r="SVP69" s="5"/>
      <c r="SVQ69" s="5"/>
      <c r="SVR69" s="5"/>
      <c r="SVS69" s="5"/>
      <c r="SVT69" s="5"/>
      <c r="SVU69" s="5"/>
      <c r="SVV69" s="5"/>
      <c r="SVW69" s="5"/>
      <c r="SVX69" s="5"/>
      <c r="SVY69" s="5"/>
      <c r="SVZ69" s="5"/>
      <c r="SWA69" s="5"/>
      <c r="SWB69" s="5"/>
      <c r="SWC69" s="5"/>
      <c r="SWD69" s="5"/>
      <c r="SWE69" s="5"/>
      <c r="SWF69" s="5"/>
      <c r="SWG69" s="5"/>
      <c r="SWH69" s="5"/>
      <c r="SWI69" s="5"/>
      <c r="SWJ69" s="5"/>
      <c r="SWK69" s="5"/>
      <c r="SWL69" s="5"/>
      <c r="SWM69" s="5"/>
      <c r="SWN69" s="5"/>
      <c r="SWO69" s="5"/>
      <c r="SWP69" s="5"/>
      <c r="SWQ69" s="5"/>
      <c r="SWR69" s="5"/>
      <c r="SWS69" s="5"/>
      <c r="SWT69" s="5"/>
      <c r="SWU69" s="5"/>
      <c r="SWV69" s="5"/>
      <c r="SWW69" s="5"/>
      <c r="SWX69" s="5"/>
      <c r="SWY69" s="5"/>
      <c r="SWZ69" s="5"/>
      <c r="SXA69" s="5"/>
      <c r="SXB69" s="5"/>
      <c r="SXC69" s="5"/>
      <c r="SXD69" s="5"/>
      <c r="SXE69" s="5"/>
      <c r="SXF69" s="5"/>
      <c r="SXG69" s="5"/>
      <c r="SXH69" s="5"/>
      <c r="SXI69" s="5"/>
      <c r="SXJ69" s="5"/>
      <c r="SXK69" s="5"/>
      <c r="SXL69" s="5"/>
      <c r="SXM69" s="5"/>
      <c r="SXN69" s="5"/>
      <c r="SXO69" s="5"/>
      <c r="SXP69" s="5"/>
      <c r="SXQ69" s="5"/>
      <c r="SXR69" s="5"/>
      <c r="SXS69" s="5"/>
      <c r="SXT69" s="5"/>
      <c r="SXU69" s="5"/>
      <c r="SXV69" s="5"/>
      <c r="SXW69" s="5"/>
      <c r="SXX69" s="5"/>
      <c r="SXY69" s="5"/>
      <c r="SXZ69" s="5"/>
      <c r="SYA69" s="5"/>
      <c r="SYB69" s="5"/>
      <c r="SYC69" s="5"/>
      <c r="SYD69" s="5"/>
      <c r="SYE69" s="5"/>
      <c r="SYF69" s="5"/>
      <c r="SYG69" s="5"/>
      <c r="SYH69" s="5"/>
      <c r="SYI69" s="5"/>
      <c r="SYJ69" s="5"/>
      <c r="SYK69" s="5"/>
      <c r="SYL69" s="5"/>
      <c r="SYM69" s="5"/>
      <c r="SYN69" s="5"/>
      <c r="SYO69" s="5"/>
      <c r="SYP69" s="5"/>
      <c r="SYQ69" s="5"/>
      <c r="SYR69" s="5"/>
      <c r="SYS69" s="5"/>
      <c r="SYT69" s="5"/>
      <c r="SYU69" s="5"/>
      <c r="SYV69" s="5"/>
      <c r="SYW69" s="5"/>
      <c r="SYX69" s="5"/>
      <c r="SYY69" s="5"/>
      <c r="SYZ69" s="5"/>
      <c r="SZA69" s="5"/>
      <c r="SZB69" s="5"/>
      <c r="SZC69" s="5"/>
      <c r="SZD69" s="5"/>
      <c r="SZE69" s="5"/>
      <c r="SZF69" s="5"/>
      <c r="SZG69" s="5"/>
      <c r="SZH69" s="5"/>
      <c r="SZI69" s="5"/>
      <c r="SZJ69" s="5"/>
      <c r="SZK69" s="5"/>
      <c r="SZL69" s="5"/>
      <c r="SZM69" s="5"/>
      <c r="SZN69" s="5"/>
      <c r="SZO69" s="5"/>
      <c r="SZP69" s="5"/>
      <c r="SZQ69" s="5"/>
      <c r="SZR69" s="5"/>
      <c r="SZS69" s="5"/>
      <c r="SZT69" s="5"/>
      <c r="SZU69" s="5"/>
      <c r="SZV69" s="5"/>
      <c r="SZW69" s="5"/>
      <c r="SZX69" s="5"/>
      <c r="SZY69" s="5"/>
      <c r="SZZ69" s="5"/>
      <c r="TAA69" s="5"/>
      <c r="TAB69" s="5"/>
      <c r="TAC69" s="5"/>
      <c r="TAD69" s="5"/>
      <c r="TAE69" s="5"/>
      <c r="TAF69" s="5"/>
      <c r="TAG69" s="5"/>
      <c r="TAH69" s="5"/>
      <c r="TAI69" s="5"/>
      <c r="TAJ69" s="5"/>
      <c r="TAK69" s="5"/>
      <c r="TAL69" s="5"/>
      <c r="TAM69" s="5"/>
      <c r="TAN69" s="5"/>
      <c r="TAO69" s="5"/>
      <c r="TAP69" s="5"/>
      <c r="TAQ69" s="5"/>
      <c r="TAR69" s="5"/>
      <c r="TAS69" s="5"/>
      <c r="TAT69" s="5"/>
      <c r="TAU69" s="5"/>
      <c r="TAV69" s="5"/>
      <c r="TAW69" s="5"/>
      <c r="TAX69" s="5"/>
      <c r="TAY69" s="5"/>
      <c r="TAZ69" s="5"/>
      <c r="TBA69" s="5"/>
      <c r="TBB69" s="5"/>
      <c r="TBC69" s="5"/>
      <c r="TBD69" s="5"/>
      <c r="TBE69" s="5"/>
      <c r="TBF69" s="5"/>
      <c r="TBG69" s="5"/>
      <c r="TBH69" s="5"/>
      <c r="TBI69" s="5"/>
      <c r="TBJ69" s="5"/>
      <c r="TBK69" s="5"/>
      <c r="TBL69" s="5"/>
      <c r="TBM69" s="5"/>
      <c r="TBN69" s="5"/>
      <c r="TBO69" s="5"/>
      <c r="TBP69" s="5"/>
      <c r="TBQ69" s="5"/>
      <c r="TBR69" s="5"/>
      <c r="TBS69" s="5"/>
      <c r="TBT69" s="5"/>
      <c r="TBU69" s="5"/>
      <c r="TBV69" s="5"/>
      <c r="TBW69" s="5"/>
      <c r="TBX69" s="5"/>
      <c r="TBY69" s="5"/>
      <c r="TBZ69" s="5"/>
      <c r="TCA69" s="5"/>
      <c r="TCB69" s="5"/>
      <c r="TCC69" s="5"/>
      <c r="TCD69" s="5"/>
      <c r="TCE69" s="5"/>
      <c r="TCF69" s="5"/>
      <c r="TCG69" s="5"/>
      <c r="TCH69" s="5"/>
      <c r="TCI69" s="5"/>
      <c r="TCJ69" s="5"/>
      <c r="TCK69" s="5"/>
      <c r="TCL69" s="5"/>
      <c r="TCM69" s="5"/>
      <c r="TCN69" s="5"/>
      <c r="TCO69" s="5"/>
      <c r="TCP69" s="5"/>
      <c r="TCQ69" s="5"/>
      <c r="TCR69" s="5"/>
      <c r="TCS69" s="5"/>
      <c r="TCT69" s="5"/>
      <c r="TCU69" s="5"/>
      <c r="TCV69" s="5"/>
      <c r="TCW69" s="5"/>
      <c r="TCX69" s="5"/>
      <c r="TCY69" s="5"/>
      <c r="TCZ69" s="5"/>
      <c r="TDA69" s="5"/>
      <c r="TDB69" s="5"/>
      <c r="TDC69" s="5"/>
      <c r="TDD69" s="5"/>
      <c r="TDE69" s="5"/>
      <c r="TDF69" s="5"/>
      <c r="TDG69" s="5"/>
      <c r="TDH69" s="5"/>
      <c r="TDI69" s="5"/>
      <c r="TDJ69" s="5"/>
      <c r="TDK69" s="5"/>
      <c r="TDL69" s="5"/>
      <c r="TDM69" s="5"/>
      <c r="TDN69" s="5"/>
      <c r="TDO69" s="5"/>
      <c r="TDP69" s="5"/>
      <c r="TDQ69" s="5"/>
      <c r="TDR69" s="5"/>
      <c r="TDS69" s="5"/>
      <c r="TDT69" s="5"/>
      <c r="TDU69" s="5"/>
      <c r="TDV69" s="5"/>
      <c r="TDW69" s="5"/>
      <c r="TDX69" s="5"/>
      <c r="TDY69" s="5"/>
      <c r="TDZ69" s="5"/>
      <c r="TEA69" s="5"/>
      <c r="TEB69" s="5"/>
      <c r="TEC69" s="5"/>
      <c r="TED69" s="5"/>
      <c r="TEE69" s="5"/>
      <c r="TEF69" s="5"/>
      <c r="TEG69" s="5"/>
      <c r="TEH69" s="5"/>
      <c r="TEI69" s="5"/>
      <c r="TEJ69" s="5"/>
      <c r="TEK69" s="5"/>
      <c r="TEL69" s="5"/>
      <c r="TEM69" s="5"/>
      <c r="TEN69" s="5"/>
      <c r="TEO69" s="5"/>
      <c r="TEP69" s="5"/>
      <c r="TEQ69" s="5"/>
      <c r="TER69" s="5"/>
      <c r="TES69" s="5"/>
      <c r="TET69" s="5"/>
      <c r="TEU69" s="5"/>
      <c r="TEV69" s="5"/>
      <c r="TEW69" s="5"/>
      <c r="TEX69" s="5"/>
      <c r="TEY69" s="5"/>
      <c r="TEZ69" s="5"/>
      <c r="TFA69" s="5"/>
      <c r="TFB69" s="5"/>
      <c r="TFC69" s="5"/>
      <c r="TFD69" s="5"/>
      <c r="TFE69" s="5"/>
      <c r="TFF69" s="5"/>
      <c r="TFG69" s="5"/>
      <c r="TFH69" s="5"/>
      <c r="TFI69" s="5"/>
      <c r="TFJ69" s="5"/>
      <c r="TFK69" s="5"/>
      <c r="TFL69" s="5"/>
      <c r="TFM69" s="5"/>
      <c r="TFN69" s="5"/>
      <c r="TFO69" s="5"/>
      <c r="TFP69" s="5"/>
      <c r="TFQ69" s="5"/>
      <c r="TFR69" s="5"/>
      <c r="TFS69" s="5"/>
      <c r="TFT69" s="5"/>
      <c r="TFU69" s="5"/>
      <c r="TFV69" s="5"/>
      <c r="TFW69" s="5"/>
      <c r="TFX69" s="5"/>
      <c r="TFY69" s="5"/>
      <c r="TFZ69" s="5"/>
      <c r="TGA69" s="5"/>
      <c r="TGB69" s="5"/>
      <c r="TGC69" s="5"/>
      <c r="TGD69" s="5"/>
      <c r="TGE69" s="5"/>
      <c r="TGF69" s="5"/>
      <c r="TGG69" s="5"/>
      <c r="TGH69" s="5"/>
      <c r="TGI69" s="5"/>
      <c r="TGJ69" s="5"/>
      <c r="TGK69" s="5"/>
      <c r="TGL69" s="5"/>
      <c r="TGM69" s="5"/>
      <c r="TGN69" s="5"/>
      <c r="TGO69" s="5"/>
      <c r="TGP69" s="5"/>
      <c r="TGQ69" s="5"/>
      <c r="TGR69" s="5"/>
      <c r="TGS69" s="5"/>
      <c r="TGT69" s="5"/>
      <c r="TGU69" s="5"/>
      <c r="TGV69" s="5"/>
      <c r="TGW69" s="5"/>
      <c r="TGX69" s="5"/>
      <c r="TGY69" s="5"/>
      <c r="TGZ69" s="5"/>
      <c r="THA69" s="5"/>
      <c r="THB69" s="5"/>
      <c r="THC69" s="5"/>
      <c r="THD69" s="5"/>
      <c r="THE69" s="5"/>
      <c r="THF69" s="5"/>
      <c r="THG69" s="5"/>
      <c r="THH69" s="5"/>
      <c r="THI69" s="5"/>
      <c r="THJ69" s="5"/>
      <c r="THK69" s="5"/>
      <c r="THL69" s="5"/>
      <c r="THM69" s="5"/>
      <c r="THN69" s="5"/>
      <c r="THO69" s="5"/>
      <c r="THP69" s="5"/>
      <c r="THQ69" s="5"/>
      <c r="THR69" s="5"/>
      <c r="THS69" s="5"/>
      <c r="THT69" s="5"/>
      <c r="THU69" s="5"/>
      <c r="THV69" s="5"/>
      <c r="THW69" s="5"/>
      <c r="THX69" s="5"/>
      <c r="THY69" s="5"/>
      <c r="THZ69" s="5"/>
      <c r="TIA69" s="5"/>
      <c r="TIB69" s="5"/>
      <c r="TIC69" s="5"/>
      <c r="TID69" s="5"/>
      <c r="TIE69" s="5"/>
      <c r="TIF69" s="5"/>
      <c r="TIG69" s="5"/>
      <c r="TIH69" s="5"/>
      <c r="TII69" s="5"/>
      <c r="TIJ69" s="5"/>
      <c r="TIK69" s="5"/>
      <c r="TIL69" s="5"/>
      <c r="TIM69" s="5"/>
      <c r="TIN69" s="5"/>
      <c r="TIO69" s="5"/>
      <c r="TIP69" s="5"/>
      <c r="TIQ69" s="5"/>
      <c r="TIR69" s="5"/>
      <c r="TIS69" s="5"/>
      <c r="TIT69" s="5"/>
      <c r="TIU69" s="5"/>
      <c r="TIV69" s="5"/>
      <c r="TIW69" s="5"/>
      <c r="TIX69" s="5"/>
      <c r="TIY69" s="5"/>
      <c r="TIZ69" s="5"/>
      <c r="TJA69" s="5"/>
      <c r="TJB69" s="5"/>
      <c r="TJC69" s="5"/>
      <c r="TJD69" s="5"/>
      <c r="TJE69" s="5"/>
      <c r="TJF69" s="5"/>
      <c r="TJG69" s="5"/>
      <c r="TJH69" s="5"/>
      <c r="TJI69" s="5"/>
      <c r="TJJ69" s="5"/>
      <c r="TJK69" s="5"/>
      <c r="TJL69" s="5"/>
      <c r="TJM69" s="5"/>
      <c r="TJN69" s="5"/>
      <c r="TJO69" s="5"/>
      <c r="TJP69" s="5"/>
      <c r="TJQ69" s="5"/>
      <c r="TJR69" s="5"/>
      <c r="TJS69" s="5"/>
      <c r="TJT69" s="5"/>
      <c r="TJU69" s="5"/>
      <c r="TJV69" s="5"/>
      <c r="TJW69" s="5"/>
      <c r="TJX69" s="5"/>
      <c r="TJY69" s="5"/>
      <c r="TJZ69" s="5"/>
      <c r="TKA69" s="5"/>
      <c r="TKB69" s="5"/>
      <c r="TKC69" s="5"/>
      <c r="TKD69" s="5"/>
      <c r="TKE69" s="5"/>
      <c r="TKF69" s="5"/>
      <c r="TKG69" s="5"/>
      <c r="TKH69" s="5"/>
      <c r="TKI69" s="5"/>
      <c r="TKJ69" s="5"/>
      <c r="TKK69" s="5"/>
      <c r="TKL69" s="5"/>
      <c r="TKM69" s="5"/>
      <c r="TKN69" s="5"/>
      <c r="TKO69" s="5"/>
      <c r="TKP69" s="5"/>
      <c r="TKQ69" s="5"/>
      <c r="TKR69" s="5"/>
      <c r="TKS69" s="5"/>
      <c r="TKT69" s="5"/>
      <c r="TKU69" s="5"/>
      <c r="TKV69" s="5"/>
      <c r="TKW69" s="5"/>
      <c r="TKX69" s="5"/>
      <c r="TKY69" s="5"/>
      <c r="TKZ69" s="5"/>
      <c r="TLA69" s="5"/>
      <c r="TLB69" s="5"/>
      <c r="TLC69" s="5"/>
      <c r="TLD69" s="5"/>
      <c r="TLE69" s="5"/>
      <c r="TLF69" s="5"/>
      <c r="TLG69" s="5"/>
      <c r="TLH69" s="5"/>
      <c r="TLI69" s="5"/>
      <c r="TLJ69" s="5"/>
      <c r="TLK69" s="5"/>
      <c r="TLL69" s="5"/>
      <c r="TLM69" s="5"/>
      <c r="TLN69" s="5"/>
      <c r="TLO69" s="5"/>
      <c r="TLP69" s="5"/>
      <c r="TLQ69" s="5"/>
      <c r="TLR69" s="5"/>
      <c r="TLS69" s="5"/>
      <c r="TLT69" s="5"/>
      <c r="TLU69" s="5"/>
      <c r="TLV69" s="5"/>
      <c r="TLW69" s="5"/>
      <c r="TLX69" s="5"/>
      <c r="TLY69" s="5"/>
      <c r="TLZ69" s="5"/>
      <c r="TMA69" s="5"/>
      <c r="TMB69" s="5"/>
      <c r="TMC69" s="5"/>
      <c r="TMD69" s="5"/>
      <c r="TME69" s="5"/>
      <c r="TMF69" s="5"/>
      <c r="TMG69" s="5"/>
      <c r="TMH69" s="5"/>
      <c r="TMI69" s="5"/>
      <c r="TMJ69" s="5"/>
      <c r="TMK69" s="5"/>
      <c r="TML69" s="5"/>
      <c r="TMM69" s="5"/>
      <c r="TMN69" s="5"/>
      <c r="TMO69" s="5"/>
      <c r="TMP69" s="5"/>
      <c r="TMQ69" s="5"/>
      <c r="TMR69" s="5"/>
      <c r="TMS69" s="5"/>
      <c r="TMT69" s="5"/>
      <c r="TMU69" s="5"/>
      <c r="TMV69" s="5"/>
      <c r="TMW69" s="5"/>
      <c r="TMX69" s="5"/>
      <c r="TMY69" s="5"/>
      <c r="TMZ69" s="5"/>
      <c r="TNA69" s="5"/>
      <c r="TNB69" s="5"/>
      <c r="TNC69" s="5"/>
      <c r="TND69" s="5"/>
      <c r="TNE69" s="5"/>
      <c r="TNF69" s="5"/>
      <c r="TNG69" s="5"/>
      <c r="TNH69" s="5"/>
      <c r="TNI69" s="5"/>
      <c r="TNJ69" s="5"/>
      <c r="TNK69" s="5"/>
      <c r="TNL69" s="5"/>
      <c r="TNM69" s="5"/>
      <c r="TNN69" s="5"/>
      <c r="TNO69" s="5"/>
      <c r="TNP69" s="5"/>
      <c r="TNQ69" s="5"/>
      <c r="TNR69" s="5"/>
      <c r="TNS69" s="5"/>
      <c r="TNT69" s="5"/>
      <c r="TNU69" s="5"/>
      <c r="TNV69" s="5"/>
      <c r="TNW69" s="5"/>
      <c r="TNX69" s="5"/>
      <c r="TNY69" s="5"/>
      <c r="TNZ69" s="5"/>
      <c r="TOA69" s="5"/>
      <c r="TOB69" s="5"/>
      <c r="TOC69" s="5"/>
      <c r="TOD69" s="5"/>
      <c r="TOE69" s="5"/>
      <c r="TOF69" s="5"/>
      <c r="TOG69" s="5"/>
      <c r="TOH69" s="5"/>
      <c r="TOI69" s="5"/>
      <c r="TOJ69" s="5"/>
      <c r="TOK69" s="5"/>
      <c r="TOL69" s="5"/>
      <c r="TOM69" s="5"/>
      <c r="TON69" s="5"/>
      <c r="TOO69" s="5"/>
      <c r="TOP69" s="5"/>
      <c r="TOQ69" s="5"/>
      <c r="TOR69" s="5"/>
      <c r="TOS69" s="5"/>
      <c r="TOT69" s="5"/>
      <c r="TOU69" s="5"/>
      <c r="TOV69" s="5"/>
      <c r="TOW69" s="5"/>
      <c r="TOX69" s="5"/>
      <c r="TOY69" s="5"/>
      <c r="TOZ69" s="5"/>
      <c r="TPA69" s="5"/>
      <c r="TPB69" s="5"/>
      <c r="TPC69" s="5"/>
      <c r="TPD69" s="5"/>
      <c r="TPE69" s="5"/>
      <c r="TPF69" s="5"/>
      <c r="TPG69" s="5"/>
      <c r="TPH69" s="5"/>
      <c r="TPI69" s="5"/>
      <c r="TPJ69" s="5"/>
      <c r="TPK69" s="5"/>
      <c r="TPL69" s="5"/>
      <c r="TPM69" s="5"/>
      <c r="TPN69" s="5"/>
      <c r="TPO69" s="5"/>
      <c r="TPP69" s="5"/>
      <c r="TPQ69" s="5"/>
      <c r="TPR69" s="5"/>
      <c r="TPS69" s="5"/>
      <c r="TPT69" s="5"/>
      <c r="TPU69" s="5"/>
      <c r="TPV69" s="5"/>
      <c r="TPW69" s="5"/>
      <c r="TPX69" s="5"/>
      <c r="TPY69" s="5"/>
      <c r="TPZ69" s="5"/>
      <c r="TQA69" s="5"/>
      <c r="TQB69" s="5"/>
      <c r="TQC69" s="5"/>
      <c r="TQD69" s="5"/>
      <c r="TQE69" s="5"/>
      <c r="TQF69" s="5"/>
      <c r="TQG69" s="5"/>
      <c r="TQH69" s="5"/>
      <c r="TQI69" s="5"/>
      <c r="TQJ69" s="5"/>
      <c r="TQK69" s="5"/>
      <c r="TQL69" s="5"/>
      <c r="TQM69" s="5"/>
      <c r="TQN69" s="5"/>
      <c r="TQO69" s="5"/>
      <c r="TQP69" s="5"/>
      <c r="TQQ69" s="5"/>
      <c r="TQR69" s="5"/>
      <c r="TQS69" s="5"/>
      <c r="TQT69" s="5"/>
      <c r="TQU69" s="5"/>
      <c r="TQV69" s="5"/>
      <c r="TQW69" s="5"/>
      <c r="TQX69" s="5"/>
      <c r="TQY69" s="5"/>
      <c r="TQZ69" s="5"/>
      <c r="TRA69" s="5"/>
      <c r="TRB69" s="5"/>
      <c r="TRC69" s="5"/>
      <c r="TRD69" s="5"/>
      <c r="TRE69" s="5"/>
      <c r="TRF69" s="5"/>
      <c r="TRG69" s="5"/>
      <c r="TRH69" s="5"/>
      <c r="TRI69" s="5"/>
      <c r="TRJ69" s="5"/>
      <c r="TRK69" s="5"/>
      <c r="TRL69" s="5"/>
      <c r="TRM69" s="5"/>
      <c r="TRN69" s="5"/>
      <c r="TRO69" s="5"/>
      <c r="TRP69" s="5"/>
      <c r="TRQ69" s="5"/>
      <c r="TRR69" s="5"/>
      <c r="TRS69" s="5"/>
      <c r="TRT69" s="5"/>
      <c r="TRU69" s="5"/>
      <c r="TRV69" s="5"/>
      <c r="TRW69" s="5"/>
      <c r="TRX69" s="5"/>
      <c r="TRY69" s="5"/>
      <c r="TRZ69" s="5"/>
      <c r="TSA69" s="5"/>
      <c r="TSB69" s="5"/>
      <c r="TSC69" s="5"/>
      <c r="TSD69" s="5"/>
      <c r="TSE69" s="5"/>
      <c r="TSF69" s="5"/>
      <c r="TSG69" s="5"/>
      <c r="TSH69" s="5"/>
      <c r="TSI69" s="5"/>
      <c r="TSJ69" s="5"/>
      <c r="TSK69" s="5"/>
      <c r="TSL69" s="5"/>
      <c r="TSM69" s="5"/>
      <c r="TSN69" s="5"/>
      <c r="TSO69" s="5"/>
      <c r="TSP69" s="5"/>
      <c r="TSQ69" s="5"/>
      <c r="TSR69" s="5"/>
      <c r="TSS69" s="5"/>
      <c r="TST69" s="5"/>
      <c r="TSU69" s="5"/>
      <c r="TSV69" s="5"/>
      <c r="TSW69" s="5"/>
      <c r="TSX69" s="5"/>
      <c r="TSY69" s="5"/>
      <c r="TSZ69" s="5"/>
      <c r="TTA69" s="5"/>
      <c r="TTB69" s="5"/>
      <c r="TTC69" s="5"/>
      <c r="TTD69" s="5"/>
      <c r="TTE69" s="5"/>
      <c r="TTF69" s="5"/>
      <c r="TTG69" s="5"/>
      <c r="TTH69" s="5"/>
      <c r="TTI69" s="5"/>
      <c r="TTJ69" s="5"/>
      <c r="TTK69" s="5"/>
      <c r="TTL69" s="5"/>
      <c r="TTM69" s="5"/>
      <c r="TTN69" s="5"/>
      <c r="TTO69" s="5"/>
      <c r="TTP69" s="5"/>
      <c r="TTQ69" s="5"/>
      <c r="TTR69" s="5"/>
      <c r="TTS69" s="5"/>
      <c r="TTT69" s="5"/>
      <c r="TTU69" s="5"/>
      <c r="TTV69" s="5"/>
      <c r="TTW69" s="5"/>
      <c r="TTX69" s="5"/>
      <c r="TTY69" s="5"/>
      <c r="TTZ69" s="5"/>
      <c r="TUA69" s="5"/>
      <c r="TUB69" s="5"/>
      <c r="TUC69" s="5"/>
      <c r="TUD69" s="5"/>
      <c r="TUE69" s="5"/>
      <c r="TUF69" s="5"/>
      <c r="TUG69" s="5"/>
      <c r="TUH69" s="5"/>
      <c r="TUI69" s="5"/>
      <c r="TUJ69" s="5"/>
      <c r="TUK69" s="5"/>
      <c r="TUL69" s="5"/>
      <c r="TUM69" s="5"/>
      <c r="TUN69" s="5"/>
      <c r="TUO69" s="5"/>
      <c r="TUP69" s="5"/>
      <c r="TUQ69" s="5"/>
      <c r="TUR69" s="5"/>
      <c r="TUS69" s="5"/>
      <c r="TUT69" s="5"/>
      <c r="TUU69" s="5"/>
      <c r="TUV69" s="5"/>
      <c r="TUW69" s="5"/>
      <c r="TUX69" s="5"/>
      <c r="TUY69" s="5"/>
      <c r="TUZ69" s="5"/>
      <c r="TVA69" s="5"/>
      <c r="TVB69" s="5"/>
      <c r="TVC69" s="5"/>
      <c r="TVD69" s="5"/>
      <c r="TVE69" s="5"/>
      <c r="TVF69" s="5"/>
      <c r="TVG69" s="5"/>
      <c r="TVH69" s="5"/>
      <c r="TVI69" s="5"/>
      <c r="TVJ69" s="5"/>
      <c r="TVK69" s="5"/>
      <c r="TVL69" s="5"/>
      <c r="TVM69" s="5"/>
      <c r="TVN69" s="5"/>
      <c r="TVO69" s="5"/>
      <c r="TVP69" s="5"/>
      <c r="TVQ69" s="5"/>
      <c r="TVR69" s="5"/>
      <c r="TVS69" s="5"/>
      <c r="TVT69" s="5"/>
      <c r="TVU69" s="5"/>
      <c r="TVV69" s="5"/>
      <c r="TVW69" s="5"/>
      <c r="TVX69" s="5"/>
      <c r="TVY69" s="5"/>
      <c r="TVZ69" s="5"/>
      <c r="TWA69" s="5"/>
      <c r="TWB69" s="5"/>
      <c r="TWC69" s="5"/>
      <c r="TWD69" s="5"/>
      <c r="TWE69" s="5"/>
      <c r="TWF69" s="5"/>
      <c r="TWG69" s="5"/>
      <c r="TWH69" s="5"/>
      <c r="TWI69" s="5"/>
      <c r="TWJ69" s="5"/>
      <c r="TWK69" s="5"/>
      <c r="TWL69" s="5"/>
      <c r="TWM69" s="5"/>
      <c r="TWN69" s="5"/>
      <c r="TWO69" s="5"/>
      <c r="TWP69" s="5"/>
      <c r="TWQ69" s="5"/>
      <c r="TWR69" s="5"/>
      <c r="TWS69" s="5"/>
      <c r="TWT69" s="5"/>
      <c r="TWU69" s="5"/>
      <c r="TWV69" s="5"/>
      <c r="TWW69" s="5"/>
      <c r="TWX69" s="5"/>
      <c r="TWY69" s="5"/>
      <c r="TWZ69" s="5"/>
      <c r="TXA69" s="5"/>
      <c r="TXB69" s="5"/>
      <c r="TXC69" s="5"/>
      <c r="TXD69" s="5"/>
      <c r="TXE69" s="5"/>
      <c r="TXF69" s="5"/>
      <c r="TXG69" s="5"/>
      <c r="TXH69" s="5"/>
      <c r="TXI69" s="5"/>
      <c r="TXJ69" s="5"/>
      <c r="TXK69" s="5"/>
      <c r="TXL69" s="5"/>
      <c r="TXM69" s="5"/>
      <c r="TXN69" s="5"/>
      <c r="TXO69" s="5"/>
      <c r="TXP69" s="5"/>
      <c r="TXQ69" s="5"/>
      <c r="TXR69" s="5"/>
      <c r="TXS69" s="5"/>
      <c r="TXT69" s="5"/>
      <c r="TXU69" s="5"/>
      <c r="TXV69" s="5"/>
      <c r="TXW69" s="5"/>
      <c r="TXX69" s="5"/>
      <c r="TXY69" s="5"/>
      <c r="TXZ69" s="5"/>
      <c r="TYA69" s="5"/>
      <c r="TYB69" s="5"/>
      <c r="TYC69" s="5"/>
      <c r="TYD69" s="5"/>
      <c r="TYE69" s="5"/>
      <c r="TYF69" s="5"/>
      <c r="TYG69" s="5"/>
      <c r="TYH69" s="5"/>
      <c r="TYI69" s="5"/>
      <c r="TYJ69" s="5"/>
      <c r="TYK69" s="5"/>
      <c r="TYL69" s="5"/>
      <c r="TYM69" s="5"/>
      <c r="TYN69" s="5"/>
      <c r="TYO69" s="5"/>
      <c r="TYP69" s="5"/>
      <c r="TYQ69" s="5"/>
      <c r="TYR69" s="5"/>
      <c r="TYS69" s="5"/>
      <c r="TYT69" s="5"/>
      <c r="TYU69" s="5"/>
      <c r="TYV69" s="5"/>
      <c r="TYW69" s="5"/>
      <c r="TYX69" s="5"/>
      <c r="TYY69" s="5"/>
      <c r="TYZ69" s="5"/>
      <c r="TZA69" s="5"/>
      <c r="TZB69" s="5"/>
      <c r="TZC69" s="5"/>
      <c r="TZD69" s="5"/>
      <c r="TZE69" s="5"/>
      <c r="TZF69" s="5"/>
      <c r="TZG69" s="5"/>
      <c r="TZH69" s="5"/>
      <c r="TZI69" s="5"/>
      <c r="TZJ69" s="5"/>
      <c r="TZK69" s="5"/>
      <c r="TZL69" s="5"/>
      <c r="TZM69" s="5"/>
      <c r="TZN69" s="5"/>
      <c r="TZO69" s="5"/>
      <c r="TZP69" s="5"/>
      <c r="TZQ69" s="5"/>
      <c r="TZR69" s="5"/>
      <c r="TZS69" s="5"/>
      <c r="TZT69" s="5"/>
      <c r="TZU69" s="5"/>
      <c r="TZV69" s="5"/>
      <c r="TZW69" s="5"/>
      <c r="TZX69" s="5"/>
      <c r="TZY69" s="5"/>
      <c r="TZZ69" s="5"/>
      <c r="UAA69" s="5"/>
      <c r="UAB69" s="5"/>
      <c r="UAC69" s="5"/>
      <c r="UAD69" s="5"/>
      <c r="UAE69" s="5"/>
      <c r="UAF69" s="5"/>
      <c r="UAG69" s="5"/>
      <c r="UAH69" s="5"/>
      <c r="UAI69" s="5"/>
      <c r="UAJ69" s="5"/>
      <c r="UAK69" s="5"/>
      <c r="UAL69" s="5"/>
      <c r="UAM69" s="5"/>
      <c r="UAN69" s="5"/>
      <c r="UAO69" s="5"/>
      <c r="UAP69" s="5"/>
      <c r="UAQ69" s="5"/>
      <c r="UAR69" s="5"/>
      <c r="UAS69" s="5"/>
      <c r="UAT69" s="5"/>
      <c r="UAU69" s="5"/>
      <c r="UAV69" s="5"/>
      <c r="UAW69" s="5"/>
      <c r="UAX69" s="5"/>
      <c r="UAY69" s="5"/>
      <c r="UAZ69" s="5"/>
      <c r="UBA69" s="5"/>
      <c r="UBB69" s="5"/>
      <c r="UBC69" s="5"/>
      <c r="UBD69" s="5"/>
      <c r="UBE69" s="5"/>
      <c r="UBF69" s="5"/>
      <c r="UBG69" s="5"/>
      <c r="UBH69" s="5"/>
      <c r="UBI69" s="5"/>
      <c r="UBJ69" s="5"/>
      <c r="UBK69" s="5"/>
      <c r="UBL69" s="5"/>
      <c r="UBM69" s="5"/>
      <c r="UBN69" s="5"/>
      <c r="UBO69" s="5"/>
      <c r="UBP69" s="5"/>
      <c r="UBQ69" s="5"/>
      <c r="UBR69" s="5"/>
      <c r="UBS69" s="5"/>
      <c r="UBT69" s="5"/>
      <c r="UBU69" s="5"/>
      <c r="UBV69" s="5"/>
      <c r="UBW69" s="5"/>
      <c r="UBX69" s="5"/>
      <c r="UBY69" s="5"/>
      <c r="UBZ69" s="5"/>
      <c r="UCA69" s="5"/>
      <c r="UCB69" s="5"/>
      <c r="UCC69" s="5"/>
      <c r="UCD69" s="5"/>
      <c r="UCE69" s="5"/>
      <c r="UCF69" s="5"/>
      <c r="UCG69" s="5"/>
      <c r="UCH69" s="5"/>
      <c r="UCI69" s="5"/>
      <c r="UCJ69" s="5"/>
      <c r="UCK69" s="5"/>
      <c r="UCL69" s="5"/>
      <c r="UCM69" s="5"/>
      <c r="UCN69" s="5"/>
      <c r="UCO69" s="5"/>
      <c r="UCP69" s="5"/>
      <c r="UCQ69" s="5"/>
      <c r="UCR69" s="5"/>
      <c r="UCS69" s="5"/>
      <c r="UCT69" s="5"/>
      <c r="UCU69" s="5"/>
      <c r="UCV69" s="5"/>
      <c r="UCW69" s="5"/>
      <c r="UCX69" s="5"/>
      <c r="UCY69" s="5"/>
      <c r="UCZ69" s="5"/>
      <c r="UDA69" s="5"/>
      <c r="UDB69" s="5"/>
      <c r="UDC69" s="5"/>
      <c r="UDD69" s="5"/>
      <c r="UDE69" s="5"/>
      <c r="UDF69" s="5"/>
      <c r="UDG69" s="5"/>
      <c r="UDH69" s="5"/>
      <c r="UDI69" s="5"/>
      <c r="UDJ69" s="5"/>
      <c r="UDK69" s="5"/>
      <c r="UDL69" s="5"/>
      <c r="UDM69" s="5"/>
      <c r="UDN69" s="5"/>
      <c r="UDO69" s="5"/>
      <c r="UDP69" s="5"/>
      <c r="UDQ69" s="5"/>
      <c r="UDR69" s="5"/>
      <c r="UDS69" s="5"/>
      <c r="UDT69" s="5"/>
      <c r="UDU69" s="5"/>
      <c r="UDV69" s="5"/>
      <c r="UDW69" s="5"/>
      <c r="UDX69" s="5"/>
      <c r="UDY69" s="5"/>
      <c r="UDZ69" s="5"/>
      <c r="UEA69" s="5"/>
      <c r="UEB69" s="5"/>
      <c r="UEC69" s="5"/>
      <c r="UED69" s="5"/>
      <c r="UEE69" s="5"/>
      <c r="UEF69" s="5"/>
      <c r="UEG69" s="5"/>
      <c r="UEH69" s="5"/>
      <c r="UEI69" s="5"/>
      <c r="UEJ69" s="5"/>
      <c r="UEK69" s="5"/>
      <c r="UEL69" s="5"/>
      <c r="UEM69" s="5"/>
      <c r="UEN69" s="5"/>
      <c r="UEO69" s="5"/>
      <c r="UEP69" s="5"/>
      <c r="UEQ69" s="5"/>
      <c r="UER69" s="5"/>
      <c r="UES69" s="5"/>
      <c r="UET69" s="5"/>
      <c r="UEU69" s="5"/>
      <c r="UEV69" s="5"/>
      <c r="UEW69" s="5"/>
      <c r="UEX69" s="5"/>
      <c r="UEY69" s="5"/>
      <c r="UEZ69" s="5"/>
      <c r="UFA69" s="5"/>
      <c r="UFB69" s="5"/>
      <c r="UFC69" s="5"/>
      <c r="UFD69" s="5"/>
      <c r="UFE69" s="5"/>
      <c r="UFF69" s="5"/>
      <c r="UFG69" s="5"/>
      <c r="UFH69" s="5"/>
      <c r="UFI69" s="5"/>
      <c r="UFJ69" s="5"/>
      <c r="UFK69" s="5"/>
      <c r="UFL69" s="5"/>
      <c r="UFM69" s="5"/>
      <c r="UFN69" s="5"/>
      <c r="UFO69" s="5"/>
      <c r="UFP69" s="5"/>
      <c r="UFQ69" s="5"/>
      <c r="UFR69" s="5"/>
      <c r="UFS69" s="5"/>
      <c r="UFT69" s="5"/>
      <c r="UFU69" s="5"/>
      <c r="UFV69" s="5"/>
      <c r="UFW69" s="5"/>
      <c r="UFX69" s="5"/>
      <c r="UFY69" s="5"/>
      <c r="UFZ69" s="5"/>
      <c r="UGA69" s="5"/>
      <c r="UGB69" s="5"/>
      <c r="UGC69" s="5"/>
      <c r="UGD69" s="5"/>
      <c r="UGE69" s="5"/>
      <c r="UGF69" s="5"/>
      <c r="UGG69" s="5"/>
      <c r="UGH69" s="5"/>
      <c r="UGI69" s="5"/>
      <c r="UGJ69" s="5"/>
      <c r="UGK69" s="5"/>
      <c r="UGL69" s="5"/>
      <c r="UGM69" s="5"/>
      <c r="UGN69" s="5"/>
      <c r="UGO69" s="5"/>
      <c r="UGP69" s="5"/>
      <c r="UGQ69" s="5"/>
      <c r="UGR69" s="5"/>
      <c r="UGS69" s="5"/>
      <c r="UGT69" s="5"/>
      <c r="UGU69" s="5"/>
      <c r="UGV69" s="5"/>
      <c r="UGW69" s="5"/>
      <c r="UGX69" s="5"/>
      <c r="UGY69" s="5"/>
      <c r="UGZ69" s="5"/>
      <c r="UHA69" s="5"/>
      <c r="UHB69" s="5"/>
      <c r="UHC69" s="5"/>
      <c r="UHD69" s="5"/>
      <c r="UHE69" s="5"/>
      <c r="UHF69" s="5"/>
      <c r="UHG69" s="5"/>
      <c r="UHH69" s="5"/>
      <c r="UHI69" s="5"/>
      <c r="UHJ69" s="5"/>
      <c r="UHK69" s="5"/>
      <c r="UHL69" s="5"/>
      <c r="UHM69" s="5"/>
      <c r="UHN69" s="5"/>
      <c r="UHO69" s="5"/>
      <c r="UHP69" s="5"/>
      <c r="UHQ69" s="5"/>
      <c r="UHR69" s="5"/>
      <c r="UHS69" s="5"/>
      <c r="UHT69" s="5"/>
      <c r="UHU69" s="5"/>
      <c r="UHV69" s="5"/>
      <c r="UHW69" s="5"/>
      <c r="UHX69" s="5"/>
      <c r="UHY69" s="5"/>
      <c r="UHZ69" s="5"/>
      <c r="UIA69" s="5"/>
      <c r="UIB69" s="5"/>
      <c r="UIC69" s="5"/>
      <c r="UID69" s="5"/>
      <c r="UIE69" s="5"/>
      <c r="UIF69" s="5"/>
      <c r="UIG69" s="5"/>
      <c r="UIH69" s="5"/>
      <c r="UII69" s="5"/>
      <c r="UIJ69" s="5"/>
      <c r="UIK69" s="5"/>
      <c r="UIL69" s="5"/>
      <c r="UIM69" s="5"/>
      <c r="UIN69" s="5"/>
      <c r="UIO69" s="5"/>
      <c r="UIP69" s="5"/>
      <c r="UIQ69" s="5"/>
      <c r="UIR69" s="5"/>
      <c r="UIS69" s="5"/>
      <c r="UIT69" s="5"/>
      <c r="UIU69" s="5"/>
      <c r="UIV69" s="5"/>
      <c r="UIW69" s="5"/>
      <c r="UIX69" s="5"/>
      <c r="UIY69" s="5"/>
      <c r="UIZ69" s="5"/>
      <c r="UJA69" s="5"/>
      <c r="UJB69" s="5"/>
      <c r="UJC69" s="5"/>
      <c r="UJD69" s="5"/>
      <c r="UJE69" s="5"/>
      <c r="UJF69" s="5"/>
      <c r="UJG69" s="5"/>
      <c r="UJH69" s="5"/>
      <c r="UJI69" s="5"/>
      <c r="UJJ69" s="5"/>
      <c r="UJK69" s="5"/>
      <c r="UJL69" s="5"/>
      <c r="UJM69" s="5"/>
      <c r="UJN69" s="5"/>
      <c r="UJO69" s="5"/>
      <c r="UJP69" s="5"/>
      <c r="UJQ69" s="5"/>
      <c r="UJR69" s="5"/>
      <c r="UJS69" s="5"/>
      <c r="UJT69" s="5"/>
      <c r="UJU69" s="5"/>
      <c r="UJV69" s="5"/>
      <c r="UJW69" s="5"/>
      <c r="UJX69" s="5"/>
      <c r="UJY69" s="5"/>
      <c r="UJZ69" s="5"/>
      <c r="UKA69" s="5"/>
      <c r="UKB69" s="5"/>
      <c r="UKC69" s="5"/>
      <c r="UKD69" s="5"/>
      <c r="UKE69" s="5"/>
      <c r="UKF69" s="5"/>
      <c r="UKG69" s="5"/>
      <c r="UKH69" s="5"/>
      <c r="UKI69" s="5"/>
      <c r="UKJ69" s="5"/>
      <c r="UKK69" s="5"/>
      <c r="UKL69" s="5"/>
      <c r="UKM69" s="5"/>
      <c r="UKN69" s="5"/>
      <c r="UKO69" s="5"/>
      <c r="UKP69" s="5"/>
      <c r="UKQ69" s="5"/>
      <c r="UKR69" s="5"/>
      <c r="UKS69" s="5"/>
      <c r="UKT69" s="5"/>
      <c r="UKU69" s="5"/>
      <c r="UKV69" s="5"/>
      <c r="UKW69" s="5"/>
      <c r="UKX69" s="5"/>
      <c r="UKY69" s="5"/>
      <c r="UKZ69" s="5"/>
      <c r="ULA69" s="5"/>
      <c r="ULB69" s="5"/>
      <c r="ULC69" s="5"/>
      <c r="ULD69" s="5"/>
      <c r="ULE69" s="5"/>
      <c r="ULF69" s="5"/>
      <c r="ULG69" s="5"/>
      <c r="ULH69" s="5"/>
      <c r="ULI69" s="5"/>
      <c r="ULJ69" s="5"/>
      <c r="ULK69" s="5"/>
      <c r="ULL69" s="5"/>
      <c r="ULM69" s="5"/>
      <c r="ULN69" s="5"/>
      <c r="ULO69" s="5"/>
      <c r="ULP69" s="5"/>
      <c r="ULQ69" s="5"/>
      <c r="ULR69" s="5"/>
      <c r="ULS69" s="5"/>
      <c r="ULT69" s="5"/>
      <c r="ULU69" s="5"/>
      <c r="ULV69" s="5"/>
      <c r="ULW69" s="5"/>
      <c r="ULX69" s="5"/>
      <c r="ULY69" s="5"/>
      <c r="ULZ69" s="5"/>
      <c r="UMA69" s="5"/>
      <c r="UMB69" s="5"/>
      <c r="UMC69" s="5"/>
      <c r="UMD69" s="5"/>
      <c r="UME69" s="5"/>
      <c r="UMF69" s="5"/>
      <c r="UMG69" s="5"/>
      <c r="UMH69" s="5"/>
      <c r="UMI69" s="5"/>
      <c r="UMJ69" s="5"/>
      <c r="UMK69" s="5"/>
      <c r="UML69" s="5"/>
      <c r="UMM69" s="5"/>
      <c r="UMN69" s="5"/>
      <c r="UMO69" s="5"/>
      <c r="UMP69" s="5"/>
      <c r="UMQ69" s="5"/>
      <c r="UMR69" s="5"/>
      <c r="UMS69" s="5"/>
      <c r="UMT69" s="5"/>
      <c r="UMU69" s="5"/>
      <c r="UMV69" s="5"/>
      <c r="UMW69" s="5"/>
      <c r="UMX69" s="5"/>
      <c r="UMY69" s="5"/>
      <c r="UMZ69" s="5"/>
      <c r="UNA69" s="5"/>
      <c r="UNB69" s="5"/>
      <c r="UNC69" s="5"/>
      <c r="UND69" s="5"/>
      <c r="UNE69" s="5"/>
      <c r="UNF69" s="5"/>
      <c r="UNG69" s="5"/>
      <c r="UNH69" s="5"/>
      <c r="UNI69" s="5"/>
      <c r="UNJ69" s="5"/>
      <c r="UNK69" s="5"/>
      <c r="UNL69" s="5"/>
      <c r="UNM69" s="5"/>
      <c r="UNN69" s="5"/>
      <c r="UNO69" s="5"/>
      <c r="UNP69" s="5"/>
      <c r="UNQ69" s="5"/>
      <c r="UNR69" s="5"/>
      <c r="UNS69" s="5"/>
      <c r="UNT69" s="5"/>
      <c r="UNU69" s="5"/>
      <c r="UNV69" s="5"/>
      <c r="UNW69" s="5"/>
      <c r="UNX69" s="5"/>
      <c r="UNY69" s="5"/>
      <c r="UNZ69" s="5"/>
      <c r="UOA69" s="5"/>
      <c r="UOB69" s="5"/>
      <c r="UOC69" s="5"/>
      <c r="UOD69" s="5"/>
      <c r="UOE69" s="5"/>
      <c r="UOF69" s="5"/>
      <c r="UOG69" s="5"/>
      <c r="UOH69" s="5"/>
      <c r="UOI69" s="5"/>
      <c r="UOJ69" s="5"/>
      <c r="UOK69" s="5"/>
      <c r="UOL69" s="5"/>
      <c r="UOM69" s="5"/>
      <c r="UON69" s="5"/>
      <c r="UOO69" s="5"/>
      <c r="UOP69" s="5"/>
      <c r="UOQ69" s="5"/>
      <c r="UOR69" s="5"/>
      <c r="UOS69" s="5"/>
      <c r="UOT69" s="5"/>
      <c r="UOU69" s="5"/>
      <c r="UOV69" s="5"/>
      <c r="UOW69" s="5"/>
      <c r="UOX69" s="5"/>
      <c r="UOY69" s="5"/>
      <c r="UOZ69" s="5"/>
      <c r="UPA69" s="5"/>
      <c r="UPB69" s="5"/>
      <c r="UPC69" s="5"/>
      <c r="UPD69" s="5"/>
      <c r="UPE69" s="5"/>
      <c r="UPF69" s="5"/>
      <c r="UPG69" s="5"/>
      <c r="UPH69" s="5"/>
      <c r="UPI69" s="5"/>
      <c r="UPJ69" s="5"/>
      <c r="UPK69" s="5"/>
      <c r="UPL69" s="5"/>
      <c r="UPM69" s="5"/>
      <c r="UPN69" s="5"/>
      <c r="UPO69" s="5"/>
      <c r="UPP69" s="5"/>
      <c r="UPQ69" s="5"/>
      <c r="UPR69" s="5"/>
      <c r="UPS69" s="5"/>
      <c r="UPT69" s="5"/>
      <c r="UPU69" s="5"/>
      <c r="UPV69" s="5"/>
      <c r="UPW69" s="5"/>
      <c r="UPX69" s="5"/>
      <c r="UPY69" s="5"/>
      <c r="UPZ69" s="5"/>
      <c r="UQA69" s="5"/>
      <c r="UQB69" s="5"/>
      <c r="UQC69" s="5"/>
      <c r="UQD69" s="5"/>
      <c r="UQE69" s="5"/>
      <c r="UQF69" s="5"/>
      <c r="UQG69" s="5"/>
      <c r="UQH69" s="5"/>
      <c r="UQI69" s="5"/>
      <c r="UQJ69" s="5"/>
      <c r="UQK69" s="5"/>
      <c r="UQL69" s="5"/>
      <c r="UQM69" s="5"/>
      <c r="UQN69" s="5"/>
      <c r="UQO69" s="5"/>
      <c r="UQP69" s="5"/>
      <c r="UQQ69" s="5"/>
      <c r="UQR69" s="5"/>
      <c r="UQS69" s="5"/>
      <c r="UQT69" s="5"/>
      <c r="UQU69" s="5"/>
      <c r="UQV69" s="5"/>
      <c r="UQW69" s="5"/>
      <c r="UQX69" s="5"/>
      <c r="UQY69" s="5"/>
      <c r="UQZ69" s="5"/>
      <c r="URA69" s="5"/>
      <c r="URB69" s="5"/>
      <c r="URC69" s="5"/>
      <c r="URD69" s="5"/>
      <c r="URE69" s="5"/>
      <c r="URF69" s="5"/>
      <c r="URG69" s="5"/>
      <c r="URH69" s="5"/>
      <c r="URI69" s="5"/>
      <c r="URJ69" s="5"/>
      <c r="URK69" s="5"/>
      <c r="URL69" s="5"/>
      <c r="URM69" s="5"/>
      <c r="URN69" s="5"/>
      <c r="URO69" s="5"/>
      <c r="URP69" s="5"/>
      <c r="URQ69" s="5"/>
      <c r="URR69" s="5"/>
      <c r="URS69" s="5"/>
      <c r="URT69" s="5"/>
      <c r="URU69" s="5"/>
      <c r="URV69" s="5"/>
      <c r="URW69" s="5"/>
      <c r="URX69" s="5"/>
      <c r="URY69" s="5"/>
      <c r="URZ69" s="5"/>
      <c r="USA69" s="5"/>
      <c r="USB69" s="5"/>
      <c r="USC69" s="5"/>
      <c r="USD69" s="5"/>
      <c r="USE69" s="5"/>
      <c r="USF69" s="5"/>
      <c r="USG69" s="5"/>
      <c r="USH69" s="5"/>
      <c r="USI69" s="5"/>
      <c r="USJ69" s="5"/>
      <c r="USK69" s="5"/>
      <c r="USL69" s="5"/>
      <c r="USM69" s="5"/>
      <c r="USN69" s="5"/>
      <c r="USO69" s="5"/>
      <c r="USP69" s="5"/>
      <c r="USQ69" s="5"/>
      <c r="USR69" s="5"/>
      <c r="USS69" s="5"/>
      <c r="UST69" s="5"/>
      <c r="USU69" s="5"/>
      <c r="USV69" s="5"/>
      <c r="USW69" s="5"/>
      <c r="USX69" s="5"/>
      <c r="USY69" s="5"/>
      <c r="USZ69" s="5"/>
      <c r="UTA69" s="5"/>
      <c r="UTB69" s="5"/>
      <c r="UTC69" s="5"/>
      <c r="UTD69" s="5"/>
      <c r="UTE69" s="5"/>
      <c r="UTF69" s="5"/>
      <c r="UTG69" s="5"/>
      <c r="UTH69" s="5"/>
      <c r="UTI69" s="5"/>
      <c r="UTJ69" s="5"/>
      <c r="UTK69" s="5"/>
      <c r="UTL69" s="5"/>
      <c r="UTM69" s="5"/>
      <c r="UTN69" s="5"/>
      <c r="UTO69" s="5"/>
      <c r="UTP69" s="5"/>
      <c r="UTQ69" s="5"/>
      <c r="UTR69" s="5"/>
      <c r="UTS69" s="5"/>
      <c r="UTT69" s="5"/>
      <c r="UTU69" s="5"/>
      <c r="UTV69" s="5"/>
      <c r="UTW69" s="5"/>
      <c r="UTX69" s="5"/>
      <c r="UTY69" s="5"/>
      <c r="UTZ69" s="5"/>
      <c r="UUA69" s="5"/>
      <c r="UUB69" s="5"/>
      <c r="UUC69" s="5"/>
      <c r="UUD69" s="5"/>
      <c r="UUE69" s="5"/>
      <c r="UUF69" s="5"/>
      <c r="UUG69" s="5"/>
      <c r="UUH69" s="5"/>
      <c r="UUI69" s="5"/>
      <c r="UUJ69" s="5"/>
      <c r="UUK69" s="5"/>
      <c r="UUL69" s="5"/>
      <c r="UUM69" s="5"/>
      <c r="UUN69" s="5"/>
      <c r="UUO69" s="5"/>
      <c r="UUP69" s="5"/>
      <c r="UUQ69" s="5"/>
      <c r="UUR69" s="5"/>
      <c r="UUS69" s="5"/>
      <c r="UUT69" s="5"/>
      <c r="UUU69" s="5"/>
      <c r="UUV69" s="5"/>
      <c r="UUW69" s="5"/>
      <c r="UUX69" s="5"/>
      <c r="UUY69" s="5"/>
      <c r="UUZ69" s="5"/>
      <c r="UVA69" s="5"/>
      <c r="UVB69" s="5"/>
      <c r="UVC69" s="5"/>
      <c r="UVD69" s="5"/>
      <c r="UVE69" s="5"/>
      <c r="UVF69" s="5"/>
      <c r="UVG69" s="5"/>
      <c r="UVH69" s="5"/>
      <c r="UVI69" s="5"/>
      <c r="UVJ69" s="5"/>
      <c r="UVK69" s="5"/>
      <c r="UVL69" s="5"/>
      <c r="UVM69" s="5"/>
      <c r="UVN69" s="5"/>
      <c r="UVO69" s="5"/>
      <c r="UVP69" s="5"/>
      <c r="UVQ69" s="5"/>
      <c r="UVR69" s="5"/>
      <c r="UVS69" s="5"/>
      <c r="UVT69" s="5"/>
      <c r="UVU69" s="5"/>
      <c r="UVV69" s="5"/>
      <c r="UVW69" s="5"/>
      <c r="UVX69" s="5"/>
      <c r="UVY69" s="5"/>
      <c r="UVZ69" s="5"/>
      <c r="UWA69" s="5"/>
      <c r="UWB69" s="5"/>
      <c r="UWC69" s="5"/>
      <c r="UWD69" s="5"/>
      <c r="UWE69" s="5"/>
      <c r="UWF69" s="5"/>
      <c r="UWG69" s="5"/>
      <c r="UWH69" s="5"/>
      <c r="UWI69" s="5"/>
      <c r="UWJ69" s="5"/>
      <c r="UWK69" s="5"/>
      <c r="UWL69" s="5"/>
      <c r="UWM69" s="5"/>
      <c r="UWN69" s="5"/>
      <c r="UWO69" s="5"/>
      <c r="UWP69" s="5"/>
      <c r="UWQ69" s="5"/>
      <c r="UWR69" s="5"/>
      <c r="UWS69" s="5"/>
      <c r="UWT69" s="5"/>
      <c r="UWU69" s="5"/>
      <c r="UWV69" s="5"/>
      <c r="UWW69" s="5"/>
      <c r="UWX69" s="5"/>
      <c r="UWY69" s="5"/>
      <c r="UWZ69" s="5"/>
      <c r="UXA69" s="5"/>
      <c r="UXB69" s="5"/>
      <c r="UXC69" s="5"/>
      <c r="UXD69" s="5"/>
      <c r="UXE69" s="5"/>
      <c r="UXF69" s="5"/>
      <c r="UXG69" s="5"/>
      <c r="UXH69" s="5"/>
      <c r="UXI69" s="5"/>
      <c r="UXJ69" s="5"/>
      <c r="UXK69" s="5"/>
      <c r="UXL69" s="5"/>
      <c r="UXM69" s="5"/>
      <c r="UXN69" s="5"/>
      <c r="UXO69" s="5"/>
      <c r="UXP69" s="5"/>
      <c r="UXQ69" s="5"/>
      <c r="UXR69" s="5"/>
      <c r="UXS69" s="5"/>
      <c r="UXT69" s="5"/>
      <c r="UXU69" s="5"/>
      <c r="UXV69" s="5"/>
      <c r="UXW69" s="5"/>
      <c r="UXX69" s="5"/>
      <c r="UXY69" s="5"/>
      <c r="UXZ69" s="5"/>
      <c r="UYA69" s="5"/>
      <c r="UYB69" s="5"/>
      <c r="UYC69" s="5"/>
      <c r="UYD69" s="5"/>
      <c r="UYE69" s="5"/>
      <c r="UYF69" s="5"/>
      <c r="UYG69" s="5"/>
      <c r="UYH69" s="5"/>
      <c r="UYI69" s="5"/>
      <c r="UYJ69" s="5"/>
      <c r="UYK69" s="5"/>
      <c r="UYL69" s="5"/>
      <c r="UYM69" s="5"/>
      <c r="UYN69" s="5"/>
      <c r="UYO69" s="5"/>
      <c r="UYP69" s="5"/>
      <c r="UYQ69" s="5"/>
      <c r="UYR69" s="5"/>
      <c r="UYS69" s="5"/>
      <c r="UYT69" s="5"/>
      <c r="UYU69" s="5"/>
      <c r="UYV69" s="5"/>
      <c r="UYW69" s="5"/>
      <c r="UYX69" s="5"/>
      <c r="UYY69" s="5"/>
      <c r="UYZ69" s="5"/>
      <c r="UZA69" s="5"/>
      <c r="UZB69" s="5"/>
      <c r="UZC69" s="5"/>
      <c r="UZD69" s="5"/>
      <c r="UZE69" s="5"/>
      <c r="UZF69" s="5"/>
      <c r="UZG69" s="5"/>
      <c r="UZH69" s="5"/>
      <c r="UZI69" s="5"/>
      <c r="UZJ69" s="5"/>
      <c r="UZK69" s="5"/>
      <c r="UZL69" s="5"/>
      <c r="UZM69" s="5"/>
      <c r="UZN69" s="5"/>
      <c r="UZO69" s="5"/>
      <c r="UZP69" s="5"/>
      <c r="UZQ69" s="5"/>
      <c r="UZR69" s="5"/>
      <c r="UZS69" s="5"/>
      <c r="UZT69" s="5"/>
      <c r="UZU69" s="5"/>
      <c r="UZV69" s="5"/>
      <c r="UZW69" s="5"/>
      <c r="UZX69" s="5"/>
      <c r="UZY69" s="5"/>
      <c r="UZZ69" s="5"/>
      <c r="VAA69" s="5"/>
      <c r="VAB69" s="5"/>
      <c r="VAC69" s="5"/>
      <c r="VAD69" s="5"/>
      <c r="VAE69" s="5"/>
      <c r="VAF69" s="5"/>
      <c r="VAG69" s="5"/>
      <c r="VAH69" s="5"/>
      <c r="VAI69" s="5"/>
      <c r="VAJ69" s="5"/>
      <c r="VAK69" s="5"/>
      <c r="VAL69" s="5"/>
      <c r="VAM69" s="5"/>
      <c r="VAN69" s="5"/>
      <c r="VAO69" s="5"/>
      <c r="VAP69" s="5"/>
      <c r="VAQ69" s="5"/>
      <c r="VAR69" s="5"/>
      <c r="VAS69" s="5"/>
      <c r="VAT69" s="5"/>
      <c r="VAU69" s="5"/>
      <c r="VAV69" s="5"/>
      <c r="VAW69" s="5"/>
      <c r="VAX69" s="5"/>
      <c r="VAY69" s="5"/>
      <c r="VAZ69" s="5"/>
      <c r="VBA69" s="5"/>
      <c r="VBB69" s="5"/>
      <c r="VBC69" s="5"/>
      <c r="VBD69" s="5"/>
      <c r="VBE69" s="5"/>
      <c r="VBF69" s="5"/>
      <c r="VBG69" s="5"/>
      <c r="VBH69" s="5"/>
      <c r="VBI69" s="5"/>
      <c r="VBJ69" s="5"/>
      <c r="VBK69" s="5"/>
      <c r="VBL69" s="5"/>
      <c r="VBM69" s="5"/>
      <c r="VBN69" s="5"/>
      <c r="VBO69" s="5"/>
      <c r="VBP69" s="5"/>
      <c r="VBQ69" s="5"/>
      <c r="VBR69" s="5"/>
      <c r="VBS69" s="5"/>
      <c r="VBT69" s="5"/>
      <c r="VBU69" s="5"/>
      <c r="VBV69" s="5"/>
      <c r="VBW69" s="5"/>
      <c r="VBX69" s="5"/>
      <c r="VBY69" s="5"/>
      <c r="VBZ69" s="5"/>
      <c r="VCA69" s="5"/>
      <c r="VCB69" s="5"/>
      <c r="VCC69" s="5"/>
      <c r="VCD69" s="5"/>
      <c r="VCE69" s="5"/>
      <c r="VCF69" s="5"/>
      <c r="VCG69" s="5"/>
      <c r="VCH69" s="5"/>
      <c r="VCI69" s="5"/>
      <c r="VCJ69" s="5"/>
      <c r="VCK69" s="5"/>
      <c r="VCL69" s="5"/>
      <c r="VCM69" s="5"/>
      <c r="VCN69" s="5"/>
      <c r="VCO69" s="5"/>
      <c r="VCP69" s="5"/>
      <c r="VCQ69" s="5"/>
      <c r="VCR69" s="5"/>
      <c r="VCS69" s="5"/>
      <c r="VCT69" s="5"/>
      <c r="VCU69" s="5"/>
      <c r="VCV69" s="5"/>
      <c r="VCW69" s="5"/>
      <c r="VCX69" s="5"/>
      <c r="VCY69" s="5"/>
      <c r="VCZ69" s="5"/>
      <c r="VDA69" s="5"/>
      <c r="VDB69" s="5"/>
      <c r="VDC69" s="5"/>
      <c r="VDD69" s="5"/>
      <c r="VDE69" s="5"/>
      <c r="VDF69" s="5"/>
      <c r="VDG69" s="5"/>
      <c r="VDH69" s="5"/>
      <c r="VDI69" s="5"/>
      <c r="VDJ69" s="5"/>
      <c r="VDK69" s="5"/>
      <c r="VDL69" s="5"/>
      <c r="VDM69" s="5"/>
      <c r="VDN69" s="5"/>
      <c r="VDO69" s="5"/>
      <c r="VDP69" s="5"/>
      <c r="VDQ69" s="5"/>
      <c r="VDR69" s="5"/>
      <c r="VDS69" s="5"/>
      <c r="VDT69" s="5"/>
      <c r="VDU69" s="5"/>
      <c r="VDV69" s="5"/>
      <c r="VDW69" s="5"/>
      <c r="VDX69" s="5"/>
      <c r="VDY69" s="5"/>
      <c r="VDZ69" s="5"/>
      <c r="VEA69" s="5"/>
      <c r="VEB69" s="5"/>
      <c r="VEC69" s="5"/>
      <c r="VED69" s="5"/>
      <c r="VEE69" s="5"/>
      <c r="VEF69" s="5"/>
      <c r="VEG69" s="5"/>
      <c r="VEH69" s="5"/>
      <c r="VEI69" s="5"/>
      <c r="VEJ69" s="5"/>
      <c r="VEK69" s="5"/>
      <c r="VEL69" s="5"/>
      <c r="VEM69" s="5"/>
      <c r="VEN69" s="5"/>
      <c r="VEO69" s="5"/>
      <c r="VEP69" s="5"/>
      <c r="VEQ69" s="5"/>
      <c r="VER69" s="5"/>
      <c r="VES69" s="5"/>
      <c r="VET69" s="5"/>
      <c r="VEU69" s="5"/>
      <c r="VEV69" s="5"/>
      <c r="VEW69" s="5"/>
      <c r="VEX69" s="5"/>
      <c r="VEY69" s="5"/>
      <c r="VEZ69" s="5"/>
      <c r="VFA69" s="5"/>
      <c r="VFB69" s="5"/>
      <c r="VFC69" s="5"/>
      <c r="VFD69" s="5"/>
      <c r="VFE69" s="5"/>
      <c r="VFF69" s="5"/>
      <c r="VFG69" s="5"/>
      <c r="VFH69" s="5"/>
      <c r="VFI69" s="5"/>
      <c r="VFJ69" s="5"/>
      <c r="VFK69" s="5"/>
      <c r="VFL69" s="5"/>
      <c r="VFM69" s="5"/>
      <c r="VFN69" s="5"/>
      <c r="VFO69" s="5"/>
      <c r="VFP69" s="5"/>
      <c r="VFQ69" s="5"/>
      <c r="VFR69" s="5"/>
      <c r="VFS69" s="5"/>
      <c r="VFT69" s="5"/>
      <c r="VFU69" s="5"/>
      <c r="VFV69" s="5"/>
      <c r="VFW69" s="5"/>
      <c r="VFX69" s="5"/>
      <c r="VFY69" s="5"/>
      <c r="VFZ69" s="5"/>
      <c r="VGA69" s="5"/>
      <c r="VGB69" s="5"/>
      <c r="VGC69" s="5"/>
      <c r="VGD69" s="5"/>
      <c r="VGE69" s="5"/>
      <c r="VGF69" s="5"/>
      <c r="VGG69" s="5"/>
      <c r="VGH69" s="5"/>
      <c r="VGI69" s="5"/>
      <c r="VGJ69" s="5"/>
      <c r="VGK69" s="5"/>
      <c r="VGL69" s="5"/>
      <c r="VGM69" s="5"/>
      <c r="VGN69" s="5"/>
      <c r="VGO69" s="5"/>
      <c r="VGP69" s="5"/>
      <c r="VGQ69" s="5"/>
      <c r="VGR69" s="5"/>
      <c r="VGS69" s="5"/>
      <c r="VGT69" s="5"/>
      <c r="VGU69" s="5"/>
      <c r="VGV69" s="5"/>
      <c r="VGW69" s="5"/>
      <c r="VGX69" s="5"/>
      <c r="VGY69" s="5"/>
      <c r="VGZ69" s="5"/>
      <c r="VHA69" s="5"/>
      <c r="VHB69" s="5"/>
      <c r="VHC69" s="5"/>
      <c r="VHD69" s="5"/>
      <c r="VHE69" s="5"/>
      <c r="VHF69" s="5"/>
      <c r="VHG69" s="5"/>
      <c r="VHH69" s="5"/>
      <c r="VHI69" s="5"/>
      <c r="VHJ69" s="5"/>
      <c r="VHK69" s="5"/>
      <c r="VHL69" s="5"/>
      <c r="VHM69" s="5"/>
      <c r="VHN69" s="5"/>
      <c r="VHO69" s="5"/>
      <c r="VHP69" s="5"/>
      <c r="VHQ69" s="5"/>
      <c r="VHR69" s="5"/>
      <c r="VHS69" s="5"/>
      <c r="VHT69" s="5"/>
      <c r="VHU69" s="5"/>
      <c r="VHV69" s="5"/>
      <c r="VHW69" s="5"/>
      <c r="VHX69" s="5"/>
      <c r="VHY69" s="5"/>
      <c r="VHZ69" s="5"/>
      <c r="VIA69" s="5"/>
      <c r="VIB69" s="5"/>
      <c r="VIC69" s="5"/>
      <c r="VID69" s="5"/>
      <c r="VIE69" s="5"/>
      <c r="VIF69" s="5"/>
      <c r="VIG69" s="5"/>
      <c r="VIH69" s="5"/>
      <c r="VII69" s="5"/>
      <c r="VIJ69" s="5"/>
      <c r="VIK69" s="5"/>
      <c r="VIL69" s="5"/>
      <c r="VIM69" s="5"/>
      <c r="VIN69" s="5"/>
      <c r="VIO69" s="5"/>
      <c r="VIP69" s="5"/>
      <c r="VIQ69" s="5"/>
      <c r="VIR69" s="5"/>
      <c r="VIS69" s="5"/>
      <c r="VIT69" s="5"/>
      <c r="VIU69" s="5"/>
      <c r="VIV69" s="5"/>
      <c r="VIW69" s="5"/>
      <c r="VIX69" s="5"/>
      <c r="VIY69" s="5"/>
      <c r="VIZ69" s="5"/>
      <c r="VJA69" s="5"/>
      <c r="VJB69" s="5"/>
      <c r="VJC69" s="5"/>
      <c r="VJD69" s="5"/>
      <c r="VJE69" s="5"/>
      <c r="VJF69" s="5"/>
      <c r="VJG69" s="5"/>
      <c r="VJH69" s="5"/>
      <c r="VJI69" s="5"/>
      <c r="VJJ69" s="5"/>
      <c r="VJK69" s="5"/>
      <c r="VJL69" s="5"/>
      <c r="VJM69" s="5"/>
      <c r="VJN69" s="5"/>
      <c r="VJO69" s="5"/>
      <c r="VJP69" s="5"/>
      <c r="VJQ69" s="5"/>
      <c r="VJR69" s="5"/>
      <c r="VJS69" s="5"/>
      <c r="VJT69" s="5"/>
      <c r="VJU69" s="5"/>
      <c r="VJV69" s="5"/>
      <c r="VJW69" s="5"/>
      <c r="VJX69" s="5"/>
      <c r="VJY69" s="5"/>
      <c r="VJZ69" s="5"/>
      <c r="VKA69" s="5"/>
      <c r="VKB69" s="5"/>
      <c r="VKC69" s="5"/>
      <c r="VKD69" s="5"/>
      <c r="VKE69" s="5"/>
      <c r="VKF69" s="5"/>
      <c r="VKG69" s="5"/>
      <c r="VKH69" s="5"/>
      <c r="VKI69" s="5"/>
      <c r="VKJ69" s="5"/>
      <c r="VKK69" s="5"/>
      <c r="VKL69" s="5"/>
      <c r="VKM69" s="5"/>
      <c r="VKN69" s="5"/>
      <c r="VKO69" s="5"/>
      <c r="VKP69" s="5"/>
      <c r="VKQ69" s="5"/>
      <c r="VKR69" s="5"/>
      <c r="VKS69" s="5"/>
      <c r="VKT69" s="5"/>
      <c r="VKU69" s="5"/>
      <c r="VKV69" s="5"/>
      <c r="VKW69" s="5"/>
      <c r="VKX69" s="5"/>
      <c r="VKY69" s="5"/>
      <c r="VKZ69" s="5"/>
      <c r="VLA69" s="5"/>
      <c r="VLB69" s="5"/>
      <c r="VLC69" s="5"/>
      <c r="VLD69" s="5"/>
      <c r="VLE69" s="5"/>
      <c r="VLF69" s="5"/>
      <c r="VLG69" s="5"/>
      <c r="VLH69" s="5"/>
      <c r="VLI69" s="5"/>
      <c r="VLJ69" s="5"/>
      <c r="VLK69" s="5"/>
      <c r="VLL69" s="5"/>
      <c r="VLM69" s="5"/>
      <c r="VLN69" s="5"/>
      <c r="VLO69" s="5"/>
      <c r="VLP69" s="5"/>
      <c r="VLQ69" s="5"/>
      <c r="VLR69" s="5"/>
      <c r="VLS69" s="5"/>
      <c r="VLT69" s="5"/>
      <c r="VLU69" s="5"/>
      <c r="VLV69" s="5"/>
      <c r="VLW69" s="5"/>
      <c r="VLX69" s="5"/>
      <c r="VLY69" s="5"/>
      <c r="VLZ69" s="5"/>
      <c r="VMA69" s="5"/>
      <c r="VMB69" s="5"/>
      <c r="VMC69" s="5"/>
      <c r="VMD69" s="5"/>
      <c r="VME69" s="5"/>
      <c r="VMF69" s="5"/>
      <c r="VMG69" s="5"/>
      <c r="VMH69" s="5"/>
      <c r="VMI69" s="5"/>
      <c r="VMJ69" s="5"/>
      <c r="VMK69" s="5"/>
      <c r="VML69" s="5"/>
      <c r="VMM69" s="5"/>
      <c r="VMN69" s="5"/>
      <c r="VMO69" s="5"/>
      <c r="VMP69" s="5"/>
      <c r="VMQ69" s="5"/>
      <c r="VMR69" s="5"/>
      <c r="VMS69" s="5"/>
      <c r="VMT69" s="5"/>
      <c r="VMU69" s="5"/>
      <c r="VMV69" s="5"/>
      <c r="VMW69" s="5"/>
      <c r="VMX69" s="5"/>
      <c r="VMY69" s="5"/>
      <c r="VMZ69" s="5"/>
      <c r="VNA69" s="5"/>
      <c r="VNB69" s="5"/>
      <c r="VNC69" s="5"/>
      <c r="VND69" s="5"/>
      <c r="VNE69" s="5"/>
      <c r="VNF69" s="5"/>
      <c r="VNG69" s="5"/>
      <c r="VNH69" s="5"/>
      <c r="VNI69" s="5"/>
      <c r="VNJ69" s="5"/>
      <c r="VNK69" s="5"/>
      <c r="VNL69" s="5"/>
      <c r="VNM69" s="5"/>
      <c r="VNN69" s="5"/>
      <c r="VNO69" s="5"/>
      <c r="VNP69" s="5"/>
      <c r="VNQ69" s="5"/>
      <c r="VNR69" s="5"/>
      <c r="VNS69" s="5"/>
      <c r="VNT69" s="5"/>
      <c r="VNU69" s="5"/>
      <c r="VNV69" s="5"/>
      <c r="VNW69" s="5"/>
      <c r="VNX69" s="5"/>
      <c r="VNY69" s="5"/>
      <c r="VNZ69" s="5"/>
      <c r="VOA69" s="5"/>
      <c r="VOB69" s="5"/>
      <c r="VOC69" s="5"/>
      <c r="VOD69" s="5"/>
      <c r="VOE69" s="5"/>
      <c r="VOF69" s="5"/>
      <c r="VOG69" s="5"/>
      <c r="VOH69" s="5"/>
      <c r="VOI69" s="5"/>
      <c r="VOJ69" s="5"/>
      <c r="VOK69" s="5"/>
      <c r="VOL69" s="5"/>
      <c r="VOM69" s="5"/>
      <c r="VON69" s="5"/>
      <c r="VOO69" s="5"/>
      <c r="VOP69" s="5"/>
      <c r="VOQ69" s="5"/>
      <c r="VOR69" s="5"/>
      <c r="VOS69" s="5"/>
      <c r="VOT69" s="5"/>
      <c r="VOU69" s="5"/>
      <c r="VOV69" s="5"/>
      <c r="VOW69" s="5"/>
      <c r="VOX69" s="5"/>
      <c r="VOY69" s="5"/>
      <c r="VOZ69" s="5"/>
      <c r="VPA69" s="5"/>
      <c r="VPB69" s="5"/>
      <c r="VPC69" s="5"/>
      <c r="VPD69" s="5"/>
      <c r="VPE69" s="5"/>
      <c r="VPF69" s="5"/>
      <c r="VPG69" s="5"/>
      <c r="VPH69" s="5"/>
      <c r="VPI69" s="5"/>
      <c r="VPJ69" s="5"/>
      <c r="VPK69" s="5"/>
      <c r="VPL69" s="5"/>
      <c r="VPM69" s="5"/>
      <c r="VPN69" s="5"/>
      <c r="VPO69" s="5"/>
      <c r="VPP69" s="5"/>
      <c r="VPQ69" s="5"/>
      <c r="VPR69" s="5"/>
      <c r="VPS69" s="5"/>
      <c r="VPT69" s="5"/>
      <c r="VPU69" s="5"/>
      <c r="VPV69" s="5"/>
      <c r="VPW69" s="5"/>
      <c r="VPX69" s="5"/>
      <c r="VPY69" s="5"/>
      <c r="VPZ69" s="5"/>
      <c r="VQA69" s="5"/>
      <c r="VQB69" s="5"/>
      <c r="VQC69" s="5"/>
      <c r="VQD69" s="5"/>
      <c r="VQE69" s="5"/>
      <c r="VQF69" s="5"/>
      <c r="VQG69" s="5"/>
      <c r="VQH69" s="5"/>
      <c r="VQI69" s="5"/>
      <c r="VQJ69" s="5"/>
      <c r="VQK69" s="5"/>
      <c r="VQL69" s="5"/>
      <c r="VQM69" s="5"/>
      <c r="VQN69" s="5"/>
      <c r="VQO69" s="5"/>
      <c r="VQP69" s="5"/>
      <c r="VQQ69" s="5"/>
      <c r="VQR69" s="5"/>
      <c r="VQS69" s="5"/>
      <c r="VQT69" s="5"/>
      <c r="VQU69" s="5"/>
      <c r="VQV69" s="5"/>
      <c r="VQW69" s="5"/>
      <c r="VQX69" s="5"/>
      <c r="VQY69" s="5"/>
      <c r="VQZ69" s="5"/>
      <c r="VRA69" s="5"/>
      <c r="VRB69" s="5"/>
      <c r="VRC69" s="5"/>
      <c r="VRD69" s="5"/>
      <c r="VRE69" s="5"/>
      <c r="VRF69" s="5"/>
      <c r="VRG69" s="5"/>
      <c r="VRH69" s="5"/>
      <c r="VRI69" s="5"/>
      <c r="VRJ69" s="5"/>
      <c r="VRK69" s="5"/>
      <c r="VRL69" s="5"/>
      <c r="VRM69" s="5"/>
      <c r="VRN69" s="5"/>
      <c r="VRO69" s="5"/>
      <c r="VRP69" s="5"/>
      <c r="VRQ69" s="5"/>
      <c r="VRR69" s="5"/>
      <c r="VRS69" s="5"/>
      <c r="VRT69" s="5"/>
      <c r="VRU69" s="5"/>
      <c r="VRV69" s="5"/>
      <c r="VRW69" s="5"/>
      <c r="VRX69" s="5"/>
      <c r="VRY69" s="5"/>
      <c r="VRZ69" s="5"/>
      <c r="VSA69" s="5"/>
      <c r="VSB69" s="5"/>
      <c r="VSC69" s="5"/>
      <c r="VSD69" s="5"/>
      <c r="VSE69" s="5"/>
      <c r="VSF69" s="5"/>
      <c r="VSG69" s="5"/>
      <c r="VSH69" s="5"/>
      <c r="VSI69" s="5"/>
      <c r="VSJ69" s="5"/>
      <c r="VSK69" s="5"/>
      <c r="VSL69" s="5"/>
      <c r="VSM69" s="5"/>
      <c r="VSN69" s="5"/>
      <c r="VSO69" s="5"/>
      <c r="VSP69" s="5"/>
      <c r="VSQ69" s="5"/>
      <c r="VSR69" s="5"/>
      <c r="VSS69" s="5"/>
      <c r="VST69" s="5"/>
      <c r="VSU69" s="5"/>
      <c r="VSV69" s="5"/>
      <c r="VSW69" s="5"/>
      <c r="VSX69" s="5"/>
      <c r="VSY69" s="5"/>
      <c r="VSZ69" s="5"/>
      <c r="VTA69" s="5"/>
      <c r="VTB69" s="5"/>
      <c r="VTC69" s="5"/>
      <c r="VTD69" s="5"/>
      <c r="VTE69" s="5"/>
      <c r="VTF69" s="5"/>
      <c r="VTG69" s="5"/>
      <c r="VTH69" s="5"/>
      <c r="VTI69" s="5"/>
      <c r="VTJ69" s="5"/>
      <c r="VTK69" s="5"/>
      <c r="VTL69" s="5"/>
      <c r="VTM69" s="5"/>
      <c r="VTN69" s="5"/>
      <c r="VTO69" s="5"/>
      <c r="VTP69" s="5"/>
      <c r="VTQ69" s="5"/>
      <c r="VTR69" s="5"/>
      <c r="VTS69" s="5"/>
      <c r="VTT69" s="5"/>
      <c r="VTU69" s="5"/>
      <c r="VTV69" s="5"/>
      <c r="VTW69" s="5"/>
      <c r="VTX69" s="5"/>
      <c r="VTY69" s="5"/>
      <c r="VTZ69" s="5"/>
      <c r="VUA69" s="5"/>
      <c r="VUB69" s="5"/>
      <c r="VUC69" s="5"/>
      <c r="VUD69" s="5"/>
      <c r="VUE69" s="5"/>
      <c r="VUF69" s="5"/>
      <c r="VUG69" s="5"/>
      <c r="VUH69" s="5"/>
      <c r="VUI69" s="5"/>
      <c r="VUJ69" s="5"/>
      <c r="VUK69" s="5"/>
      <c r="VUL69" s="5"/>
      <c r="VUM69" s="5"/>
      <c r="VUN69" s="5"/>
      <c r="VUO69" s="5"/>
      <c r="VUP69" s="5"/>
      <c r="VUQ69" s="5"/>
      <c r="VUR69" s="5"/>
      <c r="VUS69" s="5"/>
      <c r="VUT69" s="5"/>
      <c r="VUU69" s="5"/>
      <c r="VUV69" s="5"/>
      <c r="VUW69" s="5"/>
      <c r="VUX69" s="5"/>
      <c r="VUY69" s="5"/>
      <c r="VUZ69" s="5"/>
      <c r="VVA69" s="5"/>
      <c r="VVB69" s="5"/>
      <c r="VVC69" s="5"/>
      <c r="VVD69" s="5"/>
      <c r="VVE69" s="5"/>
      <c r="VVF69" s="5"/>
      <c r="VVG69" s="5"/>
      <c r="VVH69" s="5"/>
      <c r="VVI69" s="5"/>
      <c r="VVJ69" s="5"/>
      <c r="VVK69" s="5"/>
      <c r="VVL69" s="5"/>
      <c r="VVM69" s="5"/>
      <c r="VVN69" s="5"/>
      <c r="VVO69" s="5"/>
      <c r="VVP69" s="5"/>
      <c r="VVQ69" s="5"/>
      <c r="VVR69" s="5"/>
      <c r="VVS69" s="5"/>
      <c r="VVT69" s="5"/>
      <c r="VVU69" s="5"/>
      <c r="VVV69" s="5"/>
      <c r="VVW69" s="5"/>
      <c r="VVX69" s="5"/>
      <c r="VVY69" s="5"/>
      <c r="VVZ69" s="5"/>
      <c r="VWA69" s="5"/>
      <c r="VWB69" s="5"/>
      <c r="VWC69" s="5"/>
      <c r="VWD69" s="5"/>
      <c r="VWE69" s="5"/>
      <c r="VWF69" s="5"/>
      <c r="VWG69" s="5"/>
      <c r="VWH69" s="5"/>
      <c r="VWI69" s="5"/>
      <c r="VWJ69" s="5"/>
      <c r="VWK69" s="5"/>
      <c r="VWL69" s="5"/>
      <c r="VWM69" s="5"/>
      <c r="VWN69" s="5"/>
      <c r="VWO69" s="5"/>
      <c r="VWP69" s="5"/>
      <c r="VWQ69" s="5"/>
      <c r="VWR69" s="5"/>
      <c r="VWS69" s="5"/>
      <c r="VWT69" s="5"/>
      <c r="VWU69" s="5"/>
      <c r="VWV69" s="5"/>
      <c r="VWW69" s="5"/>
      <c r="VWX69" s="5"/>
      <c r="VWY69" s="5"/>
      <c r="VWZ69" s="5"/>
      <c r="VXA69" s="5"/>
      <c r="VXB69" s="5"/>
      <c r="VXC69" s="5"/>
      <c r="VXD69" s="5"/>
      <c r="VXE69" s="5"/>
      <c r="VXF69" s="5"/>
      <c r="VXG69" s="5"/>
      <c r="VXH69" s="5"/>
      <c r="VXI69" s="5"/>
      <c r="VXJ69" s="5"/>
      <c r="VXK69" s="5"/>
      <c r="VXL69" s="5"/>
      <c r="VXM69" s="5"/>
      <c r="VXN69" s="5"/>
      <c r="VXO69" s="5"/>
      <c r="VXP69" s="5"/>
      <c r="VXQ69" s="5"/>
      <c r="VXR69" s="5"/>
      <c r="VXS69" s="5"/>
      <c r="VXT69" s="5"/>
      <c r="VXU69" s="5"/>
      <c r="VXV69" s="5"/>
      <c r="VXW69" s="5"/>
      <c r="VXX69" s="5"/>
      <c r="VXY69" s="5"/>
      <c r="VXZ69" s="5"/>
      <c r="VYA69" s="5"/>
      <c r="VYB69" s="5"/>
      <c r="VYC69" s="5"/>
      <c r="VYD69" s="5"/>
      <c r="VYE69" s="5"/>
      <c r="VYF69" s="5"/>
      <c r="VYG69" s="5"/>
      <c r="VYH69" s="5"/>
      <c r="VYI69" s="5"/>
      <c r="VYJ69" s="5"/>
      <c r="VYK69" s="5"/>
      <c r="VYL69" s="5"/>
      <c r="VYM69" s="5"/>
      <c r="VYN69" s="5"/>
      <c r="VYO69" s="5"/>
      <c r="VYP69" s="5"/>
      <c r="VYQ69" s="5"/>
      <c r="VYR69" s="5"/>
      <c r="VYS69" s="5"/>
      <c r="VYT69" s="5"/>
      <c r="VYU69" s="5"/>
      <c r="VYV69" s="5"/>
      <c r="VYW69" s="5"/>
      <c r="VYX69" s="5"/>
      <c r="VYY69" s="5"/>
      <c r="VYZ69" s="5"/>
      <c r="VZA69" s="5"/>
      <c r="VZB69" s="5"/>
      <c r="VZC69" s="5"/>
      <c r="VZD69" s="5"/>
      <c r="VZE69" s="5"/>
      <c r="VZF69" s="5"/>
      <c r="VZG69" s="5"/>
      <c r="VZH69" s="5"/>
      <c r="VZI69" s="5"/>
      <c r="VZJ69" s="5"/>
      <c r="VZK69" s="5"/>
      <c r="VZL69" s="5"/>
      <c r="VZM69" s="5"/>
      <c r="VZN69" s="5"/>
      <c r="VZO69" s="5"/>
      <c r="VZP69" s="5"/>
      <c r="VZQ69" s="5"/>
      <c r="VZR69" s="5"/>
      <c r="VZS69" s="5"/>
      <c r="VZT69" s="5"/>
      <c r="VZU69" s="5"/>
      <c r="VZV69" s="5"/>
      <c r="VZW69" s="5"/>
      <c r="VZX69" s="5"/>
      <c r="VZY69" s="5"/>
      <c r="VZZ69" s="5"/>
      <c r="WAA69" s="5"/>
      <c r="WAB69" s="5"/>
      <c r="WAC69" s="5"/>
      <c r="WAD69" s="5"/>
      <c r="WAE69" s="5"/>
      <c r="WAF69" s="5"/>
      <c r="WAG69" s="5"/>
      <c r="WAH69" s="5"/>
      <c r="WAI69" s="5"/>
      <c r="WAJ69" s="5"/>
      <c r="WAK69" s="5"/>
      <c r="WAL69" s="5"/>
      <c r="WAM69" s="5"/>
      <c r="WAN69" s="5"/>
      <c r="WAO69" s="5"/>
      <c r="WAP69" s="5"/>
      <c r="WAQ69" s="5"/>
      <c r="WAR69" s="5"/>
      <c r="WAS69" s="5"/>
      <c r="WAT69" s="5"/>
      <c r="WAU69" s="5"/>
      <c r="WAV69" s="5"/>
      <c r="WAW69" s="5"/>
      <c r="WAX69" s="5"/>
      <c r="WAY69" s="5"/>
      <c r="WAZ69" s="5"/>
      <c r="WBA69" s="5"/>
      <c r="WBB69" s="5"/>
      <c r="WBC69" s="5"/>
      <c r="WBD69" s="5"/>
      <c r="WBE69" s="5"/>
      <c r="WBF69" s="5"/>
      <c r="WBG69" s="5"/>
      <c r="WBH69" s="5"/>
      <c r="WBI69" s="5"/>
      <c r="WBJ69" s="5"/>
      <c r="WBK69" s="5"/>
      <c r="WBL69" s="5"/>
      <c r="WBM69" s="5"/>
      <c r="WBN69" s="5"/>
      <c r="WBO69" s="5"/>
      <c r="WBP69" s="5"/>
      <c r="WBQ69" s="5"/>
      <c r="WBR69" s="5"/>
      <c r="WBS69" s="5"/>
      <c r="WBT69" s="5"/>
      <c r="WBU69" s="5"/>
      <c r="WBV69" s="5"/>
      <c r="WBW69" s="5"/>
      <c r="WBX69" s="5"/>
      <c r="WBY69" s="5"/>
      <c r="WBZ69" s="5"/>
      <c r="WCA69" s="5"/>
      <c r="WCB69" s="5"/>
      <c r="WCC69" s="5"/>
      <c r="WCD69" s="5"/>
      <c r="WCE69" s="5"/>
      <c r="WCF69" s="5"/>
      <c r="WCG69" s="5"/>
      <c r="WCH69" s="5"/>
      <c r="WCI69" s="5"/>
      <c r="WCJ69" s="5"/>
      <c r="WCK69" s="5"/>
      <c r="WCL69" s="5"/>
      <c r="WCM69" s="5"/>
      <c r="WCN69" s="5"/>
      <c r="WCO69" s="5"/>
      <c r="WCP69" s="5"/>
      <c r="WCQ69" s="5"/>
      <c r="WCR69" s="5"/>
      <c r="WCS69" s="5"/>
      <c r="WCT69" s="5"/>
      <c r="WCU69" s="5"/>
      <c r="WCV69" s="5"/>
      <c r="WCW69" s="5"/>
      <c r="WCX69" s="5"/>
      <c r="WCY69" s="5"/>
      <c r="WCZ69" s="5"/>
      <c r="WDA69" s="5"/>
      <c r="WDB69" s="5"/>
      <c r="WDC69" s="5"/>
      <c r="WDD69" s="5"/>
      <c r="WDE69" s="5"/>
      <c r="WDF69" s="5"/>
      <c r="WDG69" s="5"/>
      <c r="WDH69" s="5"/>
      <c r="WDI69" s="5"/>
      <c r="WDJ69" s="5"/>
      <c r="WDK69" s="5"/>
      <c r="WDL69" s="5"/>
      <c r="WDM69" s="5"/>
      <c r="WDN69" s="5"/>
      <c r="WDO69" s="5"/>
      <c r="WDP69" s="5"/>
      <c r="WDQ69" s="5"/>
      <c r="WDR69" s="5"/>
      <c r="WDS69" s="5"/>
      <c r="WDT69" s="5"/>
      <c r="WDU69" s="5"/>
      <c r="WDV69" s="5"/>
      <c r="WDW69" s="5"/>
      <c r="WDX69" s="5"/>
      <c r="WDY69" s="5"/>
      <c r="WDZ69" s="5"/>
      <c r="WEA69" s="5"/>
      <c r="WEB69" s="5"/>
      <c r="WEC69" s="5"/>
      <c r="WED69" s="5"/>
      <c r="WEE69" s="5"/>
      <c r="WEF69" s="5"/>
      <c r="WEG69" s="5"/>
      <c r="WEH69" s="5"/>
      <c r="WEI69" s="5"/>
      <c r="WEJ69" s="5"/>
      <c r="WEK69" s="5"/>
      <c r="WEL69" s="5"/>
      <c r="WEM69" s="5"/>
      <c r="WEN69" s="5"/>
      <c r="WEO69" s="5"/>
      <c r="WEP69" s="5"/>
      <c r="WEQ69" s="5"/>
      <c r="WER69" s="5"/>
      <c r="WES69" s="5"/>
      <c r="WET69" s="5"/>
      <c r="WEU69" s="5"/>
      <c r="WEV69" s="5"/>
      <c r="WEW69" s="5"/>
      <c r="WEX69" s="5"/>
      <c r="WEY69" s="5"/>
      <c r="WEZ69" s="5"/>
      <c r="WFA69" s="5"/>
      <c r="WFB69" s="5"/>
      <c r="WFC69" s="5"/>
      <c r="WFD69" s="5"/>
      <c r="WFE69" s="5"/>
      <c r="WFF69" s="5"/>
      <c r="WFG69" s="5"/>
      <c r="WFH69" s="5"/>
      <c r="WFI69" s="5"/>
      <c r="WFJ69" s="5"/>
      <c r="WFK69" s="5"/>
      <c r="WFL69" s="5"/>
      <c r="WFM69" s="5"/>
      <c r="WFN69" s="5"/>
      <c r="WFO69" s="5"/>
      <c r="WFP69" s="5"/>
      <c r="WFQ69" s="5"/>
      <c r="WFR69" s="5"/>
      <c r="WFS69" s="5"/>
      <c r="WFT69" s="5"/>
      <c r="WFU69" s="5"/>
      <c r="WFV69" s="5"/>
      <c r="WFW69" s="5"/>
      <c r="WFX69" s="5"/>
      <c r="WFY69" s="5"/>
      <c r="WFZ69" s="5"/>
      <c r="WGA69" s="5"/>
      <c r="WGB69" s="5"/>
      <c r="WGC69" s="5"/>
      <c r="WGD69" s="5"/>
      <c r="WGE69" s="5"/>
      <c r="WGF69" s="5"/>
      <c r="WGG69" s="5"/>
      <c r="WGH69" s="5"/>
      <c r="WGI69" s="5"/>
      <c r="WGJ69" s="5"/>
      <c r="WGK69" s="5"/>
      <c r="WGL69" s="5"/>
      <c r="WGM69" s="5"/>
      <c r="WGN69" s="5"/>
      <c r="WGO69" s="5"/>
      <c r="WGP69" s="5"/>
      <c r="WGQ69" s="5"/>
      <c r="WGR69" s="5"/>
      <c r="WGS69" s="5"/>
      <c r="WGT69" s="5"/>
      <c r="WGU69" s="5"/>
      <c r="WGV69" s="5"/>
      <c r="WGW69" s="5"/>
      <c r="WGX69" s="5"/>
      <c r="WGY69" s="5"/>
      <c r="WGZ69" s="5"/>
      <c r="WHA69" s="5"/>
      <c r="WHB69" s="5"/>
      <c r="WHC69" s="5"/>
      <c r="WHD69" s="5"/>
      <c r="WHE69" s="5"/>
      <c r="WHF69" s="5"/>
      <c r="WHG69" s="5"/>
      <c r="WHH69" s="5"/>
      <c r="WHI69" s="5"/>
      <c r="WHJ69" s="5"/>
      <c r="WHK69" s="5"/>
      <c r="WHL69" s="5"/>
      <c r="WHM69" s="5"/>
      <c r="WHN69" s="5"/>
      <c r="WHO69" s="5"/>
      <c r="WHP69" s="5"/>
      <c r="WHQ69" s="5"/>
      <c r="WHR69" s="5"/>
      <c r="WHS69" s="5"/>
      <c r="WHT69" s="5"/>
      <c r="WHU69" s="5"/>
      <c r="WHV69" s="5"/>
      <c r="WHW69" s="5"/>
      <c r="WHX69" s="5"/>
      <c r="WHY69" s="5"/>
      <c r="WHZ69" s="5"/>
      <c r="WIA69" s="5"/>
      <c r="WIB69" s="5"/>
      <c r="WIC69" s="5"/>
      <c r="WID69" s="5"/>
      <c r="WIE69" s="5"/>
      <c r="WIF69" s="5"/>
      <c r="WIG69" s="5"/>
      <c r="WIH69" s="5"/>
      <c r="WII69" s="5"/>
      <c r="WIJ69" s="5"/>
      <c r="WIK69" s="5"/>
      <c r="WIL69" s="5"/>
      <c r="WIM69" s="5"/>
      <c r="WIN69" s="5"/>
      <c r="WIO69" s="5"/>
      <c r="WIP69" s="5"/>
      <c r="WIQ69" s="5"/>
      <c r="WIR69" s="5"/>
      <c r="WIS69" s="5"/>
      <c r="WIT69" s="5"/>
      <c r="WIU69" s="5"/>
      <c r="WIV69" s="5"/>
      <c r="WIW69" s="5"/>
      <c r="WIX69" s="5"/>
      <c r="WIY69" s="5"/>
      <c r="WIZ69" s="5"/>
      <c r="WJA69" s="5"/>
      <c r="WJB69" s="5"/>
      <c r="WJC69" s="5"/>
      <c r="WJD69" s="5"/>
      <c r="WJE69" s="5"/>
      <c r="WJF69" s="5"/>
      <c r="WJG69" s="5"/>
      <c r="WJH69" s="5"/>
      <c r="WJI69" s="5"/>
      <c r="WJJ69" s="5"/>
      <c r="WJK69" s="5"/>
      <c r="WJL69" s="5"/>
      <c r="WJM69" s="5"/>
      <c r="WJN69" s="5"/>
      <c r="WJO69" s="5"/>
      <c r="WJP69" s="5"/>
      <c r="WJQ69" s="5"/>
      <c r="WJR69" s="5"/>
      <c r="WJS69" s="5"/>
      <c r="WJT69" s="5"/>
      <c r="WJU69" s="5"/>
      <c r="WJV69" s="5"/>
      <c r="WJW69" s="5"/>
      <c r="WJX69" s="5"/>
      <c r="WJY69" s="5"/>
      <c r="WJZ69" s="5"/>
      <c r="WKA69" s="5"/>
      <c r="WKB69" s="5"/>
      <c r="WKC69" s="5"/>
      <c r="WKD69" s="5"/>
      <c r="WKE69" s="5"/>
      <c r="WKF69" s="5"/>
      <c r="WKG69" s="5"/>
      <c r="WKH69" s="5"/>
      <c r="WKI69" s="5"/>
      <c r="WKJ69" s="5"/>
      <c r="WKK69" s="5"/>
      <c r="WKL69" s="5"/>
      <c r="WKM69" s="5"/>
      <c r="WKN69" s="5"/>
      <c r="WKO69" s="5"/>
      <c r="WKP69" s="5"/>
      <c r="WKQ69" s="5"/>
      <c r="WKR69" s="5"/>
      <c r="WKS69" s="5"/>
      <c r="WKT69" s="5"/>
      <c r="WKU69" s="5"/>
      <c r="WKV69" s="5"/>
      <c r="WKW69" s="5"/>
      <c r="WKX69" s="5"/>
      <c r="WKY69" s="5"/>
      <c r="WKZ69" s="5"/>
      <c r="WLA69" s="5"/>
      <c r="WLB69" s="5"/>
      <c r="WLC69" s="5"/>
      <c r="WLD69" s="5"/>
      <c r="WLE69" s="5"/>
      <c r="WLF69" s="5"/>
      <c r="WLG69" s="5"/>
      <c r="WLH69" s="5"/>
      <c r="WLI69" s="5"/>
      <c r="WLJ69" s="5"/>
      <c r="WLK69" s="5"/>
      <c r="WLL69" s="5"/>
      <c r="WLM69" s="5"/>
      <c r="WLN69" s="5"/>
      <c r="WLO69" s="5"/>
      <c r="WLP69" s="5"/>
      <c r="WLQ69" s="5"/>
      <c r="WLR69" s="5"/>
      <c r="WLS69" s="5"/>
      <c r="WLT69" s="5"/>
      <c r="WLU69" s="5"/>
      <c r="WLV69" s="5"/>
      <c r="WLW69" s="5"/>
      <c r="WLX69" s="5"/>
      <c r="WLY69" s="5"/>
      <c r="WLZ69" s="5"/>
      <c r="WMA69" s="5"/>
      <c r="WMB69" s="5"/>
      <c r="WMC69" s="5"/>
      <c r="WMD69" s="5"/>
      <c r="WME69" s="5"/>
      <c r="WMF69" s="5"/>
      <c r="WMG69" s="5"/>
      <c r="WMH69" s="5"/>
      <c r="WMI69" s="5"/>
      <c r="WMJ69" s="5"/>
      <c r="WMK69" s="5"/>
      <c r="WML69" s="5"/>
      <c r="WMM69" s="5"/>
      <c r="WMN69" s="5"/>
      <c r="WMO69" s="5"/>
      <c r="WMP69" s="5"/>
      <c r="WMQ69" s="5"/>
      <c r="WMR69" s="5"/>
      <c r="WMS69" s="5"/>
      <c r="WMT69" s="5"/>
      <c r="WMU69" s="5"/>
      <c r="WMV69" s="5"/>
      <c r="WMW69" s="5"/>
      <c r="WMX69" s="5"/>
      <c r="WMY69" s="5"/>
      <c r="WMZ69" s="5"/>
      <c r="WNA69" s="5"/>
      <c r="WNB69" s="5"/>
      <c r="WNC69" s="5"/>
      <c r="WND69" s="5"/>
      <c r="WNE69" s="5"/>
      <c r="WNF69" s="5"/>
      <c r="WNG69" s="5"/>
      <c r="WNH69" s="5"/>
      <c r="WNI69" s="5"/>
      <c r="WNJ69" s="5"/>
      <c r="WNK69" s="5"/>
      <c r="WNL69" s="5"/>
      <c r="WNM69" s="5"/>
      <c r="WNN69" s="5"/>
      <c r="WNO69" s="5"/>
      <c r="WNP69" s="5"/>
      <c r="WNQ69" s="5"/>
      <c r="WNR69" s="5"/>
      <c r="WNS69" s="5"/>
      <c r="WNT69" s="5"/>
      <c r="WNU69" s="5"/>
      <c r="WNV69" s="5"/>
      <c r="WNW69" s="5"/>
      <c r="WNX69" s="5"/>
      <c r="WNY69" s="5"/>
      <c r="WNZ69" s="5"/>
      <c r="WOA69" s="5"/>
      <c r="WOB69" s="5"/>
      <c r="WOC69" s="5"/>
      <c r="WOD69" s="5"/>
      <c r="WOE69" s="5"/>
      <c r="WOF69" s="5"/>
      <c r="WOG69" s="5"/>
      <c r="WOH69" s="5"/>
      <c r="WOI69" s="5"/>
      <c r="WOJ69" s="5"/>
      <c r="WOK69" s="5"/>
      <c r="WOL69" s="5"/>
      <c r="WOM69" s="5"/>
      <c r="WON69" s="5"/>
      <c r="WOO69" s="5"/>
      <c r="WOP69" s="5"/>
      <c r="WOQ69" s="5"/>
      <c r="WOR69" s="5"/>
      <c r="WOS69" s="5"/>
      <c r="WOT69" s="5"/>
      <c r="WOU69" s="5"/>
      <c r="WOV69" s="5"/>
      <c r="WOW69" s="5"/>
      <c r="WOX69" s="5"/>
      <c r="WOY69" s="5"/>
      <c r="WOZ69" s="5"/>
      <c r="WPA69" s="5"/>
      <c r="WPB69" s="5"/>
      <c r="WPC69" s="5"/>
      <c r="WPD69" s="5"/>
      <c r="WPE69" s="5"/>
      <c r="WPF69" s="5"/>
      <c r="WPG69" s="5"/>
      <c r="WPH69" s="5"/>
      <c r="WPI69" s="5"/>
      <c r="WPJ69" s="5"/>
      <c r="WPK69" s="5"/>
      <c r="WPL69" s="5"/>
      <c r="WPM69" s="5"/>
      <c r="WPN69" s="5"/>
      <c r="WPO69" s="5"/>
      <c r="WPP69" s="5"/>
      <c r="WPQ69" s="5"/>
      <c r="WPR69" s="5"/>
      <c r="WPS69" s="5"/>
      <c r="WPT69" s="5"/>
      <c r="WPU69" s="5"/>
      <c r="WPV69" s="5"/>
      <c r="WPW69" s="5"/>
      <c r="WPX69" s="5"/>
      <c r="WPY69" s="5"/>
      <c r="WPZ69" s="5"/>
      <c r="WQA69" s="5"/>
      <c r="WQB69" s="5"/>
      <c r="WQC69" s="5"/>
      <c r="WQD69" s="5"/>
      <c r="WQE69" s="5"/>
      <c r="WQF69" s="5"/>
      <c r="WQG69" s="5"/>
      <c r="WQH69" s="5"/>
      <c r="WQI69" s="5"/>
      <c r="WQJ69" s="5"/>
      <c r="WQK69" s="5"/>
      <c r="WQL69" s="5"/>
      <c r="WQM69" s="5"/>
      <c r="WQN69" s="5"/>
      <c r="WQO69" s="5"/>
      <c r="WQP69" s="5"/>
      <c r="WQQ69" s="5"/>
      <c r="WQR69" s="5"/>
      <c r="WQS69" s="5"/>
      <c r="WQT69" s="5"/>
      <c r="WQU69" s="5"/>
      <c r="WQV69" s="5"/>
      <c r="WQW69" s="5"/>
      <c r="WQX69" s="5"/>
      <c r="WQY69" s="5"/>
      <c r="WQZ69" s="5"/>
      <c r="WRA69" s="5"/>
      <c r="WRB69" s="5"/>
      <c r="WRC69" s="5"/>
      <c r="WRD69" s="5"/>
      <c r="WRE69" s="5"/>
      <c r="WRF69" s="5"/>
      <c r="WRG69" s="5"/>
      <c r="WRH69" s="5"/>
      <c r="WRI69" s="5"/>
      <c r="WRJ69" s="5"/>
      <c r="WRK69" s="5"/>
      <c r="WRL69" s="5"/>
      <c r="WRM69" s="5"/>
      <c r="WRN69" s="5"/>
      <c r="WRO69" s="5"/>
      <c r="WRP69" s="5"/>
      <c r="WRQ69" s="5"/>
      <c r="WRR69" s="5"/>
      <c r="WRS69" s="5"/>
      <c r="WRT69" s="5"/>
      <c r="WRU69" s="5"/>
      <c r="WRV69" s="5"/>
      <c r="WRW69" s="5"/>
      <c r="WRX69" s="5"/>
      <c r="WRY69" s="5"/>
      <c r="WRZ69" s="5"/>
      <c r="WSA69" s="5"/>
      <c r="WSB69" s="5"/>
      <c r="WSC69" s="5"/>
      <c r="WSD69" s="5"/>
      <c r="WSE69" s="5"/>
      <c r="WSF69" s="5"/>
      <c r="WSG69" s="5"/>
      <c r="WSH69" s="5"/>
      <c r="WSI69" s="5"/>
      <c r="WSJ69" s="5"/>
      <c r="WSK69" s="5"/>
      <c r="WSL69" s="5"/>
      <c r="WSM69" s="5"/>
      <c r="WSN69" s="5"/>
      <c r="WSO69" s="5"/>
      <c r="WSP69" s="5"/>
      <c r="WSQ69" s="5"/>
      <c r="WSR69" s="5"/>
      <c r="WSS69" s="5"/>
      <c r="WST69" s="5"/>
      <c r="WSU69" s="5"/>
      <c r="WSV69" s="5"/>
      <c r="WSW69" s="5"/>
      <c r="WSX69" s="5"/>
      <c r="WSY69" s="5"/>
      <c r="WSZ69" s="5"/>
      <c r="WTA69" s="5"/>
      <c r="WTB69" s="5"/>
      <c r="WTC69" s="5"/>
      <c r="WTD69" s="5"/>
      <c r="WTE69" s="5"/>
      <c r="WTF69" s="5"/>
      <c r="WTG69" s="5"/>
      <c r="WTH69" s="5"/>
      <c r="WTI69" s="5"/>
      <c r="WTJ69" s="5"/>
      <c r="WTK69" s="5"/>
      <c r="WTL69" s="5"/>
      <c r="WTM69" s="5"/>
      <c r="WTN69" s="5"/>
      <c r="WTO69" s="5"/>
      <c r="WTP69" s="5"/>
      <c r="WTQ69" s="5"/>
      <c r="WTR69" s="5"/>
      <c r="WTS69" s="5"/>
      <c r="WTT69" s="5"/>
      <c r="WTU69" s="5"/>
      <c r="WTV69" s="5"/>
      <c r="WTW69" s="5"/>
      <c r="WTX69" s="5"/>
      <c r="WTY69" s="5"/>
      <c r="WTZ69" s="5"/>
      <c r="WUA69" s="5"/>
      <c r="WUB69" s="5"/>
      <c r="WUC69" s="5"/>
      <c r="WUD69" s="5"/>
      <c r="WUE69" s="5"/>
      <c r="WUF69" s="5"/>
      <c r="WUG69" s="5"/>
      <c r="WUH69" s="5"/>
      <c r="WUI69" s="5"/>
      <c r="WUJ69" s="5"/>
      <c r="WUK69" s="5"/>
      <c r="WUL69" s="5"/>
      <c r="WUM69" s="5"/>
      <c r="WUN69" s="5"/>
      <c r="WUO69" s="5"/>
      <c r="WUP69" s="5"/>
      <c r="WUQ69" s="5"/>
      <c r="WUR69" s="5"/>
      <c r="WUS69" s="5"/>
      <c r="WUT69" s="5"/>
      <c r="WUU69" s="5"/>
      <c r="WUV69" s="5"/>
      <c r="WUW69" s="5"/>
      <c r="WUX69" s="5"/>
      <c r="WUY69" s="5"/>
      <c r="WUZ69" s="5"/>
      <c r="WVA69" s="5"/>
      <c r="WVB69" s="5"/>
      <c r="WVC69" s="5"/>
      <c r="WVD69" s="5"/>
      <c r="WVE69" s="5"/>
      <c r="WVF69" s="5"/>
      <c r="WVG69" s="5"/>
      <c r="WVH69" s="5"/>
      <c r="WVI69" s="5"/>
      <c r="WVJ69" s="5"/>
      <c r="WVK69" s="5"/>
      <c r="WVL69" s="5"/>
      <c r="WVM69" s="5"/>
      <c r="WVN69" s="5"/>
      <c r="WVO69" s="5"/>
      <c r="WVP69" s="5"/>
      <c r="WVQ69" s="5"/>
      <c r="WVR69" s="5"/>
      <c r="WVS69" s="5"/>
      <c r="WVT69" s="5"/>
      <c r="WVU69" s="5"/>
      <c r="WVV69" s="5"/>
      <c r="WVW69" s="5"/>
      <c r="WVX69" s="5"/>
      <c r="WVY69" s="5"/>
      <c r="WVZ69" s="5"/>
      <c r="WWA69" s="5"/>
      <c r="WWB69" s="5"/>
      <c r="WWC69" s="5"/>
      <c r="WWD69" s="5"/>
      <c r="WWE69" s="5"/>
      <c r="WWF69" s="5"/>
      <c r="WWG69" s="5"/>
      <c r="WWH69" s="5"/>
      <c r="WWI69" s="5"/>
      <c r="WWJ69" s="5"/>
      <c r="WWK69" s="5"/>
      <c r="WWL69" s="5"/>
      <c r="WWM69" s="5"/>
      <c r="WWN69" s="5"/>
      <c r="WWO69" s="5"/>
      <c r="WWP69" s="5"/>
      <c r="WWQ69" s="5"/>
      <c r="WWR69" s="5"/>
      <c r="WWS69" s="5"/>
      <c r="WWT69" s="5"/>
      <c r="WWU69" s="5"/>
      <c r="WWV69" s="5"/>
      <c r="WWW69" s="5"/>
      <c r="WWX69" s="5"/>
      <c r="WWY69" s="5"/>
      <c r="WWZ69" s="5"/>
      <c r="WXA69" s="5"/>
      <c r="WXB69" s="5"/>
      <c r="WXC69" s="5"/>
      <c r="WXD69" s="5"/>
      <c r="WXE69" s="5"/>
      <c r="WXF69" s="5"/>
      <c r="WXG69" s="5"/>
      <c r="WXH69" s="5"/>
      <c r="WXI69" s="5"/>
      <c r="WXJ69" s="5"/>
      <c r="WXK69" s="5"/>
      <c r="WXL69" s="5"/>
      <c r="WXM69" s="5"/>
      <c r="WXN69" s="5"/>
      <c r="WXO69" s="5"/>
      <c r="WXP69" s="5"/>
      <c r="WXQ69" s="5"/>
      <c r="WXR69" s="5"/>
      <c r="WXS69" s="5"/>
      <c r="WXT69" s="5"/>
      <c r="WXU69" s="5"/>
      <c r="WXV69" s="5"/>
      <c r="WXW69" s="5"/>
      <c r="WXX69" s="5"/>
      <c r="WXY69" s="5"/>
      <c r="WXZ69" s="5"/>
      <c r="WYA69" s="5"/>
      <c r="WYB69" s="5"/>
      <c r="WYC69" s="5"/>
      <c r="WYD69" s="5"/>
      <c r="WYE69" s="5"/>
      <c r="WYF69" s="5"/>
      <c r="WYG69" s="5"/>
      <c r="WYH69" s="5"/>
      <c r="WYI69" s="5"/>
      <c r="WYJ69" s="5"/>
      <c r="WYK69" s="5"/>
      <c r="WYL69" s="5"/>
      <c r="WYM69" s="5"/>
      <c r="WYN69" s="5"/>
      <c r="WYO69" s="5"/>
      <c r="WYP69" s="5"/>
      <c r="WYQ69" s="5"/>
      <c r="WYR69" s="5"/>
      <c r="WYS69" s="5"/>
      <c r="WYT69" s="5"/>
      <c r="WYU69" s="5"/>
      <c r="WYV69" s="5"/>
      <c r="WYW69" s="5"/>
      <c r="WYX69" s="5"/>
      <c r="WYY69" s="5"/>
      <c r="WYZ69" s="5"/>
      <c r="WZA69" s="5"/>
      <c r="WZB69" s="5"/>
      <c r="WZC69" s="5"/>
      <c r="WZD69" s="5"/>
      <c r="WZE69" s="5"/>
      <c r="WZF69" s="5"/>
      <c r="WZG69" s="5"/>
      <c r="WZH69" s="5"/>
      <c r="WZI69" s="5"/>
      <c r="WZJ69" s="5"/>
      <c r="WZK69" s="5"/>
      <c r="WZL69" s="5"/>
      <c r="WZM69" s="5"/>
      <c r="WZN69" s="5"/>
      <c r="WZO69" s="5"/>
      <c r="WZP69" s="5"/>
      <c r="WZQ69" s="5"/>
      <c r="WZR69" s="5"/>
      <c r="WZS69" s="5"/>
      <c r="WZT69" s="5"/>
      <c r="WZU69" s="5"/>
      <c r="WZV69" s="5"/>
      <c r="WZW69" s="5"/>
      <c r="WZX69" s="5"/>
      <c r="WZY69" s="5"/>
      <c r="WZZ69" s="5"/>
      <c r="XAA69" s="5"/>
      <c r="XAB69" s="5"/>
      <c r="XAC69" s="5"/>
      <c r="XAD69" s="5"/>
      <c r="XAE69" s="5"/>
      <c r="XAF69" s="5"/>
      <c r="XAG69" s="5"/>
      <c r="XAH69" s="5"/>
      <c r="XAI69" s="5"/>
      <c r="XAJ69" s="5"/>
      <c r="XAK69" s="5"/>
      <c r="XAL69" s="5"/>
      <c r="XAM69" s="5"/>
      <c r="XAN69" s="5"/>
      <c r="XAO69" s="5"/>
      <c r="XAP69" s="5"/>
      <c r="XAQ69" s="5"/>
      <c r="XAR69" s="5"/>
      <c r="XAS69" s="5"/>
      <c r="XAT69" s="5"/>
      <c r="XAU69" s="5"/>
      <c r="XAV69" s="5"/>
      <c r="XAW69" s="5"/>
      <c r="XAX69" s="5"/>
      <c r="XAY69" s="5"/>
      <c r="XAZ69" s="5"/>
      <c r="XBA69" s="5"/>
      <c r="XBB69" s="5"/>
      <c r="XBC69" s="5"/>
      <c r="XBD69" s="5"/>
      <c r="XBE69" s="5"/>
      <c r="XBF69" s="5"/>
      <c r="XBG69" s="5"/>
      <c r="XBH69" s="5"/>
      <c r="XBI69" s="5"/>
      <c r="XBJ69" s="5"/>
      <c r="XBK69" s="5"/>
      <c r="XBL69" s="5"/>
      <c r="XBM69" s="5"/>
      <c r="XBN69" s="5"/>
      <c r="XBO69" s="5"/>
      <c r="XBP69" s="5"/>
      <c r="XBQ69" s="5"/>
      <c r="XBR69" s="5"/>
      <c r="XBS69" s="5"/>
      <c r="XBT69" s="5"/>
      <c r="XBU69" s="5"/>
      <c r="XBV69" s="5"/>
      <c r="XBW69" s="5"/>
      <c r="XBX69" s="5"/>
      <c r="XBY69" s="5"/>
      <c r="XBZ69" s="5"/>
      <c r="XCA69" s="5"/>
      <c r="XCB69" s="5"/>
      <c r="XCC69" s="5"/>
      <c r="XCD69" s="5"/>
      <c r="XCE69" s="5"/>
      <c r="XCF69" s="5"/>
      <c r="XCG69" s="5"/>
      <c r="XCH69" s="5"/>
      <c r="XCI69" s="5"/>
      <c r="XCJ69" s="5"/>
      <c r="XCK69" s="5"/>
      <c r="XCL69" s="5"/>
      <c r="XCM69" s="5"/>
      <c r="XCN69" s="5"/>
      <c r="XCO69" s="5"/>
      <c r="XCP69" s="5"/>
      <c r="XCQ69" s="5"/>
      <c r="XCR69" s="5"/>
      <c r="XCS69" s="5"/>
      <c r="XCT69" s="5"/>
      <c r="XCU69" s="5"/>
      <c r="XCV69" s="5"/>
      <c r="XCW69" s="5"/>
      <c r="XCX69" s="5"/>
      <c r="XCY69" s="5"/>
      <c r="XCZ69" s="5"/>
      <c r="XDA69" s="5"/>
      <c r="XDB69" s="5"/>
      <c r="XDC69" s="5"/>
      <c r="XDD69" s="5"/>
      <c r="XDE69" s="5"/>
      <c r="XDF69" s="5"/>
      <c r="XDG69" s="5"/>
      <c r="XDH69" s="5"/>
      <c r="XDI69" s="5"/>
      <c r="XDJ69" s="5"/>
      <c r="XDK69" s="5"/>
      <c r="XDL69" s="5"/>
      <c r="XDM69" s="5"/>
      <c r="XDN69" s="5"/>
      <c r="XDO69" s="5"/>
      <c r="XDP69" s="5"/>
      <c r="XDQ69" s="5"/>
      <c r="XDR69" s="5"/>
      <c r="XDS69" s="5"/>
      <c r="XDT69" s="5"/>
      <c r="XDU69" s="5"/>
      <c r="XDV69" s="5"/>
      <c r="XDW69" s="5"/>
      <c r="XDX69" s="5"/>
      <c r="XDY69" s="5"/>
      <c r="XDZ69" s="5"/>
      <c r="XEA69" s="5"/>
      <c r="XEB69" s="5"/>
      <c r="XEC69" s="5"/>
      <c r="XED69" s="5"/>
      <c r="XEE69" s="5"/>
    </row>
    <row r="70" spans="1:16361" ht="30.75" thickBot="1" x14ac:dyDescent="0.3">
      <c r="A70" s="144">
        <v>65</v>
      </c>
      <c r="B70" s="144" t="s">
        <v>103</v>
      </c>
      <c r="C70" s="144" t="s">
        <v>331</v>
      </c>
      <c r="D70" s="146" t="s">
        <v>388</v>
      </c>
      <c r="E70" s="147">
        <v>2810525.87</v>
      </c>
      <c r="F70" s="147">
        <f>313667+AO70</f>
        <v>1647031.8800000001</v>
      </c>
      <c r="G70" s="147">
        <v>1647031.88</v>
      </c>
      <c r="H70" s="147">
        <f>F70-G70</f>
        <v>0</v>
      </c>
      <c r="I70" s="147">
        <f>E70-F70</f>
        <v>1163493.99</v>
      </c>
      <c r="J70" s="148">
        <v>313667</v>
      </c>
      <c r="K70" s="156">
        <v>0</v>
      </c>
      <c r="L70" s="157">
        <v>0</v>
      </c>
      <c r="M70" s="156">
        <v>0</v>
      </c>
      <c r="N70" s="157">
        <v>0</v>
      </c>
      <c r="O70" s="156">
        <v>0</v>
      </c>
      <c r="P70" s="157">
        <v>0</v>
      </c>
      <c r="Q70" s="156">
        <v>1242889.5900000001</v>
      </c>
      <c r="R70" s="157">
        <v>0</v>
      </c>
      <c r="S70" s="156">
        <v>0</v>
      </c>
      <c r="T70" s="157">
        <v>1242889.5900000001</v>
      </c>
      <c r="U70" s="156">
        <v>0</v>
      </c>
      <c r="V70" s="157">
        <v>0</v>
      </c>
      <c r="W70" s="156">
        <v>30158.43</v>
      </c>
      <c r="X70" s="157">
        <v>0</v>
      </c>
      <c r="Y70" s="156">
        <v>0</v>
      </c>
      <c r="Z70" s="157">
        <v>30158.43</v>
      </c>
      <c r="AA70" s="156">
        <v>0</v>
      </c>
      <c r="AB70" s="157">
        <v>0</v>
      </c>
      <c r="AC70" s="156">
        <v>30158.43</v>
      </c>
      <c r="AD70" s="157">
        <v>0</v>
      </c>
      <c r="AE70" s="156">
        <v>0</v>
      </c>
      <c r="AF70" s="157">
        <f>30158.43+30158.43</f>
        <v>60316.86</v>
      </c>
      <c r="AG70" s="156">
        <v>0</v>
      </c>
      <c r="AH70" s="149">
        <v>0</v>
      </c>
      <c r="AI70" s="147">
        <f>K70+M70+O70+Q70+S70+U70+W70+Y70+AA70+AC70+AE70+AG70</f>
        <v>1303206.45</v>
      </c>
      <c r="AJ70" s="147">
        <v>30158.43</v>
      </c>
      <c r="AK70" s="147">
        <v>0</v>
      </c>
      <c r="AL70" s="147">
        <v>0</v>
      </c>
      <c r="AM70" s="233" t="s">
        <v>574</v>
      </c>
      <c r="AN70" s="150">
        <f t="shared" si="16"/>
        <v>1303206.45</v>
      </c>
      <c r="AO70" s="150">
        <f t="shared" si="1"/>
        <v>1333364.8800000001</v>
      </c>
      <c r="AP70" s="150">
        <f t="shared" si="2"/>
        <v>30158.430000000168</v>
      </c>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c r="IZ70" s="5"/>
      <c r="JA70" s="5"/>
      <c r="JB70" s="5"/>
      <c r="JC70" s="5"/>
      <c r="JD70" s="5"/>
      <c r="JE70" s="5"/>
      <c r="JF70" s="5"/>
      <c r="JG70" s="5"/>
      <c r="JH70" s="5"/>
      <c r="JI70" s="5"/>
      <c r="JJ70" s="5"/>
      <c r="JK70" s="5"/>
      <c r="JL70" s="5"/>
      <c r="JM70" s="5"/>
      <c r="JN70" s="5"/>
      <c r="JO70" s="5"/>
      <c r="JP70" s="5"/>
      <c r="JQ70" s="5"/>
      <c r="JR70" s="5"/>
      <c r="JS70" s="5"/>
      <c r="JT70" s="5"/>
      <c r="JU70" s="5"/>
      <c r="JV70" s="5"/>
      <c r="JW70" s="5"/>
      <c r="JX70" s="5"/>
      <c r="JY70" s="5"/>
      <c r="JZ70" s="5"/>
      <c r="KA70" s="5"/>
      <c r="KB70" s="5"/>
      <c r="KC70" s="5"/>
      <c r="KD70" s="5"/>
      <c r="KE70" s="5"/>
      <c r="KF70" s="5"/>
      <c r="KG70" s="5"/>
      <c r="KH70" s="5"/>
      <c r="KI70" s="5"/>
      <c r="KJ70" s="5"/>
      <c r="KK70" s="5"/>
      <c r="KL70" s="5"/>
      <c r="KM70" s="5"/>
      <c r="KN70" s="5"/>
      <c r="KO70" s="5"/>
      <c r="KP70" s="5"/>
      <c r="KQ70" s="5"/>
      <c r="KR70" s="5"/>
      <c r="KS70" s="5"/>
      <c r="KT70" s="5"/>
      <c r="KU70" s="5"/>
      <c r="KV70" s="5"/>
      <c r="KW70" s="5"/>
      <c r="KX70" s="5"/>
      <c r="KY70" s="5"/>
      <c r="KZ70" s="5"/>
      <c r="LA70" s="5"/>
      <c r="LB70" s="5"/>
      <c r="LC70" s="5"/>
      <c r="LD70" s="5"/>
      <c r="LE70" s="5"/>
      <c r="LF70" s="5"/>
      <c r="LG70" s="5"/>
      <c r="LH70" s="5"/>
      <c r="LI70" s="5"/>
      <c r="LJ70" s="5"/>
      <c r="LK70" s="5"/>
      <c r="LL70" s="5"/>
      <c r="LM70" s="5"/>
      <c r="LN70" s="5"/>
      <c r="LO70" s="5"/>
      <c r="LP70" s="5"/>
      <c r="LQ70" s="5"/>
      <c r="LR70" s="5"/>
      <c r="LS70" s="5"/>
      <c r="LT70" s="5"/>
      <c r="LU70" s="5"/>
      <c r="LV70" s="5"/>
      <c r="LW70" s="5"/>
      <c r="LX70" s="5"/>
      <c r="LY70" s="5"/>
      <c r="LZ70" s="5"/>
      <c r="MA70" s="5"/>
      <c r="MB70" s="5"/>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c r="NC70" s="5"/>
      <c r="ND70" s="5"/>
      <c r="NE70" s="5"/>
      <c r="NF70" s="5"/>
      <c r="NG70" s="5"/>
      <c r="NH70" s="5"/>
      <c r="NI70" s="5"/>
      <c r="NJ70" s="5"/>
      <c r="NK70" s="5"/>
      <c r="NL70" s="5"/>
      <c r="NM70" s="5"/>
      <c r="NN70" s="5"/>
      <c r="NO70" s="5"/>
      <c r="NP70" s="5"/>
      <c r="NQ70" s="5"/>
      <c r="NR70" s="5"/>
      <c r="NS70" s="5"/>
      <c r="NT70" s="5"/>
      <c r="NU70" s="5"/>
      <c r="NV70" s="5"/>
      <c r="NW70" s="5"/>
      <c r="NX70" s="5"/>
      <c r="NY70" s="5"/>
      <c r="NZ70" s="5"/>
      <c r="OA70" s="5"/>
      <c r="OB70" s="5"/>
      <c r="OC70" s="5"/>
      <c r="OD70" s="5"/>
      <c r="OE70" s="5"/>
      <c r="OF70" s="5"/>
      <c r="OG70" s="5"/>
      <c r="OH70" s="5"/>
      <c r="OI70" s="5"/>
      <c r="OJ70" s="5"/>
      <c r="OK70" s="5"/>
      <c r="OL70" s="5"/>
      <c r="OM70" s="5"/>
      <c r="ON70" s="5"/>
      <c r="OO70" s="5"/>
      <c r="OP70" s="5"/>
      <c r="OQ70" s="5"/>
      <c r="OR70" s="5"/>
      <c r="OS70" s="5"/>
      <c r="OT70" s="5"/>
      <c r="OU70" s="5"/>
      <c r="OV70" s="5"/>
      <c r="OW70" s="5"/>
      <c r="OX70" s="5"/>
      <c r="OY70" s="5"/>
      <c r="OZ70" s="5"/>
      <c r="PA70" s="5"/>
      <c r="PB70" s="5"/>
      <c r="PC70" s="5"/>
      <c r="PD70" s="5"/>
      <c r="PE70" s="5"/>
      <c r="PF70" s="5"/>
      <c r="PG70" s="5"/>
      <c r="PH70" s="5"/>
      <c r="PI70" s="5"/>
      <c r="PJ70" s="5"/>
      <c r="PK70" s="5"/>
      <c r="PL70" s="5"/>
      <c r="PM70" s="5"/>
      <c r="PN70" s="5"/>
      <c r="PO70" s="5"/>
      <c r="PP70" s="5"/>
      <c r="PQ70" s="5"/>
      <c r="PR70" s="5"/>
      <c r="PS70" s="5"/>
      <c r="PT70" s="5"/>
      <c r="PU70" s="5"/>
      <c r="PV70" s="5"/>
      <c r="PW70" s="5"/>
      <c r="PX70" s="5"/>
      <c r="PY70" s="5"/>
      <c r="PZ70" s="5"/>
      <c r="QA70" s="5"/>
      <c r="QB70" s="5"/>
      <c r="QC70" s="5"/>
      <c r="QD70" s="5"/>
      <c r="QE70" s="5"/>
      <c r="QF70" s="5"/>
      <c r="QG70" s="5"/>
      <c r="QH70" s="5"/>
      <c r="QI70" s="5"/>
      <c r="QJ70" s="5"/>
      <c r="QK70" s="5"/>
      <c r="QL70" s="5"/>
      <c r="QM70" s="5"/>
      <c r="QN70" s="5"/>
      <c r="QO70" s="5"/>
      <c r="QP70" s="5"/>
      <c r="QQ70" s="5"/>
      <c r="QR70" s="5"/>
      <c r="QS70" s="5"/>
      <c r="QT70" s="5"/>
      <c r="QU70" s="5"/>
      <c r="QV70" s="5"/>
      <c r="QW70" s="5"/>
      <c r="QX70" s="5"/>
      <c r="QY70" s="5"/>
      <c r="QZ70" s="5"/>
      <c r="RA70" s="5"/>
      <c r="RB70" s="5"/>
      <c r="RC70" s="5"/>
      <c r="RD70" s="5"/>
      <c r="RE70" s="5"/>
      <c r="RF70" s="5"/>
      <c r="RG70" s="5"/>
      <c r="RH70" s="5"/>
      <c r="RI70" s="5"/>
      <c r="RJ70" s="5"/>
      <c r="RK70" s="5"/>
      <c r="RL70" s="5"/>
      <c r="RM70" s="5"/>
      <c r="RN70" s="5"/>
      <c r="RO70" s="5"/>
      <c r="RP70" s="5"/>
      <c r="RQ70" s="5"/>
      <c r="RR70" s="5"/>
      <c r="RS70" s="5"/>
      <c r="RT70" s="5"/>
      <c r="RU70" s="5"/>
      <c r="RV70" s="5"/>
      <c r="RW70" s="5"/>
      <c r="RX70" s="5"/>
      <c r="RY70" s="5"/>
      <c r="RZ70" s="5"/>
      <c r="SA70" s="5"/>
      <c r="SB70" s="5"/>
      <c r="SC70" s="5"/>
      <c r="SD70" s="5"/>
      <c r="SE70" s="5"/>
      <c r="SF70" s="5"/>
      <c r="SG70" s="5"/>
      <c r="SH70" s="5"/>
      <c r="SI70" s="5"/>
      <c r="SJ70" s="5"/>
      <c r="SK70" s="5"/>
      <c r="SL70" s="5"/>
      <c r="SM70" s="5"/>
      <c r="SN70" s="5"/>
      <c r="SO70" s="5"/>
      <c r="SP70" s="5"/>
      <c r="SQ70" s="5"/>
      <c r="SR70" s="5"/>
      <c r="SS70" s="5"/>
      <c r="ST70" s="5"/>
      <c r="SU70" s="5"/>
      <c r="SV70" s="5"/>
      <c r="SW70" s="5"/>
      <c r="SX70" s="5"/>
      <c r="SY70" s="5"/>
      <c r="SZ70" s="5"/>
      <c r="TA70" s="5"/>
      <c r="TB70" s="5"/>
      <c r="TC70" s="5"/>
      <c r="TD70" s="5"/>
      <c r="TE70" s="5"/>
      <c r="TF70" s="5"/>
      <c r="TG70" s="5"/>
      <c r="TH70" s="5"/>
      <c r="TI70" s="5"/>
      <c r="TJ70" s="5"/>
      <c r="TK70" s="5"/>
      <c r="TL70" s="5"/>
      <c r="TM70" s="5"/>
      <c r="TN70" s="5"/>
      <c r="TO70" s="5"/>
      <c r="TP70" s="5"/>
      <c r="TQ70" s="5"/>
      <c r="TR70" s="5"/>
      <c r="TS70" s="5"/>
      <c r="TT70" s="5"/>
      <c r="TU70" s="5"/>
      <c r="TV70" s="5"/>
      <c r="TW70" s="5"/>
      <c r="TX70" s="5"/>
      <c r="TY70" s="5"/>
      <c r="TZ70" s="5"/>
      <c r="UA70" s="5"/>
      <c r="UB70" s="5"/>
      <c r="UC70" s="5"/>
      <c r="UD70" s="5"/>
      <c r="UE70" s="5"/>
      <c r="UF70" s="5"/>
      <c r="UG70" s="5"/>
      <c r="UH70" s="5"/>
      <c r="UI70" s="5"/>
      <c r="UJ70" s="5"/>
      <c r="UK70" s="5"/>
      <c r="UL70" s="5"/>
      <c r="UM70" s="5"/>
      <c r="UN70" s="5"/>
      <c r="UO70" s="5"/>
      <c r="UP70" s="5"/>
      <c r="UQ70" s="5"/>
      <c r="UR70" s="5"/>
      <c r="US70" s="5"/>
      <c r="UT70" s="5"/>
      <c r="UU70" s="5"/>
      <c r="UV70" s="5"/>
      <c r="UW70" s="5"/>
      <c r="UX70" s="5"/>
      <c r="UY70" s="5"/>
      <c r="UZ70" s="5"/>
      <c r="VA70" s="5"/>
      <c r="VB70" s="5"/>
      <c r="VC70" s="5"/>
      <c r="VD70" s="5"/>
      <c r="VE70" s="5"/>
      <c r="VF70" s="5"/>
      <c r="VG70" s="5"/>
      <c r="VH70" s="5"/>
      <c r="VI70" s="5"/>
      <c r="VJ70" s="5"/>
      <c r="VK70" s="5"/>
      <c r="VL70" s="5"/>
      <c r="VM70" s="5"/>
      <c r="VN70" s="5"/>
      <c r="VO70" s="5"/>
      <c r="VP70" s="5"/>
      <c r="VQ70" s="5"/>
      <c r="VR70" s="5"/>
      <c r="VS70" s="5"/>
      <c r="VT70" s="5"/>
      <c r="VU70" s="5"/>
      <c r="VV70" s="5"/>
      <c r="VW70" s="5"/>
      <c r="VX70" s="5"/>
      <c r="VY70" s="5"/>
      <c r="VZ70" s="5"/>
      <c r="WA70" s="5"/>
      <c r="WB70" s="5"/>
      <c r="WC70" s="5"/>
      <c r="WD70" s="5"/>
      <c r="WE70" s="5"/>
      <c r="WF70" s="5"/>
      <c r="WG70" s="5"/>
      <c r="WH70" s="5"/>
      <c r="WI70" s="5"/>
      <c r="WJ70" s="5"/>
      <c r="WK70" s="5"/>
      <c r="WL70" s="5"/>
      <c r="WM70" s="5"/>
      <c r="WN70" s="5"/>
      <c r="WO70" s="5"/>
      <c r="WP70" s="5"/>
      <c r="WQ70" s="5"/>
      <c r="WR70" s="5"/>
      <c r="WS70" s="5"/>
      <c r="WT70" s="5"/>
      <c r="WU70" s="5"/>
      <c r="WV70" s="5"/>
      <c r="WW70" s="5"/>
      <c r="WX70" s="5"/>
      <c r="WY70" s="5"/>
      <c r="WZ70" s="5"/>
      <c r="XA70" s="5"/>
      <c r="XB70" s="5"/>
      <c r="XC70" s="5"/>
      <c r="XD70" s="5"/>
      <c r="XE70" s="5"/>
      <c r="XF70" s="5"/>
      <c r="XG70" s="5"/>
      <c r="XH70" s="5"/>
      <c r="XI70" s="5"/>
      <c r="XJ70" s="5"/>
      <c r="XK70" s="5"/>
      <c r="XL70" s="5"/>
      <c r="XM70" s="5"/>
      <c r="XN70" s="5"/>
      <c r="XO70" s="5"/>
      <c r="XP70" s="5"/>
      <c r="XQ70" s="5"/>
      <c r="XR70" s="5"/>
      <c r="XS70" s="5"/>
      <c r="XT70" s="5"/>
      <c r="XU70" s="5"/>
      <c r="XV70" s="5"/>
      <c r="XW70" s="5"/>
      <c r="XX70" s="5"/>
      <c r="XY70" s="5"/>
      <c r="XZ70" s="5"/>
      <c r="YA70" s="5"/>
      <c r="YB70" s="5"/>
      <c r="YC70" s="5"/>
      <c r="YD70" s="5"/>
      <c r="YE70" s="5"/>
      <c r="YF70" s="5"/>
      <c r="YG70" s="5"/>
      <c r="YH70" s="5"/>
      <c r="YI70" s="5"/>
      <c r="YJ70" s="5"/>
      <c r="YK70" s="5"/>
      <c r="YL70" s="5"/>
      <c r="YM70" s="5"/>
      <c r="YN70" s="5"/>
      <c r="YO70" s="5"/>
      <c r="YP70" s="5"/>
      <c r="YQ70" s="5"/>
      <c r="YR70" s="5"/>
      <c r="YS70" s="5"/>
      <c r="YT70" s="5"/>
      <c r="YU70" s="5"/>
      <c r="YV70" s="5"/>
      <c r="YW70" s="5"/>
      <c r="YX70" s="5"/>
      <c r="YY70" s="5"/>
      <c r="YZ70" s="5"/>
      <c r="ZA70" s="5"/>
      <c r="ZB70" s="5"/>
      <c r="ZC70" s="5"/>
      <c r="ZD70" s="5"/>
      <c r="ZE70" s="5"/>
      <c r="ZF70" s="5"/>
      <c r="ZG70" s="5"/>
      <c r="ZH70" s="5"/>
      <c r="ZI70" s="5"/>
      <c r="ZJ70" s="5"/>
      <c r="ZK70" s="5"/>
      <c r="ZL70" s="5"/>
      <c r="ZM70" s="5"/>
      <c r="ZN70" s="5"/>
      <c r="ZO70" s="5"/>
      <c r="ZP70" s="5"/>
      <c r="ZQ70" s="5"/>
      <c r="ZR70" s="5"/>
      <c r="ZS70" s="5"/>
      <c r="ZT70" s="5"/>
      <c r="ZU70" s="5"/>
      <c r="ZV70" s="5"/>
      <c r="ZW70" s="5"/>
      <c r="ZX70" s="5"/>
      <c r="ZY70" s="5"/>
      <c r="ZZ70" s="5"/>
      <c r="AAA70" s="5"/>
      <c r="AAB70" s="5"/>
      <c r="AAC70" s="5"/>
      <c r="AAD70" s="5"/>
      <c r="AAE70" s="5"/>
      <c r="AAF70" s="5"/>
      <c r="AAG70" s="5"/>
      <c r="AAH70" s="5"/>
      <c r="AAI70" s="5"/>
      <c r="AAJ70" s="5"/>
      <c r="AAK70" s="5"/>
      <c r="AAL70" s="5"/>
      <c r="AAM70" s="5"/>
      <c r="AAN70" s="5"/>
      <c r="AAO70" s="5"/>
      <c r="AAP70" s="5"/>
      <c r="AAQ70" s="5"/>
      <c r="AAR70" s="5"/>
      <c r="AAS70" s="5"/>
      <c r="AAT70" s="5"/>
      <c r="AAU70" s="5"/>
      <c r="AAV70" s="5"/>
      <c r="AAW70" s="5"/>
      <c r="AAX70" s="5"/>
      <c r="AAY70" s="5"/>
      <c r="AAZ70" s="5"/>
      <c r="ABA70" s="5"/>
      <c r="ABB70" s="5"/>
      <c r="ABC70" s="5"/>
      <c r="ABD70" s="5"/>
      <c r="ABE70" s="5"/>
      <c r="ABF70" s="5"/>
      <c r="ABG70" s="5"/>
      <c r="ABH70" s="5"/>
      <c r="ABI70" s="5"/>
      <c r="ABJ70" s="5"/>
      <c r="ABK70" s="5"/>
      <c r="ABL70" s="5"/>
      <c r="ABM70" s="5"/>
      <c r="ABN70" s="5"/>
      <c r="ABO70" s="5"/>
      <c r="ABP70" s="5"/>
      <c r="ABQ70" s="5"/>
      <c r="ABR70" s="5"/>
      <c r="ABS70" s="5"/>
      <c r="ABT70" s="5"/>
      <c r="ABU70" s="5"/>
      <c r="ABV70" s="5"/>
      <c r="ABW70" s="5"/>
      <c r="ABX70" s="5"/>
      <c r="ABY70" s="5"/>
      <c r="ABZ70" s="5"/>
      <c r="ACA70" s="5"/>
      <c r="ACB70" s="5"/>
      <c r="ACC70" s="5"/>
      <c r="ACD70" s="5"/>
      <c r="ACE70" s="5"/>
      <c r="ACF70" s="5"/>
      <c r="ACG70" s="5"/>
      <c r="ACH70" s="5"/>
      <c r="ACI70" s="5"/>
      <c r="ACJ70" s="5"/>
      <c r="ACK70" s="5"/>
      <c r="ACL70" s="5"/>
      <c r="ACM70" s="5"/>
      <c r="ACN70" s="5"/>
      <c r="ACO70" s="5"/>
      <c r="ACP70" s="5"/>
      <c r="ACQ70" s="5"/>
      <c r="ACR70" s="5"/>
      <c r="ACS70" s="5"/>
      <c r="ACT70" s="5"/>
      <c r="ACU70" s="5"/>
      <c r="ACV70" s="5"/>
      <c r="ACW70" s="5"/>
      <c r="ACX70" s="5"/>
      <c r="ACY70" s="5"/>
      <c r="ACZ70" s="5"/>
      <c r="ADA70" s="5"/>
      <c r="ADB70" s="5"/>
      <c r="ADC70" s="5"/>
      <c r="ADD70" s="5"/>
      <c r="ADE70" s="5"/>
      <c r="ADF70" s="5"/>
      <c r="ADG70" s="5"/>
      <c r="ADH70" s="5"/>
      <c r="ADI70" s="5"/>
      <c r="ADJ70" s="5"/>
      <c r="ADK70" s="5"/>
      <c r="ADL70" s="5"/>
      <c r="ADM70" s="5"/>
      <c r="ADN70" s="5"/>
      <c r="ADO70" s="5"/>
      <c r="ADP70" s="5"/>
      <c r="ADQ70" s="5"/>
      <c r="ADR70" s="5"/>
      <c r="ADS70" s="5"/>
      <c r="ADT70" s="5"/>
      <c r="ADU70" s="5"/>
      <c r="ADV70" s="5"/>
      <c r="ADW70" s="5"/>
      <c r="ADX70" s="5"/>
      <c r="ADY70" s="5"/>
      <c r="ADZ70" s="5"/>
      <c r="AEA70" s="5"/>
      <c r="AEB70" s="5"/>
      <c r="AEC70" s="5"/>
      <c r="AED70" s="5"/>
      <c r="AEE70" s="5"/>
      <c r="AEF70" s="5"/>
      <c r="AEG70" s="5"/>
      <c r="AEH70" s="5"/>
      <c r="AEI70" s="5"/>
      <c r="AEJ70" s="5"/>
      <c r="AEK70" s="5"/>
      <c r="AEL70" s="5"/>
      <c r="AEM70" s="5"/>
      <c r="AEN70" s="5"/>
      <c r="AEO70" s="5"/>
      <c r="AEP70" s="5"/>
      <c r="AEQ70" s="5"/>
      <c r="AER70" s="5"/>
      <c r="AES70" s="5"/>
      <c r="AET70" s="5"/>
      <c r="AEU70" s="5"/>
      <c r="AEV70" s="5"/>
      <c r="AEW70" s="5"/>
      <c r="AEX70" s="5"/>
      <c r="AEY70" s="5"/>
      <c r="AEZ70" s="5"/>
      <c r="AFA70" s="5"/>
      <c r="AFB70" s="5"/>
      <c r="AFC70" s="5"/>
      <c r="AFD70" s="5"/>
      <c r="AFE70" s="5"/>
      <c r="AFF70" s="5"/>
      <c r="AFG70" s="5"/>
      <c r="AFH70" s="5"/>
      <c r="AFI70" s="5"/>
      <c r="AFJ70" s="5"/>
      <c r="AFK70" s="5"/>
      <c r="AFL70" s="5"/>
      <c r="AFM70" s="5"/>
      <c r="AFN70" s="5"/>
      <c r="AFO70" s="5"/>
      <c r="AFP70" s="5"/>
      <c r="AFQ70" s="5"/>
      <c r="AFR70" s="5"/>
      <c r="AFS70" s="5"/>
      <c r="AFT70" s="5"/>
      <c r="AFU70" s="5"/>
      <c r="AFV70" s="5"/>
      <c r="AFW70" s="5"/>
      <c r="AFX70" s="5"/>
      <c r="AFY70" s="5"/>
      <c r="AFZ70" s="5"/>
      <c r="AGA70" s="5"/>
      <c r="AGB70" s="5"/>
      <c r="AGC70" s="5"/>
      <c r="AGD70" s="5"/>
      <c r="AGE70" s="5"/>
      <c r="AGF70" s="5"/>
      <c r="AGG70" s="5"/>
      <c r="AGH70" s="5"/>
      <c r="AGI70" s="5"/>
      <c r="AGJ70" s="5"/>
      <c r="AGK70" s="5"/>
      <c r="AGL70" s="5"/>
      <c r="AGM70" s="5"/>
      <c r="AGN70" s="5"/>
      <c r="AGO70" s="5"/>
      <c r="AGP70" s="5"/>
      <c r="AGQ70" s="5"/>
      <c r="AGR70" s="5"/>
      <c r="AGS70" s="5"/>
      <c r="AGT70" s="5"/>
      <c r="AGU70" s="5"/>
      <c r="AGV70" s="5"/>
      <c r="AGW70" s="5"/>
      <c r="AGX70" s="5"/>
      <c r="AGY70" s="5"/>
      <c r="AGZ70" s="5"/>
      <c r="AHA70" s="5"/>
      <c r="AHB70" s="5"/>
      <c r="AHC70" s="5"/>
      <c r="AHD70" s="5"/>
      <c r="AHE70" s="5"/>
      <c r="AHF70" s="5"/>
      <c r="AHG70" s="5"/>
      <c r="AHH70" s="5"/>
      <c r="AHI70" s="5"/>
      <c r="AHJ70" s="5"/>
      <c r="AHK70" s="5"/>
      <c r="AHL70" s="5"/>
      <c r="AHM70" s="5"/>
      <c r="AHN70" s="5"/>
      <c r="AHO70" s="5"/>
      <c r="AHP70" s="5"/>
      <c r="AHQ70" s="5"/>
      <c r="AHR70" s="5"/>
      <c r="AHS70" s="5"/>
      <c r="AHT70" s="5"/>
      <c r="AHU70" s="5"/>
      <c r="AHV70" s="5"/>
      <c r="AHW70" s="5"/>
      <c r="AHX70" s="5"/>
      <c r="AHY70" s="5"/>
      <c r="AHZ70" s="5"/>
      <c r="AIA70" s="5"/>
      <c r="AIB70" s="5"/>
      <c r="AIC70" s="5"/>
      <c r="AID70" s="5"/>
      <c r="AIE70" s="5"/>
      <c r="AIF70" s="5"/>
      <c r="AIG70" s="5"/>
      <c r="AIH70" s="5"/>
      <c r="AII70" s="5"/>
      <c r="AIJ70" s="5"/>
      <c r="AIK70" s="5"/>
      <c r="AIL70" s="5"/>
      <c r="AIM70" s="5"/>
      <c r="AIN70" s="5"/>
      <c r="AIO70" s="5"/>
      <c r="AIP70" s="5"/>
      <c r="AIQ70" s="5"/>
      <c r="AIR70" s="5"/>
      <c r="AIS70" s="5"/>
      <c r="AIT70" s="5"/>
      <c r="AIU70" s="5"/>
      <c r="AIV70" s="5"/>
      <c r="AIW70" s="5"/>
      <c r="AIX70" s="5"/>
      <c r="AIY70" s="5"/>
      <c r="AIZ70" s="5"/>
      <c r="AJA70" s="5"/>
      <c r="AJB70" s="5"/>
      <c r="AJC70" s="5"/>
      <c r="AJD70" s="5"/>
      <c r="AJE70" s="5"/>
      <c r="AJF70" s="5"/>
      <c r="AJG70" s="5"/>
      <c r="AJH70" s="5"/>
      <c r="AJI70" s="5"/>
      <c r="AJJ70" s="5"/>
      <c r="AJK70" s="5"/>
      <c r="AJL70" s="5"/>
      <c r="AJM70" s="5"/>
      <c r="AJN70" s="5"/>
      <c r="AJO70" s="5"/>
      <c r="AJP70" s="5"/>
      <c r="AJQ70" s="5"/>
      <c r="AJR70" s="5"/>
      <c r="AJS70" s="5"/>
      <c r="AJT70" s="5"/>
      <c r="AJU70" s="5"/>
      <c r="AJV70" s="5"/>
      <c r="AJW70" s="5"/>
      <c r="AJX70" s="5"/>
      <c r="AJY70" s="5"/>
      <c r="AJZ70" s="5"/>
      <c r="AKA70" s="5"/>
      <c r="AKB70" s="5"/>
      <c r="AKC70" s="5"/>
      <c r="AKD70" s="5"/>
      <c r="AKE70" s="5"/>
      <c r="AKF70" s="5"/>
      <c r="AKG70" s="5"/>
      <c r="AKH70" s="5"/>
      <c r="AKI70" s="5"/>
      <c r="AKJ70" s="5"/>
      <c r="AKK70" s="5"/>
      <c r="AKL70" s="5"/>
      <c r="AKM70" s="5"/>
      <c r="AKN70" s="5"/>
      <c r="AKO70" s="5"/>
      <c r="AKP70" s="5"/>
      <c r="AKQ70" s="5"/>
      <c r="AKR70" s="5"/>
      <c r="AKS70" s="5"/>
      <c r="AKT70" s="5"/>
      <c r="AKU70" s="5"/>
      <c r="AKV70" s="5"/>
      <c r="AKW70" s="5"/>
      <c r="AKX70" s="5"/>
      <c r="AKY70" s="5"/>
      <c r="AKZ70" s="5"/>
      <c r="ALA70" s="5"/>
      <c r="ALB70" s="5"/>
      <c r="ALC70" s="5"/>
      <c r="ALD70" s="5"/>
      <c r="ALE70" s="5"/>
      <c r="ALF70" s="5"/>
      <c r="ALG70" s="5"/>
      <c r="ALH70" s="5"/>
      <c r="ALI70" s="5"/>
      <c r="ALJ70" s="5"/>
      <c r="ALK70" s="5"/>
      <c r="ALL70" s="5"/>
      <c r="ALM70" s="5"/>
      <c r="ALN70" s="5"/>
      <c r="ALO70" s="5"/>
      <c r="ALP70" s="5"/>
      <c r="ALQ70" s="5"/>
      <c r="ALR70" s="5"/>
      <c r="ALS70" s="5"/>
      <c r="ALT70" s="5"/>
      <c r="ALU70" s="5"/>
      <c r="ALV70" s="5"/>
      <c r="ALW70" s="5"/>
      <c r="ALX70" s="5"/>
      <c r="ALY70" s="5"/>
      <c r="ALZ70" s="5"/>
      <c r="AMA70" s="5"/>
      <c r="AMB70" s="5"/>
      <c r="AMC70" s="5"/>
      <c r="AMD70" s="5"/>
      <c r="AME70" s="5"/>
      <c r="AMF70" s="5"/>
      <c r="AMG70" s="5"/>
      <c r="AMH70" s="5"/>
      <c r="AMI70" s="5"/>
      <c r="AMJ70" s="5"/>
      <c r="AMK70" s="5"/>
      <c r="AML70" s="5"/>
      <c r="AMM70" s="5"/>
      <c r="AMN70" s="5"/>
      <c r="AMO70" s="5"/>
      <c r="AMP70" s="5"/>
      <c r="AMQ70" s="5"/>
      <c r="AMR70" s="5"/>
      <c r="AMS70" s="5"/>
      <c r="AMT70" s="5"/>
      <c r="AMU70" s="5"/>
      <c r="AMV70" s="5"/>
      <c r="AMW70" s="5"/>
      <c r="AMX70" s="5"/>
      <c r="AMY70" s="5"/>
      <c r="AMZ70" s="5"/>
      <c r="ANA70" s="5"/>
      <c r="ANB70" s="5"/>
      <c r="ANC70" s="5"/>
      <c r="AND70" s="5"/>
      <c r="ANE70" s="5"/>
      <c r="ANF70" s="5"/>
      <c r="ANG70" s="5"/>
      <c r="ANH70" s="5"/>
      <c r="ANI70" s="5"/>
      <c r="ANJ70" s="5"/>
      <c r="ANK70" s="5"/>
      <c r="ANL70" s="5"/>
      <c r="ANM70" s="5"/>
      <c r="ANN70" s="5"/>
      <c r="ANO70" s="5"/>
      <c r="ANP70" s="5"/>
      <c r="ANQ70" s="5"/>
      <c r="ANR70" s="5"/>
      <c r="ANS70" s="5"/>
      <c r="ANT70" s="5"/>
      <c r="ANU70" s="5"/>
      <c r="ANV70" s="5"/>
      <c r="ANW70" s="5"/>
      <c r="ANX70" s="5"/>
      <c r="ANY70" s="5"/>
      <c r="ANZ70" s="5"/>
      <c r="AOA70" s="5"/>
      <c r="AOB70" s="5"/>
      <c r="AOC70" s="5"/>
      <c r="AOD70" s="5"/>
      <c r="AOE70" s="5"/>
      <c r="AOF70" s="5"/>
      <c r="AOG70" s="5"/>
      <c r="AOH70" s="5"/>
      <c r="AOI70" s="5"/>
      <c r="AOJ70" s="5"/>
      <c r="AOK70" s="5"/>
      <c r="AOL70" s="5"/>
      <c r="AOM70" s="5"/>
      <c r="AON70" s="5"/>
      <c r="AOO70" s="5"/>
      <c r="AOP70" s="5"/>
      <c r="AOQ70" s="5"/>
      <c r="AOR70" s="5"/>
      <c r="AOS70" s="5"/>
      <c r="AOT70" s="5"/>
      <c r="AOU70" s="5"/>
      <c r="AOV70" s="5"/>
      <c r="AOW70" s="5"/>
      <c r="AOX70" s="5"/>
      <c r="AOY70" s="5"/>
      <c r="AOZ70" s="5"/>
      <c r="APA70" s="5"/>
      <c r="APB70" s="5"/>
      <c r="APC70" s="5"/>
      <c r="APD70" s="5"/>
      <c r="APE70" s="5"/>
      <c r="APF70" s="5"/>
      <c r="APG70" s="5"/>
      <c r="APH70" s="5"/>
      <c r="API70" s="5"/>
      <c r="APJ70" s="5"/>
      <c r="APK70" s="5"/>
      <c r="APL70" s="5"/>
      <c r="APM70" s="5"/>
      <c r="APN70" s="5"/>
      <c r="APO70" s="5"/>
      <c r="APP70" s="5"/>
      <c r="APQ70" s="5"/>
      <c r="APR70" s="5"/>
      <c r="APS70" s="5"/>
      <c r="APT70" s="5"/>
      <c r="APU70" s="5"/>
      <c r="APV70" s="5"/>
      <c r="APW70" s="5"/>
      <c r="APX70" s="5"/>
      <c r="APY70" s="5"/>
      <c r="APZ70" s="5"/>
      <c r="AQA70" s="5"/>
      <c r="AQB70" s="5"/>
      <c r="AQC70" s="5"/>
      <c r="AQD70" s="5"/>
      <c r="AQE70" s="5"/>
      <c r="AQF70" s="5"/>
      <c r="AQG70" s="5"/>
      <c r="AQH70" s="5"/>
      <c r="AQI70" s="5"/>
      <c r="AQJ70" s="5"/>
      <c r="AQK70" s="5"/>
      <c r="AQL70" s="5"/>
      <c r="AQM70" s="5"/>
      <c r="AQN70" s="5"/>
      <c r="AQO70" s="5"/>
      <c r="AQP70" s="5"/>
      <c r="AQQ70" s="5"/>
      <c r="AQR70" s="5"/>
      <c r="AQS70" s="5"/>
      <c r="AQT70" s="5"/>
      <c r="AQU70" s="5"/>
      <c r="AQV70" s="5"/>
      <c r="AQW70" s="5"/>
      <c r="AQX70" s="5"/>
      <c r="AQY70" s="5"/>
      <c r="AQZ70" s="5"/>
      <c r="ARA70" s="5"/>
      <c r="ARB70" s="5"/>
      <c r="ARC70" s="5"/>
      <c r="ARD70" s="5"/>
      <c r="ARE70" s="5"/>
      <c r="ARF70" s="5"/>
      <c r="ARG70" s="5"/>
      <c r="ARH70" s="5"/>
      <c r="ARI70" s="5"/>
      <c r="ARJ70" s="5"/>
      <c r="ARK70" s="5"/>
      <c r="ARL70" s="5"/>
      <c r="ARM70" s="5"/>
      <c r="ARN70" s="5"/>
      <c r="ARO70" s="5"/>
      <c r="ARP70" s="5"/>
      <c r="ARQ70" s="5"/>
      <c r="ARR70" s="5"/>
      <c r="ARS70" s="5"/>
      <c r="ART70" s="5"/>
      <c r="ARU70" s="5"/>
      <c r="ARV70" s="5"/>
      <c r="ARW70" s="5"/>
      <c r="ARX70" s="5"/>
      <c r="ARY70" s="5"/>
      <c r="ARZ70" s="5"/>
      <c r="ASA70" s="5"/>
      <c r="ASB70" s="5"/>
      <c r="ASC70" s="5"/>
      <c r="ASD70" s="5"/>
      <c r="ASE70" s="5"/>
      <c r="ASF70" s="5"/>
      <c r="ASG70" s="5"/>
      <c r="ASH70" s="5"/>
      <c r="ASI70" s="5"/>
      <c r="ASJ70" s="5"/>
      <c r="ASK70" s="5"/>
      <c r="ASL70" s="5"/>
      <c r="ASM70" s="5"/>
      <c r="ASN70" s="5"/>
      <c r="ASO70" s="5"/>
      <c r="ASP70" s="5"/>
      <c r="ASQ70" s="5"/>
      <c r="ASR70" s="5"/>
      <c r="ASS70" s="5"/>
      <c r="AST70" s="5"/>
      <c r="ASU70" s="5"/>
      <c r="ASV70" s="5"/>
      <c r="ASW70" s="5"/>
      <c r="ASX70" s="5"/>
      <c r="ASY70" s="5"/>
      <c r="ASZ70" s="5"/>
      <c r="ATA70" s="5"/>
      <c r="ATB70" s="5"/>
      <c r="ATC70" s="5"/>
      <c r="ATD70" s="5"/>
      <c r="ATE70" s="5"/>
      <c r="ATF70" s="5"/>
      <c r="ATG70" s="5"/>
      <c r="ATH70" s="5"/>
      <c r="ATI70" s="5"/>
      <c r="ATJ70" s="5"/>
      <c r="ATK70" s="5"/>
      <c r="ATL70" s="5"/>
      <c r="ATM70" s="5"/>
      <c r="ATN70" s="5"/>
      <c r="ATO70" s="5"/>
      <c r="ATP70" s="5"/>
      <c r="ATQ70" s="5"/>
      <c r="ATR70" s="5"/>
      <c r="ATS70" s="5"/>
      <c r="ATT70" s="5"/>
      <c r="ATU70" s="5"/>
      <c r="ATV70" s="5"/>
      <c r="ATW70" s="5"/>
      <c r="ATX70" s="5"/>
      <c r="ATY70" s="5"/>
      <c r="ATZ70" s="5"/>
      <c r="AUA70" s="5"/>
      <c r="AUB70" s="5"/>
      <c r="AUC70" s="5"/>
      <c r="AUD70" s="5"/>
      <c r="AUE70" s="5"/>
      <c r="AUF70" s="5"/>
      <c r="AUG70" s="5"/>
      <c r="AUH70" s="5"/>
      <c r="AUI70" s="5"/>
      <c r="AUJ70" s="5"/>
      <c r="AUK70" s="5"/>
      <c r="AUL70" s="5"/>
      <c r="AUM70" s="5"/>
      <c r="AUN70" s="5"/>
      <c r="AUO70" s="5"/>
      <c r="AUP70" s="5"/>
      <c r="AUQ70" s="5"/>
      <c r="AUR70" s="5"/>
      <c r="AUS70" s="5"/>
      <c r="AUT70" s="5"/>
      <c r="AUU70" s="5"/>
      <c r="AUV70" s="5"/>
      <c r="AUW70" s="5"/>
      <c r="AUX70" s="5"/>
      <c r="AUY70" s="5"/>
      <c r="AUZ70" s="5"/>
      <c r="AVA70" s="5"/>
      <c r="AVB70" s="5"/>
      <c r="AVC70" s="5"/>
      <c r="AVD70" s="5"/>
      <c r="AVE70" s="5"/>
      <c r="AVF70" s="5"/>
      <c r="AVG70" s="5"/>
      <c r="AVH70" s="5"/>
      <c r="AVI70" s="5"/>
      <c r="AVJ70" s="5"/>
      <c r="AVK70" s="5"/>
      <c r="AVL70" s="5"/>
      <c r="AVM70" s="5"/>
      <c r="AVN70" s="5"/>
      <c r="AVO70" s="5"/>
      <c r="AVP70" s="5"/>
      <c r="AVQ70" s="5"/>
      <c r="AVR70" s="5"/>
      <c r="AVS70" s="5"/>
      <c r="AVT70" s="5"/>
      <c r="AVU70" s="5"/>
      <c r="AVV70" s="5"/>
      <c r="AVW70" s="5"/>
      <c r="AVX70" s="5"/>
      <c r="AVY70" s="5"/>
      <c r="AVZ70" s="5"/>
      <c r="AWA70" s="5"/>
      <c r="AWB70" s="5"/>
      <c r="AWC70" s="5"/>
      <c r="AWD70" s="5"/>
      <c r="AWE70" s="5"/>
      <c r="AWF70" s="5"/>
      <c r="AWG70" s="5"/>
      <c r="AWH70" s="5"/>
      <c r="AWI70" s="5"/>
      <c r="AWJ70" s="5"/>
      <c r="AWK70" s="5"/>
      <c r="AWL70" s="5"/>
      <c r="AWM70" s="5"/>
      <c r="AWN70" s="5"/>
      <c r="AWO70" s="5"/>
      <c r="AWP70" s="5"/>
      <c r="AWQ70" s="5"/>
      <c r="AWR70" s="5"/>
      <c r="AWS70" s="5"/>
      <c r="AWT70" s="5"/>
      <c r="AWU70" s="5"/>
      <c r="AWV70" s="5"/>
      <c r="AWW70" s="5"/>
      <c r="AWX70" s="5"/>
      <c r="AWY70" s="5"/>
      <c r="AWZ70" s="5"/>
      <c r="AXA70" s="5"/>
      <c r="AXB70" s="5"/>
      <c r="AXC70" s="5"/>
      <c r="AXD70" s="5"/>
      <c r="AXE70" s="5"/>
      <c r="AXF70" s="5"/>
      <c r="AXG70" s="5"/>
      <c r="AXH70" s="5"/>
      <c r="AXI70" s="5"/>
      <c r="AXJ70" s="5"/>
      <c r="AXK70" s="5"/>
      <c r="AXL70" s="5"/>
      <c r="AXM70" s="5"/>
      <c r="AXN70" s="5"/>
      <c r="AXO70" s="5"/>
      <c r="AXP70" s="5"/>
      <c r="AXQ70" s="5"/>
      <c r="AXR70" s="5"/>
      <c r="AXS70" s="5"/>
      <c r="AXT70" s="5"/>
      <c r="AXU70" s="5"/>
      <c r="AXV70" s="5"/>
      <c r="AXW70" s="5"/>
      <c r="AXX70" s="5"/>
      <c r="AXY70" s="5"/>
      <c r="AXZ70" s="5"/>
      <c r="AYA70" s="5"/>
      <c r="AYB70" s="5"/>
      <c r="AYC70" s="5"/>
      <c r="AYD70" s="5"/>
      <c r="AYE70" s="5"/>
      <c r="AYF70" s="5"/>
      <c r="AYG70" s="5"/>
      <c r="AYH70" s="5"/>
      <c r="AYI70" s="5"/>
      <c r="AYJ70" s="5"/>
      <c r="AYK70" s="5"/>
      <c r="AYL70" s="5"/>
      <c r="AYM70" s="5"/>
      <c r="AYN70" s="5"/>
      <c r="AYO70" s="5"/>
      <c r="AYP70" s="5"/>
      <c r="AYQ70" s="5"/>
      <c r="AYR70" s="5"/>
      <c r="AYS70" s="5"/>
      <c r="AYT70" s="5"/>
      <c r="AYU70" s="5"/>
      <c r="AYV70" s="5"/>
      <c r="AYW70" s="5"/>
      <c r="AYX70" s="5"/>
      <c r="AYY70" s="5"/>
      <c r="AYZ70" s="5"/>
      <c r="AZA70" s="5"/>
      <c r="AZB70" s="5"/>
      <c r="AZC70" s="5"/>
      <c r="AZD70" s="5"/>
      <c r="AZE70" s="5"/>
      <c r="AZF70" s="5"/>
      <c r="AZG70" s="5"/>
      <c r="AZH70" s="5"/>
      <c r="AZI70" s="5"/>
      <c r="AZJ70" s="5"/>
      <c r="AZK70" s="5"/>
      <c r="AZL70" s="5"/>
      <c r="AZM70" s="5"/>
      <c r="AZN70" s="5"/>
      <c r="AZO70" s="5"/>
      <c r="AZP70" s="5"/>
      <c r="AZQ70" s="5"/>
      <c r="AZR70" s="5"/>
      <c r="AZS70" s="5"/>
      <c r="AZT70" s="5"/>
      <c r="AZU70" s="5"/>
      <c r="AZV70" s="5"/>
      <c r="AZW70" s="5"/>
      <c r="AZX70" s="5"/>
      <c r="AZY70" s="5"/>
      <c r="AZZ70" s="5"/>
      <c r="BAA70" s="5"/>
      <c r="BAB70" s="5"/>
      <c r="BAC70" s="5"/>
      <c r="BAD70" s="5"/>
      <c r="BAE70" s="5"/>
      <c r="BAF70" s="5"/>
      <c r="BAG70" s="5"/>
      <c r="BAH70" s="5"/>
      <c r="BAI70" s="5"/>
      <c r="BAJ70" s="5"/>
      <c r="BAK70" s="5"/>
      <c r="BAL70" s="5"/>
      <c r="BAM70" s="5"/>
      <c r="BAN70" s="5"/>
      <c r="BAO70" s="5"/>
      <c r="BAP70" s="5"/>
      <c r="BAQ70" s="5"/>
      <c r="BAR70" s="5"/>
      <c r="BAS70" s="5"/>
      <c r="BAT70" s="5"/>
      <c r="BAU70" s="5"/>
      <c r="BAV70" s="5"/>
      <c r="BAW70" s="5"/>
      <c r="BAX70" s="5"/>
      <c r="BAY70" s="5"/>
      <c r="BAZ70" s="5"/>
      <c r="BBA70" s="5"/>
      <c r="BBB70" s="5"/>
      <c r="BBC70" s="5"/>
      <c r="BBD70" s="5"/>
      <c r="BBE70" s="5"/>
      <c r="BBF70" s="5"/>
      <c r="BBG70" s="5"/>
      <c r="BBH70" s="5"/>
      <c r="BBI70" s="5"/>
      <c r="BBJ70" s="5"/>
      <c r="BBK70" s="5"/>
      <c r="BBL70" s="5"/>
      <c r="BBM70" s="5"/>
      <c r="BBN70" s="5"/>
      <c r="BBO70" s="5"/>
      <c r="BBP70" s="5"/>
      <c r="BBQ70" s="5"/>
      <c r="BBR70" s="5"/>
      <c r="BBS70" s="5"/>
      <c r="BBT70" s="5"/>
      <c r="BBU70" s="5"/>
      <c r="BBV70" s="5"/>
      <c r="BBW70" s="5"/>
      <c r="BBX70" s="5"/>
      <c r="BBY70" s="5"/>
      <c r="BBZ70" s="5"/>
      <c r="BCA70" s="5"/>
      <c r="BCB70" s="5"/>
      <c r="BCC70" s="5"/>
      <c r="BCD70" s="5"/>
      <c r="BCE70" s="5"/>
      <c r="BCF70" s="5"/>
      <c r="BCG70" s="5"/>
      <c r="BCH70" s="5"/>
      <c r="BCI70" s="5"/>
      <c r="BCJ70" s="5"/>
      <c r="BCK70" s="5"/>
      <c r="BCL70" s="5"/>
      <c r="BCM70" s="5"/>
      <c r="BCN70" s="5"/>
      <c r="BCO70" s="5"/>
      <c r="BCP70" s="5"/>
      <c r="BCQ70" s="5"/>
      <c r="BCR70" s="5"/>
      <c r="BCS70" s="5"/>
      <c r="BCT70" s="5"/>
      <c r="BCU70" s="5"/>
      <c r="BCV70" s="5"/>
      <c r="BCW70" s="5"/>
      <c r="BCX70" s="5"/>
      <c r="BCY70" s="5"/>
      <c r="BCZ70" s="5"/>
      <c r="BDA70" s="5"/>
      <c r="BDB70" s="5"/>
      <c r="BDC70" s="5"/>
      <c r="BDD70" s="5"/>
      <c r="BDE70" s="5"/>
      <c r="BDF70" s="5"/>
      <c r="BDG70" s="5"/>
      <c r="BDH70" s="5"/>
      <c r="BDI70" s="5"/>
      <c r="BDJ70" s="5"/>
      <c r="BDK70" s="5"/>
      <c r="BDL70" s="5"/>
      <c r="BDM70" s="5"/>
      <c r="BDN70" s="5"/>
      <c r="BDO70" s="5"/>
      <c r="BDP70" s="5"/>
      <c r="BDQ70" s="5"/>
      <c r="BDR70" s="5"/>
      <c r="BDS70" s="5"/>
      <c r="BDT70" s="5"/>
      <c r="BDU70" s="5"/>
      <c r="BDV70" s="5"/>
      <c r="BDW70" s="5"/>
      <c r="BDX70" s="5"/>
      <c r="BDY70" s="5"/>
      <c r="BDZ70" s="5"/>
      <c r="BEA70" s="5"/>
      <c r="BEB70" s="5"/>
      <c r="BEC70" s="5"/>
      <c r="BED70" s="5"/>
      <c r="BEE70" s="5"/>
      <c r="BEF70" s="5"/>
      <c r="BEG70" s="5"/>
      <c r="BEH70" s="5"/>
      <c r="BEI70" s="5"/>
      <c r="BEJ70" s="5"/>
      <c r="BEK70" s="5"/>
      <c r="BEL70" s="5"/>
      <c r="BEM70" s="5"/>
      <c r="BEN70" s="5"/>
      <c r="BEO70" s="5"/>
      <c r="BEP70" s="5"/>
      <c r="BEQ70" s="5"/>
      <c r="BER70" s="5"/>
      <c r="BES70" s="5"/>
      <c r="BET70" s="5"/>
      <c r="BEU70" s="5"/>
      <c r="BEV70" s="5"/>
      <c r="BEW70" s="5"/>
      <c r="BEX70" s="5"/>
      <c r="BEY70" s="5"/>
      <c r="BEZ70" s="5"/>
      <c r="BFA70" s="5"/>
      <c r="BFB70" s="5"/>
      <c r="BFC70" s="5"/>
      <c r="BFD70" s="5"/>
      <c r="BFE70" s="5"/>
      <c r="BFF70" s="5"/>
      <c r="BFG70" s="5"/>
      <c r="BFH70" s="5"/>
      <c r="BFI70" s="5"/>
      <c r="BFJ70" s="5"/>
      <c r="BFK70" s="5"/>
      <c r="BFL70" s="5"/>
      <c r="BFM70" s="5"/>
      <c r="BFN70" s="5"/>
      <c r="BFO70" s="5"/>
      <c r="BFP70" s="5"/>
      <c r="BFQ70" s="5"/>
      <c r="BFR70" s="5"/>
      <c r="BFS70" s="5"/>
      <c r="BFT70" s="5"/>
      <c r="BFU70" s="5"/>
      <c r="BFV70" s="5"/>
      <c r="BFW70" s="5"/>
      <c r="BFX70" s="5"/>
      <c r="BFY70" s="5"/>
      <c r="BFZ70" s="5"/>
      <c r="BGA70" s="5"/>
      <c r="BGB70" s="5"/>
      <c r="BGC70" s="5"/>
      <c r="BGD70" s="5"/>
      <c r="BGE70" s="5"/>
      <c r="BGF70" s="5"/>
      <c r="BGG70" s="5"/>
      <c r="BGH70" s="5"/>
      <c r="BGI70" s="5"/>
      <c r="BGJ70" s="5"/>
      <c r="BGK70" s="5"/>
      <c r="BGL70" s="5"/>
      <c r="BGM70" s="5"/>
      <c r="BGN70" s="5"/>
      <c r="BGO70" s="5"/>
      <c r="BGP70" s="5"/>
      <c r="BGQ70" s="5"/>
      <c r="BGR70" s="5"/>
      <c r="BGS70" s="5"/>
      <c r="BGT70" s="5"/>
      <c r="BGU70" s="5"/>
      <c r="BGV70" s="5"/>
      <c r="BGW70" s="5"/>
      <c r="BGX70" s="5"/>
      <c r="BGY70" s="5"/>
      <c r="BGZ70" s="5"/>
      <c r="BHA70" s="5"/>
      <c r="BHB70" s="5"/>
      <c r="BHC70" s="5"/>
      <c r="BHD70" s="5"/>
      <c r="BHE70" s="5"/>
      <c r="BHF70" s="5"/>
      <c r="BHG70" s="5"/>
      <c r="BHH70" s="5"/>
      <c r="BHI70" s="5"/>
      <c r="BHJ70" s="5"/>
      <c r="BHK70" s="5"/>
      <c r="BHL70" s="5"/>
      <c r="BHM70" s="5"/>
      <c r="BHN70" s="5"/>
      <c r="BHO70" s="5"/>
      <c r="BHP70" s="5"/>
      <c r="BHQ70" s="5"/>
      <c r="BHR70" s="5"/>
      <c r="BHS70" s="5"/>
      <c r="BHT70" s="5"/>
      <c r="BHU70" s="5"/>
      <c r="BHV70" s="5"/>
      <c r="BHW70" s="5"/>
      <c r="BHX70" s="5"/>
      <c r="BHY70" s="5"/>
      <c r="BHZ70" s="5"/>
      <c r="BIA70" s="5"/>
      <c r="BIB70" s="5"/>
      <c r="BIC70" s="5"/>
      <c r="BID70" s="5"/>
      <c r="BIE70" s="5"/>
      <c r="BIF70" s="5"/>
      <c r="BIG70" s="5"/>
      <c r="BIH70" s="5"/>
      <c r="BII70" s="5"/>
      <c r="BIJ70" s="5"/>
      <c r="BIK70" s="5"/>
      <c r="BIL70" s="5"/>
      <c r="BIM70" s="5"/>
      <c r="BIN70" s="5"/>
      <c r="BIO70" s="5"/>
      <c r="BIP70" s="5"/>
      <c r="BIQ70" s="5"/>
      <c r="BIR70" s="5"/>
      <c r="BIS70" s="5"/>
      <c r="BIT70" s="5"/>
      <c r="BIU70" s="5"/>
      <c r="BIV70" s="5"/>
      <c r="BIW70" s="5"/>
      <c r="BIX70" s="5"/>
      <c r="BIY70" s="5"/>
      <c r="BIZ70" s="5"/>
      <c r="BJA70" s="5"/>
      <c r="BJB70" s="5"/>
      <c r="BJC70" s="5"/>
      <c r="BJD70" s="5"/>
      <c r="BJE70" s="5"/>
      <c r="BJF70" s="5"/>
      <c r="BJG70" s="5"/>
      <c r="BJH70" s="5"/>
      <c r="BJI70" s="5"/>
      <c r="BJJ70" s="5"/>
      <c r="BJK70" s="5"/>
      <c r="BJL70" s="5"/>
      <c r="BJM70" s="5"/>
      <c r="BJN70" s="5"/>
      <c r="BJO70" s="5"/>
      <c r="BJP70" s="5"/>
      <c r="BJQ70" s="5"/>
      <c r="BJR70" s="5"/>
      <c r="BJS70" s="5"/>
      <c r="BJT70" s="5"/>
      <c r="BJU70" s="5"/>
      <c r="BJV70" s="5"/>
      <c r="BJW70" s="5"/>
      <c r="BJX70" s="5"/>
      <c r="BJY70" s="5"/>
      <c r="BJZ70" s="5"/>
      <c r="BKA70" s="5"/>
      <c r="BKB70" s="5"/>
      <c r="BKC70" s="5"/>
      <c r="BKD70" s="5"/>
      <c r="BKE70" s="5"/>
      <c r="BKF70" s="5"/>
      <c r="BKG70" s="5"/>
      <c r="BKH70" s="5"/>
      <c r="BKI70" s="5"/>
      <c r="BKJ70" s="5"/>
      <c r="BKK70" s="5"/>
      <c r="BKL70" s="5"/>
      <c r="BKM70" s="5"/>
      <c r="BKN70" s="5"/>
      <c r="BKO70" s="5"/>
      <c r="BKP70" s="5"/>
      <c r="BKQ70" s="5"/>
      <c r="BKR70" s="5"/>
      <c r="BKS70" s="5"/>
      <c r="BKT70" s="5"/>
      <c r="BKU70" s="5"/>
      <c r="BKV70" s="5"/>
      <c r="BKW70" s="5"/>
      <c r="BKX70" s="5"/>
      <c r="BKY70" s="5"/>
      <c r="BKZ70" s="5"/>
      <c r="BLA70" s="5"/>
      <c r="BLB70" s="5"/>
      <c r="BLC70" s="5"/>
      <c r="BLD70" s="5"/>
      <c r="BLE70" s="5"/>
      <c r="BLF70" s="5"/>
      <c r="BLG70" s="5"/>
      <c r="BLH70" s="5"/>
      <c r="BLI70" s="5"/>
      <c r="BLJ70" s="5"/>
      <c r="BLK70" s="5"/>
      <c r="BLL70" s="5"/>
      <c r="BLM70" s="5"/>
      <c r="BLN70" s="5"/>
      <c r="BLO70" s="5"/>
      <c r="BLP70" s="5"/>
      <c r="BLQ70" s="5"/>
      <c r="BLR70" s="5"/>
      <c r="BLS70" s="5"/>
      <c r="BLT70" s="5"/>
      <c r="BLU70" s="5"/>
      <c r="BLV70" s="5"/>
      <c r="BLW70" s="5"/>
      <c r="BLX70" s="5"/>
      <c r="BLY70" s="5"/>
      <c r="BLZ70" s="5"/>
      <c r="BMA70" s="5"/>
      <c r="BMB70" s="5"/>
      <c r="BMC70" s="5"/>
      <c r="BMD70" s="5"/>
      <c r="BME70" s="5"/>
      <c r="BMF70" s="5"/>
      <c r="BMG70" s="5"/>
      <c r="BMH70" s="5"/>
      <c r="BMI70" s="5"/>
      <c r="BMJ70" s="5"/>
      <c r="BMK70" s="5"/>
      <c r="BML70" s="5"/>
      <c r="BMM70" s="5"/>
      <c r="BMN70" s="5"/>
      <c r="BMO70" s="5"/>
      <c r="BMP70" s="5"/>
      <c r="BMQ70" s="5"/>
      <c r="BMR70" s="5"/>
      <c r="BMS70" s="5"/>
      <c r="BMT70" s="5"/>
      <c r="BMU70" s="5"/>
      <c r="BMV70" s="5"/>
      <c r="BMW70" s="5"/>
      <c r="BMX70" s="5"/>
      <c r="BMY70" s="5"/>
      <c r="BMZ70" s="5"/>
      <c r="BNA70" s="5"/>
      <c r="BNB70" s="5"/>
      <c r="BNC70" s="5"/>
      <c r="BND70" s="5"/>
      <c r="BNE70" s="5"/>
      <c r="BNF70" s="5"/>
      <c r="BNG70" s="5"/>
      <c r="BNH70" s="5"/>
      <c r="BNI70" s="5"/>
      <c r="BNJ70" s="5"/>
      <c r="BNK70" s="5"/>
      <c r="BNL70" s="5"/>
      <c r="BNM70" s="5"/>
      <c r="BNN70" s="5"/>
      <c r="BNO70" s="5"/>
      <c r="BNP70" s="5"/>
      <c r="BNQ70" s="5"/>
      <c r="BNR70" s="5"/>
      <c r="BNS70" s="5"/>
      <c r="BNT70" s="5"/>
      <c r="BNU70" s="5"/>
      <c r="BNV70" s="5"/>
      <c r="BNW70" s="5"/>
      <c r="BNX70" s="5"/>
      <c r="BNY70" s="5"/>
      <c r="BNZ70" s="5"/>
      <c r="BOA70" s="5"/>
      <c r="BOB70" s="5"/>
      <c r="BOC70" s="5"/>
      <c r="BOD70" s="5"/>
      <c r="BOE70" s="5"/>
      <c r="BOF70" s="5"/>
      <c r="BOG70" s="5"/>
      <c r="BOH70" s="5"/>
      <c r="BOI70" s="5"/>
      <c r="BOJ70" s="5"/>
      <c r="BOK70" s="5"/>
      <c r="BOL70" s="5"/>
      <c r="BOM70" s="5"/>
      <c r="BON70" s="5"/>
      <c r="BOO70" s="5"/>
      <c r="BOP70" s="5"/>
      <c r="BOQ70" s="5"/>
      <c r="BOR70" s="5"/>
      <c r="BOS70" s="5"/>
      <c r="BOT70" s="5"/>
      <c r="BOU70" s="5"/>
      <c r="BOV70" s="5"/>
      <c r="BOW70" s="5"/>
      <c r="BOX70" s="5"/>
      <c r="BOY70" s="5"/>
      <c r="BOZ70" s="5"/>
      <c r="BPA70" s="5"/>
      <c r="BPB70" s="5"/>
      <c r="BPC70" s="5"/>
      <c r="BPD70" s="5"/>
      <c r="BPE70" s="5"/>
      <c r="BPF70" s="5"/>
      <c r="BPG70" s="5"/>
      <c r="BPH70" s="5"/>
      <c r="BPI70" s="5"/>
      <c r="BPJ70" s="5"/>
      <c r="BPK70" s="5"/>
      <c r="BPL70" s="5"/>
      <c r="BPM70" s="5"/>
      <c r="BPN70" s="5"/>
      <c r="BPO70" s="5"/>
      <c r="BPP70" s="5"/>
      <c r="BPQ70" s="5"/>
      <c r="BPR70" s="5"/>
      <c r="BPS70" s="5"/>
      <c r="BPT70" s="5"/>
      <c r="BPU70" s="5"/>
      <c r="BPV70" s="5"/>
      <c r="BPW70" s="5"/>
      <c r="BPX70" s="5"/>
      <c r="BPY70" s="5"/>
      <c r="BPZ70" s="5"/>
      <c r="BQA70" s="5"/>
      <c r="BQB70" s="5"/>
      <c r="BQC70" s="5"/>
      <c r="BQD70" s="5"/>
      <c r="BQE70" s="5"/>
      <c r="BQF70" s="5"/>
      <c r="BQG70" s="5"/>
      <c r="BQH70" s="5"/>
      <c r="BQI70" s="5"/>
      <c r="BQJ70" s="5"/>
      <c r="BQK70" s="5"/>
      <c r="BQL70" s="5"/>
      <c r="BQM70" s="5"/>
      <c r="BQN70" s="5"/>
      <c r="BQO70" s="5"/>
      <c r="BQP70" s="5"/>
      <c r="BQQ70" s="5"/>
      <c r="BQR70" s="5"/>
      <c r="BQS70" s="5"/>
      <c r="BQT70" s="5"/>
      <c r="BQU70" s="5"/>
      <c r="BQV70" s="5"/>
      <c r="BQW70" s="5"/>
      <c r="BQX70" s="5"/>
      <c r="BQY70" s="5"/>
      <c r="BQZ70" s="5"/>
      <c r="BRA70" s="5"/>
      <c r="BRB70" s="5"/>
      <c r="BRC70" s="5"/>
      <c r="BRD70" s="5"/>
      <c r="BRE70" s="5"/>
      <c r="BRF70" s="5"/>
      <c r="BRG70" s="5"/>
      <c r="BRH70" s="5"/>
      <c r="BRI70" s="5"/>
      <c r="BRJ70" s="5"/>
      <c r="BRK70" s="5"/>
      <c r="BRL70" s="5"/>
      <c r="BRM70" s="5"/>
      <c r="BRN70" s="5"/>
      <c r="BRO70" s="5"/>
      <c r="BRP70" s="5"/>
      <c r="BRQ70" s="5"/>
      <c r="BRR70" s="5"/>
      <c r="BRS70" s="5"/>
      <c r="BRT70" s="5"/>
      <c r="BRU70" s="5"/>
      <c r="BRV70" s="5"/>
      <c r="BRW70" s="5"/>
      <c r="BRX70" s="5"/>
      <c r="BRY70" s="5"/>
      <c r="BRZ70" s="5"/>
      <c r="BSA70" s="5"/>
      <c r="BSB70" s="5"/>
      <c r="BSC70" s="5"/>
      <c r="BSD70" s="5"/>
      <c r="BSE70" s="5"/>
      <c r="BSF70" s="5"/>
      <c r="BSG70" s="5"/>
      <c r="BSH70" s="5"/>
      <c r="BSI70" s="5"/>
      <c r="BSJ70" s="5"/>
      <c r="BSK70" s="5"/>
      <c r="BSL70" s="5"/>
      <c r="BSM70" s="5"/>
      <c r="BSN70" s="5"/>
      <c r="BSO70" s="5"/>
      <c r="BSP70" s="5"/>
      <c r="BSQ70" s="5"/>
      <c r="BSR70" s="5"/>
      <c r="BSS70" s="5"/>
      <c r="BST70" s="5"/>
      <c r="BSU70" s="5"/>
      <c r="BSV70" s="5"/>
      <c r="BSW70" s="5"/>
      <c r="BSX70" s="5"/>
      <c r="BSY70" s="5"/>
      <c r="BSZ70" s="5"/>
      <c r="BTA70" s="5"/>
      <c r="BTB70" s="5"/>
      <c r="BTC70" s="5"/>
      <c r="BTD70" s="5"/>
      <c r="BTE70" s="5"/>
      <c r="BTF70" s="5"/>
      <c r="BTG70" s="5"/>
      <c r="BTH70" s="5"/>
      <c r="BTI70" s="5"/>
      <c r="BTJ70" s="5"/>
      <c r="BTK70" s="5"/>
      <c r="BTL70" s="5"/>
      <c r="BTM70" s="5"/>
      <c r="BTN70" s="5"/>
      <c r="BTO70" s="5"/>
      <c r="BTP70" s="5"/>
      <c r="BTQ70" s="5"/>
      <c r="BTR70" s="5"/>
      <c r="BTS70" s="5"/>
      <c r="BTT70" s="5"/>
      <c r="BTU70" s="5"/>
      <c r="BTV70" s="5"/>
      <c r="BTW70" s="5"/>
      <c r="BTX70" s="5"/>
      <c r="BTY70" s="5"/>
      <c r="BTZ70" s="5"/>
      <c r="BUA70" s="5"/>
      <c r="BUB70" s="5"/>
      <c r="BUC70" s="5"/>
      <c r="BUD70" s="5"/>
      <c r="BUE70" s="5"/>
      <c r="BUF70" s="5"/>
      <c r="BUG70" s="5"/>
      <c r="BUH70" s="5"/>
      <c r="BUI70" s="5"/>
      <c r="BUJ70" s="5"/>
      <c r="BUK70" s="5"/>
      <c r="BUL70" s="5"/>
      <c r="BUM70" s="5"/>
      <c r="BUN70" s="5"/>
      <c r="BUO70" s="5"/>
      <c r="BUP70" s="5"/>
      <c r="BUQ70" s="5"/>
      <c r="BUR70" s="5"/>
      <c r="BUS70" s="5"/>
      <c r="BUT70" s="5"/>
      <c r="BUU70" s="5"/>
      <c r="BUV70" s="5"/>
      <c r="BUW70" s="5"/>
      <c r="BUX70" s="5"/>
      <c r="BUY70" s="5"/>
      <c r="BUZ70" s="5"/>
      <c r="BVA70" s="5"/>
      <c r="BVB70" s="5"/>
      <c r="BVC70" s="5"/>
      <c r="BVD70" s="5"/>
      <c r="BVE70" s="5"/>
      <c r="BVF70" s="5"/>
      <c r="BVG70" s="5"/>
      <c r="BVH70" s="5"/>
      <c r="BVI70" s="5"/>
      <c r="BVJ70" s="5"/>
      <c r="BVK70" s="5"/>
      <c r="BVL70" s="5"/>
      <c r="BVM70" s="5"/>
      <c r="BVN70" s="5"/>
      <c r="BVO70" s="5"/>
      <c r="BVP70" s="5"/>
      <c r="BVQ70" s="5"/>
      <c r="BVR70" s="5"/>
      <c r="BVS70" s="5"/>
      <c r="BVT70" s="5"/>
      <c r="BVU70" s="5"/>
      <c r="BVV70" s="5"/>
      <c r="BVW70" s="5"/>
      <c r="BVX70" s="5"/>
      <c r="BVY70" s="5"/>
      <c r="BVZ70" s="5"/>
      <c r="BWA70" s="5"/>
      <c r="BWB70" s="5"/>
      <c r="BWC70" s="5"/>
      <c r="BWD70" s="5"/>
      <c r="BWE70" s="5"/>
      <c r="BWF70" s="5"/>
      <c r="BWG70" s="5"/>
      <c r="BWH70" s="5"/>
      <c r="BWI70" s="5"/>
      <c r="BWJ70" s="5"/>
      <c r="BWK70" s="5"/>
      <c r="BWL70" s="5"/>
      <c r="BWM70" s="5"/>
      <c r="BWN70" s="5"/>
      <c r="BWO70" s="5"/>
      <c r="BWP70" s="5"/>
      <c r="BWQ70" s="5"/>
      <c r="BWR70" s="5"/>
      <c r="BWS70" s="5"/>
      <c r="BWT70" s="5"/>
      <c r="BWU70" s="5"/>
      <c r="BWV70" s="5"/>
      <c r="BWW70" s="5"/>
      <c r="BWX70" s="5"/>
      <c r="BWY70" s="5"/>
      <c r="BWZ70" s="5"/>
      <c r="BXA70" s="5"/>
      <c r="BXB70" s="5"/>
      <c r="BXC70" s="5"/>
      <c r="BXD70" s="5"/>
      <c r="BXE70" s="5"/>
      <c r="BXF70" s="5"/>
      <c r="BXG70" s="5"/>
      <c r="BXH70" s="5"/>
      <c r="BXI70" s="5"/>
      <c r="BXJ70" s="5"/>
      <c r="BXK70" s="5"/>
      <c r="BXL70" s="5"/>
      <c r="BXM70" s="5"/>
      <c r="BXN70" s="5"/>
      <c r="BXO70" s="5"/>
      <c r="BXP70" s="5"/>
      <c r="BXQ70" s="5"/>
      <c r="BXR70" s="5"/>
      <c r="BXS70" s="5"/>
      <c r="BXT70" s="5"/>
      <c r="BXU70" s="5"/>
      <c r="BXV70" s="5"/>
      <c r="BXW70" s="5"/>
      <c r="BXX70" s="5"/>
      <c r="BXY70" s="5"/>
      <c r="BXZ70" s="5"/>
      <c r="BYA70" s="5"/>
      <c r="BYB70" s="5"/>
      <c r="BYC70" s="5"/>
      <c r="BYD70" s="5"/>
      <c r="BYE70" s="5"/>
      <c r="BYF70" s="5"/>
      <c r="BYG70" s="5"/>
      <c r="BYH70" s="5"/>
      <c r="BYI70" s="5"/>
      <c r="BYJ70" s="5"/>
      <c r="BYK70" s="5"/>
      <c r="BYL70" s="5"/>
      <c r="BYM70" s="5"/>
      <c r="BYN70" s="5"/>
      <c r="BYO70" s="5"/>
      <c r="BYP70" s="5"/>
      <c r="BYQ70" s="5"/>
      <c r="BYR70" s="5"/>
      <c r="BYS70" s="5"/>
      <c r="BYT70" s="5"/>
      <c r="BYU70" s="5"/>
      <c r="BYV70" s="5"/>
      <c r="BYW70" s="5"/>
      <c r="BYX70" s="5"/>
      <c r="BYY70" s="5"/>
      <c r="BYZ70" s="5"/>
      <c r="BZA70" s="5"/>
      <c r="BZB70" s="5"/>
      <c r="BZC70" s="5"/>
      <c r="BZD70" s="5"/>
      <c r="BZE70" s="5"/>
      <c r="BZF70" s="5"/>
      <c r="BZG70" s="5"/>
      <c r="BZH70" s="5"/>
      <c r="BZI70" s="5"/>
      <c r="BZJ70" s="5"/>
      <c r="BZK70" s="5"/>
      <c r="BZL70" s="5"/>
      <c r="BZM70" s="5"/>
      <c r="BZN70" s="5"/>
      <c r="BZO70" s="5"/>
      <c r="BZP70" s="5"/>
      <c r="BZQ70" s="5"/>
      <c r="BZR70" s="5"/>
      <c r="BZS70" s="5"/>
      <c r="BZT70" s="5"/>
      <c r="BZU70" s="5"/>
      <c r="BZV70" s="5"/>
      <c r="BZW70" s="5"/>
      <c r="BZX70" s="5"/>
      <c r="BZY70" s="5"/>
      <c r="BZZ70" s="5"/>
      <c r="CAA70" s="5"/>
      <c r="CAB70" s="5"/>
      <c r="CAC70" s="5"/>
      <c r="CAD70" s="5"/>
      <c r="CAE70" s="5"/>
      <c r="CAF70" s="5"/>
      <c r="CAG70" s="5"/>
      <c r="CAH70" s="5"/>
      <c r="CAI70" s="5"/>
      <c r="CAJ70" s="5"/>
      <c r="CAK70" s="5"/>
      <c r="CAL70" s="5"/>
      <c r="CAM70" s="5"/>
      <c r="CAN70" s="5"/>
      <c r="CAO70" s="5"/>
      <c r="CAP70" s="5"/>
      <c r="CAQ70" s="5"/>
      <c r="CAR70" s="5"/>
      <c r="CAS70" s="5"/>
      <c r="CAT70" s="5"/>
      <c r="CAU70" s="5"/>
      <c r="CAV70" s="5"/>
      <c r="CAW70" s="5"/>
      <c r="CAX70" s="5"/>
      <c r="CAY70" s="5"/>
      <c r="CAZ70" s="5"/>
      <c r="CBA70" s="5"/>
      <c r="CBB70" s="5"/>
      <c r="CBC70" s="5"/>
      <c r="CBD70" s="5"/>
      <c r="CBE70" s="5"/>
      <c r="CBF70" s="5"/>
      <c r="CBG70" s="5"/>
      <c r="CBH70" s="5"/>
      <c r="CBI70" s="5"/>
      <c r="CBJ70" s="5"/>
      <c r="CBK70" s="5"/>
      <c r="CBL70" s="5"/>
      <c r="CBM70" s="5"/>
      <c r="CBN70" s="5"/>
      <c r="CBO70" s="5"/>
      <c r="CBP70" s="5"/>
      <c r="CBQ70" s="5"/>
      <c r="CBR70" s="5"/>
      <c r="CBS70" s="5"/>
      <c r="CBT70" s="5"/>
      <c r="CBU70" s="5"/>
      <c r="CBV70" s="5"/>
      <c r="CBW70" s="5"/>
      <c r="CBX70" s="5"/>
      <c r="CBY70" s="5"/>
      <c r="CBZ70" s="5"/>
      <c r="CCA70" s="5"/>
      <c r="CCB70" s="5"/>
      <c r="CCC70" s="5"/>
      <c r="CCD70" s="5"/>
      <c r="CCE70" s="5"/>
      <c r="CCF70" s="5"/>
      <c r="CCG70" s="5"/>
      <c r="CCH70" s="5"/>
      <c r="CCI70" s="5"/>
      <c r="CCJ70" s="5"/>
      <c r="CCK70" s="5"/>
      <c r="CCL70" s="5"/>
      <c r="CCM70" s="5"/>
      <c r="CCN70" s="5"/>
      <c r="CCO70" s="5"/>
      <c r="CCP70" s="5"/>
      <c r="CCQ70" s="5"/>
      <c r="CCR70" s="5"/>
      <c r="CCS70" s="5"/>
      <c r="CCT70" s="5"/>
      <c r="CCU70" s="5"/>
      <c r="CCV70" s="5"/>
      <c r="CCW70" s="5"/>
      <c r="CCX70" s="5"/>
      <c r="CCY70" s="5"/>
      <c r="CCZ70" s="5"/>
      <c r="CDA70" s="5"/>
      <c r="CDB70" s="5"/>
      <c r="CDC70" s="5"/>
      <c r="CDD70" s="5"/>
      <c r="CDE70" s="5"/>
      <c r="CDF70" s="5"/>
      <c r="CDG70" s="5"/>
      <c r="CDH70" s="5"/>
      <c r="CDI70" s="5"/>
      <c r="CDJ70" s="5"/>
      <c r="CDK70" s="5"/>
      <c r="CDL70" s="5"/>
      <c r="CDM70" s="5"/>
      <c r="CDN70" s="5"/>
      <c r="CDO70" s="5"/>
      <c r="CDP70" s="5"/>
      <c r="CDQ70" s="5"/>
      <c r="CDR70" s="5"/>
      <c r="CDS70" s="5"/>
      <c r="CDT70" s="5"/>
      <c r="CDU70" s="5"/>
      <c r="CDV70" s="5"/>
      <c r="CDW70" s="5"/>
      <c r="CDX70" s="5"/>
      <c r="CDY70" s="5"/>
      <c r="CDZ70" s="5"/>
      <c r="CEA70" s="5"/>
      <c r="CEB70" s="5"/>
      <c r="CEC70" s="5"/>
      <c r="CED70" s="5"/>
      <c r="CEE70" s="5"/>
      <c r="CEF70" s="5"/>
      <c r="CEG70" s="5"/>
      <c r="CEH70" s="5"/>
      <c r="CEI70" s="5"/>
      <c r="CEJ70" s="5"/>
      <c r="CEK70" s="5"/>
      <c r="CEL70" s="5"/>
      <c r="CEM70" s="5"/>
      <c r="CEN70" s="5"/>
      <c r="CEO70" s="5"/>
      <c r="CEP70" s="5"/>
      <c r="CEQ70" s="5"/>
      <c r="CER70" s="5"/>
      <c r="CES70" s="5"/>
      <c r="CET70" s="5"/>
      <c r="CEU70" s="5"/>
      <c r="CEV70" s="5"/>
      <c r="CEW70" s="5"/>
      <c r="CEX70" s="5"/>
      <c r="CEY70" s="5"/>
      <c r="CEZ70" s="5"/>
      <c r="CFA70" s="5"/>
      <c r="CFB70" s="5"/>
      <c r="CFC70" s="5"/>
      <c r="CFD70" s="5"/>
      <c r="CFE70" s="5"/>
      <c r="CFF70" s="5"/>
      <c r="CFG70" s="5"/>
      <c r="CFH70" s="5"/>
      <c r="CFI70" s="5"/>
      <c r="CFJ70" s="5"/>
      <c r="CFK70" s="5"/>
      <c r="CFL70" s="5"/>
      <c r="CFM70" s="5"/>
      <c r="CFN70" s="5"/>
      <c r="CFO70" s="5"/>
      <c r="CFP70" s="5"/>
      <c r="CFQ70" s="5"/>
      <c r="CFR70" s="5"/>
      <c r="CFS70" s="5"/>
      <c r="CFT70" s="5"/>
      <c r="CFU70" s="5"/>
      <c r="CFV70" s="5"/>
      <c r="CFW70" s="5"/>
      <c r="CFX70" s="5"/>
      <c r="CFY70" s="5"/>
      <c r="CFZ70" s="5"/>
      <c r="CGA70" s="5"/>
      <c r="CGB70" s="5"/>
      <c r="CGC70" s="5"/>
      <c r="CGD70" s="5"/>
      <c r="CGE70" s="5"/>
      <c r="CGF70" s="5"/>
      <c r="CGG70" s="5"/>
      <c r="CGH70" s="5"/>
      <c r="CGI70" s="5"/>
      <c r="CGJ70" s="5"/>
      <c r="CGK70" s="5"/>
      <c r="CGL70" s="5"/>
      <c r="CGM70" s="5"/>
      <c r="CGN70" s="5"/>
      <c r="CGO70" s="5"/>
      <c r="CGP70" s="5"/>
      <c r="CGQ70" s="5"/>
      <c r="CGR70" s="5"/>
      <c r="CGS70" s="5"/>
      <c r="CGT70" s="5"/>
      <c r="CGU70" s="5"/>
      <c r="CGV70" s="5"/>
      <c r="CGW70" s="5"/>
      <c r="CGX70" s="5"/>
      <c r="CGY70" s="5"/>
      <c r="CGZ70" s="5"/>
      <c r="CHA70" s="5"/>
      <c r="CHB70" s="5"/>
      <c r="CHC70" s="5"/>
      <c r="CHD70" s="5"/>
      <c r="CHE70" s="5"/>
      <c r="CHF70" s="5"/>
      <c r="CHG70" s="5"/>
      <c r="CHH70" s="5"/>
      <c r="CHI70" s="5"/>
      <c r="CHJ70" s="5"/>
      <c r="CHK70" s="5"/>
      <c r="CHL70" s="5"/>
      <c r="CHM70" s="5"/>
      <c r="CHN70" s="5"/>
      <c r="CHO70" s="5"/>
      <c r="CHP70" s="5"/>
      <c r="CHQ70" s="5"/>
      <c r="CHR70" s="5"/>
      <c r="CHS70" s="5"/>
      <c r="CHT70" s="5"/>
      <c r="CHU70" s="5"/>
      <c r="CHV70" s="5"/>
      <c r="CHW70" s="5"/>
      <c r="CHX70" s="5"/>
      <c r="CHY70" s="5"/>
      <c r="CHZ70" s="5"/>
      <c r="CIA70" s="5"/>
      <c r="CIB70" s="5"/>
      <c r="CIC70" s="5"/>
      <c r="CID70" s="5"/>
      <c r="CIE70" s="5"/>
      <c r="CIF70" s="5"/>
      <c r="CIG70" s="5"/>
      <c r="CIH70" s="5"/>
      <c r="CII70" s="5"/>
      <c r="CIJ70" s="5"/>
      <c r="CIK70" s="5"/>
      <c r="CIL70" s="5"/>
      <c r="CIM70" s="5"/>
      <c r="CIN70" s="5"/>
      <c r="CIO70" s="5"/>
      <c r="CIP70" s="5"/>
      <c r="CIQ70" s="5"/>
      <c r="CIR70" s="5"/>
      <c r="CIS70" s="5"/>
      <c r="CIT70" s="5"/>
      <c r="CIU70" s="5"/>
      <c r="CIV70" s="5"/>
      <c r="CIW70" s="5"/>
      <c r="CIX70" s="5"/>
      <c r="CIY70" s="5"/>
      <c r="CIZ70" s="5"/>
      <c r="CJA70" s="5"/>
      <c r="CJB70" s="5"/>
      <c r="CJC70" s="5"/>
      <c r="CJD70" s="5"/>
      <c r="CJE70" s="5"/>
      <c r="CJF70" s="5"/>
      <c r="CJG70" s="5"/>
      <c r="CJH70" s="5"/>
      <c r="CJI70" s="5"/>
      <c r="CJJ70" s="5"/>
      <c r="CJK70" s="5"/>
      <c r="CJL70" s="5"/>
      <c r="CJM70" s="5"/>
      <c r="CJN70" s="5"/>
      <c r="CJO70" s="5"/>
      <c r="CJP70" s="5"/>
      <c r="CJQ70" s="5"/>
      <c r="CJR70" s="5"/>
      <c r="CJS70" s="5"/>
      <c r="CJT70" s="5"/>
      <c r="CJU70" s="5"/>
      <c r="CJV70" s="5"/>
      <c r="CJW70" s="5"/>
      <c r="CJX70" s="5"/>
      <c r="CJY70" s="5"/>
      <c r="CJZ70" s="5"/>
      <c r="CKA70" s="5"/>
      <c r="CKB70" s="5"/>
      <c r="CKC70" s="5"/>
      <c r="CKD70" s="5"/>
      <c r="CKE70" s="5"/>
      <c r="CKF70" s="5"/>
      <c r="CKG70" s="5"/>
      <c r="CKH70" s="5"/>
      <c r="CKI70" s="5"/>
      <c r="CKJ70" s="5"/>
      <c r="CKK70" s="5"/>
      <c r="CKL70" s="5"/>
      <c r="CKM70" s="5"/>
      <c r="CKN70" s="5"/>
      <c r="CKO70" s="5"/>
      <c r="CKP70" s="5"/>
      <c r="CKQ70" s="5"/>
      <c r="CKR70" s="5"/>
      <c r="CKS70" s="5"/>
      <c r="CKT70" s="5"/>
      <c r="CKU70" s="5"/>
      <c r="CKV70" s="5"/>
      <c r="CKW70" s="5"/>
      <c r="CKX70" s="5"/>
      <c r="CKY70" s="5"/>
      <c r="CKZ70" s="5"/>
      <c r="CLA70" s="5"/>
      <c r="CLB70" s="5"/>
      <c r="CLC70" s="5"/>
      <c r="CLD70" s="5"/>
      <c r="CLE70" s="5"/>
      <c r="CLF70" s="5"/>
      <c r="CLG70" s="5"/>
      <c r="CLH70" s="5"/>
      <c r="CLI70" s="5"/>
      <c r="CLJ70" s="5"/>
      <c r="CLK70" s="5"/>
      <c r="CLL70" s="5"/>
      <c r="CLM70" s="5"/>
      <c r="CLN70" s="5"/>
      <c r="CLO70" s="5"/>
      <c r="CLP70" s="5"/>
      <c r="CLQ70" s="5"/>
      <c r="CLR70" s="5"/>
      <c r="CLS70" s="5"/>
      <c r="CLT70" s="5"/>
      <c r="CLU70" s="5"/>
      <c r="CLV70" s="5"/>
      <c r="CLW70" s="5"/>
      <c r="CLX70" s="5"/>
      <c r="CLY70" s="5"/>
      <c r="CLZ70" s="5"/>
      <c r="CMA70" s="5"/>
      <c r="CMB70" s="5"/>
      <c r="CMC70" s="5"/>
      <c r="CMD70" s="5"/>
      <c r="CME70" s="5"/>
      <c r="CMF70" s="5"/>
      <c r="CMG70" s="5"/>
      <c r="CMH70" s="5"/>
      <c r="CMI70" s="5"/>
      <c r="CMJ70" s="5"/>
      <c r="CMK70" s="5"/>
      <c r="CML70" s="5"/>
      <c r="CMM70" s="5"/>
      <c r="CMN70" s="5"/>
      <c r="CMO70" s="5"/>
      <c r="CMP70" s="5"/>
      <c r="CMQ70" s="5"/>
      <c r="CMR70" s="5"/>
      <c r="CMS70" s="5"/>
      <c r="CMT70" s="5"/>
      <c r="CMU70" s="5"/>
      <c r="CMV70" s="5"/>
      <c r="CMW70" s="5"/>
      <c r="CMX70" s="5"/>
      <c r="CMY70" s="5"/>
      <c r="CMZ70" s="5"/>
      <c r="CNA70" s="5"/>
      <c r="CNB70" s="5"/>
      <c r="CNC70" s="5"/>
      <c r="CND70" s="5"/>
      <c r="CNE70" s="5"/>
      <c r="CNF70" s="5"/>
      <c r="CNG70" s="5"/>
      <c r="CNH70" s="5"/>
      <c r="CNI70" s="5"/>
      <c r="CNJ70" s="5"/>
      <c r="CNK70" s="5"/>
      <c r="CNL70" s="5"/>
      <c r="CNM70" s="5"/>
      <c r="CNN70" s="5"/>
      <c r="CNO70" s="5"/>
      <c r="CNP70" s="5"/>
      <c r="CNQ70" s="5"/>
      <c r="CNR70" s="5"/>
      <c r="CNS70" s="5"/>
      <c r="CNT70" s="5"/>
      <c r="CNU70" s="5"/>
      <c r="CNV70" s="5"/>
      <c r="CNW70" s="5"/>
      <c r="CNX70" s="5"/>
      <c r="CNY70" s="5"/>
      <c r="CNZ70" s="5"/>
      <c r="COA70" s="5"/>
      <c r="COB70" s="5"/>
      <c r="COC70" s="5"/>
      <c r="COD70" s="5"/>
      <c r="COE70" s="5"/>
      <c r="COF70" s="5"/>
      <c r="COG70" s="5"/>
      <c r="COH70" s="5"/>
      <c r="COI70" s="5"/>
      <c r="COJ70" s="5"/>
      <c r="COK70" s="5"/>
      <c r="COL70" s="5"/>
      <c r="COM70" s="5"/>
      <c r="CON70" s="5"/>
      <c r="COO70" s="5"/>
      <c r="COP70" s="5"/>
      <c r="COQ70" s="5"/>
      <c r="COR70" s="5"/>
      <c r="COS70" s="5"/>
      <c r="COT70" s="5"/>
      <c r="COU70" s="5"/>
      <c r="COV70" s="5"/>
      <c r="COW70" s="5"/>
      <c r="COX70" s="5"/>
      <c r="COY70" s="5"/>
      <c r="COZ70" s="5"/>
      <c r="CPA70" s="5"/>
      <c r="CPB70" s="5"/>
      <c r="CPC70" s="5"/>
      <c r="CPD70" s="5"/>
      <c r="CPE70" s="5"/>
      <c r="CPF70" s="5"/>
      <c r="CPG70" s="5"/>
      <c r="CPH70" s="5"/>
      <c r="CPI70" s="5"/>
      <c r="CPJ70" s="5"/>
      <c r="CPK70" s="5"/>
      <c r="CPL70" s="5"/>
      <c r="CPM70" s="5"/>
      <c r="CPN70" s="5"/>
      <c r="CPO70" s="5"/>
      <c r="CPP70" s="5"/>
      <c r="CPQ70" s="5"/>
      <c r="CPR70" s="5"/>
      <c r="CPS70" s="5"/>
      <c r="CPT70" s="5"/>
      <c r="CPU70" s="5"/>
      <c r="CPV70" s="5"/>
      <c r="CPW70" s="5"/>
      <c r="CPX70" s="5"/>
      <c r="CPY70" s="5"/>
      <c r="CPZ70" s="5"/>
      <c r="CQA70" s="5"/>
      <c r="CQB70" s="5"/>
      <c r="CQC70" s="5"/>
      <c r="CQD70" s="5"/>
      <c r="CQE70" s="5"/>
      <c r="CQF70" s="5"/>
      <c r="CQG70" s="5"/>
      <c r="CQH70" s="5"/>
      <c r="CQI70" s="5"/>
      <c r="CQJ70" s="5"/>
      <c r="CQK70" s="5"/>
      <c r="CQL70" s="5"/>
      <c r="CQM70" s="5"/>
      <c r="CQN70" s="5"/>
      <c r="CQO70" s="5"/>
      <c r="CQP70" s="5"/>
      <c r="CQQ70" s="5"/>
      <c r="CQR70" s="5"/>
      <c r="CQS70" s="5"/>
      <c r="CQT70" s="5"/>
      <c r="CQU70" s="5"/>
      <c r="CQV70" s="5"/>
      <c r="CQW70" s="5"/>
      <c r="CQX70" s="5"/>
      <c r="CQY70" s="5"/>
      <c r="CQZ70" s="5"/>
      <c r="CRA70" s="5"/>
      <c r="CRB70" s="5"/>
      <c r="CRC70" s="5"/>
      <c r="CRD70" s="5"/>
      <c r="CRE70" s="5"/>
      <c r="CRF70" s="5"/>
      <c r="CRG70" s="5"/>
      <c r="CRH70" s="5"/>
      <c r="CRI70" s="5"/>
      <c r="CRJ70" s="5"/>
      <c r="CRK70" s="5"/>
      <c r="CRL70" s="5"/>
      <c r="CRM70" s="5"/>
      <c r="CRN70" s="5"/>
      <c r="CRO70" s="5"/>
      <c r="CRP70" s="5"/>
      <c r="CRQ70" s="5"/>
      <c r="CRR70" s="5"/>
      <c r="CRS70" s="5"/>
      <c r="CRT70" s="5"/>
      <c r="CRU70" s="5"/>
      <c r="CRV70" s="5"/>
      <c r="CRW70" s="5"/>
      <c r="CRX70" s="5"/>
      <c r="CRY70" s="5"/>
      <c r="CRZ70" s="5"/>
      <c r="CSA70" s="5"/>
      <c r="CSB70" s="5"/>
      <c r="CSC70" s="5"/>
      <c r="CSD70" s="5"/>
      <c r="CSE70" s="5"/>
      <c r="CSF70" s="5"/>
      <c r="CSG70" s="5"/>
      <c r="CSH70" s="5"/>
      <c r="CSI70" s="5"/>
      <c r="CSJ70" s="5"/>
      <c r="CSK70" s="5"/>
      <c r="CSL70" s="5"/>
      <c r="CSM70" s="5"/>
      <c r="CSN70" s="5"/>
      <c r="CSO70" s="5"/>
      <c r="CSP70" s="5"/>
      <c r="CSQ70" s="5"/>
      <c r="CSR70" s="5"/>
      <c r="CSS70" s="5"/>
      <c r="CST70" s="5"/>
      <c r="CSU70" s="5"/>
      <c r="CSV70" s="5"/>
      <c r="CSW70" s="5"/>
      <c r="CSX70" s="5"/>
      <c r="CSY70" s="5"/>
      <c r="CSZ70" s="5"/>
      <c r="CTA70" s="5"/>
      <c r="CTB70" s="5"/>
      <c r="CTC70" s="5"/>
      <c r="CTD70" s="5"/>
      <c r="CTE70" s="5"/>
      <c r="CTF70" s="5"/>
      <c r="CTG70" s="5"/>
      <c r="CTH70" s="5"/>
      <c r="CTI70" s="5"/>
      <c r="CTJ70" s="5"/>
      <c r="CTK70" s="5"/>
      <c r="CTL70" s="5"/>
      <c r="CTM70" s="5"/>
      <c r="CTN70" s="5"/>
      <c r="CTO70" s="5"/>
      <c r="CTP70" s="5"/>
      <c r="CTQ70" s="5"/>
      <c r="CTR70" s="5"/>
      <c r="CTS70" s="5"/>
      <c r="CTT70" s="5"/>
      <c r="CTU70" s="5"/>
      <c r="CTV70" s="5"/>
      <c r="CTW70" s="5"/>
      <c r="CTX70" s="5"/>
      <c r="CTY70" s="5"/>
      <c r="CTZ70" s="5"/>
      <c r="CUA70" s="5"/>
      <c r="CUB70" s="5"/>
      <c r="CUC70" s="5"/>
      <c r="CUD70" s="5"/>
      <c r="CUE70" s="5"/>
      <c r="CUF70" s="5"/>
      <c r="CUG70" s="5"/>
      <c r="CUH70" s="5"/>
      <c r="CUI70" s="5"/>
      <c r="CUJ70" s="5"/>
      <c r="CUK70" s="5"/>
      <c r="CUL70" s="5"/>
      <c r="CUM70" s="5"/>
      <c r="CUN70" s="5"/>
      <c r="CUO70" s="5"/>
      <c r="CUP70" s="5"/>
      <c r="CUQ70" s="5"/>
      <c r="CUR70" s="5"/>
      <c r="CUS70" s="5"/>
      <c r="CUT70" s="5"/>
      <c r="CUU70" s="5"/>
      <c r="CUV70" s="5"/>
      <c r="CUW70" s="5"/>
      <c r="CUX70" s="5"/>
      <c r="CUY70" s="5"/>
      <c r="CUZ70" s="5"/>
      <c r="CVA70" s="5"/>
      <c r="CVB70" s="5"/>
      <c r="CVC70" s="5"/>
      <c r="CVD70" s="5"/>
      <c r="CVE70" s="5"/>
      <c r="CVF70" s="5"/>
      <c r="CVG70" s="5"/>
      <c r="CVH70" s="5"/>
      <c r="CVI70" s="5"/>
      <c r="CVJ70" s="5"/>
      <c r="CVK70" s="5"/>
      <c r="CVL70" s="5"/>
      <c r="CVM70" s="5"/>
      <c r="CVN70" s="5"/>
      <c r="CVO70" s="5"/>
      <c r="CVP70" s="5"/>
      <c r="CVQ70" s="5"/>
      <c r="CVR70" s="5"/>
      <c r="CVS70" s="5"/>
      <c r="CVT70" s="5"/>
      <c r="CVU70" s="5"/>
      <c r="CVV70" s="5"/>
      <c r="CVW70" s="5"/>
      <c r="CVX70" s="5"/>
      <c r="CVY70" s="5"/>
      <c r="CVZ70" s="5"/>
      <c r="CWA70" s="5"/>
      <c r="CWB70" s="5"/>
      <c r="CWC70" s="5"/>
      <c r="CWD70" s="5"/>
      <c r="CWE70" s="5"/>
      <c r="CWF70" s="5"/>
      <c r="CWG70" s="5"/>
      <c r="CWH70" s="5"/>
      <c r="CWI70" s="5"/>
      <c r="CWJ70" s="5"/>
      <c r="CWK70" s="5"/>
      <c r="CWL70" s="5"/>
      <c r="CWM70" s="5"/>
      <c r="CWN70" s="5"/>
      <c r="CWO70" s="5"/>
      <c r="CWP70" s="5"/>
      <c r="CWQ70" s="5"/>
      <c r="CWR70" s="5"/>
      <c r="CWS70" s="5"/>
      <c r="CWT70" s="5"/>
      <c r="CWU70" s="5"/>
      <c r="CWV70" s="5"/>
      <c r="CWW70" s="5"/>
      <c r="CWX70" s="5"/>
      <c r="CWY70" s="5"/>
      <c r="CWZ70" s="5"/>
      <c r="CXA70" s="5"/>
      <c r="CXB70" s="5"/>
      <c r="CXC70" s="5"/>
      <c r="CXD70" s="5"/>
      <c r="CXE70" s="5"/>
      <c r="CXF70" s="5"/>
      <c r="CXG70" s="5"/>
      <c r="CXH70" s="5"/>
      <c r="CXI70" s="5"/>
      <c r="CXJ70" s="5"/>
      <c r="CXK70" s="5"/>
      <c r="CXL70" s="5"/>
      <c r="CXM70" s="5"/>
      <c r="CXN70" s="5"/>
      <c r="CXO70" s="5"/>
      <c r="CXP70" s="5"/>
      <c r="CXQ70" s="5"/>
      <c r="CXR70" s="5"/>
      <c r="CXS70" s="5"/>
      <c r="CXT70" s="5"/>
      <c r="CXU70" s="5"/>
      <c r="CXV70" s="5"/>
      <c r="CXW70" s="5"/>
      <c r="CXX70" s="5"/>
      <c r="CXY70" s="5"/>
      <c r="CXZ70" s="5"/>
      <c r="CYA70" s="5"/>
      <c r="CYB70" s="5"/>
      <c r="CYC70" s="5"/>
      <c r="CYD70" s="5"/>
      <c r="CYE70" s="5"/>
      <c r="CYF70" s="5"/>
      <c r="CYG70" s="5"/>
      <c r="CYH70" s="5"/>
      <c r="CYI70" s="5"/>
      <c r="CYJ70" s="5"/>
      <c r="CYK70" s="5"/>
      <c r="CYL70" s="5"/>
      <c r="CYM70" s="5"/>
      <c r="CYN70" s="5"/>
      <c r="CYO70" s="5"/>
      <c r="CYP70" s="5"/>
      <c r="CYQ70" s="5"/>
      <c r="CYR70" s="5"/>
      <c r="CYS70" s="5"/>
      <c r="CYT70" s="5"/>
      <c r="CYU70" s="5"/>
      <c r="CYV70" s="5"/>
      <c r="CYW70" s="5"/>
      <c r="CYX70" s="5"/>
      <c r="CYY70" s="5"/>
      <c r="CYZ70" s="5"/>
      <c r="CZA70" s="5"/>
      <c r="CZB70" s="5"/>
      <c r="CZC70" s="5"/>
      <c r="CZD70" s="5"/>
      <c r="CZE70" s="5"/>
      <c r="CZF70" s="5"/>
      <c r="CZG70" s="5"/>
      <c r="CZH70" s="5"/>
      <c r="CZI70" s="5"/>
      <c r="CZJ70" s="5"/>
      <c r="CZK70" s="5"/>
      <c r="CZL70" s="5"/>
      <c r="CZM70" s="5"/>
      <c r="CZN70" s="5"/>
      <c r="CZO70" s="5"/>
      <c r="CZP70" s="5"/>
      <c r="CZQ70" s="5"/>
      <c r="CZR70" s="5"/>
      <c r="CZS70" s="5"/>
      <c r="CZT70" s="5"/>
      <c r="CZU70" s="5"/>
      <c r="CZV70" s="5"/>
      <c r="CZW70" s="5"/>
      <c r="CZX70" s="5"/>
      <c r="CZY70" s="5"/>
      <c r="CZZ70" s="5"/>
      <c r="DAA70" s="5"/>
      <c r="DAB70" s="5"/>
      <c r="DAC70" s="5"/>
      <c r="DAD70" s="5"/>
      <c r="DAE70" s="5"/>
      <c r="DAF70" s="5"/>
      <c r="DAG70" s="5"/>
      <c r="DAH70" s="5"/>
      <c r="DAI70" s="5"/>
      <c r="DAJ70" s="5"/>
      <c r="DAK70" s="5"/>
      <c r="DAL70" s="5"/>
      <c r="DAM70" s="5"/>
      <c r="DAN70" s="5"/>
      <c r="DAO70" s="5"/>
      <c r="DAP70" s="5"/>
      <c r="DAQ70" s="5"/>
      <c r="DAR70" s="5"/>
      <c r="DAS70" s="5"/>
      <c r="DAT70" s="5"/>
      <c r="DAU70" s="5"/>
      <c r="DAV70" s="5"/>
      <c r="DAW70" s="5"/>
      <c r="DAX70" s="5"/>
      <c r="DAY70" s="5"/>
      <c r="DAZ70" s="5"/>
      <c r="DBA70" s="5"/>
      <c r="DBB70" s="5"/>
      <c r="DBC70" s="5"/>
      <c r="DBD70" s="5"/>
      <c r="DBE70" s="5"/>
      <c r="DBF70" s="5"/>
      <c r="DBG70" s="5"/>
      <c r="DBH70" s="5"/>
      <c r="DBI70" s="5"/>
      <c r="DBJ70" s="5"/>
      <c r="DBK70" s="5"/>
      <c r="DBL70" s="5"/>
      <c r="DBM70" s="5"/>
      <c r="DBN70" s="5"/>
      <c r="DBO70" s="5"/>
      <c r="DBP70" s="5"/>
      <c r="DBQ70" s="5"/>
      <c r="DBR70" s="5"/>
      <c r="DBS70" s="5"/>
      <c r="DBT70" s="5"/>
      <c r="DBU70" s="5"/>
      <c r="DBV70" s="5"/>
      <c r="DBW70" s="5"/>
      <c r="DBX70" s="5"/>
      <c r="DBY70" s="5"/>
      <c r="DBZ70" s="5"/>
      <c r="DCA70" s="5"/>
      <c r="DCB70" s="5"/>
      <c r="DCC70" s="5"/>
      <c r="DCD70" s="5"/>
      <c r="DCE70" s="5"/>
      <c r="DCF70" s="5"/>
      <c r="DCG70" s="5"/>
      <c r="DCH70" s="5"/>
      <c r="DCI70" s="5"/>
      <c r="DCJ70" s="5"/>
      <c r="DCK70" s="5"/>
      <c r="DCL70" s="5"/>
      <c r="DCM70" s="5"/>
      <c r="DCN70" s="5"/>
      <c r="DCO70" s="5"/>
      <c r="DCP70" s="5"/>
      <c r="DCQ70" s="5"/>
      <c r="DCR70" s="5"/>
      <c r="DCS70" s="5"/>
      <c r="DCT70" s="5"/>
      <c r="DCU70" s="5"/>
      <c r="DCV70" s="5"/>
      <c r="DCW70" s="5"/>
      <c r="DCX70" s="5"/>
      <c r="DCY70" s="5"/>
      <c r="DCZ70" s="5"/>
      <c r="DDA70" s="5"/>
      <c r="DDB70" s="5"/>
      <c r="DDC70" s="5"/>
      <c r="DDD70" s="5"/>
      <c r="DDE70" s="5"/>
      <c r="DDF70" s="5"/>
      <c r="DDG70" s="5"/>
      <c r="DDH70" s="5"/>
      <c r="DDI70" s="5"/>
      <c r="DDJ70" s="5"/>
      <c r="DDK70" s="5"/>
      <c r="DDL70" s="5"/>
      <c r="DDM70" s="5"/>
      <c r="DDN70" s="5"/>
      <c r="DDO70" s="5"/>
      <c r="DDP70" s="5"/>
      <c r="DDQ70" s="5"/>
      <c r="DDR70" s="5"/>
      <c r="DDS70" s="5"/>
      <c r="DDT70" s="5"/>
      <c r="DDU70" s="5"/>
      <c r="DDV70" s="5"/>
      <c r="DDW70" s="5"/>
      <c r="DDX70" s="5"/>
      <c r="DDY70" s="5"/>
      <c r="DDZ70" s="5"/>
      <c r="DEA70" s="5"/>
      <c r="DEB70" s="5"/>
      <c r="DEC70" s="5"/>
      <c r="DED70" s="5"/>
      <c r="DEE70" s="5"/>
      <c r="DEF70" s="5"/>
      <c r="DEG70" s="5"/>
      <c r="DEH70" s="5"/>
      <c r="DEI70" s="5"/>
      <c r="DEJ70" s="5"/>
      <c r="DEK70" s="5"/>
      <c r="DEL70" s="5"/>
      <c r="DEM70" s="5"/>
      <c r="DEN70" s="5"/>
      <c r="DEO70" s="5"/>
      <c r="DEP70" s="5"/>
      <c r="DEQ70" s="5"/>
      <c r="DER70" s="5"/>
      <c r="DES70" s="5"/>
      <c r="DET70" s="5"/>
      <c r="DEU70" s="5"/>
      <c r="DEV70" s="5"/>
      <c r="DEW70" s="5"/>
      <c r="DEX70" s="5"/>
      <c r="DEY70" s="5"/>
      <c r="DEZ70" s="5"/>
      <c r="DFA70" s="5"/>
      <c r="DFB70" s="5"/>
      <c r="DFC70" s="5"/>
      <c r="DFD70" s="5"/>
      <c r="DFE70" s="5"/>
      <c r="DFF70" s="5"/>
      <c r="DFG70" s="5"/>
      <c r="DFH70" s="5"/>
      <c r="DFI70" s="5"/>
      <c r="DFJ70" s="5"/>
      <c r="DFK70" s="5"/>
      <c r="DFL70" s="5"/>
      <c r="DFM70" s="5"/>
      <c r="DFN70" s="5"/>
      <c r="DFO70" s="5"/>
      <c r="DFP70" s="5"/>
      <c r="DFQ70" s="5"/>
      <c r="DFR70" s="5"/>
      <c r="DFS70" s="5"/>
      <c r="DFT70" s="5"/>
      <c r="DFU70" s="5"/>
      <c r="DFV70" s="5"/>
      <c r="DFW70" s="5"/>
      <c r="DFX70" s="5"/>
      <c r="DFY70" s="5"/>
      <c r="DFZ70" s="5"/>
      <c r="DGA70" s="5"/>
      <c r="DGB70" s="5"/>
      <c r="DGC70" s="5"/>
      <c r="DGD70" s="5"/>
      <c r="DGE70" s="5"/>
      <c r="DGF70" s="5"/>
      <c r="DGG70" s="5"/>
      <c r="DGH70" s="5"/>
      <c r="DGI70" s="5"/>
      <c r="DGJ70" s="5"/>
      <c r="DGK70" s="5"/>
      <c r="DGL70" s="5"/>
      <c r="DGM70" s="5"/>
      <c r="DGN70" s="5"/>
      <c r="DGO70" s="5"/>
      <c r="DGP70" s="5"/>
      <c r="DGQ70" s="5"/>
      <c r="DGR70" s="5"/>
      <c r="DGS70" s="5"/>
      <c r="DGT70" s="5"/>
      <c r="DGU70" s="5"/>
      <c r="DGV70" s="5"/>
      <c r="DGW70" s="5"/>
      <c r="DGX70" s="5"/>
      <c r="DGY70" s="5"/>
      <c r="DGZ70" s="5"/>
      <c r="DHA70" s="5"/>
      <c r="DHB70" s="5"/>
      <c r="DHC70" s="5"/>
      <c r="DHD70" s="5"/>
      <c r="DHE70" s="5"/>
      <c r="DHF70" s="5"/>
      <c r="DHG70" s="5"/>
      <c r="DHH70" s="5"/>
      <c r="DHI70" s="5"/>
      <c r="DHJ70" s="5"/>
      <c r="DHK70" s="5"/>
      <c r="DHL70" s="5"/>
      <c r="DHM70" s="5"/>
      <c r="DHN70" s="5"/>
      <c r="DHO70" s="5"/>
      <c r="DHP70" s="5"/>
      <c r="DHQ70" s="5"/>
      <c r="DHR70" s="5"/>
      <c r="DHS70" s="5"/>
      <c r="DHT70" s="5"/>
      <c r="DHU70" s="5"/>
      <c r="DHV70" s="5"/>
      <c r="DHW70" s="5"/>
      <c r="DHX70" s="5"/>
      <c r="DHY70" s="5"/>
      <c r="DHZ70" s="5"/>
      <c r="DIA70" s="5"/>
      <c r="DIB70" s="5"/>
      <c r="DIC70" s="5"/>
      <c r="DID70" s="5"/>
      <c r="DIE70" s="5"/>
      <c r="DIF70" s="5"/>
      <c r="DIG70" s="5"/>
      <c r="DIH70" s="5"/>
      <c r="DII70" s="5"/>
      <c r="DIJ70" s="5"/>
      <c r="DIK70" s="5"/>
      <c r="DIL70" s="5"/>
      <c r="DIM70" s="5"/>
      <c r="DIN70" s="5"/>
      <c r="DIO70" s="5"/>
      <c r="DIP70" s="5"/>
      <c r="DIQ70" s="5"/>
      <c r="DIR70" s="5"/>
      <c r="DIS70" s="5"/>
      <c r="DIT70" s="5"/>
      <c r="DIU70" s="5"/>
      <c r="DIV70" s="5"/>
      <c r="DIW70" s="5"/>
      <c r="DIX70" s="5"/>
      <c r="DIY70" s="5"/>
      <c r="DIZ70" s="5"/>
      <c r="DJA70" s="5"/>
      <c r="DJB70" s="5"/>
      <c r="DJC70" s="5"/>
      <c r="DJD70" s="5"/>
      <c r="DJE70" s="5"/>
      <c r="DJF70" s="5"/>
      <c r="DJG70" s="5"/>
      <c r="DJH70" s="5"/>
      <c r="DJI70" s="5"/>
      <c r="DJJ70" s="5"/>
      <c r="DJK70" s="5"/>
      <c r="DJL70" s="5"/>
      <c r="DJM70" s="5"/>
      <c r="DJN70" s="5"/>
      <c r="DJO70" s="5"/>
      <c r="DJP70" s="5"/>
      <c r="DJQ70" s="5"/>
      <c r="DJR70" s="5"/>
      <c r="DJS70" s="5"/>
      <c r="DJT70" s="5"/>
      <c r="DJU70" s="5"/>
      <c r="DJV70" s="5"/>
      <c r="DJW70" s="5"/>
      <c r="DJX70" s="5"/>
      <c r="DJY70" s="5"/>
      <c r="DJZ70" s="5"/>
      <c r="DKA70" s="5"/>
      <c r="DKB70" s="5"/>
      <c r="DKC70" s="5"/>
      <c r="DKD70" s="5"/>
      <c r="DKE70" s="5"/>
      <c r="DKF70" s="5"/>
      <c r="DKG70" s="5"/>
      <c r="DKH70" s="5"/>
      <c r="DKI70" s="5"/>
      <c r="DKJ70" s="5"/>
      <c r="DKK70" s="5"/>
      <c r="DKL70" s="5"/>
      <c r="DKM70" s="5"/>
      <c r="DKN70" s="5"/>
      <c r="DKO70" s="5"/>
      <c r="DKP70" s="5"/>
      <c r="DKQ70" s="5"/>
      <c r="DKR70" s="5"/>
      <c r="DKS70" s="5"/>
      <c r="DKT70" s="5"/>
      <c r="DKU70" s="5"/>
      <c r="DKV70" s="5"/>
      <c r="DKW70" s="5"/>
      <c r="DKX70" s="5"/>
      <c r="DKY70" s="5"/>
      <c r="DKZ70" s="5"/>
      <c r="DLA70" s="5"/>
      <c r="DLB70" s="5"/>
      <c r="DLC70" s="5"/>
      <c r="DLD70" s="5"/>
      <c r="DLE70" s="5"/>
      <c r="DLF70" s="5"/>
      <c r="DLG70" s="5"/>
      <c r="DLH70" s="5"/>
      <c r="DLI70" s="5"/>
      <c r="DLJ70" s="5"/>
      <c r="DLK70" s="5"/>
      <c r="DLL70" s="5"/>
      <c r="DLM70" s="5"/>
      <c r="DLN70" s="5"/>
      <c r="DLO70" s="5"/>
      <c r="DLP70" s="5"/>
      <c r="DLQ70" s="5"/>
      <c r="DLR70" s="5"/>
      <c r="DLS70" s="5"/>
      <c r="DLT70" s="5"/>
      <c r="DLU70" s="5"/>
      <c r="DLV70" s="5"/>
      <c r="DLW70" s="5"/>
      <c r="DLX70" s="5"/>
      <c r="DLY70" s="5"/>
      <c r="DLZ70" s="5"/>
      <c r="DMA70" s="5"/>
      <c r="DMB70" s="5"/>
      <c r="DMC70" s="5"/>
      <c r="DMD70" s="5"/>
      <c r="DME70" s="5"/>
      <c r="DMF70" s="5"/>
      <c r="DMG70" s="5"/>
      <c r="DMH70" s="5"/>
      <c r="DMI70" s="5"/>
      <c r="DMJ70" s="5"/>
      <c r="DMK70" s="5"/>
      <c r="DML70" s="5"/>
      <c r="DMM70" s="5"/>
      <c r="DMN70" s="5"/>
      <c r="DMO70" s="5"/>
      <c r="DMP70" s="5"/>
      <c r="DMQ70" s="5"/>
      <c r="DMR70" s="5"/>
      <c r="DMS70" s="5"/>
      <c r="DMT70" s="5"/>
      <c r="DMU70" s="5"/>
      <c r="DMV70" s="5"/>
      <c r="DMW70" s="5"/>
      <c r="DMX70" s="5"/>
      <c r="DMY70" s="5"/>
      <c r="DMZ70" s="5"/>
      <c r="DNA70" s="5"/>
      <c r="DNB70" s="5"/>
      <c r="DNC70" s="5"/>
      <c r="DND70" s="5"/>
      <c r="DNE70" s="5"/>
      <c r="DNF70" s="5"/>
      <c r="DNG70" s="5"/>
      <c r="DNH70" s="5"/>
      <c r="DNI70" s="5"/>
      <c r="DNJ70" s="5"/>
      <c r="DNK70" s="5"/>
      <c r="DNL70" s="5"/>
      <c r="DNM70" s="5"/>
      <c r="DNN70" s="5"/>
      <c r="DNO70" s="5"/>
      <c r="DNP70" s="5"/>
      <c r="DNQ70" s="5"/>
      <c r="DNR70" s="5"/>
      <c r="DNS70" s="5"/>
      <c r="DNT70" s="5"/>
      <c r="DNU70" s="5"/>
      <c r="DNV70" s="5"/>
      <c r="DNW70" s="5"/>
      <c r="DNX70" s="5"/>
      <c r="DNY70" s="5"/>
      <c r="DNZ70" s="5"/>
      <c r="DOA70" s="5"/>
      <c r="DOB70" s="5"/>
      <c r="DOC70" s="5"/>
      <c r="DOD70" s="5"/>
      <c r="DOE70" s="5"/>
      <c r="DOF70" s="5"/>
      <c r="DOG70" s="5"/>
      <c r="DOH70" s="5"/>
      <c r="DOI70" s="5"/>
      <c r="DOJ70" s="5"/>
      <c r="DOK70" s="5"/>
      <c r="DOL70" s="5"/>
      <c r="DOM70" s="5"/>
      <c r="DON70" s="5"/>
      <c r="DOO70" s="5"/>
      <c r="DOP70" s="5"/>
      <c r="DOQ70" s="5"/>
      <c r="DOR70" s="5"/>
      <c r="DOS70" s="5"/>
      <c r="DOT70" s="5"/>
      <c r="DOU70" s="5"/>
      <c r="DOV70" s="5"/>
      <c r="DOW70" s="5"/>
      <c r="DOX70" s="5"/>
      <c r="DOY70" s="5"/>
      <c r="DOZ70" s="5"/>
      <c r="DPA70" s="5"/>
      <c r="DPB70" s="5"/>
      <c r="DPC70" s="5"/>
      <c r="DPD70" s="5"/>
      <c r="DPE70" s="5"/>
      <c r="DPF70" s="5"/>
      <c r="DPG70" s="5"/>
      <c r="DPH70" s="5"/>
      <c r="DPI70" s="5"/>
      <c r="DPJ70" s="5"/>
      <c r="DPK70" s="5"/>
      <c r="DPL70" s="5"/>
      <c r="DPM70" s="5"/>
      <c r="DPN70" s="5"/>
      <c r="DPO70" s="5"/>
      <c r="DPP70" s="5"/>
      <c r="DPQ70" s="5"/>
      <c r="DPR70" s="5"/>
      <c r="DPS70" s="5"/>
      <c r="DPT70" s="5"/>
      <c r="DPU70" s="5"/>
      <c r="DPV70" s="5"/>
      <c r="DPW70" s="5"/>
      <c r="DPX70" s="5"/>
      <c r="DPY70" s="5"/>
      <c r="DPZ70" s="5"/>
      <c r="DQA70" s="5"/>
      <c r="DQB70" s="5"/>
      <c r="DQC70" s="5"/>
      <c r="DQD70" s="5"/>
      <c r="DQE70" s="5"/>
      <c r="DQF70" s="5"/>
      <c r="DQG70" s="5"/>
      <c r="DQH70" s="5"/>
      <c r="DQI70" s="5"/>
      <c r="DQJ70" s="5"/>
      <c r="DQK70" s="5"/>
      <c r="DQL70" s="5"/>
      <c r="DQM70" s="5"/>
      <c r="DQN70" s="5"/>
      <c r="DQO70" s="5"/>
      <c r="DQP70" s="5"/>
      <c r="DQQ70" s="5"/>
      <c r="DQR70" s="5"/>
      <c r="DQS70" s="5"/>
      <c r="DQT70" s="5"/>
      <c r="DQU70" s="5"/>
      <c r="DQV70" s="5"/>
      <c r="DQW70" s="5"/>
      <c r="DQX70" s="5"/>
      <c r="DQY70" s="5"/>
      <c r="DQZ70" s="5"/>
      <c r="DRA70" s="5"/>
      <c r="DRB70" s="5"/>
      <c r="DRC70" s="5"/>
      <c r="DRD70" s="5"/>
      <c r="DRE70" s="5"/>
      <c r="DRF70" s="5"/>
      <c r="DRG70" s="5"/>
      <c r="DRH70" s="5"/>
      <c r="DRI70" s="5"/>
      <c r="DRJ70" s="5"/>
      <c r="DRK70" s="5"/>
      <c r="DRL70" s="5"/>
      <c r="DRM70" s="5"/>
      <c r="DRN70" s="5"/>
      <c r="DRO70" s="5"/>
      <c r="DRP70" s="5"/>
      <c r="DRQ70" s="5"/>
      <c r="DRR70" s="5"/>
      <c r="DRS70" s="5"/>
      <c r="DRT70" s="5"/>
      <c r="DRU70" s="5"/>
      <c r="DRV70" s="5"/>
      <c r="DRW70" s="5"/>
      <c r="DRX70" s="5"/>
      <c r="DRY70" s="5"/>
      <c r="DRZ70" s="5"/>
      <c r="DSA70" s="5"/>
      <c r="DSB70" s="5"/>
      <c r="DSC70" s="5"/>
      <c r="DSD70" s="5"/>
      <c r="DSE70" s="5"/>
      <c r="DSF70" s="5"/>
      <c r="DSG70" s="5"/>
      <c r="DSH70" s="5"/>
      <c r="DSI70" s="5"/>
      <c r="DSJ70" s="5"/>
      <c r="DSK70" s="5"/>
      <c r="DSL70" s="5"/>
      <c r="DSM70" s="5"/>
      <c r="DSN70" s="5"/>
      <c r="DSO70" s="5"/>
      <c r="DSP70" s="5"/>
      <c r="DSQ70" s="5"/>
      <c r="DSR70" s="5"/>
      <c r="DSS70" s="5"/>
      <c r="DST70" s="5"/>
      <c r="DSU70" s="5"/>
      <c r="DSV70" s="5"/>
      <c r="DSW70" s="5"/>
      <c r="DSX70" s="5"/>
      <c r="DSY70" s="5"/>
      <c r="DSZ70" s="5"/>
      <c r="DTA70" s="5"/>
      <c r="DTB70" s="5"/>
      <c r="DTC70" s="5"/>
      <c r="DTD70" s="5"/>
      <c r="DTE70" s="5"/>
      <c r="DTF70" s="5"/>
      <c r="DTG70" s="5"/>
      <c r="DTH70" s="5"/>
      <c r="DTI70" s="5"/>
      <c r="DTJ70" s="5"/>
      <c r="DTK70" s="5"/>
      <c r="DTL70" s="5"/>
      <c r="DTM70" s="5"/>
      <c r="DTN70" s="5"/>
      <c r="DTO70" s="5"/>
      <c r="DTP70" s="5"/>
      <c r="DTQ70" s="5"/>
      <c r="DTR70" s="5"/>
      <c r="DTS70" s="5"/>
      <c r="DTT70" s="5"/>
      <c r="DTU70" s="5"/>
      <c r="DTV70" s="5"/>
      <c r="DTW70" s="5"/>
      <c r="DTX70" s="5"/>
      <c r="DTY70" s="5"/>
      <c r="DTZ70" s="5"/>
      <c r="DUA70" s="5"/>
      <c r="DUB70" s="5"/>
      <c r="DUC70" s="5"/>
      <c r="DUD70" s="5"/>
      <c r="DUE70" s="5"/>
      <c r="DUF70" s="5"/>
      <c r="DUG70" s="5"/>
      <c r="DUH70" s="5"/>
      <c r="DUI70" s="5"/>
      <c r="DUJ70" s="5"/>
      <c r="DUK70" s="5"/>
      <c r="DUL70" s="5"/>
      <c r="DUM70" s="5"/>
      <c r="DUN70" s="5"/>
      <c r="DUO70" s="5"/>
      <c r="DUP70" s="5"/>
      <c r="DUQ70" s="5"/>
      <c r="DUR70" s="5"/>
      <c r="DUS70" s="5"/>
      <c r="DUT70" s="5"/>
      <c r="DUU70" s="5"/>
      <c r="DUV70" s="5"/>
      <c r="DUW70" s="5"/>
      <c r="DUX70" s="5"/>
      <c r="DUY70" s="5"/>
      <c r="DUZ70" s="5"/>
      <c r="DVA70" s="5"/>
      <c r="DVB70" s="5"/>
      <c r="DVC70" s="5"/>
      <c r="DVD70" s="5"/>
      <c r="DVE70" s="5"/>
      <c r="DVF70" s="5"/>
      <c r="DVG70" s="5"/>
      <c r="DVH70" s="5"/>
      <c r="DVI70" s="5"/>
      <c r="DVJ70" s="5"/>
      <c r="DVK70" s="5"/>
      <c r="DVL70" s="5"/>
      <c r="DVM70" s="5"/>
      <c r="DVN70" s="5"/>
      <c r="DVO70" s="5"/>
      <c r="DVP70" s="5"/>
      <c r="DVQ70" s="5"/>
      <c r="DVR70" s="5"/>
      <c r="DVS70" s="5"/>
      <c r="DVT70" s="5"/>
      <c r="DVU70" s="5"/>
      <c r="DVV70" s="5"/>
      <c r="DVW70" s="5"/>
      <c r="DVX70" s="5"/>
      <c r="DVY70" s="5"/>
      <c r="DVZ70" s="5"/>
      <c r="DWA70" s="5"/>
      <c r="DWB70" s="5"/>
      <c r="DWC70" s="5"/>
      <c r="DWD70" s="5"/>
      <c r="DWE70" s="5"/>
      <c r="DWF70" s="5"/>
      <c r="DWG70" s="5"/>
      <c r="DWH70" s="5"/>
      <c r="DWI70" s="5"/>
      <c r="DWJ70" s="5"/>
      <c r="DWK70" s="5"/>
      <c r="DWL70" s="5"/>
      <c r="DWM70" s="5"/>
      <c r="DWN70" s="5"/>
      <c r="DWO70" s="5"/>
      <c r="DWP70" s="5"/>
      <c r="DWQ70" s="5"/>
      <c r="DWR70" s="5"/>
      <c r="DWS70" s="5"/>
      <c r="DWT70" s="5"/>
      <c r="DWU70" s="5"/>
      <c r="DWV70" s="5"/>
      <c r="DWW70" s="5"/>
      <c r="DWX70" s="5"/>
      <c r="DWY70" s="5"/>
      <c r="DWZ70" s="5"/>
      <c r="DXA70" s="5"/>
      <c r="DXB70" s="5"/>
      <c r="DXC70" s="5"/>
      <c r="DXD70" s="5"/>
      <c r="DXE70" s="5"/>
      <c r="DXF70" s="5"/>
      <c r="DXG70" s="5"/>
      <c r="DXH70" s="5"/>
      <c r="DXI70" s="5"/>
      <c r="DXJ70" s="5"/>
      <c r="DXK70" s="5"/>
      <c r="DXL70" s="5"/>
      <c r="DXM70" s="5"/>
      <c r="DXN70" s="5"/>
      <c r="DXO70" s="5"/>
      <c r="DXP70" s="5"/>
      <c r="DXQ70" s="5"/>
      <c r="DXR70" s="5"/>
      <c r="DXS70" s="5"/>
      <c r="DXT70" s="5"/>
      <c r="DXU70" s="5"/>
      <c r="DXV70" s="5"/>
      <c r="DXW70" s="5"/>
      <c r="DXX70" s="5"/>
      <c r="DXY70" s="5"/>
      <c r="DXZ70" s="5"/>
      <c r="DYA70" s="5"/>
      <c r="DYB70" s="5"/>
      <c r="DYC70" s="5"/>
      <c r="DYD70" s="5"/>
      <c r="DYE70" s="5"/>
      <c r="DYF70" s="5"/>
      <c r="DYG70" s="5"/>
      <c r="DYH70" s="5"/>
      <c r="DYI70" s="5"/>
      <c r="DYJ70" s="5"/>
      <c r="DYK70" s="5"/>
      <c r="DYL70" s="5"/>
      <c r="DYM70" s="5"/>
      <c r="DYN70" s="5"/>
      <c r="DYO70" s="5"/>
      <c r="DYP70" s="5"/>
      <c r="DYQ70" s="5"/>
      <c r="DYR70" s="5"/>
      <c r="DYS70" s="5"/>
      <c r="DYT70" s="5"/>
      <c r="DYU70" s="5"/>
      <c r="DYV70" s="5"/>
      <c r="DYW70" s="5"/>
      <c r="DYX70" s="5"/>
      <c r="DYY70" s="5"/>
      <c r="DYZ70" s="5"/>
      <c r="DZA70" s="5"/>
      <c r="DZB70" s="5"/>
      <c r="DZC70" s="5"/>
      <c r="DZD70" s="5"/>
      <c r="DZE70" s="5"/>
      <c r="DZF70" s="5"/>
      <c r="DZG70" s="5"/>
      <c r="DZH70" s="5"/>
      <c r="DZI70" s="5"/>
      <c r="DZJ70" s="5"/>
      <c r="DZK70" s="5"/>
      <c r="DZL70" s="5"/>
      <c r="DZM70" s="5"/>
      <c r="DZN70" s="5"/>
      <c r="DZO70" s="5"/>
      <c r="DZP70" s="5"/>
      <c r="DZQ70" s="5"/>
      <c r="DZR70" s="5"/>
      <c r="DZS70" s="5"/>
      <c r="DZT70" s="5"/>
      <c r="DZU70" s="5"/>
      <c r="DZV70" s="5"/>
      <c r="DZW70" s="5"/>
      <c r="DZX70" s="5"/>
      <c r="DZY70" s="5"/>
      <c r="DZZ70" s="5"/>
      <c r="EAA70" s="5"/>
      <c r="EAB70" s="5"/>
      <c r="EAC70" s="5"/>
      <c r="EAD70" s="5"/>
      <c r="EAE70" s="5"/>
      <c r="EAF70" s="5"/>
      <c r="EAG70" s="5"/>
      <c r="EAH70" s="5"/>
      <c r="EAI70" s="5"/>
      <c r="EAJ70" s="5"/>
      <c r="EAK70" s="5"/>
      <c r="EAL70" s="5"/>
      <c r="EAM70" s="5"/>
      <c r="EAN70" s="5"/>
      <c r="EAO70" s="5"/>
      <c r="EAP70" s="5"/>
      <c r="EAQ70" s="5"/>
      <c r="EAR70" s="5"/>
      <c r="EAS70" s="5"/>
      <c r="EAT70" s="5"/>
      <c r="EAU70" s="5"/>
      <c r="EAV70" s="5"/>
      <c r="EAW70" s="5"/>
      <c r="EAX70" s="5"/>
      <c r="EAY70" s="5"/>
      <c r="EAZ70" s="5"/>
      <c r="EBA70" s="5"/>
      <c r="EBB70" s="5"/>
      <c r="EBC70" s="5"/>
      <c r="EBD70" s="5"/>
      <c r="EBE70" s="5"/>
      <c r="EBF70" s="5"/>
      <c r="EBG70" s="5"/>
      <c r="EBH70" s="5"/>
      <c r="EBI70" s="5"/>
      <c r="EBJ70" s="5"/>
      <c r="EBK70" s="5"/>
      <c r="EBL70" s="5"/>
      <c r="EBM70" s="5"/>
      <c r="EBN70" s="5"/>
      <c r="EBO70" s="5"/>
      <c r="EBP70" s="5"/>
      <c r="EBQ70" s="5"/>
      <c r="EBR70" s="5"/>
      <c r="EBS70" s="5"/>
      <c r="EBT70" s="5"/>
      <c r="EBU70" s="5"/>
      <c r="EBV70" s="5"/>
      <c r="EBW70" s="5"/>
      <c r="EBX70" s="5"/>
      <c r="EBY70" s="5"/>
      <c r="EBZ70" s="5"/>
      <c r="ECA70" s="5"/>
      <c r="ECB70" s="5"/>
      <c r="ECC70" s="5"/>
      <c r="ECD70" s="5"/>
      <c r="ECE70" s="5"/>
      <c r="ECF70" s="5"/>
      <c r="ECG70" s="5"/>
      <c r="ECH70" s="5"/>
      <c r="ECI70" s="5"/>
      <c r="ECJ70" s="5"/>
      <c r="ECK70" s="5"/>
      <c r="ECL70" s="5"/>
      <c r="ECM70" s="5"/>
      <c r="ECN70" s="5"/>
      <c r="ECO70" s="5"/>
      <c r="ECP70" s="5"/>
      <c r="ECQ70" s="5"/>
      <c r="ECR70" s="5"/>
      <c r="ECS70" s="5"/>
      <c r="ECT70" s="5"/>
      <c r="ECU70" s="5"/>
      <c r="ECV70" s="5"/>
      <c r="ECW70" s="5"/>
      <c r="ECX70" s="5"/>
      <c r="ECY70" s="5"/>
      <c r="ECZ70" s="5"/>
      <c r="EDA70" s="5"/>
      <c r="EDB70" s="5"/>
      <c r="EDC70" s="5"/>
      <c r="EDD70" s="5"/>
      <c r="EDE70" s="5"/>
      <c r="EDF70" s="5"/>
      <c r="EDG70" s="5"/>
      <c r="EDH70" s="5"/>
      <c r="EDI70" s="5"/>
      <c r="EDJ70" s="5"/>
      <c r="EDK70" s="5"/>
      <c r="EDL70" s="5"/>
      <c r="EDM70" s="5"/>
      <c r="EDN70" s="5"/>
      <c r="EDO70" s="5"/>
      <c r="EDP70" s="5"/>
      <c r="EDQ70" s="5"/>
      <c r="EDR70" s="5"/>
      <c r="EDS70" s="5"/>
      <c r="EDT70" s="5"/>
      <c r="EDU70" s="5"/>
      <c r="EDV70" s="5"/>
      <c r="EDW70" s="5"/>
      <c r="EDX70" s="5"/>
      <c r="EDY70" s="5"/>
      <c r="EDZ70" s="5"/>
      <c r="EEA70" s="5"/>
      <c r="EEB70" s="5"/>
      <c r="EEC70" s="5"/>
      <c r="EED70" s="5"/>
      <c r="EEE70" s="5"/>
      <c r="EEF70" s="5"/>
      <c r="EEG70" s="5"/>
      <c r="EEH70" s="5"/>
      <c r="EEI70" s="5"/>
      <c r="EEJ70" s="5"/>
      <c r="EEK70" s="5"/>
      <c r="EEL70" s="5"/>
      <c r="EEM70" s="5"/>
      <c r="EEN70" s="5"/>
      <c r="EEO70" s="5"/>
      <c r="EEP70" s="5"/>
      <c r="EEQ70" s="5"/>
      <c r="EER70" s="5"/>
      <c r="EES70" s="5"/>
      <c r="EET70" s="5"/>
      <c r="EEU70" s="5"/>
      <c r="EEV70" s="5"/>
      <c r="EEW70" s="5"/>
      <c r="EEX70" s="5"/>
      <c r="EEY70" s="5"/>
      <c r="EEZ70" s="5"/>
      <c r="EFA70" s="5"/>
      <c r="EFB70" s="5"/>
      <c r="EFC70" s="5"/>
      <c r="EFD70" s="5"/>
      <c r="EFE70" s="5"/>
      <c r="EFF70" s="5"/>
      <c r="EFG70" s="5"/>
      <c r="EFH70" s="5"/>
      <c r="EFI70" s="5"/>
      <c r="EFJ70" s="5"/>
      <c r="EFK70" s="5"/>
      <c r="EFL70" s="5"/>
      <c r="EFM70" s="5"/>
      <c r="EFN70" s="5"/>
      <c r="EFO70" s="5"/>
      <c r="EFP70" s="5"/>
      <c r="EFQ70" s="5"/>
      <c r="EFR70" s="5"/>
      <c r="EFS70" s="5"/>
      <c r="EFT70" s="5"/>
      <c r="EFU70" s="5"/>
      <c r="EFV70" s="5"/>
      <c r="EFW70" s="5"/>
      <c r="EFX70" s="5"/>
      <c r="EFY70" s="5"/>
      <c r="EFZ70" s="5"/>
      <c r="EGA70" s="5"/>
      <c r="EGB70" s="5"/>
      <c r="EGC70" s="5"/>
      <c r="EGD70" s="5"/>
      <c r="EGE70" s="5"/>
      <c r="EGF70" s="5"/>
      <c r="EGG70" s="5"/>
      <c r="EGH70" s="5"/>
      <c r="EGI70" s="5"/>
      <c r="EGJ70" s="5"/>
      <c r="EGK70" s="5"/>
      <c r="EGL70" s="5"/>
      <c r="EGM70" s="5"/>
      <c r="EGN70" s="5"/>
      <c r="EGO70" s="5"/>
      <c r="EGP70" s="5"/>
      <c r="EGQ70" s="5"/>
      <c r="EGR70" s="5"/>
      <c r="EGS70" s="5"/>
      <c r="EGT70" s="5"/>
      <c r="EGU70" s="5"/>
      <c r="EGV70" s="5"/>
      <c r="EGW70" s="5"/>
      <c r="EGX70" s="5"/>
      <c r="EGY70" s="5"/>
      <c r="EGZ70" s="5"/>
      <c r="EHA70" s="5"/>
      <c r="EHB70" s="5"/>
      <c r="EHC70" s="5"/>
      <c r="EHD70" s="5"/>
      <c r="EHE70" s="5"/>
      <c r="EHF70" s="5"/>
      <c r="EHG70" s="5"/>
      <c r="EHH70" s="5"/>
      <c r="EHI70" s="5"/>
      <c r="EHJ70" s="5"/>
      <c r="EHK70" s="5"/>
      <c r="EHL70" s="5"/>
      <c r="EHM70" s="5"/>
      <c r="EHN70" s="5"/>
      <c r="EHO70" s="5"/>
      <c r="EHP70" s="5"/>
      <c r="EHQ70" s="5"/>
      <c r="EHR70" s="5"/>
      <c r="EHS70" s="5"/>
      <c r="EHT70" s="5"/>
      <c r="EHU70" s="5"/>
      <c r="EHV70" s="5"/>
      <c r="EHW70" s="5"/>
      <c r="EHX70" s="5"/>
      <c r="EHY70" s="5"/>
      <c r="EHZ70" s="5"/>
      <c r="EIA70" s="5"/>
      <c r="EIB70" s="5"/>
      <c r="EIC70" s="5"/>
      <c r="EID70" s="5"/>
      <c r="EIE70" s="5"/>
      <c r="EIF70" s="5"/>
      <c r="EIG70" s="5"/>
      <c r="EIH70" s="5"/>
      <c r="EII70" s="5"/>
      <c r="EIJ70" s="5"/>
      <c r="EIK70" s="5"/>
      <c r="EIL70" s="5"/>
      <c r="EIM70" s="5"/>
      <c r="EIN70" s="5"/>
      <c r="EIO70" s="5"/>
      <c r="EIP70" s="5"/>
      <c r="EIQ70" s="5"/>
      <c r="EIR70" s="5"/>
      <c r="EIS70" s="5"/>
      <c r="EIT70" s="5"/>
      <c r="EIU70" s="5"/>
      <c r="EIV70" s="5"/>
      <c r="EIW70" s="5"/>
      <c r="EIX70" s="5"/>
      <c r="EIY70" s="5"/>
      <c r="EIZ70" s="5"/>
      <c r="EJA70" s="5"/>
      <c r="EJB70" s="5"/>
      <c r="EJC70" s="5"/>
      <c r="EJD70" s="5"/>
      <c r="EJE70" s="5"/>
      <c r="EJF70" s="5"/>
      <c r="EJG70" s="5"/>
      <c r="EJH70" s="5"/>
      <c r="EJI70" s="5"/>
      <c r="EJJ70" s="5"/>
      <c r="EJK70" s="5"/>
      <c r="EJL70" s="5"/>
      <c r="EJM70" s="5"/>
      <c r="EJN70" s="5"/>
      <c r="EJO70" s="5"/>
      <c r="EJP70" s="5"/>
      <c r="EJQ70" s="5"/>
      <c r="EJR70" s="5"/>
      <c r="EJS70" s="5"/>
      <c r="EJT70" s="5"/>
      <c r="EJU70" s="5"/>
      <c r="EJV70" s="5"/>
      <c r="EJW70" s="5"/>
      <c r="EJX70" s="5"/>
      <c r="EJY70" s="5"/>
      <c r="EJZ70" s="5"/>
      <c r="EKA70" s="5"/>
      <c r="EKB70" s="5"/>
      <c r="EKC70" s="5"/>
      <c r="EKD70" s="5"/>
      <c r="EKE70" s="5"/>
      <c r="EKF70" s="5"/>
      <c r="EKG70" s="5"/>
      <c r="EKH70" s="5"/>
      <c r="EKI70" s="5"/>
      <c r="EKJ70" s="5"/>
      <c r="EKK70" s="5"/>
      <c r="EKL70" s="5"/>
      <c r="EKM70" s="5"/>
      <c r="EKN70" s="5"/>
      <c r="EKO70" s="5"/>
      <c r="EKP70" s="5"/>
      <c r="EKQ70" s="5"/>
      <c r="EKR70" s="5"/>
      <c r="EKS70" s="5"/>
      <c r="EKT70" s="5"/>
      <c r="EKU70" s="5"/>
      <c r="EKV70" s="5"/>
      <c r="EKW70" s="5"/>
      <c r="EKX70" s="5"/>
      <c r="EKY70" s="5"/>
      <c r="EKZ70" s="5"/>
      <c r="ELA70" s="5"/>
      <c r="ELB70" s="5"/>
      <c r="ELC70" s="5"/>
      <c r="ELD70" s="5"/>
      <c r="ELE70" s="5"/>
      <c r="ELF70" s="5"/>
      <c r="ELG70" s="5"/>
      <c r="ELH70" s="5"/>
      <c r="ELI70" s="5"/>
      <c r="ELJ70" s="5"/>
      <c r="ELK70" s="5"/>
      <c r="ELL70" s="5"/>
      <c r="ELM70" s="5"/>
      <c r="ELN70" s="5"/>
      <c r="ELO70" s="5"/>
      <c r="ELP70" s="5"/>
      <c r="ELQ70" s="5"/>
      <c r="ELR70" s="5"/>
      <c r="ELS70" s="5"/>
      <c r="ELT70" s="5"/>
      <c r="ELU70" s="5"/>
      <c r="ELV70" s="5"/>
      <c r="ELW70" s="5"/>
      <c r="ELX70" s="5"/>
      <c r="ELY70" s="5"/>
      <c r="ELZ70" s="5"/>
      <c r="EMA70" s="5"/>
      <c r="EMB70" s="5"/>
      <c r="EMC70" s="5"/>
      <c r="EMD70" s="5"/>
      <c r="EME70" s="5"/>
      <c r="EMF70" s="5"/>
      <c r="EMG70" s="5"/>
      <c r="EMH70" s="5"/>
      <c r="EMI70" s="5"/>
      <c r="EMJ70" s="5"/>
      <c r="EMK70" s="5"/>
      <c r="EML70" s="5"/>
      <c r="EMM70" s="5"/>
      <c r="EMN70" s="5"/>
      <c r="EMO70" s="5"/>
      <c r="EMP70" s="5"/>
      <c r="EMQ70" s="5"/>
      <c r="EMR70" s="5"/>
      <c r="EMS70" s="5"/>
      <c r="EMT70" s="5"/>
      <c r="EMU70" s="5"/>
      <c r="EMV70" s="5"/>
      <c r="EMW70" s="5"/>
      <c r="EMX70" s="5"/>
      <c r="EMY70" s="5"/>
      <c r="EMZ70" s="5"/>
      <c r="ENA70" s="5"/>
      <c r="ENB70" s="5"/>
      <c r="ENC70" s="5"/>
      <c r="END70" s="5"/>
      <c r="ENE70" s="5"/>
      <c r="ENF70" s="5"/>
      <c r="ENG70" s="5"/>
      <c r="ENH70" s="5"/>
      <c r="ENI70" s="5"/>
      <c r="ENJ70" s="5"/>
      <c r="ENK70" s="5"/>
      <c r="ENL70" s="5"/>
      <c r="ENM70" s="5"/>
      <c r="ENN70" s="5"/>
      <c r="ENO70" s="5"/>
      <c r="ENP70" s="5"/>
      <c r="ENQ70" s="5"/>
      <c r="ENR70" s="5"/>
      <c r="ENS70" s="5"/>
      <c r="ENT70" s="5"/>
      <c r="ENU70" s="5"/>
      <c r="ENV70" s="5"/>
      <c r="ENW70" s="5"/>
      <c r="ENX70" s="5"/>
      <c r="ENY70" s="5"/>
      <c r="ENZ70" s="5"/>
      <c r="EOA70" s="5"/>
      <c r="EOB70" s="5"/>
      <c r="EOC70" s="5"/>
      <c r="EOD70" s="5"/>
      <c r="EOE70" s="5"/>
      <c r="EOF70" s="5"/>
      <c r="EOG70" s="5"/>
      <c r="EOH70" s="5"/>
      <c r="EOI70" s="5"/>
      <c r="EOJ70" s="5"/>
      <c r="EOK70" s="5"/>
      <c r="EOL70" s="5"/>
      <c r="EOM70" s="5"/>
      <c r="EON70" s="5"/>
      <c r="EOO70" s="5"/>
      <c r="EOP70" s="5"/>
      <c r="EOQ70" s="5"/>
      <c r="EOR70" s="5"/>
      <c r="EOS70" s="5"/>
      <c r="EOT70" s="5"/>
      <c r="EOU70" s="5"/>
      <c r="EOV70" s="5"/>
      <c r="EOW70" s="5"/>
      <c r="EOX70" s="5"/>
      <c r="EOY70" s="5"/>
      <c r="EOZ70" s="5"/>
      <c r="EPA70" s="5"/>
      <c r="EPB70" s="5"/>
      <c r="EPC70" s="5"/>
      <c r="EPD70" s="5"/>
      <c r="EPE70" s="5"/>
      <c r="EPF70" s="5"/>
      <c r="EPG70" s="5"/>
      <c r="EPH70" s="5"/>
      <c r="EPI70" s="5"/>
      <c r="EPJ70" s="5"/>
      <c r="EPK70" s="5"/>
      <c r="EPL70" s="5"/>
      <c r="EPM70" s="5"/>
      <c r="EPN70" s="5"/>
      <c r="EPO70" s="5"/>
      <c r="EPP70" s="5"/>
      <c r="EPQ70" s="5"/>
      <c r="EPR70" s="5"/>
      <c r="EPS70" s="5"/>
      <c r="EPT70" s="5"/>
      <c r="EPU70" s="5"/>
      <c r="EPV70" s="5"/>
      <c r="EPW70" s="5"/>
      <c r="EPX70" s="5"/>
      <c r="EPY70" s="5"/>
      <c r="EPZ70" s="5"/>
      <c r="EQA70" s="5"/>
      <c r="EQB70" s="5"/>
      <c r="EQC70" s="5"/>
      <c r="EQD70" s="5"/>
      <c r="EQE70" s="5"/>
      <c r="EQF70" s="5"/>
      <c r="EQG70" s="5"/>
      <c r="EQH70" s="5"/>
      <c r="EQI70" s="5"/>
      <c r="EQJ70" s="5"/>
      <c r="EQK70" s="5"/>
      <c r="EQL70" s="5"/>
      <c r="EQM70" s="5"/>
      <c r="EQN70" s="5"/>
      <c r="EQO70" s="5"/>
      <c r="EQP70" s="5"/>
      <c r="EQQ70" s="5"/>
      <c r="EQR70" s="5"/>
      <c r="EQS70" s="5"/>
      <c r="EQT70" s="5"/>
      <c r="EQU70" s="5"/>
      <c r="EQV70" s="5"/>
      <c r="EQW70" s="5"/>
      <c r="EQX70" s="5"/>
      <c r="EQY70" s="5"/>
      <c r="EQZ70" s="5"/>
      <c r="ERA70" s="5"/>
      <c r="ERB70" s="5"/>
      <c r="ERC70" s="5"/>
      <c r="ERD70" s="5"/>
      <c r="ERE70" s="5"/>
      <c r="ERF70" s="5"/>
      <c r="ERG70" s="5"/>
      <c r="ERH70" s="5"/>
      <c r="ERI70" s="5"/>
      <c r="ERJ70" s="5"/>
      <c r="ERK70" s="5"/>
      <c r="ERL70" s="5"/>
      <c r="ERM70" s="5"/>
      <c r="ERN70" s="5"/>
      <c r="ERO70" s="5"/>
      <c r="ERP70" s="5"/>
      <c r="ERQ70" s="5"/>
      <c r="ERR70" s="5"/>
      <c r="ERS70" s="5"/>
      <c r="ERT70" s="5"/>
      <c r="ERU70" s="5"/>
      <c r="ERV70" s="5"/>
      <c r="ERW70" s="5"/>
      <c r="ERX70" s="5"/>
      <c r="ERY70" s="5"/>
      <c r="ERZ70" s="5"/>
      <c r="ESA70" s="5"/>
      <c r="ESB70" s="5"/>
      <c r="ESC70" s="5"/>
      <c r="ESD70" s="5"/>
      <c r="ESE70" s="5"/>
      <c r="ESF70" s="5"/>
      <c r="ESG70" s="5"/>
      <c r="ESH70" s="5"/>
      <c r="ESI70" s="5"/>
      <c r="ESJ70" s="5"/>
      <c r="ESK70" s="5"/>
      <c r="ESL70" s="5"/>
      <c r="ESM70" s="5"/>
      <c r="ESN70" s="5"/>
      <c r="ESO70" s="5"/>
      <c r="ESP70" s="5"/>
      <c r="ESQ70" s="5"/>
      <c r="ESR70" s="5"/>
      <c r="ESS70" s="5"/>
      <c r="EST70" s="5"/>
      <c r="ESU70" s="5"/>
      <c r="ESV70" s="5"/>
      <c r="ESW70" s="5"/>
      <c r="ESX70" s="5"/>
      <c r="ESY70" s="5"/>
      <c r="ESZ70" s="5"/>
      <c r="ETA70" s="5"/>
      <c r="ETB70" s="5"/>
      <c r="ETC70" s="5"/>
      <c r="ETD70" s="5"/>
      <c r="ETE70" s="5"/>
      <c r="ETF70" s="5"/>
      <c r="ETG70" s="5"/>
      <c r="ETH70" s="5"/>
      <c r="ETI70" s="5"/>
      <c r="ETJ70" s="5"/>
      <c r="ETK70" s="5"/>
      <c r="ETL70" s="5"/>
      <c r="ETM70" s="5"/>
      <c r="ETN70" s="5"/>
      <c r="ETO70" s="5"/>
      <c r="ETP70" s="5"/>
      <c r="ETQ70" s="5"/>
      <c r="ETR70" s="5"/>
      <c r="ETS70" s="5"/>
      <c r="ETT70" s="5"/>
      <c r="ETU70" s="5"/>
      <c r="ETV70" s="5"/>
      <c r="ETW70" s="5"/>
      <c r="ETX70" s="5"/>
      <c r="ETY70" s="5"/>
      <c r="ETZ70" s="5"/>
      <c r="EUA70" s="5"/>
      <c r="EUB70" s="5"/>
      <c r="EUC70" s="5"/>
      <c r="EUD70" s="5"/>
      <c r="EUE70" s="5"/>
      <c r="EUF70" s="5"/>
      <c r="EUG70" s="5"/>
      <c r="EUH70" s="5"/>
      <c r="EUI70" s="5"/>
      <c r="EUJ70" s="5"/>
      <c r="EUK70" s="5"/>
      <c r="EUL70" s="5"/>
      <c r="EUM70" s="5"/>
      <c r="EUN70" s="5"/>
      <c r="EUO70" s="5"/>
      <c r="EUP70" s="5"/>
      <c r="EUQ70" s="5"/>
      <c r="EUR70" s="5"/>
      <c r="EUS70" s="5"/>
      <c r="EUT70" s="5"/>
      <c r="EUU70" s="5"/>
      <c r="EUV70" s="5"/>
      <c r="EUW70" s="5"/>
      <c r="EUX70" s="5"/>
      <c r="EUY70" s="5"/>
      <c r="EUZ70" s="5"/>
      <c r="EVA70" s="5"/>
      <c r="EVB70" s="5"/>
      <c r="EVC70" s="5"/>
      <c r="EVD70" s="5"/>
      <c r="EVE70" s="5"/>
      <c r="EVF70" s="5"/>
      <c r="EVG70" s="5"/>
      <c r="EVH70" s="5"/>
      <c r="EVI70" s="5"/>
      <c r="EVJ70" s="5"/>
      <c r="EVK70" s="5"/>
      <c r="EVL70" s="5"/>
      <c r="EVM70" s="5"/>
      <c r="EVN70" s="5"/>
      <c r="EVO70" s="5"/>
      <c r="EVP70" s="5"/>
      <c r="EVQ70" s="5"/>
      <c r="EVR70" s="5"/>
      <c r="EVS70" s="5"/>
      <c r="EVT70" s="5"/>
      <c r="EVU70" s="5"/>
      <c r="EVV70" s="5"/>
      <c r="EVW70" s="5"/>
      <c r="EVX70" s="5"/>
      <c r="EVY70" s="5"/>
      <c r="EVZ70" s="5"/>
      <c r="EWA70" s="5"/>
      <c r="EWB70" s="5"/>
      <c r="EWC70" s="5"/>
      <c r="EWD70" s="5"/>
      <c r="EWE70" s="5"/>
      <c r="EWF70" s="5"/>
      <c r="EWG70" s="5"/>
      <c r="EWH70" s="5"/>
      <c r="EWI70" s="5"/>
      <c r="EWJ70" s="5"/>
      <c r="EWK70" s="5"/>
      <c r="EWL70" s="5"/>
      <c r="EWM70" s="5"/>
      <c r="EWN70" s="5"/>
      <c r="EWO70" s="5"/>
      <c r="EWP70" s="5"/>
      <c r="EWQ70" s="5"/>
      <c r="EWR70" s="5"/>
      <c r="EWS70" s="5"/>
      <c r="EWT70" s="5"/>
      <c r="EWU70" s="5"/>
      <c r="EWV70" s="5"/>
      <c r="EWW70" s="5"/>
      <c r="EWX70" s="5"/>
      <c r="EWY70" s="5"/>
      <c r="EWZ70" s="5"/>
      <c r="EXA70" s="5"/>
      <c r="EXB70" s="5"/>
      <c r="EXC70" s="5"/>
      <c r="EXD70" s="5"/>
      <c r="EXE70" s="5"/>
      <c r="EXF70" s="5"/>
      <c r="EXG70" s="5"/>
      <c r="EXH70" s="5"/>
      <c r="EXI70" s="5"/>
      <c r="EXJ70" s="5"/>
      <c r="EXK70" s="5"/>
      <c r="EXL70" s="5"/>
      <c r="EXM70" s="5"/>
      <c r="EXN70" s="5"/>
      <c r="EXO70" s="5"/>
      <c r="EXP70" s="5"/>
      <c r="EXQ70" s="5"/>
      <c r="EXR70" s="5"/>
      <c r="EXS70" s="5"/>
      <c r="EXT70" s="5"/>
      <c r="EXU70" s="5"/>
      <c r="EXV70" s="5"/>
      <c r="EXW70" s="5"/>
      <c r="EXX70" s="5"/>
      <c r="EXY70" s="5"/>
      <c r="EXZ70" s="5"/>
      <c r="EYA70" s="5"/>
      <c r="EYB70" s="5"/>
      <c r="EYC70" s="5"/>
      <c r="EYD70" s="5"/>
      <c r="EYE70" s="5"/>
      <c r="EYF70" s="5"/>
      <c r="EYG70" s="5"/>
      <c r="EYH70" s="5"/>
      <c r="EYI70" s="5"/>
      <c r="EYJ70" s="5"/>
      <c r="EYK70" s="5"/>
      <c r="EYL70" s="5"/>
      <c r="EYM70" s="5"/>
      <c r="EYN70" s="5"/>
      <c r="EYO70" s="5"/>
      <c r="EYP70" s="5"/>
      <c r="EYQ70" s="5"/>
      <c r="EYR70" s="5"/>
      <c r="EYS70" s="5"/>
      <c r="EYT70" s="5"/>
      <c r="EYU70" s="5"/>
      <c r="EYV70" s="5"/>
      <c r="EYW70" s="5"/>
      <c r="EYX70" s="5"/>
      <c r="EYY70" s="5"/>
      <c r="EYZ70" s="5"/>
      <c r="EZA70" s="5"/>
      <c r="EZB70" s="5"/>
      <c r="EZC70" s="5"/>
      <c r="EZD70" s="5"/>
      <c r="EZE70" s="5"/>
      <c r="EZF70" s="5"/>
      <c r="EZG70" s="5"/>
      <c r="EZH70" s="5"/>
      <c r="EZI70" s="5"/>
      <c r="EZJ70" s="5"/>
      <c r="EZK70" s="5"/>
      <c r="EZL70" s="5"/>
      <c r="EZM70" s="5"/>
      <c r="EZN70" s="5"/>
      <c r="EZO70" s="5"/>
      <c r="EZP70" s="5"/>
      <c r="EZQ70" s="5"/>
      <c r="EZR70" s="5"/>
      <c r="EZS70" s="5"/>
      <c r="EZT70" s="5"/>
      <c r="EZU70" s="5"/>
      <c r="EZV70" s="5"/>
      <c r="EZW70" s="5"/>
      <c r="EZX70" s="5"/>
      <c r="EZY70" s="5"/>
      <c r="EZZ70" s="5"/>
      <c r="FAA70" s="5"/>
      <c r="FAB70" s="5"/>
      <c r="FAC70" s="5"/>
      <c r="FAD70" s="5"/>
      <c r="FAE70" s="5"/>
      <c r="FAF70" s="5"/>
      <c r="FAG70" s="5"/>
      <c r="FAH70" s="5"/>
      <c r="FAI70" s="5"/>
      <c r="FAJ70" s="5"/>
      <c r="FAK70" s="5"/>
      <c r="FAL70" s="5"/>
      <c r="FAM70" s="5"/>
      <c r="FAN70" s="5"/>
      <c r="FAO70" s="5"/>
      <c r="FAP70" s="5"/>
      <c r="FAQ70" s="5"/>
      <c r="FAR70" s="5"/>
      <c r="FAS70" s="5"/>
      <c r="FAT70" s="5"/>
      <c r="FAU70" s="5"/>
      <c r="FAV70" s="5"/>
      <c r="FAW70" s="5"/>
      <c r="FAX70" s="5"/>
      <c r="FAY70" s="5"/>
      <c r="FAZ70" s="5"/>
      <c r="FBA70" s="5"/>
      <c r="FBB70" s="5"/>
      <c r="FBC70" s="5"/>
      <c r="FBD70" s="5"/>
      <c r="FBE70" s="5"/>
      <c r="FBF70" s="5"/>
      <c r="FBG70" s="5"/>
      <c r="FBH70" s="5"/>
      <c r="FBI70" s="5"/>
      <c r="FBJ70" s="5"/>
      <c r="FBK70" s="5"/>
      <c r="FBL70" s="5"/>
      <c r="FBM70" s="5"/>
      <c r="FBN70" s="5"/>
      <c r="FBO70" s="5"/>
      <c r="FBP70" s="5"/>
      <c r="FBQ70" s="5"/>
      <c r="FBR70" s="5"/>
      <c r="FBS70" s="5"/>
      <c r="FBT70" s="5"/>
      <c r="FBU70" s="5"/>
      <c r="FBV70" s="5"/>
      <c r="FBW70" s="5"/>
      <c r="FBX70" s="5"/>
      <c r="FBY70" s="5"/>
      <c r="FBZ70" s="5"/>
      <c r="FCA70" s="5"/>
      <c r="FCB70" s="5"/>
      <c r="FCC70" s="5"/>
      <c r="FCD70" s="5"/>
      <c r="FCE70" s="5"/>
      <c r="FCF70" s="5"/>
      <c r="FCG70" s="5"/>
      <c r="FCH70" s="5"/>
      <c r="FCI70" s="5"/>
      <c r="FCJ70" s="5"/>
      <c r="FCK70" s="5"/>
      <c r="FCL70" s="5"/>
      <c r="FCM70" s="5"/>
      <c r="FCN70" s="5"/>
      <c r="FCO70" s="5"/>
      <c r="FCP70" s="5"/>
      <c r="FCQ70" s="5"/>
      <c r="FCR70" s="5"/>
      <c r="FCS70" s="5"/>
      <c r="FCT70" s="5"/>
      <c r="FCU70" s="5"/>
      <c r="FCV70" s="5"/>
      <c r="FCW70" s="5"/>
      <c r="FCX70" s="5"/>
      <c r="FCY70" s="5"/>
      <c r="FCZ70" s="5"/>
      <c r="FDA70" s="5"/>
      <c r="FDB70" s="5"/>
      <c r="FDC70" s="5"/>
      <c r="FDD70" s="5"/>
      <c r="FDE70" s="5"/>
      <c r="FDF70" s="5"/>
      <c r="FDG70" s="5"/>
      <c r="FDH70" s="5"/>
      <c r="FDI70" s="5"/>
      <c r="FDJ70" s="5"/>
      <c r="FDK70" s="5"/>
      <c r="FDL70" s="5"/>
      <c r="FDM70" s="5"/>
      <c r="FDN70" s="5"/>
      <c r="FDO70" s="5"/>
      <c r="FDP70" s="5"/>
      <c r="FDQ70" s="5"/>
      <c r="FDR70" s="5"/>
      <c r="FDS70" s="5"/>
      <c r="FDT70" s="5"/>
      <c r="FDU70" s="5"/>
      <c r="FDV70" s="5"/>
      <c r="FDW70" s="5"/>
      <c r="FDX70" s="5"/>
      <c r="FDY70" s="5"/>
      <c r="FDZ70" s="5"/>
      <c r="FEA70" s="5"/>
      <c r="FEB70" s="5"/>
      <c r="FEC70" s="5"/>
      <c r="FED70" s="5"/>
      <c r="FEE70" s="5"/>
      <c r="FEF70" s="5"/>
      <c r="FEG70" s="5"/>
      <c r="FEH70" s="5"/>
      <c r="FEI70" s="5"/>
      <c r="FEJ70" s="5"/>
      <c r="FEK70" s="5"/>
      <c r="FEL70" s="5"/>
      <c r="FEM70" s="5"/>
      <c r="FEN70" s="5"/>
      <c r="FEO70" s="5"/>
      <c r="FEP70" s="5"/>
      <c r="FEQ70" s="5"/>
      <c r="FER70" s="5"/>
      <c r="FES70" s="5"/>
      <c r="FET70" s="5"/>
      <c r="FEU70" s="5"/>
      <c r="FEV70" s="5"/>
      <c r="FEW70" s="5"/>
      <c r="FEX70" s="5"/>
      <c r="FEY70" s="5"/>
      <c r="FEZ70" s="5"/>
      <c r="FFA70" s="5"/>
      <c r="FFB70" s="5"/>
      <c r="FFC70" s="5"/>
      <c r="FFD70" s="5"/>
      <c r="FFE70" s="5"/>
      <c r="FFF70" s="5"/>
      <c r="FFG70" s="5"/>
      <c r="FFH70" s="5"/>
      <c r="FFI70" s="5"/>
      <c r="FFJ70" s="5"/>
      <c r="FFK70" s="5"/>
      <c r="FFL70" s="5"/>
      <c r="FFM70" s="5"/>
      <c r="FFN70" s="5"/>
      <c r="FFO70" s="5"/>
      <c r="FFP70" s="5"/>
      <c r="FFQ70" s="5"/>
      <c r="FFR70" s="5"/>
      <c r="FFS70" s="5"/>
      <c r="FFT70" s="5"/>
      <c r="FFU70" s="5"/>
      <c r="FFV70" s="5"/>
      <c r="FFW70" s="5"/>
      <c r="FFX70" s="5"/>
      <c r="FFY70" s="5"/>
      <c r="FFZ70" s="5"/>
      <c r="FGA70" s="5"/>
      <c r="FGB70" s="5"/>
      <c r="FGC70" s="5"/>
      <c r="FGD70" s="5"/>
      <c r="FGE70" s="5"/>
      <c r="FGF70" s="5"/>
      <c r="FGG70" s="5"/>
      <c r="FGH70" s="5"/>
      <c r="FGI70" s="5"/>
      <c r="FGJ70" s="5"/>
      <c r="FGK70" s="5"/>
      <c r="FGL70" s="5"/>
      <c r="FGM70" s="5"/>
      <c r="FGN70" s="5"/>
      <c r="FGO70" s="5"/>
      <c r="FGP70" s="5"/>
      <c r="FGQ70" s="5"/>
      <c r="FGR70" s="5"/>
      <c r="FGS70" s="5"/>
      <c r="FGT70" s="5"/>
      <c r="FGU70" s="5"/>
      <c r="FGV70" s="5"/>
      <c r="FGW70" s="5"/>
      <c r="FGX70" s="5"/>
      <c r="FGY70" s="5"/>
      <c r="FGZ70" s="5"/>
      <c r="FHA70" s="5"/>
      <c r="FHB70" s="5"/>
      <c r="FHC70" s="5"/>
      <c r="FHD70" s="5"/>
      <c r="FHE70" s="5"/>
      <c r="FHF70" s="5"/>
      <c r="FHG70" s="5"/>
      <c r="FHH70" s="5"/>
      <c r="FHI70" s="5"/>
      <c r="FHJ70" s="5"/>
      <c r="FHK70" s="5"/>
      <c r="FHL70" s="5"/>
      <c r="FHM70" s="5"/>
      <c r="FHN70" s="5"/>
      <c r="FHO70" s="5"/>
      <c r="FHP70" s="5"/>
      <c r="FHQ70" s="5"/>
      <c r="FHR70" s="5"/>
      <c r="FHS70" s="5"/>
      <c r="FHT70" s="5"/>
      <c r="FHU70" s="5"/>
      <c r="FHV70" s="5"/>
      <c r="FHW70" s="5"/>
      <c r="FHX70" s="5"/>
      <c r="FHY70" s="5"/>
      <c r="FHZ70" s="5"/>
      <c r="FIA70" s="5"/>
      <c r="FIB70" s="5"/>
      <c r="FIC70" s="5"/>
      <c r="FID70" s="5"/>
      <c r="FIE70" s="5"/>
      <c r="FIF70" s="5"/>
      <c r="FIG70" s="5"/>
      <c r="FIH70" s="5"/>
      <c r="FII70" s="5"/>
      <c r="FIJ70" s="5"/>
      <c r="FIK70" s="5"/>
      <c r="FIL70" s="5"/>
      <c r="FIM70" s="5"/>
      <c r="FIN70" s="5"/>
      <c r="FIO70" s="5"/>
      <c r="FIP70" s="5"/>
      <c r="FIQ70" s="5"/>
      <c r="FIR70" s="5"/>
      <c r="FIS70" s="5"/>
      <c r="FIT70" s="5"/>
      <c r="FIU70" s="5"/>
      <c r="FIV70" s="5"/>
      <c r="FIW70" s="5"/>
      <c r="FIX70" s="5"/>
      <c r="FIY70" s="5"/>
      <c r="FIZ70" s="5"/>
      <c r="FJA70" s="5"/>
      <c r="FJB70" s="5"/>
      <c r="FJC70" s="5"/>
      <c r="FJD70" s="5"/>
      <c r="FJE70" s="5"/>
      <c r="FJF70" s="5"/>
      <c r="FJG70" s="5"/>
      <c r="FJH70" s="5"/>
      <c r="FJI70" s="5"/>
      <c r="FJJ70" s="5"/>
      <c r="FJK70" s="5"/>
      <c r="FJL70" s="5"/>
      <c r="FJM70" s="5"/>
      <c r="FJN70" s="5"/>
      <c r="FJO70" s="5"/>
      <c r="FJP70" s="5"/>
      <c r="FJQ70" s="5"/>
      <c r="FJR70" s="5"/>
      <c r="FJS70" s="5"/>
      <c r="FJT70" s="5"/>
      <c r="FJU70" s="5"/>
      <c r="FJV70" s="5"/>
      <c r="FJW70" s="5"/>
      <c r="FJX70" s="5"/>
      <c r="FJY70" s="5"/>
      <c r="FJZ70" s="5"/>
      <c r="FKA70" s="5"/>
      <c r="FKB70" s="5"/>
      <c r="FKC70" s="5"/>
      <c r="FKD70" s="5"/>
      <c r="FKE70" s="5"/>
      <c r="FKF70" s="5"/>
      <c r="FKG70" s="5"/>
      <c r="FKH70" s="5"/>
      <c r="FKI70" s="5"/>
      <c r="FKJ70" s="5"/>
      <c r="FKK70" s="5"/>
      <c r="FKL70" s="5"/>
      <c r="FKM70" s="5"/>
      <c r="FKN70" s="5"/>
      <c r="FKO70" s="5"/>
      <c r="FKP70" s="5"/>
      <c r="FKQ70" s="5"/>
      <c r="FKR70" s="5"/>
      <c r="FKS70" s="5"/>
      <c r="FKT70" s="5"/>
      <c r="FKU70" s="5"/>
      <c r="FKV70" s="5"/>
      <c r="FKW70" s="5"/>
      <c r="FKX70" s="5"/>
      <c r="FKY70" s="5"/>
      <c r="FKZ70" s="5"/>
      <c r="FLA70" s="5"/>
      <c r="FLB70" s="5"/>
      <c r="FLC70" s="5"/>
      <c r="FLD70" s="5"/>
      <c r="FLE70" s="5"/>
      <c r="FLF70" s="5"/>
      <c r="FLG70" s="5"/>
      <c r="FLH70" s="5"/>
      <c r="FLI70" s="5"/>
      <c r="FLJ70" s="5"/>
      <c r="FLK70" s="5"/>
      <c r="FLL70" s="5"/>
      <c r="FLM70" s="5"/>
      <c r="FLN70" s="5"/>
      <c r="FLO70" s="5"/>
      <c r="FLP70" s="5"/>
      <c r="FLQ70" s="5"/>
      <c r="FLR70" s="5"/>
      <c r="FLS70" s="5"/>
      <c r="FLT70" s="5"/>
      <c r="FLU70" s="5"/>
      <c r="FLV70" s="5"/>
      <c r="FLW70" s="5"/>
      <c r="FLX70" s="5"/>
      <c r="FLY70" s="5"/>
      <c r="FLZ70" s="5"/>
      <c r="FMA70" s="5"/>
      <c r="FMB70" s="5"/>
      <c r="FMC70" s="5"/>
      <c r="FMD70" s="5"/>
      <c r="FME70" s="5"/>
      <c r="FMF70" s="5"/>
      <c r="FMG70" s="5"/>
      <c r="FMH70" s="5"/>
      <c r="FMI70" s="5"/>
      <c r="FMJ70" s="5"/>
      <c r="FMK70" s="5"/>
      <c r="FML70" s="5"/>
      <c r="FMM70" s="5"/>
      <c r="FMN70" s="5"/>
      <c r="FMO70" s="5"/>
      <c r="FMP70" s="5"/>
      <c r="FMQ70" s="5"/>
      <c r="FMR70" s="5"/>
      <c r="FMS70" s="5"/>
      <c r="FMT70" s="5"/>
      <c r="FMU70" s="5"/>
      <c r="FMV70" s="5"/>
      <c r="FMW70" s="5"/>
      <c r="FMX70" s="5"/>
      <c r="FMY70" s="5"/>
      <c r="FMZ70" s="5"/>
      <c r="FNA70" s="5"/>
      <c r="FNB70" s="5"/>
      <c r="FNC70" s="5"/>
      <c r="FND70" s="5"/>
      <c r="FNE70" s="5"/>
      <c r="FNF70" s="5"/>
      <c r="FNG70" s="5"/>
      <c r="FNH70" s="5"/>
      <c r="FNI70" s="5"/>
      <c r="FNJ70" s="5"/>
      <c r="FNK70" s="5"/>
      <c r="FNL70" s="5"/>
      <c r="FNM70" s="5"/>
      <c r="FNN70" s="5"/>
      <c r="FNO70" s="5"/>
      <c r="FNP70" s="5"/>
      <c r="FNQ70" s="5"/>
      <c r="FNR70" s="5"/>
      <c r="FNS70" s="5"/>
      <c r="FNT70" s="5"/>
      <c r="FNU70" s="5"/>
      <c r="FNV70" s="5"/>
      <c r="FNW70" s="5"/>
      <c r="FNX70" s="5"/>
      <c r="FNY70" s="5"/>
      <c r="FNZ70" s="5"/>
      <c r="FOA70" s="5"/>
      <c r="FOB70" s="5"/>
      <c r="FOC70" s="5"/>
      <c r="FOD70" s="5"/>
      <c r="FOE70" s="5"/>
      <c r="FOF70" s="5"/>
      <c r="FOG70" s="5"/>
      <c r="FOH70" s="5"/>
      <c r="FOI70" s="5"/>
      <c r="FOJ70" s="5"/>
      <c r="FOK70" s="5"/>
      <c r="FOL70" s="5"/>
      <c r="FOM70" s="5"/>
      <c r="FON70" s="5"/>
      <c r="FOO70" s="5"/>
      <c r="FOP70" s="5"/>
      <c r="FOQ70" s="5"/>
      <c r="FOR70" s="5"/>
      <c r="FOS70" s="5"/>
      <c r="FOT70" s="5"/>
      <c r="FOU70" s="5"/>
      <c r="FOV70" s="5"/>
      <c r="FOW70" s="5"/>
      <c r="FOX70" s="5"/>
      <c r="FOY70" s="5"/>
      <c r="FOZ70" s="5"/>
      <c r="FPA70" s="5"/>
      <c r="FPB70" s="5"/>
      <c r="FPC70" s="5"/>
      <c r="FPD70" s="5"/>
      <c r="FPE70" s="5"/>
      <c r="FPF70" s="5"/>
      <c r="FPG70" s="5"/>
      <c r="FPH70" s="5"/>
      <c r="FPI70" s="5"/>
      <c r="FPJ70" s="5"/>
      <c r="FPK70" s="5"/>
      <c r="FPL70" s="5"/>
      <c r="FPM70" s="5"/>
      <c r="FPN70" s="5"/>
      <c r="FPO70" s="5"/>
      <c r="FPP70" s="5"/>
      <c r="FPQ70" s="5"/>
      <c r="FPR70" s="5"/>
      <c r="FPS70" s="5"/>
      <c r="FPT70" s="5"/>
      <c r="FPU70" s="5"/>
      <c r="FPV70" s="5"/>
      <c r="FPW70" s="5"/>
      <c r="FPX70" s="5"/>
      <c r="FPY70" s="5"/>
      <c r="FPZ70" s="5"/>
      <c r="FQA70" s="5"/>
      <c r="FQB70" s="5"/>
      <c r="FQC70" s="5"/>
      <c r="FQD70" s="5"/>
      <c r="FQE70" s="5"/>
      <c r="FQF70" s="5"/>
      <c r="FQG70" s="5"/>
      <c r="FQH70" s="5"/>
      <c r="FQI70" s="5"/>
      <c r="FQJ70" s="5"/>
      <c r="FQK70" s="5"/>
      <c r="FQL70" s="5"/>
      <c r="FQM70" s="5"/>
      <c r="FQN70" s="5"/>
      <c r="FQO70" s="5"/>
      <c r="FQP70" s="5"/>
      <c r="FQQ70" s="5"/>
      <c r="FQR70" s="5"/>
      <c r="FQS70" s="5"/>
      <c r="FQT70" s="5"/>
      <c r="FQU70" s="5"/>
      <c r="FQV70" s="5"/>
      <c r="FQW70" s="5"/>
      <c r="FQX70" s="5"/>
      <c r="FQY70" s="5"/>
      <c r="FQZ70" s="5"/>
      <c r="FRA70" s="5"/>
      <c r="FRB70" s="5"/>
      <c r="FRC70" s="5"/>
      <c r="FRD70" s="5"/>
      <c r="FRE70" s="5"/>
      <c r="FRF70" s="5"/>
      <c r="FRG70" s="5"/>
      <c r="FRH70" s="5"/>
      <c r="FRI70" s="5"/>
      <c r="FRJ70" s="5"/>
      <c r="FRK70" s="5"/>
      <c r="FRL70" s="5"/>
      <c r="FRM70" s="5"/>
      <c r="FRN70" s="5"/>
      <c r="FRO70" s="5"/>
      <c r="FRP70" s="5"/>
      <c r="FRQ70" s="5"/>
      <c r="FRR70" s="5"/>
      <c r="FRS70" s="5"/>
      <c r="FRT70" s="5"/>
      <c r="FRU70" s="5"/>
      <c r="FRV70" s="5"/>
      <c r="FRW70" s="5"/>
      <c r="FRX70" s="5"/>
      <c r="FRY70" s="5"/>
      <c r="FRZ70" s="5"/>
      <c r="FSA70" s="5"/>
      <c r="FSB70" s="5"/>
      <c r="FSC70" s="5"/>
      <c r="FSD70" s="5"/>
      <c r="FSE70" s="5"/>
      <c r="FSF70" s="5"/>
      <c r="FSG70" s="5"/>
      <c r="FSH70" s="5"/>
      <c r="FSI70" s="5"/>
      <c r="FSJ70" s="5"/>
      <c r="FSK70" s="5"/>
      <c r="FSL70" s="5"/>
      <c r="FSM70" s="5"/>
      <c r="FSN70" s="5"/>
      <c r="FSO70" s="5"/>
      <c r="FSP70" s="5"/>
      <c r="FSQ70" s="5"/>
      <c r="FSR70" s="5"/>
      <c r="FSS70" s="5"/>
      <c r="FST70" s="5"/>
      <c r="FSU70" s="5"/>
      <c r="FSV70" s="5"/>
      <c r="FSW70" s="5"/>
      <c r="FSX70" s="5"/>
      <c r="FSY70" s="5"/>
      <c r="FSZ70" s="5"/>
      <c r="FTA70" s="5"/>
      <c r="FTB70" s="5"/>
      <c r="FTC70" s="5"/>
      <c r="FTD70" s="5"/>
      <c r="FTE70" s="5"/>
      <c r="FTF70" s="5"/>
      <c r="FTG70" s="5"/>
      <c r="FTH70" s="5"/>
      <c r="FTI70" s="5"/>
      <c r="FTJ70" s="5"/>
      <c r="FTK70" s="5"/>
      <c r="FTL70" s="5"/>
      <c r="FTM70" s="5"/>
      <c r="FTN70" s="5"/>
      <c r="FTO70" s="5"/>
      <c r="FTP70" s="5"/>
      <c r="FTQ70" s="5"/>
      <c r="FTR70" s="5"/>
      <c r="FTS70" s="5"/>
      <c r="FTT70" s="5"/>
      <c r="FTU70" s="5"/>
      <c r="FTV70" s="5"/>
      <c r="FTW70" s="5"/>
      <c r="FTX70" s="5"/>
      <c r="FTY70" s="5"/>
      <c r="FTZ70" s="5"/>
      <c r="FUA70" s="5"/>
      <c r="FUB70" s="5"/>
      <c r="FUC70" s="5"/>
      <c r="FUD70" s="5"/>
      <c r="FUE70" s="5"/>
      <c r="FUF70" s="5"/>
      <c r="FUG70" s="5"/>
      <c r="FUH70" s="5"/>
      <c r="FUI70" s="5"/>
      <c r="FUJ70" s="5"/>
      <c r="FUK70" s="5"/>
      <c r="FUL70" s="5"/>
      <c r="FUM70" s="5"/>
      <c r="FUN70" s="5"/>
      <c r="FUO70" s="5"/>
      <c r="FUP70" s="5"/>
      <c r="FUQ70" s="5"/>
      <c r="FUR70" s="5"/>
      <c r="FUS70" s="5"/>
      <c r="FUT70" s="5"/>
      <c r="FUU70" s="5"/>
      <c r="FUV70" s="5"/>
      <c r="FUW70" s="5"/>
      <c r="FUX70" s="5"/>
      <c r="FUY70" s="5"/>
      <c r="FUZ70" s="5"/>
      <c r="FVA70" s="5"/>
      <c r="FVB70" s="5"/>
      <c r="FVC70" s="5"/>
      <c r="FVD70" s="5"/>
      <c r="FVE70" s="5"/>
      <c r="FVF70" s="5"/>
      <c r="FVG70" s="5"/>
      <c r="FVH70" s="5"/>
      <c r="FVI70" s="5"/>
      <c r="FVJ70" s="5"/>
      <c r="FVK70" s="5"/>
      <c r="FVL70" s="5"/>
      <c r="FVM70" s="5"/>
      <c r="FVN70" s="5"/>
      <c r="FVO70" s="5"/>
      <c r="FVP70" s="5"/>
      <c r="FVQ70" s="5"/>
      <c r="FVR70" s="5"/>
      <c r="FVS70" s="5"/>
      <c r="FVT70" s="5"/>
      <c r="FVU70" s="5"/>
      <c r="FVV70" s="5"/>
      <c r="FVW70" s="5"/>
      <c r="FVX70" s="5"/>
      <c r="FVY70" s="5"/>
      <c r="FVZ70" s="5"/>
      <c r="FWA70" s="5"/>
      <c r="FWB70" s="5"/>
      <c r="FWC70" s="5"/>
      <c r="FWD70" s="5"/>
      <c r="FWE70" s="5"/>
      <c r="FWF70" s="5"/>
      <c r="FWG70" s="5"/>
      <c r="FWH70" s="5"/>
      <c r="FWI70" s="5"/>
      <c r="FWJ70" s="5"/>
      <c r="FWK70" s="5"/>
      <c r="FWL70" s="5"/>
      <c r="FWM70" s="5"/>
      <c r="FWN70" s="5"/>
      <c r="FWO70" s="5"/>
      <c r="FWP70" s="5"/>
      <c r="FWQ70" s="5"/>
      <c r="FWR70" s="5"/>
      <c r="FWS70" s="5"/>
      <c r="FWT70" s="5"/>
      <c r="FWU70" s="5"/>
      <c r="FWV70" s="5"/>
      <c r="FWW70" s="5"/>
      <c r="FWX70" s="5"/>
      <c r="FWY70" s="5"/>
      <c r="FWZ70" s="5"/>
      <c r="FXA70" s="5"/>
      <c r="FXB70" s="5"/>
      <c r="FXC70" s="5"/>
      <c r="FXD70" s="5"/>
      <c r="FXE70" s="5"/>
      <c r="FXF70" s="5"/>
      <c r="FXG70" s="5"/>
      <c r="FXH70" s="5"/>
      <c r="FXI70" s="5"/>
      <c r="FXJ70" s="5"/>
      <c r="FXK70" s="5"/>
      <c r="FXL70" s="5"/>
      <c r="FXM70" s="5"/>
      <c r="FXN70" s="5"/>
      <c r="FXO70" s="5"/>
      <c r="FXP70" s="5"/>
      <c r="FXQ70" s="5"/>
      <c r="FXR70" s="5"/>
      <c r="FXS70" s="5"/>
      <c r="FXT70" s="5"/>
      <c r="FXU70" s="5"/>
      <c r="FXV70" s="5"/>
      <c r="FXW70" s="5"/>
      <c r="FXX70" s="5"/>
      <c r="FXY70" s="5"/>
      <c r="FXZ70" s="5"/>
      <c r="FYA70" s="5"/>
      <c r="FYB70" s="5"/>
      <c r="FYC70" s="5"/>
      <c r="FYD70" s="5"/>
      <c r="FYE70" s="5"/>
      <c r="FYF70" s="5"/>
      <c r="FYG70" s="5"/>
      <c r="FYH70" s="5"/>
      <c r="FYI70" s="5"/>
      <c r="FYJ70" s="5"/>
      <c r="FYK70" s="5"/>
      <c r="FYL70" s="5"/>
      <c r="FYM70" s="5"/>
      <c r="FYN70" s="5"/>
      <c r="FYO70" s="5"/>
      <c r="FYP70" s="5"/>
      <c r="FYQ70" s="5"/>
      <c r="FYR70" s="5"/>
      <c r="FYS70" s="5"/>
      <c r="FYT70" s="5"/>
      <c r="FYU70" s="5"/>
      <c r="FYV70" s="5"/>
      <c r="FYW70" s="5"/>
      <c r="FYX70" s="5"/>
      <c r="FYY70" s="5"/>
      <c r="FYZ70" s="5"/>
      <c r="FZA70" s="5"/>
      <c r="FZB70" s="5"/>
      <c r="FZC70" s="5"/>
      <c r="FZD70" s="5"/>
      <c r="FZE70" s="5"/>
      <c r="FZF70" s="5"/>
      <c r="FZG70" s="5"/>
      <c r="FZH70" s="5"/>
      <c r="FZI70" s="5"/>
      <c r="FZJ70" s="5"/>
      <c r="FZK70" s="5"/>
      <c r="FZL70" s="5"/>
      <c r="FZM70" s="5"/>
      <c r="FZN70" s="5"/>
      <c r="FZO70" s="5"/>
      <c r="FZP70" s="5"/>
      <c r="FZQ70" s="5"/>
      <c r="FZR70" s="5"/>
      <c r="FZS70" s="5"/>
      <c r="FZT70" s="5"/>
      <c r="FZU70" s="5"/>
      <c r="FZV70" s="5"/>
      <c r="FZW70" s="5"/>
      <c r="FZX70" s="5"/>
      <c r="FZY70" s="5"/>
      <c r="FZZ70" s="5"/>
      <c r="GAA70" s="5"/>
      <c r="GAB70" s="5"/>
      <c r="GAC70" s="5"/>
      <c r="GAD70" s="5"/>
      <c r="GAE70" s="5"/>
      <c r="GAF70" s="5"/>
      <c r="GAG70" s="5"/>
      <c r="GAH70" s="5"/>
      <c r="GAI70" s="5"/>
      <c r="GAJ70" s="5"/>
      <c r="GAK70" s="5"/>
      <c r="GAL70" s="5"/>
      <c r="GAM70" s="5"/>
      <c r="GAN70" s="5"/>
      <c r="GAO70" s="5"/>
      <c r="GAP70" s="5"/>
      <c r="GAQ70" s="5"/>
      <c r="GAR70" s="5"/>
      <c r="GAS70" s="5"/>
      <c r="GAT70" s="5"/>
      <c r="GAU70" s="5"/>
      <c r="GAV70" s="5"/>
      <c r="GAW70" s="5"/>
      <c r="GAX70" s="5"/>
      <c r="GAY70" s="5"/>
      <c r="GAZ70" s="5"/>
      <c r="GBA70" s="5"/>
      <c r="GBB70" s="5"/>
      <c r="GBC70" s="5"/>
      <c r="GBD70" s="5"/>
      <c r="GBE70" s="5"/>
      <c r="GBF70" s="5"/>
      <c r="GBG70" s="5"/>
      <c r="GBH70" s="5"/>
      <c r="GBI70" s="5"/>
      <c r="GBJ70" s="5"/>
      <c r="GBK70" s="5"/>
      <c r="GBL70" s="5"/>
      <c r="GBM70" s="5"/>
      <c r="GBN70" s="5"/>
      <c r="GBO70" s="5"/>
      <c r="GBP70" s="5"/>
      <c r="GBQ70" s="5"/>
      <c r="GBR70" s="5"/>
      <c r="GBS70" s="5"/>
      <c r="GBT70" s="5"/>
      <c r="GBU70" s="5"/>
      <c r="GBV70" s="5"/>
      <c r="GBW70" s="5"/>
      <c r="GBX70" s="5"/>
      <c r="GBY70" s="5"/>
      <c r="GBZ70" s="5"/>
      <c r="GCA70" s="5"/>
      <c r="GCB70" s="5"/>
      <c r="GCC70" s="5"/>
      <c r="GCD70" s="5"/>
      <c r="GCE70" s="5"/>
      <c r="GCF70" s="5"/>
      <c r="GCG70" s="5"/>
      <c r="GCH70" s="5"/>
      <c r="GCI70" s="5"/>
      <c r="GCJ70" s="5"/>
      <c r="GCK70" s="5"/>
      <c r="GCL70" s="5"/>
      <c r="GCM70" s="5"/>
      <c r="GCN70" s="5"/>
      <c r="GCO70" s="5"/>
      <c r="GCP70" s="5"/>
      <c r="GCQ70" s="5"/>
      <c r="GCR70" s="5"/>
      <c r="GCS70" s="5"/>
      <c r="GCT70" s="5"/>
      <c r="GCU70" s="5"/>
      <c r="GCV70" s="5"/>
      <c r="GCW70" s="5"/>
      <c r="GCX70" s="5"/>
      <c r="GCY70" s="5"/>
      <c r="GCZ70" s="5"/>
      <c r="GDA70" s="5"/>
      <c r="GDB70" s="5"/>
      <c r="GDC70" s="5"/>
      <c r="GDD70" s="5"/>
      <c r="GDE70" s="5"/>
      <c r="GDF70" s="5"/>
      <c r="GDG70" s="5"/>
      <c r="GDH70" s="5"/>
      <c r="GDI70" s="5"/>
      <c r="GDJ70" s="5"/>
      <c r="GDK70" s="5"/>
      <c r="GDL70" s="5"/>
      <c r="GDM70" s="5"/>
      <c r="GDN70" s="5"/>
      <c r="GDO70" s="5"/>
      <c r="GDP70" s="5"/>
      <c r="GDQ70" s="5"/>
      <c r="GDR70" s="5"/>
      <c r="GDS70" s="5"/>
      <c r="GDT70" s="5"/>
      <c r="GDU70" s="5"/>
      <c r="GDV70" s="5"/>
      <c r="GDW70" s="5"/>
      <c r="GDX70" s="5"/>
      <c r="GDY70" s="5"/>
      <c r="GDZ70" s="5"/>
      <c r="GEA70" s="5"/>
      <c r="GEB70" s="5"/>
      <c r="GEC70" s="5"/>
      <c r="GED70" s="5"/>
      <c r="GEE70" s="5"/>
      <c r="GEF70" s="5"/>
      <c r="GEG70" s="5"/>
      <c r="GEH70" s="5"/>
      <c r="GEI70" s="5"/>
      <c r="GEJ70" s="5"/>
      <c r="GEK70" s="5"/>
      <c r="GEL70" s="5"/>
      <c r="GEM70" s="5"/>
      <c r="GEN70" s="5"/>
      <c r="GEO70" s="5"/>
      <c r="GEP70" s="5"/>
      <c r="GEQ70" s="5"/>
      <c r="GER70" s="5"/>
      <c r="GES70" s="5"/>
      <c r="GET70" s="5"/>
      <c r="GEU70" s="5"/>
      <c r="GEV70" s="5"/>
      <c r="GEW70" s="5"/>
      <c r="GEX70" s="5"/>
      <c r="GEY70" s="5"/>
      <c r="GEZ70" s="5"/>
      <c r="GFA70" s="5"/>
      <c r="GFB70" s="5"/>
      <c r="GFC70" s="5"/>
      <c r="GFD70" s="5"/>
      <c r="GFE70" s="5"/>
      <c r="GFF70" s="5"/>
      <c r="GFG70" s="5"/>
      <c r="GFH70" s="5"/>
      <c r="GFI70" s="5"/>
      <c r="GFJ70" s="5"/>
      <c r="GFK70" s="5"/>
      <c r="GFL70" s="5"/>
      <c r="GFM70" s="5"/>
      <c r="GFN70" s="5"/>
      <c r="GFO70" s="5"/>
      <c r="GFP70" s="5"/>
      <c r="GFQ70" s="5"/>
      <c r="GFR70" s="5"/>
      <c r="GFS70" s="5"/>
      <c r="GFT70" s="5"/>
      <c r="GFU70" s="5"/>
      <c r="GFV70" s="5"/>
      <c r="GFW70" s="5"/>
      <c r="GFX70" s="5"/>
      <c r="GFY70" s="5"/>
      <c r="GFZ70" s="5"/>
      <c r="GGA70" s="5"/>
      <c r="GGB70" s="5"/>
      <c r="GGC70" s="5"/>
      <c r="GGD70" s="5"/>
      <c r="GGE70" s="5"/>
      <c r="GGF70" s="5"/>
      <c r="GGG70" s="5"/>
      <c r="GGH70" s="5"/>
      <c r="GGI70" s="5"/>
      <c r="GGJ70" s="5"/>
      <c r="GGK70" s="5"/>
      <c r="GGL70" s="5"/>
      <c r="GGM70" s="5"/>
      <c r="GGN70" s="5"/>
      <c r="GGO70" s="5"/>
      <c r="GGP70" s="5"/>
      <c r="GGQ70" s="5"/>
      <c r="GGR70" s="5"/>
      <c r="GGS70" s="5"/>
      <c r="GGT70" s="5"/>
      <c r="GGU70" s="5"/>
      <c r="GGV70" s="5"/>
      <c r="GGW70" s="5"/>
      <c r="GGX70" s="5"/>
      <c r="GGY70" s="5"/>
      <c r="GGZ70" s="5"/>
      <c r="GHA70" s="5"/>
      <c r="GHB70" s="5"/>
      <c r="GHC70" s="5"/>
      <c r="GHD70" s="5"/>
      <c r="GHE70" s="5"/>
      <c r="GHF70" s="5"/>
      <c r="GHG70" s="5"/>
      <c r="GHH70" s="5"/>
      <c r="GHI70" s="5"/>
      <c r="GHJ70" s="5"/>
      <c r="GHK70" s="5"/>
      <c r="GHL70" s="5"/>
      <c r="GHM70" s="5"/>
      <c r="GHN70" s="5"/>
      <c r="GHO70" s="5"/>
      <c r="GHP70" s="5"/>
      <c r="GHQ70" s="5"/>
      <c r="GHR70" s="5"/>
      <c r="GHS70" s="5"/>
      <c r="GHT70" s="5"/>
      <c r="GHU70" s="5"/>
      <c r="GHV70" s="5"/>
      <c r="GHW70" s="5"/>
      <c r="GHX70" s="5"/>
      <c r="GHY70" s="5"/>
      <c r="GHZ70" s="5"/>
      <c r="GIA70" s="5"/>
      <c r="GIB70" s="5"/>
      <c r="GIC70" s="5"/>
      <c r="GID70" s="5"/>
      <c r="GIE70" s="5"/>
      <c r="GIF70" s="5"/>
      <c r="GIG70" s="5"/>
      <c r="GIH70" s="5"/>
      <c r="GII70" s="5"/>
      <c r="GIJ70" s="5"/>
      <c r="GIK70" s="5"/>
      <c r="GIL70" s="5"/>
      <c r="GIM70" s="5"/>
      <c r="GIN70" s="5"/>
      <c r="GIO70" s="5"/>
      <c r="GIP70" s="5"/>
      <c r="GIQ70" s="5"/>
      <c r="GIR70" s="5"/>
      <c r="GIS70" s="5"/>
      <c r="GIT70" s="5"/>
      <c r="GIU70" s="5"/>
      <c r="GIV70" s="5"/>
      <c r="GIW70" s="5"/>
      <c r="GIX70" s="5"/>
      <c r="GIY70" s="5"/>
      <c r="GIZ70" s="5"/>
      <c r="GJA70" s="5"/>
      <c r="GJB70" s="5"/>
      <c r="GJC70" s="5"/>
      <c r="GJD70" s="5"/>
      <c r="GJE70" s="5"/>
      <c r="GJF70" s="5"/>
      <c r="GJG70" s="5"/>
      <c r="GJH70" s="5"/>
      <c r="GJI70" s="5"/>
      <c r="GJJ70" s="5"/>
      <c r="GJK70" s="5"/>
      <c r="GJL70" s="5"/>
      <c r="GJM70" s="5"/>
      <c r="GJN70" s="5"/>
      <c r="GJO70" s="5"/>
      <c r="GJP70" s="5"/>
      <c r="GJQ70" s="5"/>
      <c r="GJR70" s="5"/>
      <c r="GJS70" s="5"/>
      <c r="GJT70" s="5"/>
      <c r="GJU70" s="5"/>
      <c r="GJV70" s="5"/>
      <c r="GJW70" s="5"/>
      <c r="GJX70" s="5"/>
      <c r="GJY70" s="5"/>
      <c r="GJZ70" s="5"/>
      <c r="GKA70" s="5"/>
      <c r="GKB70" s="5"/>
      <c r="GKC70" s="5"/>
      <c r="GKD70" s="5"/>
      <c r="GKE70" s="5"/>
      <c r="GKF70" s="5"/>
      <c r="GKG70" s="5"/>
      <c r="GKH70" s="5"/>
      <c r="GKI70" s="5"/>
      <c r="GKJ70" s="5"/>
      <c r="GKK70" s="5"/>
      <c r="GKL70" s="5"/>
      <c r="GKM70" s="5"/>
      <c r="GKN70" s="5"/>
      <c r="GKO70" s="5"/>
      <c r="GKP70" s="5"/>
      <c r="GKQ70" s="5"/>
      <c r="GKR70" s="5"/>
      <c r="GKS70" s="5"/>
      <c r="GKT70" s="5"/>
      <c r="GKU70" s="5"/>
      <c r="GKV70" s="5"/>
      <c r="GKW70" s="5"/>
      <c r="GKX70" s="5"/>
      <c r="GKY70" s="5"/>
      <c r="GKZ70" s="5"/>
      <c r="GLA70" s="5"/>
      <c r="GLB70" s="5"/>
      <c r="GLC70" s="5"/>
      <c r="GLD70" s="5"/>
      <c r="GLE70" s="5"/>
      <c r="GLF70" s="5"/>
      <c r="GLG70" s="5"/>
      <c r="GLH70" s="5"/>
      <c r="GLI70" s="5"/>
      <c r="GLJ70" s="5"/>
      <c r="GLK70" s="5"/>
      <c r="GLL70" s="5"/>
      <c r="GLM70" s="5"/>
      <c r="GLN70" s="5"/>
      <c r="GLO70" s="5"/>
      <c r="GLP70" s="5"/>
      <c r="GLQ70" s="5"/>
      <c r="GLR70" s="5"/>
      <c r="GLS70" s="5"/>
      <c r="GLT70" s="5"/>
      <c r="GLU70" s="5"/>
      <c r="GLV70" s="5"/>
      <c r="GLW70" s="5"/>
      <c r="GLX70" s="5"/>
      <c r="GLY70" s="5"/>
      <c r="GLZ70" s="5"/>
      <c r="GMA70" s="5"/>
      <c r="GMB70" s="5"/>
      <c r="GMC70" s="5"/>
      <c r="GMD70" s="5"/>
      <c r="GME70" s="5"/>
      <c r="GMF70" s="5"/>
      <c r="GMG70" s="5"/>
      <c r="GMH70" s="5"/>
      <c r="GMI70" s="5"/>
      <c r="GMJ70" s="5"/>
      <c r="GMK70" s="5"/>
      <c r="GML70" s="5"/>
      <c r="GMM70" s="5"/>
      <c r="GMN70" s="5"/>
      <c r="GMO70" s="5"/>
      <c r="GMP70" s="5"/>
      <c r="GMQ70" s="5"/>
      <c r="GMR70" s="5"/>
      <c r="GMS70" s="5"/>
      <c r="GMT70" s="5"/>
      <c r="GMU70" s="5"/>
      <c r="GMV70" s="5"/>
      <c r="GMW70" s="5"/>
      <c r="GMX70" s="5"/>
      <c r="GMY70" s="5"/>
      <c r="GMZ70" s="5"/>
      <c r="GNA70" s="5"/>
      <c r="GNB70" s="5"/>
      <c r="GNC70" s="5"/>
      <c r="GND70" s="5"/>
      <c r="GNE70" s="5"/>
      <c r="GNF70" s="5"/>
      <c r="GNG70" s="5"/>
      <c r="GNH70" s="5"/>
      <c r="GNI70" s="5"/>
      <c r="GNJ70" s="5"/>
      <c r="GNK70" s="5"/>
      <c r="GNL70" s="5"/>
      <c r="GNM70" s="5"/>
      <c r="GNN70" s="5"/>
      <c r="GNO70" s="5"/>
      <c r="GNP70" s="5"/>
      <c r="GNQ70" s="5"/>
      <c r="GNR70" s="5"/>
      <c r="GNS70" s="5"/>
      <c r="GNT70" s="5"/>
      <c r="GNU70" s="5"/>
      <c r="GNV70" s="5"/>
      <c r="GNW70" s="5"/>
      <c r="GNX70" s="5"/>
      <c r="GNY70" s="5"/>
      <c r="GNZ70" s="5"/>
      <c r="GOA70" s="5"/>
      <c r="GOB70" s="5"/>
      <c r="GOC70" s="5"/>
      <c r="GOD70" s="5"/>
      <c r="GOE70" s="5"/>
      <c r="GOF70" s="5"/>
      <c r="GOG70" s="5"/>
      <c r="GOH70" s="5"/>
      <c r="GOI70" s="5"/>
      <c r="GOJ70" s="5"/>
      <c r="GOK70" s="5"/>
      <c r="GOL70" s="5"/>
      <c r="GOM70" s="5"/>
      <c r="GON70" s="5"/>
      <c r="GOO70" s="5"/>
      <c r="GOP70" s="5"/>
      <c r="GOQ70" s="5"/>
      <c r="GOR70" s="5"/>
      <c r="GOS70" s="5"/>
      <c r="GOT70" s="5"/>
      <c r="GOU70" s="5"/>
      <c r="GOV70" s="5"/>
      <c r="GOW70" s="5"/>
      <c r="GOX70" s="5"/>
      <c r="GOY70" s="5"/>
      <c r="GOZ70" s="5"/>
      <c r="GPA70" s="5"/>
      <c r="GPB70" s="5"/>
      <c r="GPC70" s="5"/>
      <c r="GPD70" s="5"/>
      <c r="GPE70" s="5"/>
      <c r="GPF70" s="5"/>
      <c r="GPG70" s="5"/>
      <c r="GPH70" s="5"/>
      <c r="GPI70" s="5"/>
      <c r="GPJ70" s="5"/>
      <c r="GPK70" s="5"/>
      <c r="GPL70" s="5"/>
      <c r="GPM70" s="5"/>
      <c r="GPN70" s="5"/>
      <c r="GPO70" s="5"/>
      <c r="GPP70" s="5"/>
      <c r="GPQ70" s="5"/>
      <c r="GPR70" s="5"/>
      <c r="GPS70" s="5"/>
      <c r="GPT70" s="5"/>
      <c r="GPU70" s="5"/>
      <c r="GPV70" s="5"/>
      <c r="GPW70" s="5"/>
      <c r="GPX70" s="5"/>
      <c r="GPY70" s="5"/>
      <c r="GPZ70" s="5"/>
      <c r="GQA70" s="5"/>
      <c r="GQB70" s="5"/>
      <c r="GQC70" s="5"/>
      <c r="GQD70" s="5"/>
      <c r="GQE70" s="5"/>
      <c r="GQF70" s="5"/>
      <c r="GQG70" s="5"/>
      <c r="GQH70" s="5"/>
      <c r="GQI70" s="5"/>
      <c r="GQJ70" s="5"/>
      <c r="GQK70" s="5"/>
      <c r="GQL70" s="5"/>
      <c r="GQM70" s="5"/>
      <c r="GQN70" s="5"/>
      <c r="GQO70" s="5"/>
      <c r="GQP70" s="5"/>
      <c r="GQQ70" s="5"/>
      <c r="GQR70" s="5"/>
      <c r="GQS70" s="5"/>
      <c r="GQT70" s="5"/>
      <c r="GQU70" s="5"/>
      <c r="GQV70" s="5"/>
      <c r="GQW70" s="5"/>
      <c r="GQX70" s="5"/>
      <c r="GQY70" s="5"/>
      <c r="GQZ70" s="5"/>
      <c r="GRA70" s="5"/>
      <c r="GRB70" s="5"/>
      <c r="GRC70" s="5"/>
      <c r="GRD70" s="5"/>
      <c r="GRE70" s="5"/>
      <c r="GRF70" s="5"/>
      <c r="GRG70" s="5"/>
      <c r="GRH70" s="5"/>
      <c r="GRI70" s="5"/>
      <c r="GRJ70" s="5"/>
      <c r="GRK70" s="5"/>
      <c r="GRL70" s="5"/>
      <c r="GRM70" s="5"/>
      <c r="GRN70" s="5"/>
      <c r="GRO70" s="5"/>
      <c r="GRP70" s="5"/>
      <c r="GRQ70" s="5"/>
      <c r="GRR70" s="5"/>
      <c r="GRS70" s="5"/>
      <c r="GRT70" s="5"/>
      <c r="GRU70" s="5"/>
      <c r="GRV70" s="5"/>
      <c r="GRW70" s="5"/>
      <c r="GRX70" s="5"/>
      <c r="GRY70" s="5"/>
      <c r="GRZ70" s="5"/>
      <c r="GSA70" s="5"/>
      <c r="GSB70" s="5"/>
      <c r="GSC70" s="5"/>
      <c r="GSD70" s="5"/>
      <c r="GSE70" s="5"/>
      <c r="GSF70" s="5"/>
      <c r="GSG70" s="5"/>
      <c r="GSH70" s="5"/>
      <c r="GSI70" s="5"/>
      <c r="GSJ70" s="5"/>
      <c r="GSK70" s="5"/>
      <c r="GSL70" s="5"/>
      <c r="GSM70" s="5"/>
      <c r="GSN70" s="5"/>
      <c r="GSO70" s="5"/>
      <c r="GSP70" s="5"/>
      <c r="GSQ70" s="5"/>
      <c r="GSR70" s="5"/>
      <c r="GSS70" s="5"/>
      <c r="GST70" s="5"/>
      <c r="GSU70" s="5"/>
      <c r="GSV70" s="5"/>
      <c r="GSW70" s="5"/>
      <c r="GSX70" s="5"/>
      <c r="GSY70" s="5"/>
      <c r="GSZ70" s="5"/>
      <c r="GTA70" s="5"/>
      <c r="GTB70" s="5"/>
      <c r="GTC70" s="5"/>
      <c r="GTD70" s="5"/>
      <c r="GTE70" s="5"/>
      <c r="GTF70" s="5"/>
      <c r="GTG70" s="5"/>
      <c r="GTH70" s="5"/>
      <c r="GTI70" s="5"/>
      <c r="GTJ70" s="5"/>
      <c r="GTK70" s="5"/>
      <c r="GTL70" s="5"/>
      <c r="GTM70" s="5"/>
      <c r="GTN70" s="5"/>
      <c r="GTO70" s="5"/>
      <c r="GTP70" s="5"/>
      <c r="GTQ70" s="5"/>
      <c r="GTR70" s="5"/>
      <c r="GTS70" s="5"/>
      <c r="GTT70" s="5"/>
      <c r="GTU70" s="5"/>
      <c r="GTV70" s="5"/>
      <c r="GTW70" s="5"/>
      <c r="GTX70" s="5"/>
      <c r="GTY70" s="5"/>
      <c r="GTZ70" s="5"/>
      <c r="GUA70" s="5"/>
      <c r="GUB70" s="5"/>
      <c r="GUC70" s="5"/>
      <c r="GUD70" s="5"/>
      <c r="GUE70" s="5"/>
      <c r="GUF70" s="5"/>
      <c r="GUG70" s="5"/>
      <c r="GUH70" s="5"/>
      <c r="GUI70" s="5"/>
      <c r="GUJ70" s="5"/>
      <c r="GUK70" s="5"/>
      <c r="GUL70" s="5"/>
      <c r="GUM70" s="5"/>
      <c r="GUN70" s="5"/>
      <c r="GUO70" s="5"/>
      <c r="GUP70" s="5"/>
      <c r="GUQ70" s="5"/>
      <c r="GUR70" s="5"/>
      <c r="GUS70" s="5"/>
      <c r="GUT70" s="5"/>
      <c r="GUU70" s="5"/>
      <c r="GUV70" s="5"/>
      <c r="GUW70" s="5"/>
      <c r="GUX70" s="5"/>
      <c r="GUY70" s="5"/>
      <c r="GUZ70" s="5"/>
      <c r="GVA70" s="5"/>
      <c r="GVB70" s="5"/>
      <c r="GVC70" s="5"/>
      <c r="GVD70" s="5"/>
      <c r="GVE70" s="5"/>
      <c r="GVF70" s="5"/>
      <c r="GVG70" s="5"/>
      <c r="GVH70" s="5"/>
      <c r="GVI70" s="5"/>
      <c r="GVJ70" s="5"/>
      <c r="GVK70" s="5"/>
      <c r="GVL70" s="5"/>
      <c r="GVM70" s="5"/>
      <c r="GVN70" s="5"/>
      <c r="GVO70" s="5"/>
      <c r="GVP70" s="5"/>
      <c r="GVQ70" s="5"/>
      <c r="GVR70" s="5"/>
      <c r="GVS70" s="5"/>
      <c r="GVT70" s="5"/>
      <c r="GVU70" s="5"/>
      <c r="GVV70" s="5"/>
      <c r="GVW70" s="5"/>
      <c r="GVX70" s="5"/>
      <c r="GVY70" s="5"/>
      <c r="GVZ70" s="5"/>
      <c r="GWA70" s="5"/>
      <c r="GWB70" s="5"/>
      <c r="GWC70" s="5"/>
      <c r="GWD70" s="5"/>
      <c r="GWE70" s="5"/>
      <c r="GWF70" s="5"/>
      <c r="GWG70" s="5"/>
      <c r="GWH70" s="5"/>
      <c r="GWI70" s="5"/>
      <c r="GWJ70" s="5"/>
      <c r="GWK70" s="5"/>
      <c r="GWL70" s="5"/>
      <c r="GWM70" s="5"/>
      <c r="GWN70" s="5"/>
      <c r="GWO70" s="5"/>
      <c r="GWP70" s="5"/>
      <c r="GWQ70" s="5"/>
      <c r="GWR70" s="5"/>
      <c r="GWS70" s="5"/>
      <c r="GWT70" s="5"/>
      <c r="GWU70" s="5"/>
      <c r="GWV70" s="5"/>
      <c r="GWW70" s="5"/>
      <c r="GWX70" s="5"/>
      <c r="GWY70" s="5"/>
      <c r="GWZ70" s="5"/>
      <c r="GXA70" s="5"/>
      <c r="GXB70" s="5"/>
      <c r="GXC70" s="5"/>
      <c r="GXD70" s="5"/>
      <c r="GXE70" s="5"/>
      <c r="GXF70" s="5"/>
      <c r="GXG70" s="5"/>
      <c r="GXH70" s="5"/>
      <c r="GXI70" s="5"/>
      <c r="GXJ70" s="5"/>
      <c r="GXK70" s="5"/>
      <c r="GXL70" s="5"/>
      <c r="GXM70" s="5"/>
      <c r="GXN70" s="5"/>
      <c r="GXO70" s="5"/>
      <c r="GXP70" s="5"/>
      <c r="GXQ70" s="5"/>
      <c r="GXR70" s="5"/>
      <c r="GXS70" s="5"/>
      <c r="GXT70" s="5"/>
      <c r="GXU70" s="5"/>
      <c r="GXV70" s="5"/>
      <c r="GXW70" s="5"/>
      <c r="GXX70" s="5"/>
      <c r="GXY70" s="5"/>
      <c r="GXZ70" s="5"/>
      <c r="GYA70" s="5"/>
      <c r="GYB70" s="5"/>
      <c r="GYC70" s="5"/>
      <c r="GYD70" s="5"/>
      <c r="GYE70" s="5"/>
      <c r="GYF70" s="5"/>
      <c r="GYG70" s="5"/>
      <c r="GYH70" s="5"/>
      <c r="GYI70" s="5"/>
      <c r="GYJ70" s="5"/>
      <c r="GYK70" s="5"/>
      <c r="GYL70" s="5"/>
      <c r="GYM70" s="5"/>
      <c r="GYN70" s="5"/>
      <c r="GYO70" s="5"/>
      <c r="GYP70" s="5"/>
      <c r="GYQ70" s="5"/>
      <c r="GYR70" s="5"/>
      <c r="GYS70" s="5"/>
      <c r="GYT70" s="5"/>
      <c r="GYU70" s="5"/>
      <c r="GYV70" s="5"/>
      <c r="GYW70" s="5"/>
      <c r="GYX70" s="5"/>
      <c r="GYY70" s="5"/>
      <c r="GYZ70" s="5"/>
      <c r="GZA70" s="5"/>
      <c r="GZB70" s="5"/>
      <c r="GZC70" s="5"/>
      <c r="GZD70" s="5"/>
      <c r="GZE70" s="5"/>
      <c r="GZF70" s="5"/>
      <c r="GZG70" s="5"/>
      <c r="GZH70" s="5"/>
      <c r="GZI70" s="5"/>
      <c r="GZJ70" s="5"/>
      <c r="GZK70" s="5"/>
      <c r="GZL70" s="5"/>
      <c r="GZM70" s="5"/>
      <c r="GZN70" s="5"/>
      <c r="GZO70" s="5"/>
      <c r="GZP70" s="5"/>
      <c r="GZQ70" s="5"/>
      <c r="GZR70" s="5"/>
      <c r="GZS70" s="5"/>
      <c r="GZT70" s="5"/>
      <c r="GZU70" s="5"/>
      <c r="GZV70" s="5"/>
      <c r="GZW70" s="5"/>
      <c r="GZX70" s="5"/>
      <c r="GZY70" s="5"/>
      <c r="GZZ70" s="5"/>
      <c r="HAA70" s="5"/>
      <c r="HAB70" s="5"/>
      <c r="HAC70" s="5"/>
      <c r="HAD70" s="5"/>
      <c r="HAE70" s="5"/>
      <c r="HAF70" s="5"/>
      <c r="HAG70" s="5"/>
      <c r="HAH70" s="5"/>
      <c r="HAI70" s="5"/>
      <c r="HAJ70" s="5"/>
      <c r="HAK70" s="5"/>
      <c r="HAL70" s="5"/>
      <c r="HAM70" s="5"/>
      <c r="HAN70" s="5"/>
      <c r="HAO70" s="5"/>
      <c r="HAP70" s="5"/>
      <c r="HAQ70" s="5"/>
      <c r="HAR70" s="5"/>
      <c r="HAS70" s="5"/>
      <c r="HAT70" s="5"/>
      <c r="HAU70" s="5"/>
      <c r="HAV70" s="5"/>
      <c r="HAW70" s="5"/>
      <c r="HAX70" s="5"/>
      <c r="HAY70" s="5"/>
      <c r="HAZ70" s="5"/>
      <c r="HBA70" s="5"/>
      <c r="HBB70" s="5"/>
      <c r="HBC70" s="5"/>
      <c r="HBD70" s="5"/>
      <c r="HBE70" s="5"/>
      <c r="HBF70" s="5"/>
      <c r="HBG70" s="5"/>
      <c r="HBH70" s="5"/>
      <c r="HBI70" s="5"/>
      <c r="HBJ70" s="5"/>
      <c r="HBK70" s="5"/>
      <c r="HBL70" s="5"/>
      <c r="HBM70" s="5"/>
      <c r="HBN70" s="5"/>
      <c r="HBO70" s="5"/>
      <c r="HBP70" s="5"/>
      <c r="HBQ70" s="5"/>
      <c r="HBR70" s="5"/>
      <c r="HBS70" s="5"/>
      <c r="HBT70" s="5"/>
      <c r="HBU70" s="5"/>
      <c r="HBV70" s="5"/>
      <c r="HBW70" s="5"/>
      <c r="HBX70" s="5"/>
      <c r="HBY70" s="5"/>
      <c r="HBZ70" s="5"/>
      <c r="HCA70" s="5"/>
      <c r="HCB70" s="5"/>
      <c r="HCC70" s="5"/>
      <c r="HCD70" s="5"/>
      <c r="HCE70" s="5"/>
      <c r="HCF70" s="5"/>
      <c r="HCG70" s="5"/>
      <c r="HCH70" s="5"/>
      <c r="HCI70" s="5"/>
      <c r="HCJ70" s="5"/>
      <c r="HCK70" s="5"/>
      <c r="HCL70" s="5"/>
      <c r="HCM70" s="5"/>
      <c r="HCN70" s="5"/>
      <c r="HCO70" s="5"/>
      <c r="HCP70" s="5"/>
      <c r="HCQ70" s="5"/>
      <c r="HCR70" s="5"/>
      <c r="HCS70" s="5"/>
      <c r="HCT70" s="5"/>
      <c r="HCU70" s="5"/>
      <c r="HCV70" s="5"/>
      <c r="HCW70" s="5"/>
      <c r="HCX70" s="5"/>
      <c r="HCY70" s="5"/>
      <c r="HCZ70" s="5"/>
      <c r="HDA70" s="5"/>
      <c r="HDB70" s="5"/>
      <c r="HDC70" s="5"/>
      <c r="HDD70" s="5"/>
      <c r="HDE70" s="5"/>
      <c r="HDF70" s="5"/>
      <c r="HDG70" s="5"/>
      <c r="HDH70" s="5"/>
      <c r="HDI70" s="5"/>
      <c r="HDJ70" s="5"/>
      <c r="HDK70" s="5"/>
      <c r="HDL70" s="5"/>
      <c r="HDM70" s="5"/>
      <c r="HDN70" s="5"/>
      <c r="HDO70" s="5"/>
      <c r="HDP70" s="5"/>
      <c r="HDQ70" s="5"/>
      <c r="HDR70" s="5"/>
      <c r="HDS70" s="5"/>
      <c r="HDT70" s="5"/>
      <c r="HDU70" s="5"/>
      <c r="HDV70" s="5"/>
      <c r="HDW70" s="5"/>
      <c r="HDX70" s="5"/>
      <c r="HDY70" s="5"/>
      <c r="HDZ70" s="5"/>
      <c r="HEA70" s="5"/>
      <c r="HEB70" s="5"/>
      <c r="HEC70" s="5"/>
      <c r="HED70" s="5"/>
      <c r="HEE70" s="5"/>
      <c r="HEF70" s="5"/>
      <c r="HEG70" s="5"/>
      <c r="HEH70" s="5"/>
      <c r="HEI70" s="5"/>
      <c r="HEJ70" s="5"/>
      <c r="HEK70" s="5"/>
      <c r="HEL70" s="5"/>
      <c r="HEM70" s="5"/>
      <c r="HEN70" s="5"/>
      <c r="HEO70" s="5"/>
      <c r="HEP70" s="5"/>
      <c r="HEQ70" s="5"/>
      <c r="HER70" s="5"/>
      <c r="HES70" s="5"/>
      <c r="HET70" s="5"/>
      <c r="HEU70" s="5"/>
      <c r="HEV70" s="5"/>
      <c r="HEW70" s="5"/>
      <c r="HEX70" s="5"/>
      <c r="HEY70" s="5"/>
      <c r="HEZ70" s="5"/>
      <c r="HFA70" s="5"/>
      <c r="HFB70" s="5"/>
      <c r="HFC70" s="5"/>
      <c r="HFD70" s="5"/>
      <c r="HFE70" s="5"/>
      <c r="HFF70" s="5"/>
      <c r="HFG70" s="5"/>
      <c r="HFH70" s="5"/>
      <c r="HFI70" s="5"/>
      <c r="HFJ70" s="5"/>
      <c r="HFK70" s="5"/>
      <c r="HFL70" s="5"/>
      <c r="HFM70" s="5"/>
      <c r="HFN70" s="5"/>
      <c r="HFO70" s="5"/>
      <c r="HFP70" s="5"/>
      <c r="HFQ70" s="5"/>
      <c r="HFR70" s="5"/>
      <c r="HFS70" s="5"/>
      <c r="HFT70" s="5"/>
      <c r="HFU70" s="5"/>
      <c r="HFV70" s="5"/>
      <c r="HFW70" s="5"/>
      <c r="HFX70" s="5"/>
      <c r="HFY70" s="5"/>
      <c r="HFZ70" s="5"/>
      <c r="HGA70" s="5"/>
      <c r="HGB70" s="5"/>
      <c r="HGC70" s="5"/>
      <c r="HGD70" s="5"/>
      <c r="HGE70" s="5"/>
      <c r="HGF70" s="5"/>
      <c r="HGG70" s="5"/>
      <c r="HGH70" s="5"/>
      <c r="HGI70" s="5"/>
      <c r="HGJ70" s="5"/>
      <c r="HGK70" s="5"/>
      <c r="HGL70" s="5"/>
      <c r="HGM70" s="5"/>
      <c r="HGN70" s="5"/>
      <c r="HGO70" s="5"/>
      <c r="HGP70" s="5"/>
      <c r="HGQ70" s="5"/>
      <c r="HGR70" s="5"/>
      <c r="HGS70" s="5"/>
      <c r="HGT70" s="5"/>
      <c r="HGU70" s="5"/>
      <c r="HGV70" s="5"/>
      <c r="HGW70" s="5"/>
      <c r="HGX70" s="5"/>
      <c r="HGY70" s="5"/>
      <c r="HGZ70" s="5"/>
      <c r="HHA70" s="5"/>
      <c r="HHB70" s="5"/>
      <c r="HHC70" s="5"/>
      <c r="HHD70" s="5"/>
      <c r="HHE70" s="5"/>
      <c r="HHF70" s="5"/>
      <c r="HHG70" s="5"/>
      <c r="HHH70" s="5"/>
      <c r="HHI70" s="5"/>
      <c r="HHJ70" s="5"/>
      <c r="HHK70" s="5"/>
      <c r="HHL70" s="5"/>
      <c r="HHM70" s="5"/>
      <c r="HHN70" s="5"/>
      <c r="HHO70" s="5"/>
      <c r="HHP70" s="5"/>
      <c r="HHQ70" s="5"/>
      <c r="HHR70" s="5"/>
      <c r="HHS70" s="5"/>
      <c r="HHT70" s="5"/>
      <c r="HHU70" s="5"/>
      <c r="HHV70" s="5"/>
      <c r="HHW70" s="5"/>
      <c r="HHX70" s="5"/>
      <c r="HHY70" s="5"/>
      <c r="HHZ70" s="5"/>
      <c r="HIA70" s="5"/>
      <c r="HIB70" s="5"/>
      <c r="HIC70" s="5"/>
      <c r="HID70" s="5"/>
      <c r="HIE70" s="5"/>
      <c r="HIF70" s="5"/>
      <c r="HIG70" s="5"/>
      <c r="HIH70" s="5"/>
      <c r="HII70" s="5"/>
      <c r="HIJ70" s="5"/>
      <c r="HIK70" s="5"/>
      <c r="HIL70" s="5"/>
      <c r="HIM70" s="5"/>
      <c r="HIN70" s="5"/>
      <c r="HIO70" s="5"/>
      <c r="HIP70" s="5"/>
      <c r="HIQ70" s="5"/>
      <c r="HIR70" s="5"/>
      <c r="HIS70" s="5"/>
      <c r="HIT70" s="5"/>
      <c r="HIU70" s="5"/>
      <c r="HIV70" s="5"/>
      <c r="HIW70" s="5"/>
      <c r="HIX70" s="5"/>
      <c r="HIY70" s="5"/>
      <c r="HIZ70" s="5"/>
      <c r="HJA70" s="5"/>
      <c r="HJB70" s="5"/>
      <c r="HJC70" s="5"/>
      <c r="HJD70" s="5"/>
      <c r="HJE70" s="5"/>
      <c r="HJF70" s="5"/>
      <c r="HJG70" s="5"/>
      <c r="HJH70" s="5"/>
      <c r="HJI70" s="5"/>
      <c r="HJJ70" s="5"/>
      <c r="HJK70" s="5"/>
      <c r="HJL70" s="5"/>
      <c r="HJM70" s="5"/>
      <c r="HJN70" s="5"/>
      <c r="HJO70" s="5"/>
      <c r="HJP70" s="5"/>
      <c r="HJQ70" s="5"/>
      <c r="HJR70" s="5"/>
      <c r="HJS70" s="5"/>
      <c r="HJT70" s="5"/>
      <c r="HJU70" s="5"/>
      <c r="HJV70" s="5"/>
      <c r="HJW70" s="5"/>
      <c r="HJX70" s="5"/>
      <c r="HJY70" s="5"/>
      <c r="HJZ70" s="5"/>
      <c r="HKA70" s="5"/>
      <c r="HKB70" s="5"/>
      <c r="HKC70" s="5"/>
      <c r="HKD70" s="5"/>
      <c r="HKE70" s="5"/>
      <c r="HKF70" s="5"/>
      <c r="HKG70" s="5"/>
      <c r="HKH70" s="5"/>
      <c r="HKI70" s="5"/>
      <c r="HKJ70" s="5"/>
      <c r="HKK70" s="5"/>
      <c r="HKL70" s="5"/>
      <c r="HKM70" s="5"/>
      <c r="HKN70" s="5"/>
      <c r="HKO70" s="5"/>
      <c r="HKP70" s="5"/>
      <c r="HKQ70" s="5"/>
      <c r="HKR70" s="5"/>
      <c r="HKS70" s="5"/>
      <c r="HKT70" s="5"/>
      <c r="HKU70" s="5"/>
      <c r="HKV70" s="5"/>
      <c r="HKW70" s="5"/>
      <c r="HKX70" s="5"/>
      <c r="HKY70" s="5"/>
      <c r="HKZ70" s="5"/>
      <c r="HLA70" s="5"/>
      <c r="HLB70" s="5"/>
      <c r="HLC70" s="5"/>
      <c r="HLD70" s="5"/>
      <c r="HLE70" s="5"/>
      <c r="HLF70" s="5"/>
      <c r="HLG70" s="5"/>
      <c r="HLH70" s="5"/>
      <c r="HLI70" s="5"/>
      <c r="HLJ70" s="5"/>
      <c r="HLK70" s="5"/>
      <c r="HLL70" s="5"/>
      <c r="HLM70" s="5"/>
      <c r="HLN70" s="5"/>
      <c r="HLO70" s="5"/>
      <c r="HLP70" s="5"/>
      <c r="HLQ70" s="5"/>
      <c r="HLR70" s="5"/>
      <c r="HLS70" s="5"/>
      <c r="HLT70" s="5"/>
      <c r="HLU70" s="5"/>
      <c r="HLV70" s="5"/>
      <c r="HLW70" s="5"/>
      <c r="HLX70" s="5"/>
      <c r="HLY70" s="5"/>
      <c r="HLZ70" s="5"/>
      <c r="HMA70" s="5"/>
      <c r="HMB70" s="5"/>
      <c r="HMC70" s="5"/>
      <c r="HMD70" s="5"/>
      <c r="HME70" s="5"/>
      <c r="HMF70" s="5"/>
      <c r="HMG70" s="5"/>
      <c r="HMH70" s="5"/>
      <c r="HMI70" s="5"/>
      <c r="HMJ70" s="5"/>
      <c r="HMK70" s="5"/>
      <c r="HML70" s="5"/>
      <c r="HMM70" s="5"/>
      <c r="HMN70" s="5"/>
      <c r="HMO70" s="5"/>
      <c r="HMP70" s="5"/>
      <c r="HMQ70" s="5"/>
      <c r="HMR70" s="5"/>
      <c r="HMS70" s="5"/>
      <c r="HMT70" s="5"/>
      <c r="HMU70" s="5"/>
      <c r="HMV70" s="5"/>
      <c r="HMW70" s="5"/>
      <c r="HMX70" s="5"/>
      <c r="HMY70" s="5"/>
      <c r="HMZ70" s="5"/>
      <c r="HNA70" s="5"/>
      <c r="HNB70" s="5"/>
      <c r="HNC70" s="5"/>
      <c r="HND70" s="5"/>
      <c r="HNE70" s="5"/>
      <c r="HNF70" s="5"/>
      <c r="HNG70" s="5"/>
      <c r="HNH70" s="5"/>
      <c r="HNI70" s="5"/>
      <c r="HNJ70" s="5"/>
      <c r="HNK70" s="5"/>
      <c r="HNL70" s="5"/>
      <c r="HNM70" s="5"/>
      <c r="HNN70" s="5"/>
      <c r="HNO70" s="5"/>
      <c r="HNP70" s="5"/>
      <c r="HNQ70" s="5"/>
      <c r="HNR70" s="5"/>
      <c r="HNS70" s="5"/>
      <c r="HNT70" s="5"/>
      <c r="HNU70" s="5"/>
      <c r="HNV70" s="5"/>
      <c r="HNW70" s="5"/>
      <c r="HNX70" s="5"/>
      <c r="HNY70" s="5"/>
      <c r="HNZ70" s="5"/>
      <c r="HOA70" s="5"/>
      <c r="HOB70" s="5"/>
      <c r="HOC70" s="5"/>
      <c r="HOD70" s="5"/>
      <c r="HOE70" s="5"/>
      <c r="HOF70" s="5"/>
      <c r="HOG70" s="5"/>
      <c r="HOH70" s="5"/>
      <c r="HOI70" s="5"/>
      <c r="HOJ70" s="5"/>
      <c r="HOK70" s="5"/>
      <c r="HOL70" s="5"/>
      <c r="HOM70" s="5"/>
      <c r="HON70" s="5"/>
      <c r="HOO70" s="5"/>
      <c r="HOP70" s="5"/>
      <c r="HOQ70" s="5"/>
      <c r="HOR70" s="5"/>
      <c r="HOS70" s="5"/>
      <c r="HOT70" s="5"/>
      <c r="HOU70" s="5"/>
      <c r="HOV70" s="5"/>
      <c r="HOW70" s="5"/>
      <c r="HOX70" s="5"/>
      <c r="HOY70" s="5"/>
      <c r="HOZ70" s="5"/>
      <c r="HPA70" s="5"/>
      <c r="HPB70" s="5"/>
      <c r="HPC70" s="5"/>
      <c r="HPD70" s="5"/>
      <c r="HPE70" s="5"/>
      <c r="HPF70" s="5"/>
      <c r="HPG70" s="5"/>
      <c r="HPH70" s="5"/>
      <c r="HPI70" s="5"/>
      <c r="HPJ70" s="5"/>
      <c r="HPK70" s="5"/>
      <c r="HPL70" s="5"/>
      <c r="HPM70" s="5"/>
      <c r="HPN70" s="5"/>
      <c r="HPO70" s="5"/>
      <c r="HPP70" s="5"/>
      <c r="HPQ70" s="5"/>
      <c r="HPR70" s="5"/>
      <c r="HPS70" s="5"/>
      <c r="HPT70" s="5"/>
      <c r="HPU70" s="5"/>
      <c r="HPV70" s="5"/>
      <c r="HPW70" s="5"/>
      <c r="HPX70" s="5"/>
      <c r="HPY70" s="5"/>
      <c r="HPZ70" s="5"/>
      <c r="HQA70" s="5"/>
      <c r="HQB70" s="5"/>
      <c r="HQC70" s="5"/>
      <c r="HQD70" s="5"/>
      <c r="HQE70" s="5"/>
      <c r="HQF70" s="5"/>
      <c r="HQG70" s="5"/>
      <c r="HQH70" s="5"/>
      <c r="HQI70" s="5"/>
      <c r="HQJ70" s="5"/>
      <c r="HQK70" s="5"/>
      <c r="HQL70" s="5"/>
      <c r="HQM70" s="5"/>
      <c r="HQN70" s="5"/>
      <c r="HQO70" s="5"/>
      <c r="HQP70" s="5"/>
      <c r="HQQ70" s="5"/>
      <c r="HQR70" s="5"/>
      <c r="HQS70" s="5"/>
      <c r="HQT70" s="5"/>
      <c r="HQU70" s="5"/>
      <c r="HQV70" s="5"/>
      <c r="HQW70" s="5"/>
      <c r="HQX70" s="5"/>
      <c r="HQY70" s="5"/>
      <c r="HQZ70" s="5"/>
      <c r="HRA70" s="5"/>
      <c r="HRB70" s="5"/>
      <c r="HRC70" s="5"/>
      <c r="HRD70" s="5"/>
      <c r="HRE70" s="5"/>
      <c r="HRF70" s="5"/>
      <c r="HRG70" s="5"/>
      <c r="HRH70" s="5"/>
      <c r="HRI70" s="5"/>
      <c r="HRJ70" s="5"/>
      <c r="HRK70" s="5"/>
      <c r="HRL70" s="5"/>
      <c r="HRM70" s="5"/>
      <c r="HRN70" s="5"/>
      <c r="HRO70" s="5"/>
      <c r="HRP70" s="5"/>
      <c r="HRQ70" s="5"/>
      <c r="HRR70" s="5"/>
      <c r="HRS70" s="5"/>
      <c r="HRT70" s="5"/>
      <c r="HRU70" s="5"/>
      <c r="HRV70" s="5"/>
      <c r="HRW70" s="5"/>
      <c r="HRX70" s="5"/>
      <c r="HRY70" s="5"/>
      <c r="HRZ70" s="5"/>
      <c r="HSA70" s="5"/>
      <c r="HSB70" s="5"/>
      <c r="HSC70" s="5"/>
      <c r="HSD70" s="5"/>
      <c r="HSE70" s="5"/>
      <c r="HSF70" s="5"/>
      <c r="HSG70" s="5"/>
      <c r="HSH70" s="5"/>
      <c r="HSI70" s="5"/>
      <c r="HSJ70" s="5"/>
      <c r="HSK70" s="5"/>
      <c r="HSL70" s="5"/>
      <c r="HSM70" s="5"/>
      <c r="HSN70" s="5"/>
      <c r="HSO70" s="5"/>
      <c r="HSP70" s="5"/>
      <c r="HSQ70" s="5"/>
      <c r="HSR70" s="5"/>
      <c r="HSS70" s="5"/>
      <c r="HST70" s="5"/>
      <c r="HSU70" s="5"/>
      <c r="HSV70" s="5"/>
      <c r="HSW70" s="5"/>
      <c r="HSX70" s="5"/>
      <c r="HSY70" s="5"/>
      <c r="HSZ70" s="5"/>
      <c r="HTA70" s="5"/>
      <c r="HTB70" s="5"/>
      <c r="HTC70" s="5"/>
      <c r="HTD70" s="5"/>
      <c r="HTE70" s="5"/>
      <c r="HTF70" s="5"/>
      <c r="HTG70" s="5"/>
      <c r="HTH70" s="5"/>
      <c r="HTI70" s="5"/>
      <c r="HTJ70" s="5"/>
      <c r="HTK70" s="5"/>
      <c r="HTL70" s="5"/>
      <c r="HTM70" s="5"/>
      <c r="HTN70" s="5"/>
      <c r="HTO70" s="5"/>
      <c r="HTP70" s="5"/>
      <c r="HTQ70" s="5"/>
      <c r="HTR70" s="5"/>
      <c r="HTS70" s="5"/>
      <c r="HTT70" s="5"/>
      <c r="HTU70" s="5"/>
      <c r="HTV70" s="5"/>
      <c r="HTW70" s="5"/>
      <c r="HTX70" s="5"/>
      <c r="HTY70" s="5"/>
      <c r="HTZ70" s="5"/>
      <c r="HUA70" s="5"/>
      <c r="HUB70" s="5"/>
      <c r="HUC70" s="5"/>
      <c r="HUD70" s="5"/>
      <c r="HUE70" s="5"/>
      <c r="HUF70" s="5"/>
      <c r="HUG70" s="5"/>
      <c r="HUH70" s="5"/>
      <c r="HUI70" s="5"/>
      <c r="HUJ70" s="5"/>
      <c r="HUK70" s="5"/>
      <c r="HUL70" s="5"/>
      <c r="HUM70" s="5"/>
      <c r="HUN70" s="5"/>
      <c r="HUO70" s="5"/>
      <c r="HUP70" s="5"/>
      <c r="HUQ70" s="5"/>
      <c r="HUR70" s="5"/>
      <c r="HUS70" s="5"/>
      <c r="HUT70" s="5"/>
      <c r="HUU70" s="5"/>
      <c r="HUV70" s="5"/>
      <c r="HUW70" s="5"/>
      <c r="HUX70" s="5"/>
      <c r="HUY70" s="5"/>
      <c r="HUZ70" s="5"/>
      <c r="HVA70" s="5"/>
      <c r="HVB70" s="5"/>
      <c r="HVC70" s="5"/>
      <c r="HVD70" s="5"/>
      <c r="HVE70" s="5"/>
      <c r="HVF70" s="5"/>
      <c r="HVG70" s="5"/>
      <c r="HVH70" s="5"/>
      <c r="HVI70" s="5"/>
      <c r="HVJ70" s="5"/>
      <c r="HVK70" s="5"/>
      <c r="HVL70" s="5"/>
      <c r="HVM70" s="5"/>
      <c r="HVN70" s="5"/>
      <c r="HVO70" s="5"/>
      <c r="HVP70" s="5"/>
      <c r="HVQ70" s="5"/>
      <c r="HVR70" s="5"/>
      <c r="HVS70" s="5"/>
      <c r="HVT70" s="5"/>
      <c r="HVU70" s="5"/>
      <c r="HVV70" s="5"/>
      <c r="HVW70" s="5"/>
      <c r="HVX70" s="5"/>
      <c r="HVY70" s="5"/>
      <c r="HVZ70" s="5"/>
      <c r="HWA70" s="5"/>
      <c r="HWB70" s="5"/>
      <c r="HWC70" s="5"/>
      <c r="HWD70" s="5"/>
      <c r="HWE70" s="5"/>
      <c r="HWF70" s="5"/>
      <c r="HWG70" s="5"/>
      <c r="HWH70" s="5"/>
      <c r="HWI70" s="5"/>
      <c r="HWJ70" s="5"/>
      <c r="HWK70" s="5"/>
      <c r="HWL70" s="5"/>
      <c r="HWM70" s="5"/>
      <c r="HWN70" s="5"/>
      <c r="HWO70" s="5"/>
      <c r="HWP70" s="5"/>
      <c r="HWQ70" s="5"/>
      <c r="HWR70" s="5"/>
      <c r="HWS70" s="5"/>
      <c r="HWT70" s="5"/>
      <c r="HWU70" s="5"/>
      <c r="HWV70" s="5"/>
      <c r="HWW70" s="5"/>
      <c r="HWX70" s="5"/>
      <c r="HWY70" s="5"/>
      <c r="HWZ70" s="5"/>
      <c r="HXA70" s="5"/>
      <c r="HXB70" s="5"/>
      <c r="HXC70" s="5"/>
      <c r="HXD70" s="5"/>
      <c r="HXE70" s="5"/>
      <c r="HXF70" s="5"/>
      <c r="HXG70" s="5"/>
      <c r="HXH70" s="5"/>
      <c r="HXI70" s="5"/>
      <c r="HXJ70" s="5"/>
      <c r="HXK70" s="5"/>
      <c r="HXL70" s="5"/>
      <c r="HXM70" s="5"/>
      <c r="HXN70" s="5"/>
      <c r="HXO70" s="5"/>
      <c r="HXP70" s="5"/>
      <c r="HXQ70" s="5"/>
      <c r="HXR70" s="5"/>
      <c r="HXS70" s="5"/>
      <c r="HXT70" s="5"/>
      <c r="HXU70" s="5"/>
      <c r="HXV70" s="5"/>
      <c r="HXW70" s="5"/>
      <c r="HXX70" s="5"/>
      <c r="HXY70" s="5"/>
      <c r="HXZ70" s="5"/>
      <c r="HYA70" s="5"/>
      <c r="HYB70" s="5"/>
      <c r="HYC70" s="5"/>
      <c r="HYD70" s="5"/>
      <c r="HYE70" s="5"/>
      <c r="HYF70" s="5"/>
      <c r="HYG70" s="5"/>
      <c r="HYH70" s="5"/>
      <c r="HYI70" s="5"/>
      <c r="HYJ70" s="5"/>
      <c r="HYK70" s="5"/>
      <c r="HYL70" s="5"/>
      <c r="HYM70" s="5"/>
      <c r="HYN70" s="5"/>
      <c r="HYO70" s="5"/>
      <c r="HYP70" s="5"/>
      <c r="HYQ70" s="5"/>
      <c r="HYR70" s="5"/>
      <c r="HYS70" s="5"/>
      <c r="HYT70" s="5"/>
      <c r="HYU70" s="5"/>
      <c r="HYV70" s="5"/>
      <c r="HYW70" s="5"/>
      <c r="HYX70" s="5"/>
      <c r="HYY70" s="5"/>
      <c r="HYZ70" s="5"/>
      <c r="HZA70" s="5"/>
      <c r="HZB70" s="5"/>
      <c r="HZC70" s="5"/>
      <c r="HZD70" s="5"/>
      <c r="HZE70" s="5"/>
      <c r="HZF70" s="5"/>
      <c r="HZG70" s="5"/>
      <c r="HZH70" s="5"/>
      <c r="HZI70" s="5"/>
      <c r="HZJ70" s="5"/>
      <c r="HZK70" s="5"/>
      <c r="HZL70" s="5"/>
      <c r="HZM70" s="5"/>
      <c r="HZN70" s="5"/>
      <c r="HZO70" s="5"/>
      <c r="HZP70" s="5"/>
      <c r="HZQ70" s="5"/>
      <c r="HZR70" s="5"/>
      <c r="HZS70" s="5"/>
      <c r="HZT70" s="5"/>
      <c r="HZU70" s="5"/>
      <c r="HZV70" s="5"/>
      <c r="HZW70" s="5"/>
      <c r="HZX70" s="5"/>
      <c r="HZY70" s="5"/>
      <c r="HZZ70" s="5"/>
      <c r="IAA70" s="5"/>
      <c r="IAB70" s="5"/>
      <c r="IAC70" s="5"/>
      <c r="IAD70" s="5"/>
      <c r="IAE70" s="5"/>
      <c r="IAF70" s="5"/>
      <c r="IAG70" s="5"/>
      <c r="IAH70" s="5"/>
      <c r="IAI70" s="5"/>
      <c r="IAJ70" s="5"/>
      <c r="IAK70" s="5"/>
      <c r="IAL70" s="5"/>
      <c r="IAM70" s="5"/>
      <c r="IAN70" s="5"/>
      <c r="IAO70" s="5"/>
      <c r="IAP70" s="5"/>
      <c r="IAQ70" s="5"/>
      <c r="IAR70" s="5"/>
      <c r="IAS70" s="5"/>
      <c r="IAT70" s="5"/>
      <c r="IAU70" s="5"/>
      <c r="IAV70" s="5"/>
      <c r="IAW70" s="5"/>
      <c r="IAX70" s="5"/>
      <c r="IAY70" s="5"/>
      <c r="IAZ70" s="5"/>
      <c r="IBA70" s="5"/>
      <c r="IBB70" s="5"/>
      <c r="IBC70" s="5"/>
      <c r="IBD70" s="5"/>
      <c r="IBE70" s="5"/>
      <c r="IBF70" s="5"/>
      <c r="IBG70" s="5"/>
      <c r="IBH70" s="5"/>
      <c r="IBI70" s="5"/>
      <c r="IBJ70" s="5"/>
      <c r="IBK70" s="5"/>
      <c r="IBL70" s="5"/>
      <c r="IBM70" s="5"/>
      <c r="IBN70" s="5"/>
      <c r="IBO70" s="5"/>
      <c r="IBP70" s="5"/>
      <c r="IBQ70" s="5"/>
      <c r="IBR70" s="5"/>
      <c r="IBS70" s="5"/>
      <c r="IBT70" s="5"/>
      <c r="IBU70" s="5"/>
      <c r="IBV70" s="5"/>
      <c r="IBW70" s="5"/>
      <c r="IBX70" s="5"/>
      <c r="IBY70" s="5"/>
      <c r="IBZ70" s="5"/>
      <c r="ICA70" s="5"/>
      <c r="ICB70" s="5"/>
      <c r="ICC70" s="5"/>
      <c r="ICD70" s="5"/>
      <c r="ICE70" s="5"/>
      <c r="ICF70" s="5"/>
      <c r="ICG70" s="5"/>
      <c r="ICH70" s="5"/>
      <c r="ICI70" s="5"/>
      <c r="ICJ70" s="5"/>
      <c r="ICK70" s="5"/>
      <c r="ICL70" s="5"/>
      <c r="ICM70" s="5"/>
      <c r="ICN70" s="5"/>
      <c r="ICO70" s="5"/>
      <c r="ICP70" s="5"/>
      <c r="ICQ70" s="5"/>
      <c r="ICR70" s="5"/>
      <c r="ICS70" s="5"/>
      <c r="ICT70" s="5"/>
      <c r="ICU70" s="5"/>
      <c r="ICV70" s="5"/>
      <c r="ICW70" s="5"/>
      <c r="ICX70" s="5"/>
      <c r="ICY70" s="5"/>
      <c r="ICZ70" s="5"/>
      <c r="IDA70" s="5"/>
      <c r="IDB70" s="5"/>
      <c r="IDC70" s="5"/>
      <c r="IDD70" s="5"/>
      <c r="IDE70" s="5"/>
      <c r="IDF70" s="5"/>
      <c r="IDG70" s="5"/>
      <c r="IDH70" s="5"/>
      <c r="IDI70" s="5"/>
      <c r="IDJ70" s="5"/>
      <c r="IDK70" s="5"/>
      <c r="IDL70" s="5"/>
      <c r="IDM70" s="5"/>
      <c r="IDN70" s="5"/>
      <c r="IDO70" s="5"/>
      <c r="IDP70" s="5"/>
      <c r="IDQ70" s="5"/>
      <c r="IDR70" s="5"/>
      <c r="IDS70" s="5"/>
      <c r="IDT70" s="5"/>
      <c r="IDU70" s="5"/>
      <c r="IDV70" s="5"/>
      <c r="IDW70" s="5"/>
      <c r="IDX70" s="5"/>
      <c r="IDY70" s="5"/>
      <c r="IDZ70" s="5"/>
      <c r="IEA70" s="5"/>
      <c r="IEB70" s="5"/>
      <c r="IEC70" s="5"/>
      <c r="IED70" s="5"/>
      <c r="IEE70" s="5"/>
      <c r="IEF70" s="5"/>
      <c r="IEG70" s="5"/>
      <c r="IEH70" s="5"/>
      <c r="IEI70" s="5"/>
      <c r="IEJ70" s="5"/>
      <c r="IEK70" s="5"/>
      <c r="IEL70" s="5"/>
      <c r="IEM70" s="5"/>
      <c r="IEN70" s="5"/>
      <c r="IEO70" s="5"/>
      <c r="IEP70" s="5"/>
      <c r="IEQ70" s="5"/>
      <c r="IER70" s="5"/>
      <c r="IES70" s="5"/>
      <c r="IET70" s="5"/>
      <c r="IEU70" s="5"/>
      <c r="IEV70" s="5"/>
      <c r="IEW70" s="5"/>
      <c r="IEX70" s="5"/>
      <c r="IEY70" s="5"/>
      <c r="IEZ70" s="5"/>
      <c r="IFA70" s="5"/>
      <c r="IFB70" s="5"/>
      <c r="IFC70" s="5"/>
      <c r="IFD70" s="5"/>
      <c r="IFE70" s="5"/>
      <c r="IFF70" s="5"/>
      <c r="IFG70" s="5"/>
      <c r="IFH70" s="5"/>
      <c r="IFI70" s="5"/>
      <c r="IFJ70" s="5"/>
      <c r="IFK70" s="5"/>
      <c r="IFL70" s="5"/>
      <c r="IFM70" s="5"/>
      <c r="IFN70" s="5"/>
      <c r="IFO70" s="5"/>
      <c r="IFP70" s="5"/>
      <c r="IFQ70" s="5"/>
      <c r="IFR70" s="5"/>
      <c r="IFS70" s="5"/>
      <c r="IFT70" s="5"/>
      <c r="IFU70" s="5"/>
      <c r="IFV70" s="5"/>
      <c r="IFW70" s="5"/>
      <c r="IFX70" s="5"/>
      <c r="IFY70" s="5"/>
      <c r="IFZ70" s="5"/>
      <c r="IGA70" s="5"/>
      <c r="IGB70" s="5"/>
      <c r="IGC70" s="5"/>
      <c r="IGD70" s="5"/>
      <c r="IGE70" s="5"/>
      <c r="IGF70" s="5"/>
      <c r="IGG70" s="5"/>
      <c r="IGH70" s="5"/>
      <c r="IGI70" s="5"/>
      <c r="IGJ70" s="5"/>
      <c r="IGK70" s="5"/>
      <c r="IGL70" s="5"/>
      <c r="IGM70" s="5"/>
      <c r="IGN70" s="5"/>
      <c r="IGO70" s="5"/>
      <c r="IGP70" s="5"/>
      <c r="IGQ70" s="5"/>
      <c r="IGR70" s="5"/>
      <c r="IGS70" s="5"/>
      <c r="IGT70" s="5"/>
      <c r="IGU70" s="5"/>
      <c r="IGV70" s="5"/>
      <c r="IGW70" s="5"/>
      <c r="IGX70" s="5"/>
      <c r="IGY70" s="5"/>
      <c r="IGZ70" s="5"/>
      <c r="IHA70" s="5"/>
      <c r="IHB70" s="5"/>
      <c r="IHC70" s="5"/>
      <c r="IHD70" s="5"/>
      <c r="IHE70" s="5"/>
      <c r="IHF70" s="5"/>
      <c r="IHG70" s="5"/>
      <c r="IHH70" s="5"/>
      <c r="IHI70" s="5"/>
      <c r="IHJ70" s="5"/>
      <c r="IHK70" s="5"/>
      <c r="IHL70" s="5"/>
      <c r="IHM70" s="5"/>
      <c r="IHN70" s="5"/>
      <c r="IHO70" s="5"/>
      <c r="IHP70" s="5"/>
      <c r="IHQ70" s="5"/>
      <c r="IHR70" s="5"/>
      <c r="IHS70" s="5"/>
      <c r="IHT70" s="5"/>
      <c r="IHU70" s="5"/>
      <c r="IHV70" s="5"/>
      <c r="IHW70" s="5"/>
      <c r="IHX70" s="5"/>
      <c r="IHY70" s="5"/>
      <c r="IHZ70" s="5"/>
      <c r="IIA70" s="5"/>
      <c r="IIB70" s="5"/>
      <c r="IIC70" s="5"/>
      <c r="IID70" s="5"/>
      <c r="IIE70" s="5"/>
      <c r="IIF70" s="5"/>
      <c r="IIG70" s="5"/>
      <c r="IIH70" s="5"/>
      <c r="III70" s="5"/>
      <c r="IIJ70" s="5"/>
      <c r="IIK70" s="5"/>
      <c r="IIL70" s="5"/>
      <c r="IIM70" s="5"/>
      <c r="IIN70" s="5"/>
      <c r="IIO70" s="5"/>
      <c r="IIP70" s="5"/>
      <c r="IIQ70" s="5"/>
      <c r="IIR70" s="5"/>
      <c r="IIS70" s="5"/>
      <c r="IIT70" s="5"/>
      <c r="IIU70" s="5"/>
      <c r="IIV70" s="5"/>
      <c r="IIW70" s="5"/>
      <c r="IIX70" s="5"/>
      <c r="IIY70" s="5"/>
      <c r="IIZ70" s="5"/>
      <c r="IJA70" s="5"/>
      <c r="IJB70" s="5"/>
      <c r="IJC70" s="5"/>
      <c r="IJD70" s="5"/>
      <c r="IJE70" s="5"/>
      <c r="IJF70" s="5"/>
      <c r="IJG70" s="5"/>
      <c r="IJH70" s="5"/>
      <c r="IJI70" s="5"/>
      <c r="IJJ70" s="5"/>
      <c r="IJK70" s="5"/>
      <c r="IJL70" s="5"/>
      <c r="IJM70" s="5"/>
      <c r="IJN70" s="5"/>
      <c r="IJO70" s="5"/>
      <c r="IJP70" s="5"/>
      <c r="IJQ70" s="5"/>
      <c r="IJR70" s="5"/>
      <c r="IJS70" s="5"/>
      <c r="IJT70" s="5"/>
      <c r="IJU70" s="5"/>
      <c r="IJV70" s="5"/>
      <c r="IJW70" s="5"/>
      <c r="IJX70" s="5"/>
      <c r="IJY70" s="5"/>
      <c r="IJZ70" s="5"/>
      <c r="IKA70" s="5"/>
      <c r="IKB70" s="5"/>
      <c r="IKC70" s="5"/>
      <c r="IKD70" s="5"/>
      <c r="IKE70" s="5"/>
      <c r="IKF70" s="5"/>
      <c r="IKG70" s="5"/>
      <c r="IKH70" s="5"/>
      <c r="IKI70" s="5"/>
      <c r="IKJ70" s="5"/>
      <c r="IKK70" s="5"/>
      <c r="IKL70" s="5"/>
      <c r="IKM70" s="5"/>
      <c r="IKN70" s="5"/>
      <c r="IKO70" s="5"/>
      <c r="IKP70" s="5"/>
      <c r="IKQ70" s="5"/>
      <c r="IKR70" s="5"/>
      <c r="IKS70" s="5"/>
      <c r="IKT70" s="5"/>
      <c r="IKU70" s="5"/>
      <c r="IKV70" s="5"/>
      <c r="IKW70" s="5"/>
      <c r="IKX70" s="5"/>
      <c r="IKY70" s="5"/>
      <c r="IKZ70" s="5"/>
      <c r="ILA70" s="5"/>
      <c r="ILB70" s="5"/>
      <c r="ILC70" s="5"/>
      <c r="ILD70" s="5"/>
      <c r="ILE70" s="5"/>
      <c r="ILF70" s="5"/>
      <c r="ILG70" s="5"/>
      <c r="ILH70" s="5"/>
      <c r="ILI70" s="5"/>
      <c r="ILJ70" s="5"/>
      <c r="ILK70" s="5"/>
      <c r="ILL70" s="5"/>
      <c r="ILM70" s="5"/>
      <c r="ILN70" s="5"/>
      <c r="ILO70" s="5"/>
      <c r="ILP70" s="5"/>
      <c r="ILQ70" s="5"/>
      <c r="ILR70" s="5"/>
      <c r="ILS70" s="5"/>
      <c r="ILT70" s="5"/>
      <c r="ILU70" s="5"/>
      <c r="ILV70" s="5"/>
      <c r="ILW70" s="5"/>
      <c r="ILX70" s="5"/>
      <c r="ILY70" s="5"/>
      <c r="ILZ70" s="5"/>
      <c r="IMA70" s="5"/>
      <c r="IMB70" s="5"/>
      <c r="IMC70" s="5"/>
      <c r="IMD70" s="5"/>
      <c r="IME70" s="5"/>
      <c r="IMF70" s="5"/>
      <c r="IMG70" s="5"/>
      <c r="IMH70" s="5"/>
      <c r="IMI70" s="5"/>
      <c r="IMJ70" s="5"/>
      <c r="IMK70" s="5"/>
      <c r="IML70" s="5"/>
      <c r="IMM70" s="5"/>
      <c r="IMN70" s="5"/>
      <c r="IMO70" s="5"/>
      <c r="IMP70" s="5"/>
      <c r="IMQ70" s="5"/>
      <c r="IMR70" s="5"/>
      <c r="IMS70" s="5"/>
      <c r="IMT70" s="5"/>
      <c r="IMU70" s="5"/>
      <c r="IMV70" s="5"/>
      <c r="IMW70" s="5"/>
      <c r="IMX70" s="5"/>
      <c r="IMY70" s="5"/>
      <c r="IMZ70" s="5"/>
      <c r="INA70" s="5"/>
      <c r="INB70" s="5"/>
      <c r="INC70" s="5"/>
      <c r="IND70" s="5"/>
      <c r="INE70" s="5"/>
      <c r="INF70" s="5"/>
      <c r="ING70" s="5"/>
      <c r="INH70" s="5"/>
      <c r="INI70" s="5"/>
      <c r="INJ70" s="5"/>
      <c r="INK70" s="5"/>
      <c r="INL70" s="5"/>
      <c r="INM70" s="5"/>
      <c r="INN70" s="5"/>
      <c r="INO70" s="5"/>
      <c r="INP70" s="5"/>
      <c r="INQ70" s="5"/>
      <c r="INR70" s="5"/>
      <c r="INS70" s="5"/>
      <c r="INT70" s="5"/>
      <c r="INU70" s="5"/>
      <c r="INV70" s="5"/>
      <c r="INW70" s="5"/>
      <c r="INX70" s="5"/>
      <c r="INY70" s="5"/>
      <c r="INZ70" s="5"/>
      <c r="IOA70" s="5"/>
      <c r="IOB70" s="5"/>
      <c r="IOC70" s="5"/>
      <c r="IOD70" s="5"/>
      <c r="IOE70" s="5"/>
      <c r="IOF70" s="5"/>
      <c r="IOG70" s="5"/>
      <c r="IOH70" s="5"/>
      <c r="IOI70" s="5"/>
      <c r="IOJ70" s="5"/>
      <c r="IOK70" s="5"/>
      <c r="IOL70" s="5"/>
      <c r="IOM70" s="5"/>
      <c r="ION70" s="5"/>
      <c r="IOO70" s="5"/>
      <c r="IOP70" s="5"/>
      <c r="IOQ70" s="5"/>
      <c r="IOR70" s="5"/>
      <c r="IOS70" s="5"/>
      <c r="IOT70" s="5"/>
      <c r="IOU70" s="5"/>
      <c r="IOV70" s="5"/>
      <c r="IOW70" s="5"/>
      <c r="IOX70" s="5"/>
      <c r="IOY70" s="5"/>
      <c r="IOZ70" s="5"/>
      <c r="IPA70" s="5"/>
      <c r="IPB70" s="5"/>
      <c r="IPC70" s="5"/>
      <c r="IPD70" s="5"/>
      <c r="IPE70" s="5"/>
      <c r="IPF70" s="5"/>
      <c r="IPG70" s="5"/>
      <c r="IPH70" s="5"/>
      <c r="IPI70" s="5"/>
      <c r="IPJ70" s="5"/>
      <c r="IPK70" s="5"/>
      <c r="IPL70" s="5"/>
      <c r="IPM70" s="5"/>
      <c r="IPN70" s="5"/>
      <c r="IPO70" s="5"/>
      <c r="IPP70" s="5"/>
      <c r="IPQ70" s="5"/>
      <c r="IPR70" s="5"/>
      <c r="IPS70" s="5"/>
      <c r="IPT70" s="5"/>
      <c r="IPU70" s="5"/>
      <c r="IPV70" s="5"/>
      <c r="IPW70" s="5"/>
      <c r="IPX70" s="5"/>
      <c r="IPY70" s="5"/>
      <c r="IPZ70" s="5"/>
      <c r="IQA70" s="5"/>
      <c r="IQB70" s="5"/>
      <c r="IQC70" s="5"/>
      <c r="IQD70" s="5"/>
      <c r="IQE70" s="5"/>
      <c r="IQF70" s="5"/>
      <c r="IQG70" s="5"/>
      <c r="IQH70" s="5"/>
      <c r="IQI70" s="5"/>
      <c r="IQJ70" s="5"/>
      <c r="IQK70" s="5"/>
      <c r="IQL70" s="5"/>
      <c r="IQM70" s="5"/>
      <c r="IQN70" s="5"/>
      <c r="IQO70" s="5"/>
      <c r="IQP70" s="5"/>
      <c r="IQQ70" s="5"/>
      <c r="IQR70" s="5"/>
      <c r="IQS70" s="5"/>
      <c r="IQT70" s="5"/>
      <c r="IQU70" s="5"/>
      <c r="IQV70" s="5"/>
      <c r="IQW70" s="5"/>
      <c r="IQX70" s="5"/>
      <c r="IQY70" s="5"/>
      <c r="IQZ70" s="5"/>
      <c r="IRA70" s="5"/>
      <c r="IRB70" s="5"/>
      <c r="IRC70" s="5"/>
      <c r="IRD70" s="5"/>
      <c r="IRE70" s="5"/>
      <c r="IRF70" s="5"/>
      <c r="IRG70" s="5"/>
      <c r="IRH70" s="5"/>
      <c r="IRI70" s="5"/>
      <c r="IRJ70" s="5"/>
      <c r="IRK70" s="5"/>
      <c r="IRL70" s="5"/>
      <c r="IRM70" s="5"/>
      <c r="IRN70" s="5"/>
      <c r="IRO70" s="5"/>
      <c r="IRP70" s="5"/>
      <c r="IRQ70" s="5"/>
      <c r="IRR70" s="5"/>
      <c r="IRS70" s="5"/>
      <c r="IRT70" s="5"/>
      <c r="IRU70" s="5"/>
      <c r="IRV70" s="5"/>
      <c r="IRW70" s="5"/>
      <c r="IRX70" s="5"/>
      <c r="IRY70" s="5"/>
      <c r="IRZ70" s="5"/>
      <c r="ISA70" s="5"/>
      <c r="ISB70" s="5"/>
      <c r="ISC70" s="5"/>
      <c r="ISD70" s="5"/>
      <c r="ISE70" s="5"/>
      <c r="ISF70" s="5"/>
      <c r="ISG70" s="5"/>
      <c r="ISH70" s="5"/>
      <c r="ISI70" s="5"/>
      <c r="ISJ70" s="5"/>
      <c r="ISK70" s="5"/>
      <c r="ISL70" s="5"/>
      <c r="ISM70" s="5"/>
      <c r="ISN70" s="5"/>
      <c r="ISO70" s="5"/>
      <c r="ISP70" s="5"/>
      <c r="ISQ70" s="5"/>
      <c r="ISR70" s="5"/>
      <c r="ISS70" s="5"/>
      <c r="IST70" s="5"/>
      <c r="ISU70" s="5"/>
      <c r="ISV70" s="5"/>
      <c r="ISW70" s="5"/>
      <c r="ISX70" s="5"/>
      <c r="ISY70" s="5"/>
      <c r="ISZ70" s="5"/>
      <c r="ITA70" s="5"/>
      <c r="ITB70" s="5"/>
      <c r="ITC70" s="5"/>
      <c r="ITD70" s="5"/>
      <c r="ITE70" s="5"/>
      <c r="ITF70" s="5"/>
      <c r="ITG70" s="5"/>
      <c r="ITH70" s="5"/>
      <c r="ITI70" s="5"/>
      <c r="ITJ70" s="5"/>
      <c r="ITK70" s="5"/>
      <c r="ITL70" s="5"/>
      <c r="ITM70" s="5"/>
      <c r="ITN70" s="5"/>
      <c r="ITO70" s="5"/>
      <c r="ITP70" s="5"/>
      <c r="ITQ70" s="5"/>
      <c r="ITR70" s="5"/>
      <c r="ITS70" s="5"/>
      <c r="ITT70" s="5"/>
      <c r="ITU70" s="5"/>
      <c r="ITV70" s="5"/>
      <c r="ITW70" s="5"/>
      <c r="ITX70" s="5"/>
      <c r="ITY70" s="5"/>
      <c r="ITZ70" s="5"/>
      <c r="IUA70" s="5"/>
      <c r="IUB70" s="5"/>
      <c r="IUC70" s="5"/>
      <c r="IUD70" s="5"/>
      <c r="IUE70" s="5"/>
      <c r="IUF70" s="5"/>
      <c r="IUG70" s="5"/>
      <c r="IUH70" s="5"/>
      <c r="IUI70" s="5"/>
      <c r="IUJ70" s="5"/>
      <c r="IUK70" s="5"/>
      <c r="IUL70" s="5"/>
      <c r="IUM70" s="5"/>
      <c r="IUN70" s="5"/>
      <c r="IUO70" s="5"/>
      <c r="IUP70" s="5"/>
      <c r="IUQ70" s="5"/>
      <c r="IUR70" s="5"/>
      <c r="IUS70" s="5"/>
      <c r="IUT70" s="5"/>
      <c r="IUU70" s="5"/>
      <c r="IUV70" s="5"/>
      <c r="IUW70" s="5"/>
      <c r="IUX70" s="5"/>
      <c r="IUY70" s="5"/>
      <c r="IUZ70" s="5"/>
      <c r="IVA70" s="5"/>
      <c r="IVB70" s="5"/>
      <c r="IVC70" s="5"/>
      <c r="IVD70" s="5"/>
      <c r="IVE70" s="5"/>
      <c r="IVF70" s="5"/>
      <c r="IVG70" s="5"/>
      <c r="IVH70" s="5"/>
      <c r="IVI70" s="5"/>
      <c r="IVJ70" s="5"/>
      <c r="IVK70" s="5"/>
      <c r="IVL70" s="5"/>
      <c r="IVM70" s="5"/>
      <c r="IVN70" s="5"/>
      <c r="IVO70" s="5"/>
      <c r="IVP70" s="5"/>
      <c r="IVQ70" s="5"/>
      <c r="IVR70" s="5"/>
      <c r="IVS70" s="5"/>
      <c r="IVT70" s="5"/>
      <c r="IVU70" s="5"/>
      <c r="IVV70" s="5"/>
      <c r="IVW70" s="5"/>
      <c r="IVX70" s="5"/>
      <c r="IVY70" s="5"/>
      <c r="IVZ70" s="5"/>
      <c r="IWA70" s="5"/>
      <c r="IWB70" s="5"/>
      <c r="IWC70" s="5"/>
      <c r="IWD70" s="5"/>
      <c r="IWE70" s="5"/>
      <c r="IWF70" s="5"/>
      <c r="IWG70" s="5"/>
      <c r="IWH70" s="5"/>
      <c r="IWI70" s="5"/>
      <c r="IWJ70" s="5"/>
      <c r="IWK70" s="5"/>
      <c r="IWL70" s="5"/>
      <c r="IWM70" s="5"/>
      <c r="IWN70" s="5"/>
      <c r="IWO70" s="5"/>
      <c r="IWP70" s="5"/>
      <c r="IWQ70" s="5"/>
      <c r="IWR70" s="5"/>
      <c r="IWS70" s="5"/>
      <c r="IWT70" s="5"/>
      <c r="IWU70" s="5"/>
      <c r="IWV70" s="5"/>
      <c r="IWW70" s="5"/>
      <c r="IWX70" s="5"/>
      <c r="IWY70" s="5"/>
      <c r="IWZ70" s="5"/>
      <c r="IXA70" s="5"/>
      <c r="IXB70" s="5"/>
      <c r="IXC70" s="5"/>
      <c r="IXD70" s="5"/>
      <c r="IXE70" s="5"/>
      <c r="IXF70" s="5"/>
      <c r="IXG70" s="5"/>
      <c r="IXH70" s="5"/>
      <c r="IXI70" s="5"/>
      <c r="IXJ70" s="5"/>
      <c r="IXK70" s="5"/>
      <c r="IXL70" s="5"/>
      <c r="IXM70" s="5"/>
      <c r="IXN70" s="5"/>
      <c r="IXO70" s="5"/>
      <c r="IXP70" s="5"/>
      <c r="IXQ70" s="5"/>
      <c r="IXR70" s="5"/>
      <c r="IXS70" s="5"/>
      <c r="IXT70" s="5"/>
      <c r="IXU70" s="5"/>
      <c r="IXV70" s="5"/>
      <c r="IXW70" s="5"/>
      <c r="IXX70" s="5"/>
      <c r="IXY70" s="5"/>
      <c r="IXZ70" s="5"/>
      <c r="IYA70" s="5"/>
      <c r="IYB70" s="5"/>
      <c r="IYC70" s="5"/>
      <c r="IYD70" s="5"/>
      <c r="IYE70" s="5"/>
      <c r="IYF70" s="5"/>
      <c r="IYG70" s="5"/>
      <c r="IYH70" s="5"/>
      <c r="IYI70" s="5"/>
      <c r="IYJ70" s="5"/>
      <c r="IYK70" s="5"/>
      <c r="IYL70" s="5"/>
      <c r="IYM70" s="5"/>
      <c r="IYN70" s="5"/>
      <c r="IYO70" s="5"/>
      <c r="IYP70" s="5"/>
      <c r="IYQ70" s="5"/>
      <c r="IYR70" s="5"/>
      <c r="IYS70" s="5"/>
      <c r="IYT70" s="5"/>
      <c r="IYU70" s="5"/>
      <c r="IYV70" s="5"/>
      <c r="IYW70" s="5"/>
      <c r="IYX70" s="5"/>
      <c r="IYY70" s="5"/>
      <c r="IYZ70" s="5"/>
      <c r="IZA70" s="5"/>
      <c r="IZB70" s="5"/>
      <c r="IZC70" s="5"/>
      <c r="IZD70" s="5"/>
      <c r="IZE70" s="5"/>
      <c r="IZF70" s="5"/>
      <c r="IZG70" s="5"/>
      <c r="IZH70" s="5"/>
      <c r="IZI70" s="5"/>
      <c r="IZJ70" s="5"/>
      <c r="IZK70" s="5"/>
      <c r="IZL70" s="5"/>
      <c r="IZM70" s="5"/>
      <c r="IZN70" s="5"/>
      <c r="IZO70" s="5"/>
      <c r="IZP70" s="5"/>
      <c r="IZQ70" s="5"/>
      <c r="IZR70" s="5"/>
      <c r="IZS70" s="5"/>
      <c r="IZT70" s="5"/>
      <c r="IZU70" s="5"/>
      <c r="IZV70" s="5"/>
      <c r="IZW70" s="5"/>
      <c r="IZX70" s="5"/>
      <c r="IZY70" s="5"/>
      <c r="IZZ70" s="5"/>
      <c r="JAA70" s="5"/>
      <c r="JAB70" s="5"/>
      <c r="JAC70" s="5"/>
      <c r="JAD70" s="5"/>
      <c r="JAE70" s="5"/>
      <c r="JAF70" s="5"/>
      <c r="JAG70" s="5"/>
      <c r="JAH70" s="5"/>
      <c r="JAI70" s="5"/>
      <c r="JAJ70" s="5"/>
      <c r="JAK70" s="5"/>
      <c r="JAL70" s="5"/>
      <c r="JAM70" s="5"/>
      <c r="JAN70" s="5"/>
      <c r="JAO70" s="5"/>
      <c r="JAP70" s="5"/>
      <c r="JAQ70" s="5"/>
      <c r="JAR70" s="5"/>
      <c r="JAS70" s="5"/>
      <c r="JAT70" s="5"/>
      <c r="JAU70" s="5"/>
      <c r="JAV70" s="5"/>
      <c r="JAW70" s="5"/>
      <c r="JAX70" s="5"/>
      <c r="JAY70" s="5"/>
      <c r="JAZ70" s="5"/>
      <c r="JBA70" s="5"/>
      <c r="JBB70" s="5"/>
      <c r="JBC70" s="5"/>
      <c r="JBD70" s="5"/>
      <c r="JBE70" s="5"/>
      <c r="JBF70" s="5"/>
      <c r="JBG70" s="5"/>
      <c r="JBH70" s="5"/>
      <c r="JBI70" s="5"/>
      <c r="JBJ70" s="5"/>
      <c r="JBK70" s="5"/>
      <c r="JBL70" s="5"/>
      <c r="JBM70" s="5"/>
      <c r="JBN70" s="5"/>
      <c r="JBO70" s="5"/>
      <c r="JBP70" s="5"/>
      <c r="JBQ70" s="5"/>
      <c r="JBR70" s="5"/>
      <c r="JBS70" s="5"/>
      <c r="JBT70" s="5"/>
      <c r="JBU70" s="5"/>
      <c r="JBV70" s="5"/>
      <c r="JBW70" s="5"/>
      <c r="JBX70" s="5"/>
      <c r="JBY70" s="5"/>
      <c r="JBZ70" s="5"/>
      <c r="JCA70" s="5"/>
      <c r="JCB70" s="5"/>
      <c r="JCC70" s="5"/>
      <c r="JCD70" s="5"/>
      <c r="JCE70" s="5"/>
      <c r="JCF70" s="5"/>
      <c r="JCG70" s="5"/>
      <c r="JCH70" s="5"/>
      <c r="JCI70" s="5"/>
      <c r="JCJ70" s="5"/>
      <c r="JCK70" s="5"/>
      <c r="JCL70" s="5"/>
      <c r="JCM70" s="5"/>
      <c r="JCN70" s="5"/>
      <c r="JCO70" s="5"/>
      <c r="JCP70" s="5"/>
      <c r="JCQ70" s="5"/>
      <c r="JCR70" s="5"/>
      <c r="JCS70" s="5"/>
      <c r="JCT70" s="5"/>
      <c r="JCU70" s="5"/>
      <c r="JCV70" s="5"/>
      <c r="JCW70" s="5"/>
      <c r="JCX70" s="5"/>
      <c r="JCY70" s="5"/>
      <c r="JCZ70" s="5"/>
      <c r="JDA70" s="5"/>
      <c r="JDB70" s="5"/>
      <c r="JDC70" s="5"/>
      <c r="JDD70" s="5"/>
      <c r="JDE70" s="5"/>
      <c r="JDF70" s="5"/>
      <c r="JDG70" s="5"/>
      <c r="JDH70" s="5"/>
      <c r="JDI70" s="5"/>
      <c r="JDJ70" s="5"/>
      <c r="JDK70" s="5"/>
      <c r="JDL70" s="5"/>
      <c r="JDM70" s="5"/>
      <c r="JDN70" s="5"/>
      <c r="JDO70" s="5"/>
      <c r="JDP70" s="5"/>
      <c r="JDQ70" s="5"/>
      <c r="JDR70" s="5"/>
      <c r="JDS70" s="5"/>
      <c r="JDT70" s="5"/>
      <c r="JDU70" s="5"/>
      <c r="JDV70" s="5"/>
      <c r="JDW70" s="5"/>
      <c r="JDX70" s="5"/>
      <c r="JDY70" s="5"/>
      <c r="JDZ70" s="5"/>
      <c r="JEA70" s="5"/>
      <c r="JEB70" s="5"/>
      <c r="JEC70" s="5"/>
      <c r="JED70" s="5"/>
      <c r="JEE70" s="5"/>
      <c r="JEF70" s="5"/>
      <c r="JEG70" s="5"/>
      <c r="JEH70" s="5"/>
      <c r="JEI70" s="5"/>
      <c r="JEJ70" s="5"/>
      <c r="JEK70" s="5"/>
      <c r="JEL70" s="5"/>
      <c r="JEM70" s="5"/>
      <c r="JEN70" s="5"/>
      <c r="JEO70" s="5"/>
      <c r="JEP70" s="5"/>
      <c r="JEQ70" s="5"/>
      <c r="JER70" s="5"/>
      <c r="JES70" s="5"/>
      <c r="JET70" s="5"/>
      <c r="JEU70" s="5"/>
      <c r="JEV70" s="5"/>
      <c r="JEW70" s="5"/>
      <c r="JEX70" s="5"/>
      <c r="JEY70" s="5"/>
      <c r="JEZ70" s="5"/>
      <c r="JFA70" s="5"/>
      <c r="JFB70" s="5"/>
      <c r="JFC70" s="5"/>
      <c r="JFD70" s="5"/>
      <c r="JFE70" s="5"/>
      <c r="JFF70" s="5"/>
      <c r="JFG70" s="5"/>
      <c r="JFH70" s="5"/>
      <c r="JFI70" s="5"/>
      <c r="JFJ70" s="5"/>
      <c r="JFK70" s="5"/>
      <c r="JFL70" s="5"/>
      <c r="JFM70" s="5"/>
      <c r="JFN70" s="5"/>
      <c r="JFO70" s="5"/>
      <c r="JFP70" s="5"/>
      <c r="JFQ70" s="5"/>
      <c r="JFR70" s="5"/>
      <c r="JFS70" s="5"/>
      <c r="JFT70" s="5"/>
      <c r="JFU70" s="5"/>
      <c r="JFV70" s="5"/>
      <c r="JFW70" s="5"/>
      <c r="JFX70" s="5"/>
      <c r="JFY70" s="5"/>
      <c r="JFZ70" s="5"/>
      <c r="JGA70" s="5"/>
      <c r="JGB70" s="5"/>
      <c r="JGC70" s="5"/>
      <c r="JGD70" s="5"/>
      <c r="JGE70" s="5"/>
      <c r="JGF70" s="5"/>
      <c r="JGG70" s="5"/>
      <c r="JGH70" s="5"/>
      <c r="JGI70" s="5"/>
      <c r="JGJ70" s="5"/>
      <c r="JGK70" s="5"/>
      <c r="JGL70" s="5"/>
      <c r="JGM70" s="5"/>
      <c r="JGN70" s="5"/>
      <c r="JGO70" s="5"/>
      <c r="JGP70" s="5"/>
      <c r="JGQ70" s="5"/>
      <c r="JGR70" s="5"/>
      <c r="JGS70" s="5"/>
      <c r="JGT70" s="5"/>
      <c r="JGU70" s="5"/>
      <c r="JGV70" s="5"/>
      <c r="JGW70" s="5"/>
      <c r="JGX70" s="5"/>
      <c r="JGY70" s="5"/>
      <c r="JGZ70" s="5"/>
      <c r="JHA70" s="5"/>
      <c r="JHB70" s="5"/>
      <c r="JHC70" s="5"/>
      <c r="JHD70" s="5"/>
      <c r="JHE70" s="5"/>
      <c r="JHF70" s="5"/>
      <c r="JHG70" s="5"/>
      <c r="JHH70" s="5"/>
      <c r="JHI70" s="5"/>
      <c r="JHJ70" s="5"/>
      <c r="JHK70" s="5"/>
      <c r="JHL70" s="5"/>
      <c r="JHM70" s="5"/>
      <c r="JHN70" s="5"/>
      <c r="JHO70" s="5"/>
      <c r="JHP70" s="5"/>
      <c r="JHQ70" s="5"/>
      <c r="JHR70" s="5"/>
      <c r="JHS70" s="5"/>
      <c r="JHT70" s="5"/>
      <c r="JHU70" s="5"/>
      <c r="JHV70" s="5"/>
      <c r="JHW70" s="5"/>
      <c r="JHX70" s="5"/>
      <c r="JHY70" s="5"/>
      <c r="JHZ70" s="5"/>
      <c r="JIA70" s="5"/>
      <c r="JIB70" s="5"/>
      <c r="JIC70" s="5"/>
      <c r="JID70" s="5"/>
      <c r="JIE70" s="5"/>
      <c r="JIF70" s="5"/>
      <c r="JIG70" s="5"/>
      <c r="JIH70" s="5"/>
      <c r="JII70" s="5"/>
      <c r="JIJ70" s="5"/>
      <c r="JIK70" s="5"/>
      <c r="JIL70" s="5"/>
      <c r="JIM70" s="5"/>
      <c r="JIN70" s="5"/>
      <c r="JIO70" s="5"/>
      <c r="JIP70" s="5"/>
      <c r="JIQ70" s="5"/>
      <c r="JIR70" s="5"/>
      <c r="JIS70" s="5"/>
      <c r="JIT70" s="5"/>
      <c r="JIU70" s="5"/>
      <c r="JIV70" s="5"/>
      <c r="JIW70" s="5"/>
      <c r="JIX70" s="5"/>
      <c r="JIY70" s="5"/>
      <c r="JIZ70" s="5"/>
      <c r="JJA70" s="5"/>
      <c r="JJB70" s="5"/>
      <c r="JJC70" s="5"/>
      <c r="JJD70" s="5"/>
      <c r="JJE70" s="5"/>
      <c r="JJF70" s="5"/>
      <c r="JJG70" s="5"/>
      <c r="JJH70" s="5"/>
      <c r="JJI70" s="5"/>
      <c r="JJJ70" s="5"/>
      <c r="JJK70" s="5"/>
      <c r="JJL70" s="5"/>
      <c r="JJM70" s="5"/>
      <c r="JJN70" s="5"/>
      <c r="JJO70" s="5"/>
      <c r="JJP70" s="5"/>
      <c r="JJQ70" s="5"/>
      <c r="JJR70" s="5"/>
      <c r="JJS70" s="5"/>
      <c r="JJT70" s="5"/>
      <c r="JJU70" s="5"/>
      <c r="JJV70" s="5"/>
      <c r="JJW70" s="5"/>
      <c r="JJX70" s="5"/>
      <c r="JJY70" s="5"/>
      <c r="JJZ70" s="5"/>
      <c r="JKA70" s="5"/>
      <c r="JKB70" s="5"/>
      <c r="JKC70" s="5"/>
      <c r="JKD70" s="5"/>
      <c r="JKE70" s="5"/>
      <c r="JKF70" s="5"/>
      <c r="JKG70" s="5"/>
      <c r="JKH70" s="5"/>
      <c r="JKI70" s="5"/>
      <c r="JKJ70" s="5"/>
      <c r="JKK70" s="5"/>
      <c r="JKL70" s="5"/>
      <c r="JKM70" s="5"/>
      <c r="JKN70" s="5"/>
      <c r="JKO70" s="5"/>
      <c r="JKP70" s="5"/>
      <c r="JKQ70" s="5"/>
      <c r="JKR70" s="5"/>
      <c r="JKS70" s="5"/>
      <c r="JKT70" s="5"/>
      <c r="JKU70" s="5"/>
      <c r="JKV70" s="5"/>
      <c r="JKW70" s="5"/>
      <c r="JKX70" s="5"/>
      <c r="JKY70" s="5"/>
      <c r="JKZ70" s="5"/>
      <c r="JLA70" s="5"/>
      <c r="JLB70" s="5"/>
      <c r="JLC70" s="5"/>
      <c r="JLD70" s="5"/>
      <c r="JLE70" s="5"/>
      <c r="JLF70" s="5"/>
      <c r="JLG70" s="5"/>
      <c r="JLH70" s="5"/>
      <c r="JLI70" s="5"/>
      <c r="JLJ70" s="5"/>
      <c r="JLK70" s="5"/>
      <c r="JLL70" s="5"/>
      <c r="JLM70" s="5"/>
      <c r="JLN70" s="5"/>
      <c r="JLO70" s="5"/>
      <c r="JLP70" s="5"/>
      <c r="JLQ70" s="5"/>
      <c r="JLR70" s="5"/>
      <c r="JLS70" s="5"/>
      <c r="JLT70" s="5"/>
      <c r="JLU70" s="5"/>
      <c r="JLV70" s="5"/>
      <c r="JLW70" s="5"/>
      <c r="JLX70" s="5"/>
      <c r="JLY70" s="5"/>
      <c r="JLZ70" s="5"/>
      <c r="JMA70" s="5"/>
      <c r="JMB70" s="5"/>
      <c r="JMC70" s="5"/>
      <c r="JMD70" s="5"/>
      <c r="JME70" s="5"/>
      <c r="JMF70" s="5"/>
      <c r="JMG70" s="5"/>
      <c r="JMH70" s="5"/>
      <c r="JMI70" s="5"/>
      <c r="JMJ70" s="5"/>
      <c r="JMK70" s="5"/>
      <c r="JML70" s="5"/>
      <c r="JMM70" s="5"/>
      <c r="JMN70" s="5"/>
      <c r="JMO70" s="5"/>
      <c r="JMP70" s="5"/>
      <c r="JMQ70" s="5"/>
      <c r="JMR70" s="5"/>
      <c r="JMS70" s="5"/>
      <c r="JMT70" s="5"/>
      <c r="JMU70" s="5"/>
      <c r="JMV70" s="5"/>
      <c r="JMW70" s="5"/>
      <c r="JMX70" s="5"/>
      <c r="JMY70" s="5"/>
      <c r="JMZ70" s="5"/>
      <c r="JNA70" s="5"/>
      <c r="JNB70" s="5"/>
      <c r="JNC70" s="5"/>
      <c r="JND70" s="5"/>
      <c r="JNE70" s="5"/>
      <c r="JNF70" s="5"/>
      <c r="JNG70" s="5"/>
      <c r="JNH70" s="5"/>
      <c r="JNI70" s="5"/>
      <c r="JNJ70" s="5"/>
      <c r="JNK70" s="5"/>
      <c r="JNL70" s="5"/>
      <c r="JNM70" s="5"/>
      <c r="JNN70" s="5"/>
      <c r="JNO70" s="5"/>
      <c r="JNP70" s="5"/>
      <c r="JNQ70" s="5"/>
      <c r="JNR70" s="5"/>
      <c r="JNS70" s="5"/>
      <c r="JNT70" s="5"/>
      <c r="JNU70" s="5"/>
      <c r="JNV70" s="5"/>
      <c r="JNW70" s="5"/>
      <c r="JNX70" s="5"/>
      <c r="JNY70" s="5"/>
      <c r="JNZ70" s="5"/>
      <c r="JOA70" s="5"/>
      <c r="JOB70" s="5"/>
      <c r="JOC70" s="5"/>
      <c r="JOD70" s="5"/>
      <c r="JOE70" s="5"/>
      <c r="JOF70" s="5"/>
      <c r="JOG70" s="5"/>
      <c r="JOH70" s="5"/>
      <c r="JOI70" s="5"/>
      <c r="JOJ70" s="5"/>
      <c r="JOK70" s="5"/>
      <c r="JOL70" s="5"/>
      <c r="JOM70" s="5"/>
      <c r="JON70" s="5"/>
      <c r="JOO70" s="5"/>
      <c r="JOP70" s="5"/>
      <c r="JOQ70" s="5"/>
      <c r="JOR70" s="5"/>
      <c r="JOS70" s="5"/>
      <c r="JOT70" s="5"/>
      <c r="JOU70" s="5"/>
      <c r="JOV70" s="5"/>
      <c r="JOW70" s="5"/>
      <c r="JOX70" s="5"/>
      <c r="JOY70" s="5"/>
      <c r="JOZ70" s="5"/>
      <c r="JPA70" s="5"/>
      <c r="JPB70" s="5"/>
      <c r="JPC70" s="5"/>
      <c r="JPD70" s="5"/>
      <c r="JPE70" s="5"/>
      <c r="JPF70" s="5"/>
      <c r="JPG70" s="5"/>
      <c r="JPH70" s="5"/>
      <c r="JPI70" s="5"/>
      <c r="JPJ70" s="5"/>
      <c r="JPK70" s="5"/>
      <c r="JPL70" s="5"/>
      <c r="JPM70" s="5"/>
      <c r="JPN70" s="5"/>
      <c r="JPO70" s="5"/>
      <c r="JPP70" s="5"/>
      <c r="JPQ70" s="5"/>
      <c r="JPR70" s="5"/>
      <c r="JPS70" s="5"/>
      <c r="JPT70" s="5"/>
      <c r="JPU70" s="5"/>
      <c r="JPV70" s="5"/>
      <c r="JPW70" s="5"/>
      <c r="JPX70" s="5"/>
      <c r="JPY70" s="5"/>
      <c r="JPZ70" s="5"/>
      <c r="JQA70" s="5"/>
      <c r="JQB70" s="5"/>
      <c r="JQC70" s="5"/>
      <c r="JQD70" s="5"/>
      <c r="JQE70" s="5"/>
      <c r="JQF70" s="5"/>
      <c r="JQG70" s="5"/>
      <c r="JQH70" s="5"/>
      <c r="JQI70" s="5"/>
      <c r="JQJ70" s="5"/>
      <c r="JQK70" s="5"/>
      <c r="JQL70" s="5"/>
      <c r="JQM70" s="5"/>
      <c r="JQN70" s="5"/>
      <c r="JQO70" s="5"/>
      <c r="JQP70" s="5"/>
      <c r="JQQ70" s="5"/>
      <c r="JQR70" s="5"/>
      <c r="JQS70" s="5"/>
      <c r="JQT70" s="5"/>
      <c r="JQU70" s="5"/>
      <c r="JQV70" s="5"/>
      <c r="JQW70" s="5"/>
      <c r="JQX70" s="5"/>
      <c r="JQY70" s="5"/>
      <c r="JQZ70" s="5"/>
      <c r="JRA70" s="5"/>
      <c r="JRB70" s="5"/>
      <c r="JRC70" s="5"/>
      <c r="JRD70" s="5"/>
      <c r="JRE70" s="5"/>
      <c r="JRF70" s="5"/>
      <c r="JRG70" s="5"/>
      <c r="JRH70" s="5"/>
      <c r="JRI70" s="5"/>
      <c r="JRJ70" s="5"/>
      <c r="JRK70" s="5"/>
      <c r="JRL70" s="5"/>
      <c r="JRM70" s="5"/>
      <c r="JRN70" s="5"/>
      <c r="JRO70" s="5"/>
      <c r="JRP70" s="5"/>
      <c r="JRQ70" s="5"/>
      <c r="JRR70" s="5"/>
      <c r="JRS70" s="5"/>
      <c r="JRT70" s="5"/>
      <c r="JRU70" s="5"/>
      <c r="JRV70" s="5"/>
      <c r="JRW70" s="5"/>
      <c r="JRX70" s="5"/>
      <c r="JRY70" s="5"/>
      <c r="JRZ70" s="5"/>
      <c r="JSA70" s="5"/>
      <c r="JSB70" s="5"/>
      <c r="JSC70" s="5"/>
      <c r="JSD70" s="5"/>
      <c r="JSE70" s="5"/>
      <c r="JSF70" s="5"/>
      <c r="JSG70" s="5"/>
      <c r="JSH70" s="5"/>
      <c r="JSI70" s="5"/>
      <c r="JSJ70" s="5"/>
      <c r="JSK70" s="5"/>
      <c r="JSL70" s="5"/>
      <c r="JSM70" s="5"/>
      <c r="JSN70" s="5"/>
      <c r="JSO70" s="5"/>
      <c r="JSP70" s="5"/>
      <c r="JSQ70" s="5"/>
      <c r="JSR70" s="5"/>
      <c r="JSS70" s="5"/>
      <c r="JST70" s="5"/>
      <c r="JSU70" s="5"/>
      <c r="JSV70" s="5"/>
      <c r="JSW70" s="5"/>
      <c r="JSX70" s="5"/>
      <c r="JSY70" s="5"/>
      <c r="JSZ70" s="5"/>
      <c r="JTA70" s="5"/>
      <c r="JTB70" s="5"/>
      <c r="JTC70" s="5"/>
      <c r="JTD70" s="5"/>
      <c r="JTE70" s="5"/>
      <c r="JTF70" s="5"/>
      <c r="JTG70" s="5"/>
      <c r="JTH70" s="5"/>
      <c r="JTI70" s="5"/>
      <c r="JTJ70" s="5"/>
      <c r="JTK70" s="5"/>
      <c r="JTL70" s="5"/>
      <c r="JTM70" s="5"/>
      <c r="JTN70" s="5"/>
      <c r="JTO70" s="5"/>
      <c r="JTP70" s="5"/>
      <c r="JTQ70" s="5"/>
      <c r="JTR70" s="5"/>
      <c r="JTS70" s="5"/>
      <c r="JTT70" s="5"/>
      <c r="JTU70" s="5"/>
      <c r="JTV70" s="5"/>
      <c r="JTW70" s="5"/>
      <c r="JTX70" s="5"/>
      <c r="JTY70" s="5"/>
      <c r="JTZ70" s="5"/>
      <c r="JUA70" s="5"/>
      <c r="JUB70" s="5"/>
      <c r="JUC70" s="5"/>
      <c r="JUD70" s="5"/>
      <c r="JUE70" s="5"/>
      <c r="JUF70" s="5"/>
      <c r="JUG70" s="5"/>
      <c r="JUH70" s="5"/>
      <c r="JUI70" s="5"/>
      <c r="JUJ70" s="5"/>
      <c r="JUK70" s="5"/>
      <c r="JUL70" s="5"/>
      <c r="JUM70" s="5"/>
      <c r="JUN70" s="5"/>
      <c r="JUO70" s="5"/>
      <c r="JUP70" s="5"/>
      <c r="JUQ70" s="5"/>
      <c r="JUR70" s="5"/>
      <c r="JUS70" s="5"/>
      <c r="JUT70" s="5"/>
      <c r="JUU70" s="5"/>
      <c r="JUV70" s="5"/>
      <c r="JUW70" s="5"/>
      <c r="JUX70" s="5"/>
      <c r="JUY70" s="5"/>
      <c r="JUZ70" s="5"/>
      <c r="JVA70" s="5"/>
      <c r="JVB70" s="5"/>
      <c r="JVC70" s="5"/>
      <c r="JVD70" s="5"/>
      <c r="JVE70" s="5"/>
      <c r="JVF70" s="5"/>
      <c r="JVG70" s="5"/>
      <c r="JVH70" s="5"/>
      <c r="JVI70" s="5"/>
      <c r="JVJ70" s="5"/>
      <c r="JVK70" s="5"/>
      <c r="JVL70" s="5"/>
      <c r="JVM70" s="5"/>
      <c r="JVN70" s="5"/>
      <c r="JVO70" s="5"/>
      <c r="JVP70" s="5"/>
      <c r="JVQ70" s="5"/>
      <c r="JVR70" s="5"/>
      <c r="JVS70" s="5"/>
      <c r="JVT70" s="5"/>
      <c r="JVU70" s="5"/>
      <c r="JVV70" s="5"/>
      <c r="JVW70" s="5"/>
      <c r="JVX70" s="5"/>
      <c r="JVY70" s="5"/>
      <c r="JVZ70" s="5"/>
      <c r="JWA70" s="5"/>
      <c r="JWB70" s="5"/>
      <c r="JWC70" s="5"/>
      <c r="JWD70" s="5"/>
      <c r="JWE70" s="5"/>
      <c r="JWF70" s="5"/>
      <c r="JWG70" s="5"/>
      <c r="JWH70" s="5"/>
      <c r="JWI70" s="5"/>
      <c r="JWJ70" s="5"/>
      <c r="JWK70" s="5"/>
      <c r="JWL70" s="5"/>
      <c r="JWM70" s="5"/>
      <c r="JWN70" s="5"/>
      <c r="JWO70" s="5"/>
      <c r="JWP70" s="5"/>
      <c r="JWQ70" s="5"/>
      <c r="JWR70" s="5"/>
      <c r="JWS70" s="5"/>
      <c r="JWT70" s="5"/>
      <c r="JWU70" s="5"/>
      <c r="JWV70" s="5"/>
      <c r="JWW70" s="5"/>
      <c r="JWX70" s="5"/>
      <c r="JWY70" s="5"/>
      <c r="JWZ70" s="5"/>
      <c r="JXA70" s="5"/>
      <c r="JXB70" s="5"/>
      <c r="JXC70" s="5"/>
      <c r="JXD70" s="5"/>
      <c r="JXE70" s="5"/>
      <c r="JXF70" s="5"/>
      <c r="JXG70" s="5"/>
      <c r="JXH70" s="5"/>
      <c r="JXI70" s="5"/>
      <c r="JXJ70" s="5"/>
      <c r="JXK70" s="5"/>
      <c r="JXL70" s="5"/>
      <c r="JXM70" s="5"/>
      <c r="JXN70" s="5"/>
      <c r="JXO70" s="5"/>
      <c r="JXP70" s="5"/>
      <c r="JXQ70" s="5"/>
      <c r="JXR70" s="5"/>
      <c r="JXS70" s="5"/>
      <c r="JXT70" s="5"/>
      <c r="JXU70" s="5"/>
      <c r="JXV70" s="5"/>
      <c r="JXW70" s="5"/>
      <c r="JXX70" s="5"/>
      <c r="JXY70" s="5"/>
      <c r="JXZ70" s="5"/>
      <c r="JYA70" s="5"/>
      <c r="JYB70" s="5"/>
      <c r="JYC70" s="5"/>
      <c r="JYD70" s="5"/>
      <c r="JYE70" s="5"/>
      <c r="JYF70" s="5"/>
      <c r="JYG70" s="5"/>
      <c r="JYH70" s="5"/>
      <c r="JYI70" s="5"/>
      <c r="JYJ70" s="5"/>
      <c r="JYK70" s="5"/>
      <c r="JYL70" s="5"/>
      <c r="JYM70" s="5"/>
      <c r="JYN70" s="5"/>
      <c r="JYO70" s="5"/>
      <c r="JYP70" s="5"/>
      <c r="JYQ70" s="5"/>
      <c r="JYR70" s="5"/>
      <c r="JYS70" s="5"/>
      <c r="JYT70" s="5"/>
      <c r="JYU70" s="5"/>
      <c r="JYV70" s="5"/>
      <c r="JYW70" s="5"/>
      <c r="JYX70" s="5"/>
      <c r="JYY70" s="5"/>
      <c r="JYZ70" s="5"/>
      <c r="JZA70" s="5"/>
      <c r="JZB70" s="5"/>
      <c r="JZC70" s="5"/>
      <c r="JZD70" s="5"/>
      <c r="JZE70" s="5"/>
      <c r="JZF70" s="5"/>
      <c r="JZG70" s="5"/>
      <c r="JZH70" s="5"/>
      <c r="JZI70" s="5"/>
      <c r="JZJ70" s="5"/>
      <c r="JZK70" s="5"/>
      <c r="JZL70" s="5"/>
      <c r="JZM70" s="5"/>
      <c r="JZN70" s="5"/>
      <c r="JZO70" s="5"/>
      <c r="JZP70" s="5"/>
      <c r="JZQ70" s="5"/>
      <c r="JZR70" s="5"/>
      <c r="JZS70" s="5"/>
      <c r="JZT70" s="5"/>
      <c r="JZU70" s="5"/>
      <c r="JZV70" s="5"/>
      <c r="JZW70" s="5"/>
      <c r="JZX70" s="5"/>
      <c r="JZY70" s="5"/>
      <c r="JZZ70" s="5"/>
      <c r="KAA70" s="5"/>
      <c r="KAB70" s="5"/>
      <c r="KAC70" s="5"/>
      <c r="KAD70" s="5"/>
      <c r="KAE70" s="5"/>
      <c r="KAF70" s="5"/>
      <c r="KAG70" s="5"/>
      <c r="KAH70" s="5"/>
      <c r="KAI70" s="5"/>
      <c r="KAJ70" s="5"/>
      <c r="KAK70" s="5"/>
      <c r="KAL70" s="5"/>
      <c r="KAM70" s="5"/>
      <c r="KAN70" s="5"/>
      <c r="KAO70" s="5"/>
      <c r="KAP70" s="5"/>
      <c r="KAQ70" s="5"/>
      <c r="KAR70" s="5"/>
      <c r="KAS70" s="5"/>
      <c r="KAT70" s="5"/>
      <c r="KAU70" s="5"/>
      <c r="KAV70" s="5"/>
      <c r="KAW70" s="5"/>
      <c r="KAX70" s="5"/>
      <c r="KAY70" s="5"/>
      <c r="KAZ70" s="5"/>
      <c r="KBA70" s="5"/>
      <c r="KBB70" s="5"/>
      <c r="KBC70" s="5"/>
      <c r="KBD70" s="5"/>
      <c r="KBE70" s="5"/>
      <c r="KBF70" s="5"/>
      <c r="KBG70" s="5"/>
      <c r="KBH70" s="5"/>
      <c r="KBI70" s="5"/>
      <c r="KBJ70" s="5"/>
      <c r="KBK70" s="5"/>
      <c r="KBL70" s="5"/>
      <c r="KBM70" s="5"/>
      <c r="KBN70" s="5"/>
      <c r="KBO70" s="5"/>
      <c r="KBP70" s="5"/>
      <c r="KBQ70" s="5"/>
      <c r="KBR70" s="5"/>
      <c r="KBS70" s="5"/>
      <c r="KBT70" s="5"/>
      <c r="KBU70" s="5"/>
      <c r="KBV70" s="5"/>
      <c r="KBW70" s="5"/>
      <c r="KBX70" s="5"/>
      <c r="KBY70" s="5"/>
      <c r="KBZ70" s="5"/>
      <c r="KCA70" s="5"/>
      <c r="KCB70" s="5"/>
      <c r="KCC70" s="5"/>
      <c r="KCD70" s="5"/>
      <c r="KCE70" s="5"/>
      <c r="KCF70" s="5"/>
      <c r="KCG70" s="5"/>
      <c r="KCH70" s="5"/>
      <c r="KCI70" s="5"/>
      <c r="KCJ70" s="5"/>
      <c r="KCK70" s="5"/>
      <c r="KCL70" s="5"/>
      <c r="KCM70" s="5"/>
      <c r="KCN70" s="5"/>
      <c r="KCO70" s="5"/>
      <c r="KCP70" s="5"/>
      <c r="KCQ70" s="5"/>
      <c r="KCR70" s="5"/>
      <c r="KCS70" s="5"/>
      <c r="KCT70" s="5"/>
      <c r="KCU70" s="5"/>
      <c r="KCV70" s="5"/>
      <c r="KCW70" s="5"/>
      <c r="KCX70" s="5"/>
      <c r="KCY70" s="5"/>
      <c r="KCZ70" s="5"/>
      <c r="KDA70" s="5"/>
      <c r="KDB70" s="5"/>
      <c r="KDC70" s="5"/>
      <c r="KDD70" s="5"/>
      <c r="KDE70" s="5"/>
      <c r="KDF70" s="5"/>
      <c r="KDG70" s="5"/>
      <c r="KDH70" s="5"/>
      <c r="KDI70" s="5"/>
      <c r="KDJ70" s="5"/>
      <c r="KDK70" s="5"/>
      <c r="KDL70" s="5"/>
      <c r="KDM70" s="5"/>
      <c r="KDN70" s="5"/>
      <c r="KDO70" s="5"/>
      <c r="KDP70" s="5"/>
      <c r="KDQ70" s="5"/>
      <c r="KDR70" s="5"/>
      <c r="KDS70" s="5"/>
      <c r="KDT70" s="5"/>
      <c r="KDU70" s="5"/>
      <c r="KDV70" s="5"/>
      <c r="KDW70" s="5"/>
      <c r="KDX70" s="5"/>
      <c r="KDY70" s="5"/>
      <c r="KDZ70" s="5"/>
      <c r="KEA70" s="5"/>
      <c r="KEB70" s="5"/>
      <c r="KEC70" s="5"/>
      <c r="KED70" s="5"/>
      <c r="KEE70" s="5"/>
      <c r="KEF70" s="5"/>
      <c r="KEG70" s="5"/>
      <c r="KEH70" s="5"/>
      <c r="KEI70" s="5"/>
      <c r="KEJ70" s="5"/>
      <c r="KEK70" s="5"/>
      <c r="KEL70" s="5"/>
      <c r="KEM70" s="5"/>
      <c r="KEN70" s="5"/>
      <c r="KEO70" s="5"/>
      <c r="KEP70" s="5"/>
      <c r="KEQ70" s="5"/>
      <c r="KER70" s="5"/>
      <c r="KES70" s="5"/>
      <c r="KET70" s="5"/>
      <c r="KEU70" s="5"/>
      <c r="KEV70" s="5"/>
      <c r="KEW70" s="5"/>
      <c r="KEX70" s="5"/>
      <c r="KEY70" s="5"/>
      <c r="KEZ70" s="5"/>
      <c r="KFA70" s="5"/>
      <c r="KFB70" s="5"/>
      <c r="KFC70" s="5"/>
      <c r="KFD70" s="5"/>
      <c r="KFE70" s="5"/>
      <c r="KFF70" s="5"/>
      <c r="KFG70" s="5"/>
      <c r="KFH70" s="5"/>
      <c r="KFI70" s="5"/>
      <c r="KFJ70" s="5"/>
      <c r="KFK70" s="5"/>
      <c r="KFL70" s="5"/>
      <c r="KFM70" s="5"/>
      <c r="KFN70" s="5"/>
      <c r="KFO70" s="5"/>
      <c r="KFP70" s="5"/>
      <c r="KFQ70" s="5"/>
      <c r="KFR70" s="5"/>
      <c r="KFS70" s="5"/>
      <c r="KFT70" s="5"/>
      <c r="KFU70" s="5"/>
      <c r="KFV70" s="5"/>
      <c r="KFW70" s="5"/>
      <c r="KFX70" s="5"/>
      <c r="KFY70" s="5"/>
      <c r="KFZ70" s="5"/>
      <c r="KGA70" s="5"/>
      <c r="KGB70" s="5"/>
      <c r="KGC70" s="5"/>
      <c r="KGD70" s="5"/>
      <c r="KGE70" s="5"/>
      <c r="KGF70" s="5"/>
      <c r="KGG70" s="5"/>
      <c r="KGH70" s="5"/>
      <c r="KGI70" s="5"/>
      <c r="KGJ70" s="5"/>
      <c r="KGK70" s="5"/>
      <c r="KGL70" s="5"/>
      <c r="KGM70" s="5"/>
      <c r="KGN70" s="5"/>
      <c r="KGO70" s="5"/>
      <c r="KGP70" s="5"/>
      <c r="KGQ70" s="5"/>
      <c r="KGR70" s="5"/>
      <c r="KGS70" s="5"/>
      <c r="KGT70" s="5"/>
      <c r="KGU70" s="5"/>
      <c r="KGV70" s="5"/>
      <c r="KGW70" s="5"/>
      <c r="KGX70" s="5"/>
      <c r="KGY70" s="5"/>
      <c r="KGZ70" s="5"/>
      <c r="KHA70" s="5"/>
      <c r="KHB70" s="5"/>
      <c r="KHC70" s="5"/>
      <c r="KHD70" s="5"/>
      <c r="KHE70" s="5"/>
      <c r="KHF70" s="5"/>
      <c r="KHG70" s="5"/>
      <c r="KHH70" s="5"/>
      <c r="KHI70" s="5"/>
      <c r="KHJ70" s="5"/>
      <c r="KHK70" s="5"/>
      <c r="KHL70" s="5"/>
      <c r="KHM70" s="5"/>
      <c r="KHN70" s="5"/>
      <c r="KHO70" s="5"/>
      <c r="KHP70" s="5"/>
      <c r="KHQ70" s="5"/>
      <c r="KHR70" s="5"/>
      <c r="KHS70" s="5"/>
      <c r="KHT70" s="5"/>
      <c r="KHU70" s="5"/>
      <c r="KHV70" s="5"/>
      <c r="KHW70" s="5"/>
      <c r="KHX70" s="5"/>
      <c r="KHY70" s="5"/>
      <c r="KHZ70" s="5"/>
      <c r="KIA70" s="5"/>
      <c r="KIB70" s="5"/>
      <c r="KIC70" s="5"/>
      <c r="KID70" s="5"/>
      <c r="KIE70" s="5"/>
      <c r="KIF70" s="5"/>
      <c r="KIG70" s="5"/>
      <c r="KIH70" s="5"/>
      <c r="KII70" s="5"/>
      <c r="KIJ70" s="5"/>
      <c r="KIK70" s="5"/>
      <c r="KIL70" s="5"/>
      <c r="KIM70" s="5"/>
      <c r="KIN70" s="5"/>
      <c r="KIO70" s="5"/>
      <c r="KIP70" s="5"/>
      <c r="KIQ70" s="5"/>
      <c r="KIR70" s="5"/>
      <c r="KIS70" s="5"/>
      <c r="KIT70" s="5"/>
      <c r="KIU70" s="5"/>
      <c r="KIV70" s="5"/>
      <c r="KIW70" s="5"/>
      <c r="KIX70" s="5"/>
      <c r="KIY70" s="5"/>
      <c r="KIZ70" s="5"/>
      <c r="KJA70" s="5"/>
      <c r="KJB70" s="5"/>
      <c r="KJC70" s="5"/>
      <c r="KJD70" s="5"/>
      <c r="KJE70" s="5"/>
      <c r="KJF70" s="5"/>
      <c r="KJG70" s="5"/>
      <c r="KJH70" s="5"/>
      <c r="KJI70" s="5"/>
      <c r="KJJ70" s="5"/>
      <c r="KJK70" s="5"/>
      <c r="KJL70" s="5"/>
      <c r="KJM70" s="5"/>
      <c r="KJN70" s="5"/>
      <c r="KJO70" s="5"/>
      <c r="KJP70" s="5"/>
      <c r="KJQ70" s="5"/>
      <c r="KJR70" s="5"/>
      <c r="KJS70" s="5"/>
      <c r="KJT70" s="5"/>
      <c r="KJU70" s="5"/>
      <c r="KJV70" s="5"/>
      <c r="KJW70" s="5"/>
      <c r="KJX70" s="5"/>
      <c r="KJY70" s="5"/>
      <c r="KJZ70" s="5"/>
      <c r="KKA70" s="5"/>
      <c r="KKB70" s="5"/>
      <c r="KKC70" s="5"/>
      <c r="KKD70" s="5"/>
      <c r="KKE70" s="5"/>
      <c r="KKF70" s="5"/>
      <c r="KKG70" s="5"/>
      <c r="KKH70" s="5"/>
      <c r="KKI70" s="5"/>
      <c r="KKJ70" s="5"/>
      <c r="KKK70" s="5"/>
      <c r="KKL70" s="5"/>
      <c r="KKM70" s="5"/>
      <c r="KKN70" s="5"/>
      <c r="KKO70" s="5"/>
      <c r="KKP70" s="5"/>
      <c r="KKQ70" s="5"/>
      <c r="KKR70" s="5"/>
      <c r="KKS70" s="5"/>
      <c r="KKT70" s="5"/>
      <c r="KKU70" s="5"/>
      <c r="KKV70" s="5"/>
      <c r="KKW70" s="5"/>
      <c r="KKX70" s="5"/>
      <c r="KKY70" s="5"/>
      <c r="KKZ70" s="5"/>
      <c r="KLA70" s="5"/>
      <c r="KLB70" s="5"/>
      <c r="KLC70" s="5"/>
      <c r="KLD70" s="5"/>
      <c r="KLE70" s="5"/>
      <c r="KLF70" s="5"/>
      <c r="KLG70" s="5"/>
      <c r="KLH70" s="5"/>
      <c r="KLI70" s="5"/>
      <c r="KLJ70" s="5"/>
      <c r="KLK70" s="5"/>
      <c r="KLL70" s="5"/>
      <c r="KLM70" s="5"/>
      <c r="KLN70" s="5"/>
      <c r="KLO70" s="5"/>
      <c r="KLP70" s="5"/>
      <c r="KLQ70" s="5"/>
      <c r="KLR70" s="5"/>
      <c r="KLS70" s="5"/>
      <c r="KLT70" s="5"/>
      <c r="KLU70" s="5"/>
      <c r="KLV70" s="5"/>
      <c r="KLW70" s="5"/>
      <c r="KLX70" s="5"/>
      <c r="KLY70" s="5"/>
      <c r="KLZ70" s="5"/>
      <c r="KMA70" s="5"/>
      <c r="KMB70" s="5"/>
      <c r="KMC70" s="5"/>
      <c r="KMD70" s="5"/>
      <c r="KME70" s="5"/>
      <c r="KMF70" s="5"/>
      <c r="KMG70" s="5"/>
      <c r="KMH70" s="5"/>
      <c r="KMI70" s="5"/>
      <c r="KMJ70" s="5"/>
      <c r="KMK70" s="5"/>
      <c r="KML70" s="5"/>
      <c r="KMM70" s="5"/>
      <c r="KMN70" s="5"/>
      <c r="KMO70" s="5"/>
      <c r="KMP70" s="5"/>
      <c r="KMQ70" s="5"/>
      <c r="KMR70" s="5"/>
      <c r="KMS70" s="5"/>
      <c r="KMT70" s="5"/>
      <c r="KMU70" s="5"/>
      <c r="KMV70" s="5"/>
      <c r="KMW70" s="5"/>
      <c r="KMX70" s="5"/>
      <c r="KMY70" s="5"/>
      <c r="KMZ70" s="5"/>
      <c r="KNA70" s="5"/>
      <c r="KNB70" s="5"/>
      <c r="KNC70" s="5"/>
      <c r="KND70" s="5"/>
      <c r="KNE70" s="5"/>
      <c r="KNF70" s="5"/>
      <c r="KNG70" s="5"/>
      <c r="KNH70" s="5"/>
      <c r="KNI70" s="5"/>
      <c r="KNJ70" s="5"/>
      <c r="KNK70" s="5"/>
      <c r="KNL70" s="5"/>
      <c r="KNM70" s="5"/>
      <c r="KNN70" s="5"/>
      <c r="KNO70" s="5"/>
      <c r="KNP70" s="5"/>
      <c r="KNQ70" s="5"/>
      <c r="KNR70" s="5"/>
      <c r="KNS70" s="5"/>
      <c r="KNT70" s="5"/>
      <c r="KNU70" s="5"/>
      <c r="KNV70" s="5"/>
      <c r="KNW70" s="5"/>
      <c r="KNX70" s="5"/>
      <c r="KNY70" s="5"/>
      <c r="KNZ70" s="5"/>
      <c r="KOA70" s="5"/>
      <c r="KOB70" s="5"/>
      <c r="KOC70" s="5"/>
      <c r="KOD70" s="5"/>
      <c r="KOE70" s="5"/>
      <c r="KOF70" s="5"/>
      <c r="KOG70" s="5"/>
      <c r="KOH70" s="5"/>
      <c r="KOI70" s="5"/>
      <c r="KOJ70" s="5"/>
      <c r="KOK70" s="5"/>
      <c r="KOL70" s="5"/>
      <c r="KOM70" s="5"/>
      <c r="KON70" s="5"/>
      <c r="KOO70" s="5"/>
      <c r="KOP70" s="5"/>
      <c r="KOQ70" s="5"/>
      <c r="KOR70" s="5"/>
      <c r="KOS70" s="5"/>
      <c r="KOT70" s="5"/>
      <c r="KOU70" s="5"/>
      <c r="KOV70" s="5"/>
      <c r="KOW70" s="5"/>
      <c r="KOX70" s="5"/>
      <c r="KOY70" s="5"/>
      <c r="KOZ70" s="5"/>
      <c r="KPA70" s="5"/>
      <c r="KPB70" s="5"/>
      <c r="KPC70" s="5"/>
      <c r="KPD70" s="5"/>
      <c r="KPE70" s="5"/>
      <c r="KPF70" s="5"/>
      <c r="KPG70" s="5"/>
      <c r="KPH70" s="5"/>
      <c r="KPI70" s="5"/>
      <c r="KPJ70" s="5"/>
      <c r="KPK70" s="5"/>
      <c r="KPL70" s="5"/>
      <c r="KPM70" s="5"/>
      <c r="KPN70" s="5"/>
      <c r="KPO70" s="5"/>
      <c r="KPP70" s="5"/>
      <c r="KPQ70" s="5"/>
      <c r="KPR70" s="5"/>
      <c r="KPS70" s="5"/>
      <c r="KPT70" s="5"/>
      <c r="KPU70" s="5"/>
      <c r="KPV70" s="5"/>
      <c r="KPW70" s="5"/>
      <c r="KPX70" s="5"/>
      <c r="KPY70" s="5"/>
      <c r="KPZ70" s="5"/>
      <c r="KQA70" s="5"/>
      <c r="KQB70" s="5"/>
      <c r="KQC70" s="5"/>
      <c r="KQD70" s="5"/>
      <c r="KQE70" s="5"/>
      <c r="KQF70" s="5"/>
      <c r="KQG70" s="5"/>
      <c r="KQH70" s="5"/>
      <c r="KQI70" s="5"/>
      <c r="KQJ70" s="5"/>
      <c r="KQK70" s="5"/>
      <c r="KQL70" s="5"/>
      <c r="KQM70" s="5"/>
      <c r="KQN70" s="5"/>
      <c r="KQO70" s="5"/>
      <c r="KQP70" s="5"/>
      <c r="KQQ70" s="5"/>
      <c r="KQR70" s="5"/>
      <c r="KQS70" s="5"/>
      <c r="KQT70" s="5"/>
      <c r="KQU70" s="5"/>
      <c r="KQV70" s="5"/>
      <c r="KQW70" s="5"/>
      <c r="KQX70" s="5"/>
      <c r="KQY70" s="5"/>
      <c r="KQZ70" s="5"/>
      <c r="KRA70" s="5"/>
      <c r="KRB70" s="5"/>
      <c r="KRC70" s="5"/>
      <c r="KRD70" s="5"/>
      <c r="KRE70" s="5"/>
      <c r="KRF70" s="5"/>
      <c r="KRG70" s="5"/>
      <c r="KRH70" s="5"/>
      <c r="KRI70" s="5"/>
      <c r="KRJ70" s="5"/>
      <c r="KRK70" s="5"/>
      <c r="KRL70" s="5"/>
      <c r="KRM70" s="5"/>
      <c r="KRN70" s="5"/>
      <c r="KRO70" s="5"/>
      <c r="KRP70" s="5"/>
      <c r="KRQ70" s="5"/>
      <c r="KRR70" s="5"/>
      <c r="KRS70" s="5"/>
      <c r="KRT70" s="5"/>
      <c r="KRU70" s="5"/>
      <c r="KRV70" s="5"/>
      <c r="KRW70" s="5"/>
      <c r="KRX70" s="5"/>
      <c r="KRY70" s="5"/>
      <c r="KRZ70" s="5"/>
      <c r="KSA70" s="5"/>
      <c r="KSB70" s="5"/>
      <c r="KSC70" s="5"/>
      <c r="KSD70" s="5"/>
      <c r="KSE70" s="5"/>
      <c r="KSF70" s="5"/>
      <c r="KSG70" s="5"/>
      <c r="KSH70" s="5"/>
      <c r="KSI70" s="5"/>
      <c r="KSJ70" s="5"/>
      <c r="KSK70" s="5"/>
      <c r="KSL70" s="5"/>
      <c r="KSM70" s="5"/>
      <c r="KSN70" s="5"/>
      <c r="KSO70" s="5"/>
      <c r="KSP70" s="5"/>
      <c r="KSQ70" s="5"/>
      <c r="KSR70" s="5"/>
      <c r="KSS70" s="5"/>
      <c r="KST70" s="5"/>
      <c r="KSU70" s="5"/>
      <c r="KSV70" s="5"/>
      <c r="KSW70" s="5"/>
      <c r="KSX70" s="5"/>
      <c r="KSY70" s="5"/>
      <c r="KSZ70" s="5"/>
      <c r="KTA70" s="5"/>
      <c r="KTB70" s="5"/>
      <c r="KTC70" s="5"/>
      <c r="KTD70" s="5"/>
      <c r="KTE70" s="5"/>
      <c r="KTF70" s="5"/>
      <c r="KTG70" s="5"/>
      <c r="KTH70" s="5"/>
      <c r="KTI70" s="5"/>
      <c r="KTJ70" s="5"/>
      <c r="KTK70" s="5"/>
      <c r="KTL70" s="5"/>
      <c r="KTM70" s="5"/>
      <c r="KTN70" s="5"/>
      <c r="KTO70" s="5"/>
      <c r="KTP70" s="5"/>
      <c r="KTQ70" s="5"/>
      <c r="KTR70" s="5"/>
      <c r="KTS70" s="5"/>
      <c r="KTT70" s="5"/>
      <c r="KTU70" s="5"/>
      <c r="KTV70" s="5"/>
      <c r="KTW70" s="5"/>
      <c r="KTX70" s="5"/>
      <c r="KTY70" s="5"/>
      <c r="KTZ70" s="5"/>
      <c r="KUA70" s="5"/>
      <c r="KUB70" s="5"/>
      <c r="KUC70" s="5"/>
      <c r="KUD70" s="5"/>
      <c r="KUE70" s="5"/>
      <c r="KUF70" s="5"/>
      <c r="KUG70" s="5"/>
      <c r="KUH70" s="5"/>
      <c r="KUI70" s="5"/>
      <c r="KUJ70" s="5"/>
      <c r="KUK70" s="5"/>
      <c r="KUL70" s="5"/>
      <c r="KUM70" s="5"/>
      <c r="KUN70" s="5"/>
      <c r="KUO70" s="5"/>
      <c r="KUP70" s="5"/>
      <c r="KUQ70" s="5"/>
      <c r="KUR70" s="5"/>
      <c r="KUS70" s="5"/>
      <c r="KUT70" s="5"/>
      <c r="KUU70" s="5"/>
      <c r="KUV70" s="5"/>
      <c r="KUW70" s="5"/>
      <c r="KUX70" s="5"/>
      <c r="KUY70" s="5"/>
      <c r="KUZ70" s="5"/>
      <c r="KVA70" s="5"/>
      <c r="KVB70" s="5"/>
      <c r="KVC70" s="5"/>
      <c r="KVD70" s="5"/>
      <c r="KVE70" s="5"/>
      <c r="KVF70" s="5"/>
      <c r="KVG70" s="5"/>
      <c r="KVH70" s="5"/>
      <c r="KVI70" s="5"/>
      <c r="KVJ70" s="5"/>
      <c r="KVK70" s="5"/>
      <c r="KVL70" s="5"/>
      <c r="KVM70" s="5"/>
      <c r="KVN70" s="5"/>
      <c r="KVO70" s="5"/>
      <c r="KVP70" s="5"/>
      <c r="KVQ70" s="5"/>
      <c r="KVR70" s="5"/>
      <c r="KVS70" s="5"/>
      <c r="KVT70" s="5"/>
      <c r="KVU70" s="5"/>
      <c r="KVV70" s="5"/>
      <c r="KVW70" s="5"/>
      <c r="KVX70" s="5"/>
      <c r="KVY70" s="5"/>
      <c r="KVZ70" s="5"/>
      <c r="KWA70" s="5"/>
      <c r="KWB70" s="5"/>
      <c r="KWC70" s="5"/>
      <c r="KWD70" s="5"/>
      <c r="KWE70" s="5"/>
      <c r="KWF70" s="5"/>
      <c r="KWG70" s="5"/>
      <c r="KWH70" s="5"/>
      <c r="KWI70" s="5"/>
      <c r="KWJ70" s="5"/>
      <c r="KWK70" s="5"/>
      <c r="KWL70" s="5"/>
      <c r="KWM70" s="5"/>
      <c r="KWN70" s="5"/>
      <c r="KWO70" s="5"/>
      <c r="KWP70" s="5"/>
      <c r="KWQ70" s="5"/>
      <c r="KWR70" s="5"/>
      <c r="KWS70" s="5"/>
      <c r="KWT70" s="5"/>
      <c r="KWU70" s="5"/>
      <c r="KWV70" s="5"/>
      <c r="KWW70" s="5"/>
      <c r="KWX70" s="5"/>
      <c r="KWY70" s="5"/>
      <c r="KWZ70" s="5"/>
      <c r="KXA70" s="5"/>
      <c r="KXB70" s="5"/>
      <c r="KXC70" s="5"/>
      <c r="KXD70" s="5"/>
      <c r="KXE70" s="5"/>
      <c r="KXF70" s="5"/>
      <c r="KXG70" s="5"/>
      <c r="KXH70" s="5"/>
      <c r="KXI70" s="5"/>
      <c r="KXJ70" s="5"/>
      <c r="KXK70" s="5"/>
      <c r="KXL70" s="5"/>
      <c r="KXM70" s="5"/>
      <c r="KXN70" s="5"/>
      <c r="KXO70" s="5"/>
      <c r="KXP70" s="5"/>
      <c r="KXQ70" s="5"/>
      <c r="KXR70" s="5"/>
      <c r="KXS70" s="5"/>
      <c r="KXT70" s="5"/>
      <c r="KXU70" s="5"/>
      <c r="KXV70" s="5"/>
      <c r="KXW70" s="5"/>
      <c r="KXX70" s="5"/>
      <c r="KXY70" s="5"/>
      <c r="KXZ70" s="5"/>
      <c r="KYA70" s="5"/>
      <c r="KYB70" s="5"/>
      <c r="KYC70" s="5"/>
      <c r="KYD70" s="5"/>
      <c r="KYE70" s="5"/>
      <c r="KYF70" s="5"/>
      <c r="KYG70" s="5"/>
      <c r="KYH70" s="5"/>
      <c r="KYI70" s="5"/>
      <c r="KYJ70" s="5"/>
      <c r="KYK70" s="5"/>
      <c r="KYL70" s="5"/>
      <c r="KYM70" s="5"/>
      <c r="KYN70" s="5"/>
      <c r="KYO70" s="5"/>
      <c r="KYP70" s="5"/>
      <c r="KYQ70" s="5"/>
      <c r="KYR70" s="5"/>
      <c r="KYS70" s="5"/>
      <c r="KYT70" s="5"/>
      <c r="KYU70" s="5"/>
      <c r="KYV70" s="5"/>
      <c r="KYW70" s="5"/>
      <c r="KYX70" s="5"/>
      <c r="KYY70" s="5"/>
      <c r="KYZ70" s="5"/>
      <c r="KZA70" s="5"/>
      <c r="KZB70" s="5"/>
      <c r="KZC70" s="5"/>
      <c r="KZD70" s="5"/>
      <c r="KZE70" s="5"/>
      <c r="KZF70" s="5"/>
      <c r="KZG70" s="5"/>
      <c r="KZH70" s="5"/>
      <c r="KZI70" s="5"/>
      <c r="KZJ70" s="5"/>
      <c r="KZK70" s="5"/>
      <c r="KZL70" s="5"/>
      <c r="KZM70" s="5"/>
      <c r="KZN70" s="5"/>
      <c r="KZO70" s="5"/>
      <c r="KZP70" s="5"/>
      <c r="KZQ70" s="5"/>
      <c r="KZR70" s="5"/>
      <c r="KZS70" s="5"/>
      <c r="KZT70" s="5"/>
      <c r="KZU70" s="5"/>
      <c r="KZV70" s="5"/>
      <c r="KZW70" s="5"/>
      <c r="KZX70" s="5"/>
      <c r="KZY70" s="5"/>
      <c r="KZZ70" s="5"/>
      <c r="LAA70" s="5"/>
      <c r="LAB70" s="5"/>
      <c r="LAC70" s="5"/>
      <c r="LAD70" s="5"/>
      <c r="LAE70" s="5"/>
      <c r="LAF70" s="5"/>
      <c r="LAG70" s="5"/>
      <c r="LAH70" s="5"/>
      <c r="LAI70" s="5"/>
      <c r="LAJ70" s="5"/>
      <c r="LAK70" s="5"/>
      <c r="LAL70" s="5"/>
      <c r="LAM70" s="5"/>
      <c r="LAN70" s="5"/>
      <c r="LAO70" s="5"/>
      <c r="LAP70" s="5"/>
      <c r="LAQ70" s="5"/>
      <c r="LAR70" s="5"/>
      <c r="LAS70" s="5"/>
      <c r="LAT70" s="5"/>
      <c r="LAU70" s="5"/>
      <c r="LAV70" s="5"/>
      <c r="LAW70" s="5"/>
      <c r="LAX70" s="5"/>
      <c r="LAY70" s="5"/>
      <c r="LAZ70" s="5"/>
      <c r="LBA70" s="5"/>
      <c r="LBB70" s="5"/>
      <c r="LBC70" s="5"/>
      <c r="LBD70" s="5"/>
      <c r="LBE70" s="5"/>
      <c r="LBF70" s="5"/>
      <c r="LBG70" s="5"/>
      <c r="LBH70" s="5"/>
      <c r="LBI70" s="5"/>
      <c r="LBJ70" s="5"/>
      <c r="LBK70" s="5"/>
      <c r="LBL70" s="5"/>
      <c r="LBM70" s="5"/>
      <c r="LBN70" s="5"/>
      <c r="LBO70" s="5"/>
      <c r="LBP70" s="5"/>
      <c r="LBQ70" s="5"/>
      <c r="LBR70" s="5"/>
      <c r="LBS70" s="5"/>
      <c r="LBT70" s="5"/>
      <c r="LBU70" s="5"/>
      <c r="LBV70" s="5"/>
      <c r="LBW70" s="5"/>
      <c r="LBX70" s="5"/>
      <c r="LBY70" s="5"/>
      <c r="LBZ70" s="5"/>
      <c r="LCA70" s="5"/>
      <c r="LCB70" s="5"/>
      <c r="LCC70" s="5"/>
      <c r="LCD70" s="5"/>
      <c r="LCE70" s="5"/>
      <c r="LCF70" s="5"/>
      <c r="LCG70" s="5"/>
      <c r="LCH70" s="5"/>
      <c r="LCI70" s="5"/>
      <c r="LCJ70" s="5"/>
      <c r="LCK70" s="5"/>
      <c r="LCL70" s="5"/>
      <c r="LCM70" s="5"/>
      <c r="LCN70" s="5"/>
      <c r="LCO70" s="5"/>
      <c r="LCP70" s="5"/>
      <c r="LCQ70" s="5"/>
      <c r="LCR70" s="5"/>
      <c r="LCS70" s="5"/>
      <c r="LCT70" s="5"/>
      <c r="LCU70" s="5"/>
      <c r="LCV70" s="5"/>
      <c r="LCW70" s="5"/>
      <c r="LCX70" s="5"/>
      <c r="LCY70" s="5"/>
      <c r="LCZ70" s="5"/>
      <c r="LDA70" s="5"/>
      <c r="LDB70" s="5"/>
      <c r="LDC70" s="5"/>
      <c r="LDD70" s="5"/>
      <c r="LDE70" s="5"/>
      <c r="LDF70" s="5"/>
      <c r="LDG70" s="5"/>
      <c r="LDH70" s="5"/>
      <c r="LDI70" s="5"/>
      <c r="LDJ70" s="5"/>
      <c r="LDK70" s="5"/>
      <c r="LDL70" s="5"/>
      <c r="LDM70" s="5"/>
      <c r="LDN70" s="5"/>
      <c r="LDO70" s="5"/>
      <c r="LDP70" s="5"/>
      <c r="LDQ70" s="5"/>
      <c r="LDR70" s="5"/>
      <c r="LDS70" s="5"/>
      <c r="LDT70" s="5"/>
      <c r="LDU70" s="5"/>
      <c r="LDV70" s="5"/>
      <c r="LDW70" s="5"/>
      <c r="LDX70" s="5"/>
      <c r="LDY70" s="5"/>
      <c r="LDZ70" s="5"/>
      <c r="LEA70" s="5"/>
      <c r="LEB70" s="5"/>
      <c r="LEC70" s="5"/>
      <c r="LED70" s="5"/>
      <c r="LEE70" s="5"/>
      <c r="LEF70" s="5"/>
      <c r="LEG70" s="5"/>
      <c r="LEH70" s="5"/>
      <c r="LEI70" s="5"/>
      <c r="LEJ70" s="5"/>
      <c r="LEK70" s="5"/>
      <c r="LEL70" s="5"/>
      <c r="LEM70" s="5"/>
      <c r="LEN70" s="5"/>
      <c r="LEO70" s="5"/>
      <c r="LEP70" s="5"/>
      <c r="LEQ70" s="5"/>
      <c r="LER70" s="5"/>
      <c r="LES70" s="5"/>
      <c r="LET70" s="5"/>
      <c r="LEU70" s="5"/>
      <c r="LEV70" s="5"/>
      <c r="LEW70" s="5"/>
      <c r="LEX70" s="5"/>
      <c r="LEY70" s="5"/>
      <c r="LEZ70" s="5"/>
      <c r="LFA70" s="5"/>
      <c r="LFB70" s="5"/>
      <c r="LFC70" s="5"/>
      <c r="LFD70" s="5"/>
      <c r="LFE70" s="5"/>
      <c r="LFF70" s="5"/>
      <c r="LFG70" s="5"/>
      <c r="LFH70" s="5"/>
      <c r="LFI70" s="5"/>
      <c r="LFJ70" s="5"/>
      <c r="LFK70" s="5"/>
      <c r="LFL70" s="5"/>
      <c r="LFM70" s="5"/>
      <c r="LFN70" s="5"/>
      <c r="LFO70" s="5"/>
      <c r="LFP70" s="5"/>
      <c r="LFQ70" s="5"/>
      <c r="LFR70" s="5"/>
      <c r="LFS70" s="5"/>
      <c r="LFT70" s="5"/>
      <c r="LFU70" s="5"/>
      <c r="LFV70" s="5"/>
      <c r="LFW70" s="5"/>
      <c r="LFX70" s="5"/>
      <c r="LFY70" s="5"/>
      <c r="LFZ70" s="5"/>
      <c r="LGA70" s="5"/>
      <c r="LGB70" s="5"/>
      <c r="LGC70" s="5"/>
      <c r="LGD70" s="5"/>
      <c r="LGE70" s="5"/>
      <c r="LGF70" s="5"/>
      <c r="LGG70" s="5"/>
      <c r="LGH70" s="5"/>
      <c r="LGI70" s="5"/>
      <c r="LGJ70" s="5"/>
      <c r="LGK70" s="5"/>
      <c r="LGL70" s="5"/>
      <c r="LGM70" s="5"/>
      <c r="LGN70" s="5"/>
      <c r="LGO70" s="5"/>
      <c r="LGP70" s="5"/>
      <c r="LGQ70" s="5"/>
      <c r="LGR70" s="5"/>
      <c r="LGS70" s="5"/>
      <c r="LGT70" s="5"/>
      <c r="LGU70" s="5"/>
      <c r="LGV70" s="5"/>
      <c r="LGW70" s="5"/>
      <c r="LGX70" s="5"/>
      <c r="LGY70" s="5"/>
      <c r="LGZ70" s="5"/>
      <c r="LHA70" s="5"/>
      <c r="LHB70" s="5"/>
      <c r="LHC70" s="5"/>
      <c r="LHD70" s="5"/>
      <c r="LHE70" s="5"/>
      <c r="LHF70" s="5"/>
      <c r="LHG70" s="5"/>
      <c r="LHH70" s="5"/>
      <c r="LHI70" s="5"/>
      <c r="LHJ70" s="5"/>
      <c r="LHK70" s="5"/>
      <c r="LHL70" s="5"/>
      <c r="LHM70" s="5"/>
      <c r="LHN70" s="5"/>
      <c r="LHO70" s="5"/>
      <c r="LHP70" s="5"/>
      <c r="LHQ70" s="5"/>
      <c r="LHR70" s="5"/>
      <c r="LHS70" s="5"/>
      <c r="LHT70" s="5"/>
      <c r="LHU70" s="5"/>
      <c r="LHV70" s="5"/>
      <c r="LHW70" s="5"/>
      <c r="LHX70" s="5"/>
      <c r="LHY70" s="5"/>
      <c r="LHZ70" s="5"/>
      <c r="LIA70" s="5"/>
      <c r="LIB70" s="5"/>
      <c r="LIC70" s="5"/>
      <c r="LID70" s="5"/>
      <c r="LIE70" s="5"/>
      <c r="LIF70" s="5"/>
      <c r="LIG70" s="5"/>
      <c r="LIH70" s="5"/>
      <c r="LII70" s="5"/>
      <c r="LIJ70" s="5"/>
      <c r="LIK70" s="5"/>
      <c r="LIL70" s="5"/>
      <c r="LIM70" s="5"/>
      <c r="LIN70" s="5"/>
      <c r="LIO70" s="5"/>
      <c r="LIP70" s="5"/>
      <c r="LIQ70" s="5"/>
      <c r="LIR70" s="5"/>
      <c r="LIS70" s="5"/>
      <c r="LIT70" s="5"/>
      <c r="LIU70" s="5"/>
      <c r="LIV70" s="5"/>
      <c r="LIW70" s="5"/>
      <c r="LIX70" s="5"/>
      <c r="LIY70" s="5"/>
      <c r="LIZ70" s="5"/>
      <c r="LJA70" s="5"/>
      <c r="LJB70" s="5"/>
      <c r="LJC70" s="5"/>
      <c r="LJD70" s="5"/>
      <c r="LJE70" s="5"/>
      <c r="LJF70" s="5"/>
      <c r="LJG70" s="5"/>
      <c r="LJH70" s="5"/>
      <c r="LJI70" s="5"/>
      <c r="LJJ70" s="5"/>
      <c r="LJK70" s="5"/>
      <c r="LJL70" s="5"/>
      <c r="LJM70" s="5"/>
      <c r="LJN70" s="5"/>
      <c r="LJO70" s="5"/>
      <c r="LJP70" s="5"/>
      <c r="LJQ70" s="5"/>
      <c r="LJR70" s="5"/>
      <c r="LJS70" s="5"/>
      <c r="LJT70" s="5"/>
      <c r="LJU70" s="5"/>
      <c r="LJV70" s="5"/>
      <c r="LJW70" s="5"/>
      <c r="LJX70" s="5"/>
      <c r="LJY70" s="5"/>
      <c r="LJZ70" s="5"/>
      <c r="LKA70" s="5"/>
      <c r="LKB70" s="5"/>
      <c r="LKC70" s="5"/>
      <c r="LKD70" s="5"/>
      <c r="LKE70" s="5"/>
      <c r="LKF70" s="5"/>
      <c r="LKG70" s="5"/>
      <c r="LKH70" s="5"/>
      <c r="LKI70" s="5"/>
      <c r="LKJ70" s="5"/>
      <c r="LKK70" s="5"/>
      <c r="LKL70" s="5"/>
      <c r="LKM70" s="5"/>
      <c r="LKN70" s="5"/>
      <c r="LKO70" s="5"/>
      <c r="LKP70" s="5"/>
      <c r="LKQ70" s="5"/>
      <c r="LKR70" s="5"/>
      <c r="LKS70" s="5"/>
      <c r="LKT70" s="5"/>
      <c r="LKU70" s="5"/>
      <c r="LKV70" s="5"/>
      <c r="LKW70" s="5"/>
      <c r="LKX70" s="5"/>
      <c r="LKY70" s="5"/>
      <c r="LKZ70" s="5"/>
      <c r="LLA70" s="5"/>
      <c r="LLB70" s="5"/>
      <c r="LLC70" s="5"/>
      <c r="LLD70" s="5"/>
      <c r="LLE70" s="5"/>
      <c r="LLF70" s="5"/>
      <c r="LLG70" s="5"/>
      <c r="LLH70" s="5"/>
      <c r="LLI70" s="5"/>
      <c r="LLJ70" s="5"/>
      <c r="LLK70" s="5"/>
      <c r="LLL70" s="5"/>
      <c r="LLM70" s="5"/>
      <c r="LLN70" s="5"/>
      <c r="LLO70" s="5"/>
      <c r="LLP70" s="5"/>
      <c r="LLQ70" s="5"/>
      <c r="LLR70" s="5"/>
      <c r="LLS70" s="5"/>
      <c r="LLT70" s="5"/>
      <c r="LLU70" s="5"/>
      <c r="LLV70" s="5"/>
      <c r="LLW70" s="5"/>
      <c r="LLX70" s="5"/>
      <c r="LLY70" s="5"/>
      <c r="LLZ70" s="5"/>
      <c r="LMA70" s="5"/>
      <c r="LMB70" s="5"/>
      <c r="LMC70" s="5"/>
      <c r="LMD70" s="5"/>
      <c r="LME70" s="5"/>
      <c r="LMF70" s="5"/>
      <c r="LMG70" s="5"/>
      <c r="LMH70" s="5"/>
      <c r="LMI70" s="5"/>
      <c r="LMJ70" s="5"/>
      <c r="LMK70" s="5"/>
      <c r="LML70" s="5"/>
      <c r="LMM70" s="5"/>
      <c r="LMN70" s="5"/>
      <c r="LMO70" s="5"/>
      <c r="LMP70" s="5"/>
      <c r="LMQ70" s="5"/>
      <c r="LMR70" s="5"/>
      <c r="LMS70" s="5"/>
      <c r="LMT70" s="5"/>
      <c r="LMU70" s="5"/>
      <c r="LMV70" s="5"/>
      <c r="LMW70" s="5"/>
      <c r="LMX70" s="5"/>
      <c r="LMY70" s="5"/>
      <c r="LMZ70" s="5"/>
      <c r="LNA70" s="5"/>
      <c r="LNB70" s="5"/>
      <c r="LNC70" s="5"/>
      <c r="LND70" s="5"/>
      <c r="LNE70" s="5"/>
      <c r="LNF70" s="5"/>
      <c r="LNG70" s="5"/>
      <c r="LNH70" s="5"/>
      <c r="LNI70" s="5"/>
      <c r="LNJ70" s="5"/>
      <c r="LNK70" s="5"/>
      <c r="LNL70" s="5"/>
      <c r="LNM70" s="5"/>
      <c r="LNN70" s="5"/>
      <c r="LNO70" s="5"/>
      <c r="LNP70" s="5"/>
      <c r="LNQ70" s="5"/>
      <c r="LNR70" s="5"/>
      <c r="LNS70" s="5"/>
      <c r="LNT70" s="5"/>
      <c r="LNU70" s="5"/>
      <c r="LNV70" s="5"/>
      <c r="LNW70" s="5"/>
      <c r="LNX70" s="5"/>
      <c r="LNY70" s="5"/>
      <c r="LNZ70" s="5"/>
      <c r="LOA70" s="5"/>
      <c r="LOB70" s="5"/>
      <c r="LOC70" s="5"/>
      <c r="LOD70" s="5"/>
      <c r="LOE70" s="5"/>
      <c r="LOF70" s="5"/>
      <c r="LOG70" s="5"/>
      <c r="LOH70" s="5"/>
      <c r="LOI70" s="5"/>
      <c r="LOJ70" s="5"/>
      <c r="LOK70" s="5"/>
      <c r="LOL70" s="5"/>
      <c r="LOM70" s="5"/>
      <c r="LON70" s="5"/>
      <c r="LOO70" s="5"/>
      <c r="LOP70" s="5"/>
      <c r="LOQ70" s="5"/>
      <c r="LOR70" s="5"/>
      <c r="LOS70" s="5"/>
      <c r="LOT70" s="5"/>
      <c r="LOU70" s="5"/>
      <c r="LOV70" s="5"/>
      <c r="LOW70" s="5"/>
      <c r="LOX70" s="5"/>
      <c r="LOY70" s="5"/>
      <c r="LOZ70" s="5"/>
      <c r="LPA70" s="5"/>
      <c r="LPB70" s="5"/>
      <c r="LPC70" s="5"/>
      <c r="LPD70" s="5"/>
      <c r="LPE70" s="5"/>
      <c r="LPF70" s="5"/>
      <c r="LPG70" s="5"/>
      <c r="LPH70" s="5"/>
      <c r="LPI70" s="5"/>
      <c r="LPJ70" s="5"/>
      <c r="LPK70" s="5"/>
      <c r="LPL70" s="5"/>
      <c r="LPM70" s="5"/>
      <c r="LPN70" s="5"/>
      <c r="LPO70" s="5"/>
      <c r="LPP70" s="5"/>
      <c r="LPQ70" s="5"/>
      <c r="LPR70" s="5"/>
      <c r="LPS70" s="5"/>
      <c r="LPT70" s="5"/>
      <c r="LPU70" s="5"/>
      <c r="LPV70" s="5"/>
      <c r="LPW70" s="5"/>
      <c r="LPX70" s="5"/>
      <c r="LPY70" s="5"/>
      <c r="LPZ70" s="5"/>
      <c r="LQA70" s="5"/>
      <c r="LQB70" s="5"/>
      <c r="LQC70" s="5"/>
      <c r="LQD70" s="5"/>
      <c r="LQE70" s="5"/>
      <c r="LQF70" s="5"/>
      <c r="LQG70" s="5"/>
      <c r="LQH70" s="5"/>
      <c r="LQI70" s="5"/>
      <c r="LQJ70" s="5"/>
      <c r="LQK70" s="5"/>
      <c r="LQL70" s="5"/>
      <c r="LQM70" s="5"/>
      <c r="LQN70" s="5"/>
      <c r="LQO70" s="5"/>
      <c r="LQP70" s="5"/>
      <c r="LQQ70" s="5"/>
      <c r="LQR70" s="5"/>
      <c r="LQS70" s="5"/>
      <c r="LQT70" s="5"/>
      <c r="LQU70" s="5"/>
      <c r="LQV70" s="5"/>
      <c r="LQW70" s="5"/>
      <c r="LQX70" s="5"/>
      <c r="LQY70" s="5"/>
      <c r="LQZ70" s="5"/>
      <c r="LRA70" s="5"/>
      <c r="LRB70" s="5"/>
      <c r="LRC70" s="5"/>
      <c r="LRD70" s="5"/>
      <c r="LRE70" s="5"/>
      <c r="LRF70" s="5"/>
      <c r="LRG70" s="5"/>
      <c r="LRH70" s="5"/>
      <c r="LRI70" s="5"/>
      <c r="LRJ70" s="5"/>
      <c r="LRK70" s="5"/>
      <c r="LRL70" s="5"/>
      <c r="LRM70" s="5"/>
      <c r="LRN70" s="5"/>
      <c r="LRO70" s="5"/>
      <c r="LRP70" s="5"/>
      <c r="LRQ70" s="5"/>
      <c r="LRR70" s="5"/>
      <c r="LRS70" s="5"/>
      <c r="LRT70" s="5"/>
      <c r="LRU70" s="5"/>
      <c r="LRV70" s="5"/>
      <c r="LRW70" s="5"/>
      <c r="LRX70" s="5"/>
      <c r="LRY70" s="5"/>
      <c r="LRZ70" s="5"/>
      <c r="LSA70" s="5"/>
      <c r="LSB70" s="5"/>
      <c r="LSC70" s="5"/>
      <c r="LSD70" s="5"/>
      <c r="LSE70" s="5"/>
      <c r="LSF70" s="5"/>
      <c r="LSG70" s="5"/>
      <c r="LSH70" s="5"/>
      <c r="LSI70" s="5"/>
      <c r="LSJ70" s="5"/>
      <c r="LSK70" s="5"/>
      <c r="LSL70" s="5"/>
      <c r="LSM70" s="5"/>
      <c r="LSN70" s="5"/>
      <c r="LSO70" s="5"/>
      <c r="LSP70" s="5"/>
      <c r="LSQ70" s="5"/>
      <c r="LSR70" s="5"/>
      <c r="LSS70" s="5"/>
      <c r="LST70" s="5"/>
      <c r="LSU70" s="5"/>
      <c r="LSV70" s="5"/>
      <c r="LSW70" s="5"/>
      <c r="LSX70" s="5"/>
      <c r="LSY70" s="5"/>
      <c r="LSZ70" s="5"/>
      <c r="LTA70" s="5"/>
      <c r="LTB70" s="5"/>
      <c r="LTC70" s="5"/>
      <c r="LTD70" s="5"/>
      <c r="LTE70" s="5"/>
      <c r="LTF70" s="5"/>
      <c r="LTG70" s="5"/>
      <c r="LTH70" s="5"/>
      <c r="LTI70" s="5"/>
      <c r="LTJ70" s="5"/>
      <c r="LTK70" s="5"/>
      <c r="LTL70" s="5"/>
      <c r="LTM70" s="5"/>
      <c r="LTN70" s="5"/>
      <c r="LTO70" s="5"/>
      <c r="LTP70" s="5"/>
      <c r="LTQ70" s="5"/>
      <c r="LTR70" s="5"/>
      <c r="LTS70" s="5"/>
      <c r="LTT70" s="5"/>
      <c r="LTU70" s="5"/>
      <c r="LTV70" s="5"/>
      <c r="LTW70" s="5"/>
      <c r="LTX70" s="5"/>
      <c r="LTY70" s="5"/>
      <c r="LTZ70" s="5"/>
      <c r="LUA70" s="5"/>
      <c r="LUB70" s="5"/>
      <c r="LUC70" s="5"/>
      <c r="LUD70" s="5"/>
      <c r="LUE70" s="5"/>
      <c r="LUF70" s="5"/>
      <c r="LUG70" s="5"/>
      <c r="LUH70" s="5"/>
      <c r="LUI70" s="5"/>
      <c r="LUJ70" s="5"/>
      <c r="LUK70" s="5"/>
      <c r="LUL70" s="5"/>
      <c r="LUM70" s="5"/>
      <c r="LUN70" s="5"/>
      <c r="LUO70" s="5"/>
      <c r="LUP70" s="5"/>
      <c r="LUQ70" s="5"/>
      <c r="LUR70" s="5"/>
      <c r="LUS70" s="5"/>
      <c r="LUT70" s="5"/>
      <c r="LUU70" s="5"/>
      <c r="LUV70" s="5"/>
      <c r="LUW70" s="5"/>
      <c r="LUX70" s="5"/>
      <c r="LUY70" s="5"/>
      <c r="LUZ70" s="5"/>
      <c r="LVA70" s="5"/>
      <c r="LVB70" s="5"/>
      <c r="LVC70" s="5"/>
      <c r="LVD70" s="5"/>
      <c r="LVE70" s="5"/>
      <c r="LVF70" s="5"/>
      <c r="LVG70" s="5"/>
      <c r="LVH70" s="5"/>
      <c r="LVI70" s="5"/>
      <c r="LVJ70" s="5"/>
      <c r="LVK70" s="5"/>
      <c r="LVL70" s="5"/>
      <c r="LVM70" s="5"/>
      <c r="LVN70" s="5"/>
      <c r="LVO70" s="5"/>
      <c r="LVP70" s="5"/>
      <c r="LVQ70" s="5"/>
      <c r="LVR70" s="5"/>
      <c r="LVS70" s="5"/>
      <c r="LVT70" s="5"/>
      <c r="LVU70" s="5"/>
      <c r="LVV70" s="5"/>
      <c r="LVW70" s="5"/>
      <c r="LVX70" s="5"/>
      <c r="LVY70" s="5"/>
      <c r="LVZ70" s="5"/>
      <c r="LWA70" s="5"/>
      <c r="LWB70" s="5"/>
      <c r="LWC70" s="5"/>
      <c r="LWD70" s="5"/>
      <c r="LWE70" s="5"/>
      <c r="LWF70" s="5"/>
      <c r="LWG70" s="5"/>
      <c r="LWH70" s="5"/>
      <c r="LWI70" s="5"/>
      <c r="LWJ70" s="5"/>
      <c r="LWK70" s="5"/>
      <c r="LWL70" s="5"/>
      <c r="LWM70" s="5"/>
      <c r="LWN70" s="5"/>
      <c r="LWO70" s="5"/>
      <c r="LWP70" s="5"/>
      <c r="LWQ70" s="5"/>
      <c r="LWR70" s="5"/>
      <c r="LWS70" s="5"/>
      <c r="LWT70" s="5"/>
      <c r="LWU70" s="5"/>
      <c r="LWV70" s="5"/>
      <c r="LWW70" s="5"/>
      <c r="LWX70" s="5"/>
      <c r="LWY70" s="5"/>
      <c r="LWZ70" s="5"/>
      <c r="LXA70" s="5"/>
      <c r="LXB70" s="5"/>
      <c r="LXC70" s="5"/>
      <c r="LXD70" s="5"/>
      <c r="LXE70" s="5"/>
      <c r="LXF70" s="5"/>
      <c r="LXG70" s="5"/>
      <c r="LXH70" s="5"/>
      <c r="LXI70" s="5"/>
      <c r="LXJ70" s="5"/>
      <c r="LXK70" s="5"/>
      <c r="LXL70" s="5"/>
      <c r="LXM70" s="5"/>
      <c r="LXN70" s="5"/>
      <c r="LXO70" s="5"/>
      <c r="LXP70" s="5"/>
      <c r="LXQ70" s="5"/>
      <c r="LXR70" s="5"/>
      <c r="LXS70" s="5"/>
      <c r="LXT70" s="5"/>
      <c r="LXU70" s="5"/>
      <c r="LXV70" s="5"/>
      <c r="LXW70" s="5"/>
      <c r="LXX70" s="5"/>
      <c r="LXY70" s="5"/>
      <c r="LXZ70" s="5"/>
      <c r="LYA70" s="5"/>
      <c r="LYB70" s="5"/>
      <c r="LYC70" s="5"/>
      <c r="LYD70" s="5"/>
      <c r="LYE70" s="5"/>
      <c r="LYF70" s="5"/>
      <c r="LYG70" s="5"/>
      <c r="LYH70" s="5"/>
      <c r="LYI70" s="5"/>
      <c r="LYJ70" s="5"/>
      <c r="LYK70" s="5"/>
      <c r="LYL70" s="5"/>
      <c r="LYM70" s="5"/>
      <c r="LYN70" s="5"/>
      <c r="LYO70" s="5"/>
      <c r="LYP70" s="5"/>
      <c r="LYQ70" s="5"/>
      <c r="LYR70" s="5"/>
      <c r="LYS70" s="5"/>
      <c r="LYT70" s="5"/>
      <c r="LYU70" s="5"/>
      <c r="LYV70" s="5"/>
      <c r="LYW70" s="5"/>
      <c r="LYX70" s="5"/>
      <c r="LYY70" s="5"/>
      <c r="LYZ70" s="5"/>
      <c r="LZA70" s="5"/>
      <c r="LZB70" s="5"/>
      <c r="LZC70" s="5"/>
      <c r="LZD70" s="5"/>
      <c r="LZE70" s="5"/>
      <c r="LZF70" s="5"/>
      <c r="LZG70" s="5"/>
      <c r="LZH70" s="5"/>
      <c r="LZI70" s="5"/>
      <c r="LZJ70" s="5"/>
      <c r="LZK70" s="5"/>
      <c r="LZL70" s="5"/>
      <c r="LZM70" s="5"/>
      <c r="LZN70" s="5"/>
      <c r="LZO70" s="5"/>
      <c r="LZP70" s="5"/>
      <c r="LZQ70" s="5"/>
      <c r="LZR70" s="5"/>
      <c r="LZS70" s="5"/>
      <c r="LZT70" s="5"/>
      <c r="LZU70" s="5"/>
      <c r="LZV70" s="5"/>
      <c r="LZW70" s="5"/>
      <c r="LZX70" s="5"/>
      <c r="LZY70" s="5"/>
      <c r="LZZ70" s="5"/>
      <c r="MAA70" s="5"/>
      <c r="MAB70" s="5"/>
      <c r="MAC70" s="5"/>
      <c r="MAD70" s="5"/>
      <c r="MAE70" s="5"/>
      <c r="MAF70" s="5"/>
      <c r="MAG70" s="5"/>
      <c r="MAH70" s="5"/>
      <c r="MAI70" s="5"/>
      <c r="MAJ70" s="5"/>
      <c r="MAK70" s="5"/>
      <c r="MAL70" s="5"/>
      <c r="MAM70" s="5"/>
      <c r="MAN70" s="5"/>
      <c r="MAO70" s="5"/>
      <c r="MAP70" s="5"/>
      <c r="MAQ70" s="5"/>
      <c r="MAR70" s="5"/>
      <c r="MAS70" s="5"/>
      <c r="MAT70" s="5"/>
      <c r="MAU70" s="5"/>
      <c r="MAV70" s="5"/>
      <c r="MAW70" s="5"/>
      <c r="MAX70" s="5"/>
      <c r="MAY70" s="5"/>
      <c r="MAZ70" s="5"/>
      <c r="MBA70" s="5"/>
      <c r="MBB70" s="5"/>
      <c r="MBC70" s="5"/>
      <c r="MBD70" s="5"/>
      <c r="MBE70" s="5"/>
      <c r="MBF70" s="5"/>
      <c r="MBG70" s="5"/>
      <c r="MBH70" s="5"/>
      <c r="MBI70" s="5"/>
      <c r="MBJ70" s="5"/>
      <c r="MBK70" s="5"/>
      <c r="MBL70" s="5"/>
      <c r="MBM70" s="5"/>
      <c r="MBN70" s="5"/>
      <c r="MBO70" s="5"/>
      <c r="MBP70" s="5"/>
      <c r="MBQ70" s="5"/>
      <c r="MBR70" s="5"/>
      <c r="MBS70" s="5"/>
      <c r="MBT70" s="5"/>
      <c r="MBU70" s="5"/>
      <c r="MBV70" s="5"/>
      <c r="MBW70" s="5"/>
      <c r="MBX70" s="5"/>
      <c r="MBY70" s="5"/>
      <c r="MBZ70" s="5"/>
      <c r="MCA70" s="5"/>
      <c r="MCB70" s="5"/>
      <c r="MCC70" s="5"/>
      <c r="MCD70" s="5"/>
      <c r="MCE70" s="5"/>
      <c r="MCF70" s="5"/>
      <c r="MCG70" s="5"/>
      <c r="MCH70" s="5"/>
      <c r="MCI70" s="5"/>
      <c r="MCJ70" s="5"/>
      <c r="MCK70" s="5"/>
      <c r="MCL70" s="5"/>
      <c r="MCM70" s="5"/>
      <c r="MCN70" s="5"/>
      <c r="MCO70" s="5"/>
      <c r="MCP70" s="5"/>
      <c r="MCQ70" s="5"/>
      <c r="MCR70" s="5"/>
      <c r="MCS70" s="5"/>
      <c r="MCT70" s="5"/>
      <c r="MCU70" s="5"/>
      <c r="MCV70" s="5"/>
      <c r="MCW70" s="5"/>
      <c r="MCX70" s="5"/>
      <c r="MCY70" s="5"/>
      <c r="MCZ70" s="5"/>
      <c r="MDA70" s="5"/>
      <c r="MDB70" s="5"/>
      <c r="MDC70" s="5"/>
      <c r="MDD70" s="5"/>
      <c r="MDE70" s="5"/>
      <c r="MDF70" s="5"/>
      <c r="MDG70" s="5"/>
      <c r="MDH70" s="5"/>
      <c r="MDI70" s="5"/>
      <c r="MDJ70" s="5"/>
      <c r="MDK70" s="5"/>
      <c r="MDL70" s="5"/>
      <c r="MDM70" s="5"/>
      <c r="MDN70" s="5"/>
      <c r="MDO70" s="5"/>
      <c r="MDP70" s="5"/>
      <c r="MDQ70" s="5"/>
      <c r="MDR70" s="5"/>
      <c r="MDS70" s="5"/>
      <c r="MDT70" s="5"/>
      <c r="MDU70" s="5"/>
      <c r="MDV70" s="5"/>
      <c r="MDW70" s="5"/>
      <c r="MDX70" s="5"/>
      <c r="MDY70" s="5"/>
      <c r="MDZ70" s="5"/>
      <c r="MEA70" s="5"/>
      <c r="MEB70" s="5"/>
      <c r="MEC70" s="5"/>
      <c r="MED70" s="5"/>
      <c r="MEE70" s="5"/>
      <c r="MEF70" s="5"/>
      <c r="MEG70" s="5"/>
      <c r="MEH70" s="5"/>
      <c r="MEI70" s="5"/>
      <c r="MEJ70" s="5"/>
      <c r="MEK70" s="5"/>
      <c r="MEL70" s="5"/>
      <c r="MEM70" s="5"/>
      <c r="MEN70" s="5"/>
      <c r="MEO70" s="5"/>
      <c r="MEP70" s="5"/>
      <c r="MEQ70" s="5"/>
      <c r="MER70" s="5"/>
      <c r="MES70" s="5"/>
      <c r="MET70" s="5"/>
      <c r="MEU70" s="5"/>
      <c r="MEV70" s="5"/>
      <c r="MEW70" s="5"/>
      <c r="MEX70" s="5"/>
      <c r="MEY70" s="5"/>
      <c r="MEZ70" s="5"/>
      <c r="MFA70" s="5"/>
      <c r="MFB70" s="5"/>
      <c r="MFC70" s="5"/>
      <c r="MFD70" s="5"/>
      <c r="MFE70" s="5"/>
      <c r="MFF70" s="5"/>
      <c r="MFG70" s="5"/>
      <c r="MFH70" s="5"/>
      <c r="MFI70" s="5"/>
      <c r="MFJ70" s="5"/>
      <c r="MFK70" s="5"/>
      <c r="MFL70" s="5"/>
      <c r="MFM70" s="5"/>
      <c r="MFN70" s="5"/>
      <c r="MFO70" s="5"/>
      <c r="MFP70" s="5"/>
      <c r="MFQ70" s="5"/>
      <c r="MFR70" s="5"/>
      <c r="MFS70" s="5"/>
      <c r="MFT70" s="5"/>
      <c r="MFU70" s="5"/>
      <c r="MFV70" s="5"/>
      <c r="MFW70" s="5"/>
      <c r="MFX70" s="5"/>
      <c r="MFY70" s="5"/>
      <c r="MFZ70" s="5"/>
      <c r="MGA70" s="5"/>
      <c r="MGB70" s="5"/>
      <c r="MGC70" s="5"/>
      <c r="MGD70" s="5"/>
      <c r="MGE70" s="5"/>
      <c r="MGF70" s="5"/>
      <c r="MGG70" s="5"/>
      <c r="MGH70" s="5"/>
      <c r="MGI70" s="5"/>
      <c r="MGJ70" s="5"/>
      <c r="MGK70" s="5"/>
      <c r="MGL70" s="5"/>
      <c r="MGM70" s="5"/>
      <c r="MGN70" s="5"/>
      <c r="MGO70" s="5"/>
      <c r="MGP70" s="5"/>
      <c r="MGQ70" s="5"/>
      <c r="MGR70" s="5"/>
      <c r="MGS70" s="5"/>
      <c r="MGT70" s="5"/>
      <c r="MGU70" s="5"/>
      <c r="MGV70" s="5"/>
      <c r="MGW70" s="5"/>
      <c r="MGX70" s="5"/>
      <c r="MGY70" s="5"/>
      <c r="MGZ70" s="5"/>
      <c r="MHA70" s="5"/>
      <c r="MHB70" s="5"/>
      <c r="MHC70" s="5"/>
      <c r="MHD70" s="5"/>
      <c r="MHE70" s="5"/>
      <c r="MHF70" s="5"/>
      <c r="MHG70" s="5"/>
      <c r="MHH70" s="5"/>
      <c r="MHI70" s="5"/>
      <c r="MHJ70" s="5"/>
      <c r="MHK70" s="5"/>
      <c r="MHL70" s="5"/>
      <c r="MHM70" s="5"/>
      <c r="MHN70" s="5"/>
      <c r="MHO70" s="5"/>
      <c r="MHP70" s="5"/>
      <c r="MHQ70" s="5"/>
      <c r="MHR70" s="5"/>
      <c r="MHS70" s="5"/>
      <c r="MHT70" s="5"/>
      <c r="MHU70" s="5"/>
      <c r="MHV70" s="5"/>
      <c r="MHW70" s="5"/>
      <c r="MHX70" s="5"/>
      <c r="MHY70" s="5"/>
      <c r="MHZ70" s="5"/>
      <c r="MIA70" s="5"/>
      <c r="MIB70" s="5"/>
      <c r="MIC70" s="5"/>
      <c r="MID70" s="5"/>
      <c r="MIE70" s="5"/>
      <c r="MIF70" s="5"/>
      <c r="MIG70" s="5"/>
      <c r="MIH70" s="5"/>
      <c r="MII70" s="5"/>
      <c r="MIJ70" s="5"/>
      <c r="MIK70" s="5"/>
      <c r="MIL70" s="5"/>
      <c r="MIM70" s="5"/>
      <c r="MIN70" s="5"/>
      <c r="MIO70" s="5"/>
      <c r="MIP70" s="5"/>
      <c r="MIQ70" s="5"/>
      <c r="MIR70" s="5"/>
      <c r="MIS70" s="5"/>
      <c r="MIT70" s="5"/>
      <c r="MIU70" s="5"/>
      <c r="MIV70" s="5"/>
      <c r="MIW70" s="5"/>
      <c r="MIX70" s="5"/>
      <c r="MIY70" s="5"/>
      <c r="MIZ70" s="5"/>
      <c r="MJA70" s="5"/>
      <c r="MJB70" s="5"/>
      <c r="MJC70" s="5"/>
      <c r="MJD70" s="5"/>
      <c r="MJE70" s="5"/>
      <c r="MJF70" s="5"/>
      <c r="MJG70" s="5"/>
      <c r="MJH70" s="5"/>
      <c r="MJI70" s="5"/>
      <c r="MJJ70" s="5"/>
      <c r="MJK70" s="5"/>
      <c r="MJL70" s="5"/>
      <c r="MJM70" s="5"/>
      <c r="MJN70" s="5"/>
      <c r="MJO70" s="5"/>
      <c r="MJP70" s="5"/>
      <c r="MJQ70" s="5"/>
      <c r="MJR70" s="5"/>
      <c r="MJS70" s="5"/>
      <c r="MJT70" s="5"/>
      <c r="MJU70" s="5"/>
      <c r="MJV70" s="5"/>
      <c r="MJW70" s="5"/>
      <c r="MJX70" s="5"/>
      <c r="MJY70" s="5"/>
      <c r="MJZ70" s="5"/>
      <c r="MKA70" s="5"/>
      <c r="MKB70" s="5"/>
      <c r="MKC70" s="5"/>
      <c r="MKD70" s="5"/>
      <c r="MKE70" s="5"/>
      <c r="MKF70" s="5"/>
      <c r="MKG70" s="5"/>
      <c r="MKH70" s="5"/>
      <c r="MKI70" s="5"/>
      <c r="MKJ70" s="5"/>
      <c r="MKK70" s="5"/>
      <c r="MKL70" s="5"/>
      <c r="MKM70" s="5"/>
      <c r="MKN70" s="5"/>
      <c r="MKO70" s="5"/>
      <c r="MKP70" s="5"/>
      <c r="MKQ70" s="5"/>
      <c r="MKR70" s="5"/>
      <c r="MKS70" s="5"/>
      <c r="MKT70" s="5"/>
      <c r="MKU70" s="5"/>
      <c r="MKV70" s="5"/>
      <c r="MKW70" s="5"/>
      <c r="MKX70" s="5"/>
      <c r="MKY70" s="5"/>
      <c r="MKZ70" s="5"/>
      <c r="MLA70" s="5"/>
      <c r="MLB70" s="5"/>
      <c r="MLC70" s="5"/>
      <c r="MLD70" s="5"/>
      <c r="MLE70" s="5"/>
      <c r="MLF70" s="5"/>
      <c r="MLG70" s="5"/>
      <c r="MLH70" s="5"/>
      <c r="MLI70" s="5"/>
      <c r="MLJ70" s="5"/>
      <c r="MLK70" s="5"/>
      <c r="MLL70" s="5"/>
      <c r="MLM70" s="5"/>
      <c r="MLN70" s="5"/>
      <c r="MLO70" s="5"/>
      <c r="MLP70" s="5"/>
      <c r="MLQ70" s="5"/>
      <c r="MLR70" s="5"/>
      <c r="MLS70" s="5"/>
      <c r="MLT70" s="5"/>
      <c r="MLU70" s="5"/>
      <c r="MLV70" s="5"/>
      <c r="MLW70" s="5"/>
      <c r="MLX70" s="5"/>
      <c r="MLY70" s="5"/>
      <c r="MLZ70" s="5"/>
      <c r="MMA70" s="5"/>
      <c r="MMB70" s="5"/>
      <c r="MMC70" s="5"/>
      <c r="MMD70" s="5"/>
      <c r="MME70" s="5"/>
      <c r="MMF70" s="5"/>
      <c r="MMG70" s="5"/>
      <c r="MMH70" s="5"/>
      <c r="MMI70" s="5"/>
      <c r="MMJ70" s="5"/>
      <c r="MMK70" s="5"/>
      <c r="MML70" s="5"/>
      <c r="MMM70" s="5"/>
      <c r="MMN70" s="5"/>
      <c r="MMO70" s="5"/>
      <c r="MMP70" s="5"/>
      <c r="MMQ70" s="5"/>
      <c r="MMR70" s="5"/>
      <c r="MMS70" s="5"/>
      <c r="MMT70" s="5"/>
      <c r="MMU70" s="5"/>
      <c r="MMV70" s="5"/>
      <c r="MMW70" s="5"/>
      <c r="MMX70" s="5"/>
      <c r="MMY70" s="5"/>
      <c r="MMZ70" s="5"/>
      <c r="MNA70" s="5"/>
      <c r="MNB70" s="5"/>
      <c r="MNC70" s="5"/>
      <c r="MND70" s="5"/>
      <c r="MNE70" s="5"/>
      <c r="MNF70" s="5"/>
      <c r="MNG70" s="5"/>
      <c r="MNH70" s="5"/>
      <c r="MNI70" s="5"/>
      <c r="MNJ70" s="5"/>
      <c r="MNK70" s="5"/>
      <c r="MNL70" s="5"/>
      <c r="MNM70" s="5"/>
      <c r="MNN70" s="5"/>
      <c r="MNO70" s="5"/>
      <c r="MNP70" s="5"/>
      <c r="MNQ70" s="5"/>
      <c r="MNR70" s="5"/>
      <c r="MNS70" s="5"/>
      <c r="MNT70" s="5"/>
      <c r="MNU70" s="5"/>
      <c r="MNV70" s="5"/>
      <c r="MNW70" s="5"/>
      <c r="MNX70" s="5"/>
      <c r="MNY70" s="5"/>
      <c r="MNZ70" s="5"/>
      <c r="MOA70" s="5"/>
      <c r="MOB70" s="5"/>
      <c r="MOC70" s="5"/>
      <c r="MOD70" s="5"/>
      <c r="MOE70" s="5"/>
      <c r="MOF70" s="5"/>
      <c r="MOG70" s="5"/>
      <c r="MOH70" s="5"/>
      <c r="MOI70" s="5"/>
      <c r="MOJ70" s="5"/>
      <c r="MOK70" s="5"/>
      <c r="MOL70" s="5"/>
      <c r="MOM70" s="5"/>
      <c r="MON70" s="5"/>
      <c r="MOO70" s="5"/>
      <c r="MOP70" s="5"/>
      <c r="MOQ70" s="5"/>
      <c r="MOR70" s="5"/>
      <c r="MOS70" s="5"/>
      <c r="MOT70" s="5"/>
      <c r="MOU70" s="5"/>
      <c r="MOV70" s="5"/>
      <c r="MOW70" s="5"/>
      <c r="MOX70" s="5"/>
      <c r="MOY70" s="5"/>
      <c r="MOZ70" s="5"/>
      <c r="MPA70" s="5"/>
      <c r="MPB70" s="5"/>
      <c r="MPC70" s="5"/>
      <c r="MPD70" s="5"/>
      <c r="MPE70" s="5"/>
      <c r="MPF70" s="5"/>
      <c r="MPG70" s="5"/>
      <c r="MPH70" s="5"/>
      <c r="MPI70" s="5"/>
      <c r="MPJ70" s="5"/>
      <c r="MPK70" s="5"/>
      <c r="MPL70" s="5"/>
      <c r="MPM70" s="5"/>
      <c r="MPN70" s="5"/>
      <c r="MPO70" s="5"/>
      <c r="MPP70" s="5"/>
      <c r="MPQ70" s="5"/>
      <c r="MPR70" s="5"/>
      <c r="MPS70" s="5"/>
      <c r="MPT70" s="5"/>
      <c r="MPU70" s="5"/>
      <c r="MPV70" s="5"/>
      <c r="MPW70" s="5"/>
      <c r="MPX70" s="5"/>
      <c r="MPY70" s="5"/>
      <c r="MPZ70" s="5"/>
      <c r="MQA70" s="5"/>
      <c r="MQB70" s="5"/>
      <c r="MQC70" s="5"/>
      <c r="MQD70" s="5"/>
      <c r="MQE70" s="5"/>
      <c r="MQF70" s="5"/>
      <c r="MQG70" s="5"/>
      <c r="MQH70" s="5"/>
      <c r="MQI70" s="5"/>
      <c r="MQJ70" s="5"/>
      <c r="MQK70" s="5"/>
      <c r="MQL70" s="5"/>
      <c r="MQM70" s="5"/>
      <c r="MQN70" s="5"/>
      <c r="MQO70" s="5"/>
      <c r="MQP70" s="5"/>
      <c r="MQQ70" s="5"/>
      <c r="MQR70" s="5"/>
      <c r="MQS70" s="5"/>
      <c r="MQT70" s="5"/>
      <c r="MQU70" s="5"/>
      <c r="MQV70" s="5"/>
      <c r="MQW70" s="5"/>
      <c r="MQX70" s="5"/>
      <c r="MQY70" s="5"/>
      <c r="MQZ70" s="5"/>
      <c r="MRA70" s="5"/>
      <c r="MRB70" s="5"/>
      <c r="MRC70" s="5"/>
      <c r="MRD70" s="5"/>
      <c r="MRE70" s="5"/>
      <c r="MRF70" s="5"/>
      <c r="MRG70" s="5"/>
      <c r="MRH70" s="5"/>
      <c r="MRI70" s="5"/>
      <c r="MRJ70" s="5"/>
      <c r="MRK70" s="5"/>
      <c r="MRL70" s="5"/>
      <c r="MRM70" s="5"/>
      <c r="MRN70" s="5"/>
      <c r="MRO70" s="5"/>
      <c r="MRP70" s="5"/>
      <c r="MRQ70" s="5"/>
      <c r="MRR70" s="5"/>
      <c r="MRS70" s="5"/>
      <c r="MRT70" s="5"/>
      <c r="MRU70" s="5"/>
      <c r="MRV70" s="5"/>
      <c r="MRW70" s="5"/>
      <c r="MRX70" s="5"/>
      <c r="MRY70" s="5"/>
      <c r="MRZ70" s="5"/>
      <c r="MSA70" s="5"/>
      <c r="MSB70" s="5"/>
      <c r="MSC70" s="5"/>
      <c r="MSD70" s="5"/>
      <c r="MSE70" s="5"/>
      <c r="MSF70" s="5"/>
      <c r="MSG70" s="5"/>
      <c r="MSH70" s="5"/>
      <c r="MSI70" s="5"/>
      <c r="MSJ70" s="5"/>
      <c r="MSK70" s="5"/>
      <c r="MSL70" s="5"/>
      <c r="MSM70" s="5"/>
      <c r="MSN70" s="5"/>
      <c r="MSO70" s="5"/>
      <c r="MSP70" s="5"/>
      <c r="MSQ70" s="5"/>
      <c r="MSR70" s="5"/>
      <c r="MSS70" s="5"/>
      <c r="MST70" s="5"/>
      <c r="MSU70" s="5"/>
      <c r="MSV70" s="5"/>
      <c r="MSW70" s="5"/>
      <c r="MSX70" s="5"/>
      <c r="MSY70" s="5"/>
      <c r="MSZ70" s="5"/>
      <c r="MTA70" s="5"/>
      <c r="MTB70" s="5"/>
      <c r="MTC70" s="5"/>
      <c r="MTD70" s="5"/>
      <c r="MTE70" s="5"/>
      <c r="MTF70" s="5"/>
      <c r="MTG70" s="5"/>
      <c r="MTH70" s="5"/>
      <c r="MTI70" s="5"/>
      <c r="MTJ70" s="5"/>
      <c r="MTK70" s="5"/>
      <c r="MTL70" s="5"/>
      <c r="MTM70" s="5"/>
      <c r="MTN70" s="5"/>
      <c r="MTO70" s="5"/>
      <c r="MTP70" s="5"/>
      <c r="MTQ70" s="5"/>
      <c r="MTR70" s="5"/>
      <c r="MTS70" s="5"/>
      <c r="MTT70" s="5"/>
      <c r="MTU70" s="5"/>
      <c r="MTV70" s="5"/>
      <c r="MTW70" s="5"/>
      <c r="MTX70" s="5"/>
      <c r="MTY70" s="5"/>
      <c r="MTZ70" s="5"/>
      <c r="MUA70" s="5"/>
      <c r="MUB70" s="5"/>
      <c r="MUC70" s="5"/>
      <c r="MUD70" s="5"/>
      <c r="MUE70" s="5"/>
      <c r="MUF70" s="5"/>
      <c r="MUG70" s="5"/>
      <c r="MUH70" s="5"/>
      <c r="MUI70" s="5"/>
      <c r="MUJ70" s="5"/>
      <c r="MUK70" s="5"/>
      <c r="MUL70" s="5"/>
      <c r="MUM70" s="5"/>
      <c r="MUN70" s="5"/>
      <c r="MUO70" s="5"/>
      <c r="MUP70" s="5"/>
      <c r="MUQ70" s="5"/>
      <c r="MUR70" s="5"/>
      <c r="MUS70" s="5"/>
      <c r="MUT70" s="5"/>
      <c r="MUU70" s="5"/>
      <c r="MUV70" s="5"/>
      <c r="MUW70" s="5"/>
      <c r="MUX70" s="5"/>
      <c r="MUY70" s="5"/>
      <c r="MUZ70" s="5"/>
      <c r="MVA70" s="5"/>
      <c r="MVB70" s="5"/>
      <c r="MVC70" s="5"/>
      <c r="MVD70" s="5"/>
      <c r="MVE70" s="5"/>
      <c r="MVF70" s="5"/>
      <c r="MVG70" s="5"/>
      <c r="MVH70" s="5"/>
      <c r="MVI70" s="5"/>
      <c r="MVJ70" s="5"/>
      <c r="MVK70" s="5"/>
      <c r="MVL70" s="5"/>
      <c r="MVM70" s="5"/>
      <c r="MVN70" s="5"/>
      <c r="MVO70" s="5"/>
      <c r="MVP70" s="5"/>
      <c r="MVQ70" s="5"/>
      <c r="MVR70" s="5"/>
      <c r="MVS70" s="5"/>
      <c r="MVT70" s="5"/>
      <c r="MVU70" s="5"/>
      <c r="MVV70" s="5"/>
      <c r="MVW70" s="5"/>
      <c r="MVX70" s="5"/>
      <c r="MVY70" s="5"/>
      <c r="MVZ70" s="5"/>
      <c r="MWA70" s="5"/>
      <c r="MWB70" s="5"/>
      <c r="MWC70" s="5"/>
      <c r="MWD70" s="5"/>
      <c r="MWE70" s="5"/>
      <c r="MWF70" s="5"/>
      <c r="MWG70" s="5"/>
      <c r="MWH70" s="5"/>
      <c r="MWI70" s="5"/>
      <c r="MWJ70" s="5"/>
      <c r="MWK70" s="5"/>
      <c r="MWL70" s="5"/>
      <c r="MWM70" s="5"/>
      <c r="MWN70" s="5"/>
      <c r="MWO70" s="5"/>
      <c r="MWP70" s="5"/>
      <c r="MWQ70" s="5"/>
      <c r="MWR70" s="5"/>
      <c r="MWS70" s="5"/>
      <c r="MWT70" s="5"/>
      <c r="MWU70" s="5"/>
      <c r="MWV70" s="5"/>
      <c r="MWW70" s="5"/>
      <c r="MWX70" s="5"/>
      <c r="MWY70" s="5"/>
      <c r="MWZ70" s="5"/>
      <c r="MXA70" s="5"/>
      <c r="MXB70" s="5"/>
      <c r="MXC70" s="5"/>
      <c r="MXD70" s="5"/>
      <c r="MXE70" s="5"/>
      <c r="MXF70" s="5"/>
      <c r="MXG70" s="5"/>
      <c r="MXH70" s="5"/>
      <c r="MXI70" s="5"/>
      <c r="MXJ70" s="5"/>
      <c r="MXK70" s="5"/>
      <c r="MXL70" s="5"/>
      <c r="MXM70" s="5"/>
      <c r="MXN70" s="5"/>
      <c r="MXO70" s="5"/>
      <c r="MXP70" s="5"/>
      <c r="MXQ70" s="5"/>
      <c r="MXR70" s="5"/>
      <c r="MXS70" s="5"/>
      <c r="MXT70" s="5"/>
      <c r="MXU70" s="5"/>
      <c r="MXV70" s="5"/>
      <c r="MXW70" s="5"/>
      <c r="MXX70" s="5"/>
      <c r="MXY70" s="5"/>
      <c r="MXZ70" s="5"/>
      <c r="MYA70" s="5"/>
      <c r="MYB70" s="5"/>
      <c r="MYC70" s="5"/>
      <c r="MYD70" s="5"/>
      <c r="MYE70" s="5"/>
      <c r="MYF70" s="5"/>
      <c r="MYG70" s="5"/>
      <c r="MYH70" s="5"/>
      <c r="MYI70" s="5"/>
      <c r="MYJ70" s="5"/>
      <c r="MYK70" s="5"/>
      <c r="MYL70" s="5"/>
      <c r="MYM70" s="5"/>
      <c r="MYN70" s="5"/>
      <c r="MYO70" s="5"/>
      <c r="MYP70" s="5"/>
      <c r="MYQ70" s="5"/>
      <c r="MYR70" s="5"/>
      <c r="MYS70" s="5"/>
      <c r="MYT70" s="5"/>
      <c r="MYU70" s="5"/>
      <c r="MYV70" s="5"/>
      <c r="MYW70" s="5"/>
      <c r="MYX70" s="5"/>
      <c r="MYY70" s="5"/>
      <c r="MYZ70" s="5"/>
      <c r="MZA70" s="5"/>
      <c r="MZB70" s="5"/>
      <c r="MZC70" s="5"/>
      <c r="MZD70" s="5"/>
      <c r="MZE70" s="5"/>
      <c r="MZF70" s="5"/>
      <c r="MZG70" s="5"/>
      <c r="MZH70" s="5"/>
      <c r="MZI70" s="5"/>
      <c r="MZJ70" s="5"/>
      <c r="MZK70" s="5"/>
      <c r="MZL70" s="5"/>
      <c r="MZM70" s="5"/>
      <c r="MZN70" s="5"/>
      <c r="MZO70" s="5"/>
      <c r="MZP70" s="5"/>
      <c r="MZQ70" s="5"/>
      <c r="MZR70" s="5"/>
      <c r="MZS70" s="5"/>
      <c r="MZT70" s="5"/>
      <c r="MZU70" s="5"/>
      <c r="MZV70" s="5"/>
      <c r="MZW70" s="5"/>
      <c r="MZX70" s="5"/>
      <c r="MZY70" s="5"/>
      <c r="MZZ70" s="5"/>
      <c r="NAA70" s="5"/>
      <c r="NAB70" s="5"/>
      <c r="NAC70" s="5"/>
      <c r="NAD70" s="5"/>
      <c r="NAE70" s="5"/>
      <c r="NAF70" s="5"/>
      <c r="NAG70" s="5"/>
      <c r="NAH70" s="5"/>
      <c r="NAI70" s="5"/>
      <c r="NAJ70" s="5"/>
      <c r="NAK70" s="5"/>
      <c r="NAL70" s="5"/>
      <c r="NAM70" s="5"/>
      <c r="NAN70" s="5"/>
      <c r="NAO70" s="5"/>
      <c r="NAP70" s="5"/>
      <c r="NAQ70" s="5"/>
      <c r="NAR70" s="5"/>
      <c r="NAS70" s="5"/>
      <c r="NAT70" s="5"/>
      <c r="NAU70" s="5"/>
      <c r="NAV70" s="5"/>
      <c r="NAW70" s="5"/>
      <c r="NAX70" s="5"/>
      <c r="NAY70" s="5"/>
      <c r="NAZ70" s="5"/>
      <c r="NBA70" s="5"/>
      <c r="NBB70" s="5"/>
      <c r="NBC70" s="5"/>
      <c r="NBD70" s="5"/>
      <c r="NBE70" s="5"/>
      <c r="NBF70" s="5"/>
      <c r="NBG70" s="5"/>
      <c r="NBH70" s="5"/>
      <c r="NBI70" s="5"/>
      <c r="NBJ70" s="5"/>
      <c r="NBK70" s="5"/>
      <c r="NBL70" s="5"/>
      <c r="NBM70" s="5"/>
      <c r="NBN70" s="5"/>
      <c r="NBO70" s="5"/>
      <c r="NBP70" s="5"/>
      <c r="NBQ70" s="5"/>
      <c r="NBR70" s="5"/>
      <c r="NBS70" s="5"/>
      <c r="NBT70" s="5"/>
      <c r="NBU70" s="5"/>
      <c r="NBV70" s="5"/>
      <c r="NBW70" s="5"/>
      <c r="NBX70" s="5"/>
      <c r="NBY70" s="5"/>
      <c r="NBZ70" s="5"/>
      <c r="NCA70" s="5"/>
      <c r="NCB70" s="5"/>
      <c r="NCC70" s="5"/>
      <c r="NCD70" s="5"/>
      <c r="NCE70" s="5"/>
      <c r="NCF70" s="5"/>
      <c r="NCG70" s="5"/>
      <c r="NCH70" s="5"/>
      <c r="NCI70" s="5"/>
      <c r="NCJ70" s="5"/>
      <c r="NCK70" s="5"/>
      <c r="NCL70" s="5"/>
      <c r="NCM70" s="5"/>
      <c r="NCN70" s="5"/>
      <c r="NCO70" s="5"/>
      <c r="NCP70" s="5"/>
      <c r="NCQ70" s="5"/>
      <c r="NCR70" s="5"/>
      <c r="NCS70" s="5"/>
      <c r="NCT70" s="5"/>
      <c r="NCU70" s="5"/>
      <c r="NCV70" s="5"/>
      <c r="NCW70" s="5"/>
      <c r="NCX70" s="5"/>
      <c r="NCY70" s="5"/>
      <c r="NCZ70" s="5"/>
      <c r="NDA70" s="5"/>
      <c r="NDB70" s="5"/>
      <c r="NDC70" s="5"/>
      <c r="NDD70" s="5"/>
      <c r="NDE70" s="5"/>
      <c r="NDF70" s="5"/>
      <c r="NDG70" s="5"/>
      <c r="NDH70" s="5"/>
      <c r="NDI70" s="5"/>
      <c r="NDJ70" s="5"/>
      <c r="NDK70" s="5"/>
      <c r="NDL70" s="5"/>
      <c r="NDM70" s="5"/>
      <c r="NDN70" s="5"/>
      <c r="NDO70" s="5"/>
      <c r="NDP70" s="5"/>
      <c r="NDQ70" s="5"/>
      <c r="NDR70" s="5"/>
      <c r="NDS70" s="5"/>
      <c r="NDT70" s="5"/>
      <c r="NDU70" s="5"/>
      <c r="NDV70" s="5"/>
      <c r="NDW70" s="5"/>
      <c r="NDX70" s="5"/>
      <c r="NDY70" s="5"/>
      <c r="NDZ70" s="5"/>
      <c r="NEA70" s="5"/>
      <c r="NEB70" s="5"/>
      <c r="NEC70" s="5"/>
      <c r="NED70" s="5"/>
      <c r="NEE70" s="5"/>
      <c r="NEF70" s="5"/>
      <c r="NEG70" s="5"/>
      <c r="NEH70" s="5"/>
      <c r="NEI70" s="5"/>
      <c r="NEJ70" s="5"/>
      <c r="NEK70" s="5"/>
      <c r="NEL70" s="5"/>
      <c r="NEM70" s="5"/>
      <c r="NEN70" s="5"/>
      <c r="NEO70" s="5"/>
      <c r="NEP70" s="5"/>
      <c r="NEQ70" s="5"/>
      <c r="NER70" s="5"/>
      <c r="NES70" s="5"/>
      <c r="NET70" s="5"/>
      <c r="NEU70" s="5"/>
      <c r="NEV70" s="5"/>
      <c r="NEW70" s="5"/>
      <c r="NEX70" s="5"/>
      <c r="NEY70" s="5"/>
      <c r="NEZ70" s="5"/>
      <c r="NFA70" s="5"/>
      <c r="NFB70" s="5"/>
      <c r="NFC70" s="5"/>
      <c r="NFD70" s="5"/>
      <c r="NFE70" s="5"/>
      <c r="NFF70" s="5"/>
      <c r="NFG70" s="5"/>
      <c r="NFH70" s="5"/>
      <c r="NFI70" s="5"/>
      <c r="NFJ70" s="5"/>
      <c r="NFK70" s="5"/>
      <c r="NFL70" s="5"/>
      <c r="NFM70" s="5"/>
      <c r="NFN70" s="5"/>
      <c r="NFO70" s="5"/>
      <c r="NFP70" s="5"/>
      <c r="NFQ70" s="5"/>
      <c r="NFR70" s="5"/>
      <c r="NFS70" s="5"/>
      <c r="NFT70" s="5"/>
      <c r="NFU70" s="5"/>
      <c r="NFV70" s="5"/>
      <c r="NFW70" s="5"/>
      <c r="NFX70" s="5"/>
      <c r="NFY70" s="5"/>
      <c r="NFZ70" s="5"/>
      <c r="NGA70" s="5"/>
      <c r="NGB70" s="5"/>
      <c r="NGC70" s="5"/>
      <c r="NGD70" s="5"/>
      <c r="NGE70" s="5"/>
      <c r="NGF70" s="5"/>
      <c r="NGG70" s="5"/>
      <c r="NGH70" s="5"/>
      <c r="NGI70" s="5"/>
      <c r="NGJ70" s="5"/>
      <c r="NGK70" s="5"/>
      <c r="NGL70" s="5"/>
      <c r="NGM70" s="5"/>
      <c r="NGN70" s="5"/>
      <c r="NGO70" s="5"/>
      <c r="NGP70" s="5"/>
      <c r="NGQ70" s="5"/>
      <c r="NGR70" s="5"/>
      <c r="NGS70" s="5"/>
      <c r="NGT70" s="5"/>
      <c r="NGU70" s="5"/>
      <c r="NGV70" s="5"/>
      <c r="NGW70" s="5"/>
      <c r="NGX70" s="5"/>
      <c r="NGY70" s="5"/>
      <c r="NGZ70" s="5"/>
      <c r="NHA70" s="5"/>
      <c r="NHB70" s="5"/>
      <c r="NHC70" s="5"/>
      <c r="NHD70" s="5"/>
      <c r="NHE70" s="5"/>
      <c r="NHF70" s="5"/>
      <c r="NHG70" s="5"/>
      <c r="NHH70" s="5"/>
      <c r="NHI70" s="5"/>
      <c r="NHJ70" s="5"/>
      <c r="NHK70" s="5"/>
      <c r="NHL70" s="5"/>
      <c r="NHM70" s="5"/>
      <c r="NHN70" s="5"/>
      <c r="NHO70" s="5"/>
      <c r="NHP70" s="5"/>
      <c r="NHQ70" s="5"/>
      <c r="NHR70" s="5"/>
      <c r="NHS70" s="5"/>
      <c r="NHT70" s="5"/>
      <c r="NHU70" s="5"/>
      <c r="NHV70" s="5"/>
      <c r="NHW70" s="5"/>
      <c r="NHX70" s="5"/>
      <c r="NHY70" s="5"/>
      <c r="NHZ70" s="5"/>
      <c r="NIA70" s="5"/>
      <c r="NIB70" s="5"/>
      <c r="NIC70" s="5"/>
      <c r="NID70" s="5"/>
      <c r="NIE70" s="5"/>
      <c r="NIF70" s="5"/>
      <c r="NIG70" s="5"/>
      <c r="NIH70" s="5"/>
      <c r="NII70" s="5"/>
      <c r="NIJ70" s="5"/>
      <c r="NIK70" s="5"/>
      <c r="NIL70" s="5"/>
      <c r="NIM70" s="5"/>
      <c r="NIN70" s="5"/>
      <c r="NIO70" s="5"/>
      <c r="NIP70" s="5"/>
      <c r="NIQ70" s="5"/>
      <c r="NIR70" s="5"/>
      <c r="NIS70" s="5"/>
      <c r="NIT70" s="5"/>
      <c r="NIU70" s="5"/>
      <c r="NIV70" s="5"/>
      <c r="NIW70" s="5"/>
      <c r="NIX70" s="5"/>
      <c r="NIY70" s="5"/>
      <c r="NIZ70" s="5"/>
      <c r="NJA70" s="5"/>
      <c r="NJB70" s="5"/>
      <c r="NJC70" s="5"/>
      <c r="NJD70" s="5"/>
      <c r="NJE70" s="5"/>
      <c r="NJF70" s="5"/>
      <c r="NJG70" s="5"/>
      <c r="NJH70" s="5"/>
      <c r="NJI70" s="5"/>
      <c r="NJJ70" s="5"/>
      <c r="NJK70" s="5"/>
      <c r="NJL70" s="5"/>
      <c r="NJM70" s="5"/>
      <c r="NJN70" s="5"/>
      <c r="NJO70" s="5"/>
      <c r="NJP70" s="5"/>
      <c r="NJQ70" s="5"/>
      <c r="NJR70" s="5"/>
      <c r="NJS70" s="5"/>
      <c r="NJT70" s="5"/>
      <c r="NJU70" s="5"/>
      <c r="NJV70" s="5"/>
      <c r="NJW70" s="5"/>
      <c r="NJX70" s="5"/>
      <c r="NJY70" s="5"/>
      <c r="NJZ70" s="5"/>
      <c r="NKA70" s="5"/>
      <c r="NKB70" s="5"/>
      <c r="NKC70" s="5"/>
      <c r="NKD70" s="5"/>
      <c r="NKE70" s="5"/>
      <c r="NKF70" s="5"/>
      <c r="NKG70" s="5"/>
      <c r="NKH70" s="5"/>
      <c r="NKI70" s="5"/>
      <c r="NKJ70" s="5"/>
      <c r="NKK70" s="5"/>
      <c r="NKL70" s="5"/>
      <c r="NKM70" s="5"/>
      <c r="NKN70" s="5"/>
      <c r="NKO70" s="5"/>
      <c r="NKP70" s="5"/>
      <c r="NKQ70" s="5"/>
      <c r="NKR70" s="5"/>
      <c r="NKS70" s="5"/>
      <c r="NKT70" s="5"/>
      <c r="NKU70" s="5"/>
      <c r="NKV70" s="5"/>
      <c r="NKW70" s="5"/>
      <c r="NKX70" s="5"/>
      <c r="NKY70" s="5"/>
      <c r="NKZ70" s="5"/>
      <c r="NLA70" s="5"/>
      <c r="NLB70" s="5"/>
      <c r="NLC70" s="5"/>
      <c r="NLD70" s="5"/>
      <c r="NLE70" s="5"/>
      <c r="NLF70" s="5"/>
      <c r="NLG70" s="5"/>
      <c r="NLH70" s="5"/>
      <c r="NLI70" s="5"/>
      <c r="NLJ70" s="5"/>
      <c r="NLK70" s="5"/>
      <c r="NLL70" s="5"/>
      <c r="NLM70" s="5"/>
      <c r="NLN70" s="5"/>
      <c r="NLO70" s="5"/>
      <c r="NLP70" s="5"/>
      <c r="NLQ70" s="5"/>
      <c r="NLR70" s="5"/>
      <c r="NLS70" s="5"/>
      <c r="NLT70" s="5"/>
      <c r="NLU70" s="5"/>
      <c r="NLV70" s="5"/>
      <c r="NLW70" s="5"/>
      <c r="NLX70" s="5"/>
      <c r="NLY70" s="5"/>
      <c r="NLZ70" s="5"/>
      <c r="NMA70" s="5"/>
      <c r="NMB70" s="5"/>
      <c r="NMC70" s="5"/>
      <c r="NMD70" s="5"/>
      <c r="NME70" s="5"/>
      <c r="NMF70" s="5"/>
      <c r="NMG70" s="5"/>
      <c r="NMH70" s="5"/>
      <c r="NMI70" s="5"/>
      <c r="NMJ70" s="5"/>
      <c r="NMK70" s="5"/>
      <c r="NML70" s="5"/>
      <c r="NMM70" s="5"/>
      <c r="NMN70" s="5"/>
      <c r="NMO70" s="5"/>
      <c r="NMP70" s="5"/>
      <c r="NMQ70" s="5"/>
      <c r="NMR70" s="5"/>
      <c r="NMS70" s="5"/>
      <c r="NMT70" s="5"/>
      <c r="NMU70" s="5"/>
      <c r="NMV70" s="5"/>
      <c r="NMW70" s="5"/>
      <c r="NMX70" s="5"/>
      <c r="NMY70" s="5"/>
      <c r="NMZ70" s="5"/>
      <c r="NNA70" s="5"/>
      <c r="NNB70" s="5"/>
      <c r="NNC70" s="5"/>
      <c r="NND70" s="5"/>
      <c r="NNE70" s="5"/>
      <c r="NNF70" s="5"/>
      <c r="NNG70" s="5"/>
      <c r="NNH70" s="5"/>
      <c r="NNI70" s="5"/>
      <c r="NNJ70" s="5"/>
      <c r="NNK70" s="5"/>
      <c r="NNL70" s="5"/>
      <c r="NNM70" s="5"/>
      <c r="NNN70" s="5"/>
      <c r="NNO70" s="5"/>
      <c r="NNP70" s="5"/>
      <c r="NNQ70" s="5"/>
      <c r="NNR70" s="5"/>
      <c r="NNS70" s="5"/>
      <c r="NNT70" s="5"/>
      <c r="NNU70" s="5"/>
      <c r="NNV70" s="5"/>
      <c r="NNW70" s="5"/>
      <c r="NNX70" s="5"/>
      <c r="NNY70" s="5"/>
      <c r="NNZ70" s="5"/>
      <c r="NOA70" s="5"/>
      <c r="NOB70" s="5"/>
      <c r="NOC70" s="5"/>
      <c r="NOD70" s="5"/>
      <c r="NOE70" s="5"/>
      <c r="NOF70" s="5"/>
      <c r="NOG70" s="5"/>
      <c r="NOH70" s="5"/>
      <c r="NOI70" s="5"/>
      <c r="NOJ70" s="5"/>
      <c r="NOK70" s="5"/>
      <c r="NOL70" s="5"/>
      <c r="NOM70" s="5"/>
      <c r="NON70" s="5"/>
      <c r="NOO70" s="5"/>
      <c r="NOP70" s="5"/>
      <c r="NOQ70" s="5"/>
      <c r="NOR70" s="5"/>
      <c r="NOS70" s="5"/>
      <c r="NOT70" s="5"/>
      <c r="NOU70" s="5"/>
      <c r="NOV70" s="5"/>
      <c r="NOW70" s="5"/>
      <c r="NOX70" s="5"/>
      <c r="NOY70" s="5"/>
      <c r="NOZ70" s="5"/>
      <c r="NPA70" s="5"/>
      <c r="NPB70" s="5"/>
      <c r="NPC70" s="5"/>
      <c r="NPD70" s="5"/>
      <c r="NPE70" s="5"/>
      <c r="NPF70" s="5"/>
      <c r="NPG70" s="5"/>
      <c r="NPH70" s="5"/>
      <c r="NPI70" s="5"/>
      <c r="NPJ70" s="5"/>
      <c r="NPK70" s="5"/>
      <c r="NPL70" s="5"/>
      <c r="NPM70" s="5"/>
      <c r="NPN70" s="5"/>
      <c r="NPO70" s="5"/>
      <c r="NPP70" s="5"/>
      <c r="NPQ70" s="5"/>
      <c r="NPR70" s="5"/>
      <c r="NPS70" s="5"/>
      <c r="NPT70" s="5"/>
      <c r="NPU70" s="5"/>
      <c r="NPV70" s="5"/>
      <c r="NPW70" s="5"/>
      <c r="NPX70" s="5"/>
      <c r="NPY70" s="5"/>
      <c r="NPZ70" s="5"/>
      <c r="NQA70" s="5"/>
      <c r="NQB70" s="5"/>
      <c r="NQC70" s="5"/>
      <c r="NQD70" s="5"/>
      <c r="NQE70" s="5"/>
      <c r="NQF70" s="5"/>
      <c r="NQG70" s="5"/>
      <c r="NQH70" s="5"/>
      <c r="NQI70" s="5"/>
      <c r="NQJ70" s="5"/>
      <c r="NQK70" s="5"/>
      <c r="NQL70" s="5"/>
      <c r="NQM70" s="5"/>
      <c r="NQN70" s="5"/>
      <c r="NQO70" s="5"/>
      <c r="NQP70" s="5"/>
      <c r="NQQ70" s="5"/>
      <c r="NQR70" s="5"/>
      <c r="NQS70" s="5"/>
      <c r="NQT70" s="5"/>
      <c r="NQU70" s="5"/>
      <c r="NQV70" s="5"/>
      <c r="NQW70" s="5"/>
      <c r="NQX70" s="5"/>
      <c r="NQY70" s="5"/>
      <c r="NQZ70" s="5"/>
      <c r="NRA70" s="5"/>
      <c r="NRB70" s="5"/>
      <c r="NRC70" s="5"/>
      <c r="NRD70" s="5"/>
      <c r="NRE70" s="5"/>
      <c r="NRF70" s="5"/>
      <c r="NRG70" s="5"/>
      <c r="NRH70" s="5"/>
      <c r="NRI70" s="5"/>
      <c r="NRJ70" s="5"/>
      <c r="NRK70" s="5"/>
      <c r="NRL70" s="5"/>
      <c r="NRM70" s="5"/>
      <c r="NRN70" s="5"/>
      <c r="NRO70" s="5"/>
      <c r="NRP70" s="5"/>
      <c r="NRQ70" s="5"/>
      <c r="NRR70" s="5"/>
      <c r="NRS70" s="5"/>
      <c r="NRT70" s="5"/>
      <c r="NRU70" s="5"/>
      <c r="NRV70" s="5"/>
      <c r="NRW70" s="5"/>
      <c r="NRX70" s="5"/>
      <c r="NRY70" s="5"/>
      <c r="NRZ70" s="5"/>
      <c r="NSA70" s="5"/>
      <c r="NSB70" s="5"/>
      <c r="NSC70" s="5"/>
      <c r="NSD70" s="5"/>
      <c r="NSE70" s="5"/>
      <c r="NSF70" s="5"/>
      <c r="NSG70" s="5"/>
      <c r="NSH70" s="5"/>
      <c r="NSI70" s="5"/>
      <c r="NSJ70" s="5"/>
      <c r="NSK70" s="5"/>
      <c r="NSL70" s="5"/>
      <c r="NSM70" s="5"/>
      <c r="NSN70" s="5"/>
      <c r="NSO70" s="5"/>
      <c r="NSP70" s="5"/>
      <c r="NSQ70" s="5"/>
      <c r="NSR70" s="5"/>
      <c r="NSS70" s="5"/>
      <c r="NST70" s="5"/>
      <c r="NSU70" s="5"/>
      <c r="NSV70" s="5"/>
      <c r="NSW70" s="5"/>
      <c r="NSX70" s="5"/>
      <c r="NSY70" s="5"/>
      <c r="NSZ70" s="5"/>
      <c r="NTA70" s="5"/>
      <c r="NTB70" s="5"/>
      <c r="NTC70" s="5"/>
      <c r="NTD70" s="5"/>
      <c r="NTE70" s="5"/>
      <c r="NTF70" s="5"/>
      <c r="NTG70" s="5"/>
      <c r="NTH70" s="5"/>
      <c r="NTI70" s="5"/>
      <c r="NTJ70" s="5"/>
      <c r="NTK70" s="5"/>
      <c r="NTL70" s="5"/>
      <c r="NTM70" s="5"/>
      <c r="NTN70" s="5"/>
      <c r="NTO70" s="5"/>
      <c r="NTP70" s="5"/>
      <c r="NTQ70" s="5"/>
      <c r="NTR70" s="5"/>
      <c r="NTS70" s="5"/>
      <c r="NTT70" s="5"/>
      <c r="NTU70" s="5"/>
      <c r="NTV70" s="5"/>
      <c r="NTW70" s="5"/>
      <c r="NTX70" s="5"/>
      <c r="NTY70" s="5"/>
      <c r="NTZ70" s="5"/>
      <c r="NUA70" s="5"/>
      <c r="NUB70" s="5"/>
      <c r="NUC70" s="5"/>
      <c r="NUD70" s="5"/>
      <c r="NUE70" s="5"/>
      <c r="NUF70" s="5"/>
      <c r="NUG70" s="5"/>
      <c r="NUH70" s="5"/>
      <c r="NUI70" s="5"/>
      <c r="NUJ70" s="5"/>
      <c r="NUK70" s="5"/>
      <c r="NUL70" s="5"/>
      <c r="NUM70" s="5"/>
      <c r="NUN70" s="5"/>
      <c r="NUO70" s="5"/>
      <c r="NUP70" s="5"/>
      <c r="NUQ70" s="5"/>
      <c r="NUR70" s="5"/>
      <c r="NUS70" s="5"/>
      <c r="NUT70" s="5"/>
      <c r="NUU70" s="5"/>
      <c r="NUV70" s="5"/>
      <c r="NUW70" s="5"/>
      <c r="NUX70" s="5"/>
      <c r="NUY70" s="5"/>
      <c r="NUZ70" s="5"/>
      <c r="NVA70" s="5"/>
      <c r="NVB70" s="5"/>
      <c r="NVC70" s="5"/>
      <c r="NVD70" s="5"/>
      <c r="NVE70" s="5"/>
      <c r="NVF70" s="5"/>
      <c r="NVG70" s="5"/>
      <c r="NVH70" s="5"/>
      <c r="NVI70" s="5"/>
      <c r="NVJ70" s="5"/>
      <c r="NVK70" s="5"/>
      <c r="NVL70" s="5"/>
      <c r="NVM70" s="5"/>
      <c r="NVN70" s="5"/>
      <c r="NVO70" s="5"/>
      <c r="NVP70" s="5"/>
      <c r="NVQ70" s="5"/>
      <c r="NVR70" s="5"/>
      <c r="NVS70" s="5"/>
      <c r="NVT70" s="5"/>
      <c r="NVU70" s="5"/>
      <c r="NVV70" s="5"/>
      <c r="NVW70" s="5"/>
      <c r="NVX70" s="5"/>
      <c r="NVY70" s="5"/>
      <c r="NVZ70" s="5"/>
      <c r="NWA70" s="5"/>
      <c r="NWB70" s="5"/>
      <c r="NWC70" s="5"/>
      <c r="NWD70" s="5"/>
      <c r="NWE70" s="5"/>
      <c r="NWF70" s="5"/>
      <c r="NWG70" s="5"/>
      <c r="NWH70" s="5"/>
      <c r="NWI70" s="5"/>
      <c r="NWJ70" s="5"/>
      <c r="NWK70" s="5"/>
      <c r="NWL70" s="5"/>
      <c r="NWM70" s="5"/>
      <c r="NWN70" s="5"/>
      <c r="NWO70" s="5"/>
      <c r="NWP70" s="5"/>
      <c r="NWQ70" s="5"/>
      <c r="NWR70" s="5"/>
      <c r="NWS70" s="5"/>
      <c r="NWT70" s="5"/>
      <c r="NWU70" s="5"/>
      <c r="NWV70" s="5"/>
      <c r="NWW70" s="5"/>
      <c r="NWX70" s="5"/>
      <c r="NWY70" s="5"/>
      <c r="NWZ70" s="5"/>
      <c r="NXA70" s="5"/>
      <c r="NXB70" s="5"/>
      <c r="NXC70" s="5"/>
      <c r="NXD70" s="5"/>
      <c r="NXE70" s="5"/>
      <c r="NXF70" s="5"/>
      <c r="NXG70" s="5"/>
      <c r="NXH70" s="5"/>
      <c r="NXI70" s="5"/>
      <c r="NXJ70" s="5"/>
      <c r="NXK70" s="5"/>
      <c r="NXL70" s="5"/>
      <c r="NXM70" s="5"/>
      <c r="NXN70" s="5"/>
      <c r="NXO70" s="5"/>
      <c r="NXP70" s="5"/>
      <c r="NXQ70" s="5"/>
      <c r="NXR70" s="5"/>
      <c r="NXS70" s="5"/>
      <c r="NXT70" s="5"/>
      <c r="NXU70" s="5"/>
      <c r="NXV70" s="5"/>
      <c r="NXW70" s="5"/>
      <c r="NXX70" s="5"/>
      <c r="NXY70" s="5"/>
      <c r="NXZ70" s="5"/>
      <c r="NYA70" s="5"/>
      <c r="NYB70" s="5"/>
      <c r="NYC70" s="5"/>
      <c r="NYD70" s="5"/>
      <c r="NYE70" s="5"/>
      <c r="NYF70" s="5"/>
      <c r="NYG70" s="5"/>
      <c r="NYH70" s="5"/>
      <c r="NYI70" s="5"/>
      <c r="NYJ70" s="5"/>
      <c r="NYK70" s="5"/>
      <c r="NYL70" s="5"/>
      <c r="NYM70" s="5"/>
      <c r="NYN70" s="5"/>
      <c r="NYO70" s="5"/>
      <c r="NYP70" s="5"/>
      <c r="NYQ70" s="5"/>
      <c r="NYR70" s="5"/>
      <c r="NYS70" s="5"/>
      <c r="NYT70" s="5"/>
      <c r="NYU70" s="5"/>
      <c r="NYV70" s="5"/>
      <c r="NYW70" s="5"/>
      <c r="NYX70" s="5"/>
      <c r="NYY70" s="5"/>
      <c r="NYZ70" s="5"/>
      <c r="NZA70" s="5"/>
      <c r="NZB70" s="5"/>
      <c r="NZC70" s="5"/>
      <c r="NZD70" s="5"/>
      <c r="NZE70" s="5"/>
      <c r="NZF70" s="5"/>
      <c r="NZG70" s="5"/>
      <c r="NZH70" s="5"/>
      <c r="NZI70" s="5"/>
      <c r="NZJ70" s="5"/>
      <c r="NZK70" s="5"/>
      <c r="NZL70" s="5"/>
      <c r="NZM70" s="5"/>
      <c r="NZN70" s="5"/>
      <c r="NZO70" s="5"/>
      <c r="NZP70" s="5"/>
      <c r="NZQ70" s="5"/>
      <c r="NZR70" s="5"/>
      <c r="NZS70" s="5"/>
      <c r="NZT70" s="5"/>
      <c r="NZU70" s="5"/>
      <c r="NZV70" s="5"/>
      <c r="NZW70" s="5"/>
      <c r="NZX70" s="5"/>
      <c r="NZY70" s="5"/>
      <c r="NZZ70" s="5"/>
      <c r="OAA70" s="5"/>
      <c r="OAB70" s="5"/>
      <c r="OAC70" s="5"/>
      <c r="OAD70" s="5"/>
      <c r="OAE70" s="5"/>
      <c r="OAF70" s="5"/>
      <c r="OAG70" s="5"/>
      <c r="OAH70" s="5"/>
      <c r="OAI70" s="5"/>
      <c r="OAJ70" s="5"/>
      <c r="OAK70" s="5"/>
      <c r="OAL70" s="5"/>
      <c r="OAM70" s="5"/>
      <c r="OAN70" s="5"/>
      <c r="OAO70" s="5"/>
      <c r="OAP70" s="5"/>
      <c r="OAQ70" s="5"/>
      <c r="OAR70" s="5"/>
      <c r="OAS70" s="5"/>
      <c r="OAT70" s="5"/>
      <c r="OAU70" s="5"/>
      <c r="OAV70" s="5"/>
      <c r="OAW70" s="5"/>
      <c r="OAX70" s="5"/>
      <c r="OAY70" s="5"/>
      <c r="OAZ70" s="5"/>
      <c r="OBA70" s="5"/>
      <c r="OBB70" s="5"/>
      <c r="OBC70" s="5"/>
      <c r="OBD70" s="5"/>
      <c r="OBE70" s="5"/>
      <c r="OBF70" s="5"/>
      <c r="OBG70" s="5"/>
      <c r="OBH70" s="5"/>
      <c r="OBI70" s="5"/>
      <c r="OBJ70" s="5"/>
      <c r="OBK70" s="5"/>
      <c r="OBL70" s="5"/>
      <c r="OBM70" s="5"/>
      <c r="OBN70" s="5"/>
      <c r="OBO70" s="5"/>
      <c r="OBP70" s="5"/>
      <c r="OBQ70" s="5"/>
      <c r="OBR70" s="5"/>
      <c r="OBS70" s="5"/>
      <c r="OBT70" s="5"/>
      <c r="OBU70" s="5"/>
      <c r="OBV70" s="5"/>
      <c r="OBW70" s="5"/>
      <c r="OBX70" s="5"/>
      <c r="OBY70" s="5"/>
      <c r="OBZ70" s="5"/>
      <c r="OCA70" s="5"/>
      <c r="OCB70" s="5"/>
      <c r="OCC70" s="5"/>
      <c r="OCD70" s="5"/>
      <c r="OCE70" s="5"/>
      <c r="OCF70" s="5"/>
      <c r="OCG70" s="5"/>
      <c r="OCH70" s="5"/>
      <c r="OCI70" s="5"/>
      <c r="OCJ70" s="5"/>
      <c r="OCK70" s="5"/>
      <c r="OCL70" s="5"/>
      <c r="OCM70" s="5"/>
      <c r="OCN70" s="5"/>
      <c r="OCO70" s="5"/>
      <c r="OCP70" s="5"/>
      <c r="OCQ70" s="5"/>
      <c r="OCR70" s="5"/>
      <c r="OCS70" s="5"/>
      <c r="OCT70" s="5"/>
      <c r="OCU70" s="5"/>
      <c r="OCV70" s="5"/>
      <c r="OCW70" s="5"/>
      <c r="OCX70" s="5"/>
      <c r="OCY70" s="5"/>
      <c r="OCZ70" s="5"/>
      <c r="ODA70" s="5"/>
      <c r="ODB70" s="5"/>
      <c r="ODC70" s="5"/>
      <c r="ODD70" s="5"/>
      <c r="ODE70" s="5"/>
      <c r="ODF70" s="5"/>
      <c r="ODG70" s="5"/>
      <c r="ODH70" s="5"/>
      <c r="ODI70" s="5"/>
      <c r="ODJ70" s="5"/>
      <c r="ODK70" s="5"/>
      <c r="ODL70" s="5"/>
      <c r="ODM70" s="5"/>
      <c r="ODN70" s="5"/>
      <c r="ODO70" s="5"/>
      <c r="ODP70" s="5"/>
      <c r="ODQ70" s="5"/>
      <c r="ODR70" s="5"/>
      <c r="ODS70" s="5"/>
      <c r="ODT70" s="5"/>
      <c r="ODU70" s="5"/>
      <c r="ODV70" s="5"/>
      <c r="ODW70" s="5"/>
      <c r="ODX70" s="5"/>
      <c r="ODY70" s="5"/>
      <c r="ODZ70" s="5"/>
      <c r="OEA70" s="5"/>
      <c r="OEB70" s="5"/>
      <c r="OEC70" s="5"/>
      <c r="OED70" s="5"/>
      <c r="OEE70" s="5"/>
      <c r="OEF70" s="5"/>
      <c r="OEG70" s="5"/>
      <c r="OEH70" s="5"/>
      <c r="OEI70" s="5"/>
      <c r="OEJ70" s="5"/>
      <c r="OEK70" s="5"/>
      <c r="OEL70" s="5"/>
      <c r="OEM70" s="5"/>
      <c r="OEN70" s="5"/>
      <c r="OEO70" s="5"/>
      <c r="OEP70" s="5"/>
      <c r="OEQ70" s="5"/>
      <c r="OER70" s="5"/>
      <c r="OES70" s="5"/>
      <c r="OET70" s="5"/>
      <c r="OEU70" s="5"/>
      <c r="OEV70" s="5"/>
      <c r="OEW70" s="5"/>
      <c r="OEX70" s="5"/>
      <c r="OEY70" s="5"/>
      <c r="OEZ70" s="5"/>
      <c r="OFA70" s="5"/>
      <c r="OFB70" s="5"/>
      <c r="OFC70" s="5"/>
      <c r="OFD70" s="5"/>
      <c r="OFE70" s="5"/>
      <c r="OFF70" s="5"/>
      <c r="OFG70" s="5"/>
      <c r="OFH70" s="5"/>
      <c r="OFI70" s="5"/>
      <c r="OFJ70" s="5"/>
      <c r="OFK70" s="5"/>
      <c r="OFL70" s="5"/>
      <c r="OFM70" s="5"/>
      <c r="OFN70" s="5"/>
      <c r="OFO70" s="5"/>
      <c r="OFP70" s="5"/>
      <c r="OFQ70" s="5"/>
      <c r="OFR70" s="5"/>
      <c r="OFS70" s="5"/>
      <c r="OFT70" s="5"/>
      <c r="OFU70" s="5"/>
      <c r="OFV70" s="5"/>
      <c r="OFW70" s="5"/>
      <c r="OFX70" s="5"/>
      <c r="OFY70" s="5"/>
      <c r="OFZ70" s="5"/>
      <c r="OGA70" s="5"/>
      <c r="OGB70" s="5"/>
      <c r="OGC70" s="5"/>
      <c r="OGD70" s="5"/>
      <c r="OGE70" s="5"/>
      <c r="OGF70" s="5"/>
      <c r="OGG70" s="5"/>
      <c r="OGH70" s="5"/>
      <c r="OGI70" s="5"/>
      <c r="OGJ70" s="5"/>
      <c r="OGK70" s="5"/>
      <c r="OGL70" s="5"/>
      <c r="OGM70" s="5"/>
      <c r="OGN70" s="5"/>
      <c r="OGO70" s="5"/>
      <c r="OGP70" s="5"/>
      <c r="OGQ70" s="5"/>
      <c r="OGR70" s="5"/>
      <c r="OGS70" s="5"/>
      <c r="OGT70" s="5"/>
      <c r="OGU70" s="5"/>
      <c r="OGV70" s="5"/>
      <c r="OGW70" s="5"/>
      <c r="OGX70" s="5"/>
      <c r="OGY70" s="5"/>
      <c r="OGZ70" s="5"/>
      <c r="OHA70" s="5"/>
      <c r="OHB70" s="5"/>
      <c r="OHC70" s="5"/>
      <c r="OHD70" s="5"/>
      <c r="OHE70" s="5"/>
      <c r="OHF70" s="5"/>
      <c r="OHG70" s="5"/>
      <c r="OHH70" s="5"/>
      <c r="OHI70" s="5"/>
      <c r="OHJ70" s="5"/>
      <c r="OHK70" s="5"/>
      <c r="OHL70" s="5"/>
      <c r="OHM70" s="5"/>
      <c r="OHN70" s="5"/>
      <c r="OHO70" s="5"/>
      <c r="OHP70" s="5"/>
      <c r="OHQ70" s="5"/>
      <c r="OHR70" s="5"/>
      <c r="OHS70" s="5"/>
      <c r="OHT70" s="5"/>
      <c r="OHU70" s="5"/>
      <c r="OHV70" s="5"/>
      <c r="OHW70" s="5"/>
      <c r="OHX70" s="5"/>
      <c r="OHY70" s="5"/>
      <c r="OHZ70" s="5"/>
      <c r="OIA70" s="5"/>
      <c r="OIB70" s="5"/>
      <c r="OIC70" s="5"/>
      <c r="OID70" s="5"/>
      <c r="OIE70" s="5"/>
      <c r="OIF70" s="5"/>
      <c r="OIG70" s="5"/>
      <c r="OIH70" s="5"/>
      <c r="OII70" s="5"/>
      <c r="OIJ70" s="5"/>
      <c r="OIK70" s="5"/>
      <c r="OIL70" s="5"/>
      <c r="OIM70" s="5"/>
      <c r="OIN70" s="5"/>
      <c r="OIO70" s="5"/>
      <c r="OIP70" s="5"/>
      <c r="OIQ70" s="5"/>
      <c r="OIR70" s="5"/>
      <c r="OIS70" s="5"/>
      <c r="OIT70" s="5"/>
      <c r="OIU70" s="5"/>
      <c r="OIV70" s="5"/>
      <c r="OIW70" s="5"/>
      <c r="OIX70" s="5"/>
      <c r="OIY70" s="5"/>
      <c r="OIZ70" s="5"/>
      <c r="OJA70" s="5"/>
      <c r="OJB70" s="5"/>
      <c r="OJC70" s="5"/>
      <c r="OJD70" s="5"/>
      <c r="OJE70" s="5"/>
      <c r="OJF70" s="5"/>
      <c r="OJG70" s="5"/>
      <c r="OJH70" s="5"/>
      <c r="OJI70" s="5"/>
      <c r="OJJ70" s="5"/>
      <c r="OJK70" s="5"/>
      <c r="OJL70" s="5"/>
      <c r="OJM70" s="5"/>
      <c r="OJN70" s="5"/>
      <c r="OJO70" s="5"/>
      <c r="OJP70" s="5"/>
      <c r="OJQ70" s="5"/>
      <c r="OJR70" s="5"/>
      <c r="OJS70" s="5"/>
      <c r="OJT70" s="5"/>
      <c r="OJU70" s="5"/>
      <c r="OJV70" s="5"/>
      <c r="OJW70" s="5"/>
      <c r="OJX70" s="5"/>
      <c r="OJY70" s="5"/>
      <c r="OJZ70" s="5"/>
      <c r="OKA70" s="5"/>
      <c r="OKB70" s="5"/>
      <c r="OKC70" s="5"/>
      <c r="OKD70" s="5"/>
      <c r="OKE70" s="5"/>
      <c r="OKF70" s="5"/>
      <c r="OKG70" s="5"/>
      <c r="OKH70" s="5"/>
      <c r="OKI70" s="5"/>
      <c r="OKJ70" s="5"/>
      <c r="OKK70" s="5"/>
      <c r="OKL70" s="5"/>
      <c r="OKM70" s="5"/>
      <c r="OKN70" s="5"/>
      <c r="OKO70" s="5"/>
      <c r="OKP70" s="5"/>
      <c r="OKQ70" s="5"/>
      <c r="OKR70" s="5"/>
      <c r="OKS70" s="5"/>
      <c r="OKT70" s="5"/>
      <c r="OKU70" s="5"/>
      <c r="OKV70" s="5"/>
      <c r="OKW70" s="5"/>
      <c r="OKX70" s="5"/>
      <c r="OKY70" s="5"/>
      <c r="OKZ70" s="5"/>
      <c r="OLA70" s="5"/>
      <c r="OLB70" s="5"/>
      <c r="OLC70" s="5"/>
      <c r="OLD70" s="5"/>
      <c r="OLE70" s="5"/>
      <c r="OLF70" s="5"/>
      <c r="OLG70" s="5"/>
      <c r="OLH70" s="5"/>
      <c r="OLI70" s="5"/>
      <c r="OLJ70" s="5"/>
      <c r="OLK70" s="5"/>
      <c r="OLL70" s="5"/>
      <c r="OLM70" s="5"/>
      <c r="OLN70" s="5"/>
      <c r="OLO70" s="5"/>
      <c r="OLP70" s="5"/>
      <c r="OLQ70" s="5"/>
      <c r="OLR70" s="5"/>
      <c r="OLS70" s="5"/>
      <c r="OLT70" s="5"/>
      <c r="OLU70" s="5"/>
      <c r="OLV70" s="5"/>
      <c r="OLW70" s="5"/>
      <c r="OLX70" s="5"/>
      <c r="OLY70" s="5"/>
      <c r="OLZ70" s="5"/>
      <c r="OMA70" s="5"/>
      <c r="OMB70" s="5"/>
      <c r="OMC70" s="5"/>
      <c r="OMD70" s="5"/>
      <c r="OME70" s="5"/>
      <c r="OMF70" s="5"/>
      <c r="OMG70" s="5"/>
      <c r="OMH70" s="5"/>
      <c r="OMI70" s="5"/>
      <c r="OMJ70" s="5"/>
      <c r="OMK70" s="5"/>
      <c r="OML70" s="5"/>
      <c r="OMM70" s="5"/>
      <c r="OMN70" s="5"/>
      <c r="OMO70" s="5"/>
      <c r="OMP70" s="5"/>
      <c r="OMQ70" s="5"/>
      <c r="OMR70" s="5"/>
      <c r="OMS70" s="5"/>
      <c r="OMT70" s="5"/>
      <c r="OMU70" s="5"/>
      <c r="OMV70" s="5"/>
      <c r="OMW70" s="5"/>
      <c r="OMX70" s="5"/>
      <c r="OMY70" s="5"/>
      <c r="OMZ70" s="5"/>
      <c r="ONA70" s="5"/>
      <c r="ONB70" s="5"/>
      <c r="ONC70" s="5"/>
      <c r="OND70" s="5"/>
      <c r="ONE70" s="5"/>
      <c r="ONF70" s="5"/>
      <c r="ONG70" s="5"/>
      <c r="ONH70" s="5"/>
      <c r="ONI70" s="5"/>
      <c r="ONJ70" s="5"/>
      <c r="ONK70" s="5"/>
      <c r="ONL70" s="5"/>
      <c r="ONM70" s="5"/>
      <c r="ONN70" s="5"/>
      <c r="ONO70" s="5"/>
      <c r="ONP70" s="5"/>
      <c r="ONQ70" s="5"/>
      <c r="ONR70" s="5"/>
      <c r="ONS70" s="5"/>
      <c r="ONT70" s="5"/>
      <c r="ONU70" s="5"/>
      <c r="ONV70" s="5"/>
      <c r="ONW70" s="5"/>
      <c r="ONX70" s="5"/>
      <c r="ONY70" s="5"/>
      <c r="ONZ70" s="5"/>
      <c r="OOA70" s="5"/>
      <c r="OOB70" s="5"/>
      <c r="OOC70" s="5"/>
      <c r="OOD70" s="5"/>
      <c r="OOE70" s="5"/>
      <c r="OOF70" s="5"/>
      <c r="OOG70" s="5"/>
      <c r="OOH70" s="5"/>
      <c r="OOI70" s="5"/>
      <c r="OOJ70" s="5"/>
      <c r="OOK70" s="5"/>
      <c r="OOL70" s="5"/>
      <c r="OOM70" s="5"/>
      <c r="OON70" s="5"/>
      <c r="OOO70" s="5"/>
      <c r="OOP70" s="5"/>
      <c r="OOQ70" s="5"/>
      <c r="OOR70" s="5"/>
      <c r="OOS70" s="5"/>
      <c r="OOT70" s="5"/>
      <c r="OOU70" s="5"/>
      <c r="OOV70" s="5"/>
      <c r="OOW70" s="5"/>
      <c r="OOX70" s="5"/>
      <c r="OOY70" s="5"/>
      <c r="OOZ70" s="5"/>
      <c r="OPA70" s="5"/>
      <c r="OPB70" s="5"/>
      <c r="OPC70" s="5"/>
      <c r="OPD70" s="5"/>
      <c r="OPE70" s="5"/>
      <c r="OPF70" s="5"/>
      <c r="OPG70" s="5"/>
      <c r="OPH70" s="5"/>
      <c r="OPI70" s="5"/>
      <c r="OPJ70" s="5"/>
      <c r="OPK70" s="5"/>
      <c r="OPL70" s="5"/>
      <c r="OPM70" s="5"/>
      <c r="OPN70" s="5"/>
      <c r="OPO70" s="5"/>
      <c r="OPP70" s="5"/>
      <c r="OPQ70" s="5"/>
      <c r="OPR70" s="5"/>
      <c r="OPS70" s="5"/>
      <c r="OPT70" s="5"/>
      <c r="OPU70" s="5"/>
      <c r="OPV70" s="5"/>
      <c r="OPW70" s="5"/>
      <c r="OPX70" s="5"/>
      <c r="OPY70" s="5"/>
      <c r="OPZ70" s="5"/>
      <c r="OQA70" s="5"/>
      <c r="OQB70" s="5"/>
      <c r="OQC70" s="5"/>
      <c r="OQD70" s="5"/>
      <c r="OQE70" s="5"/>
      <c r="OQF70" s="5"/>
      <c r="OQG70" s="5"/>
      <c r="OQH70" s="5"/>
      <c r="OQI70" s="5"/>
      <c r="OQJ70" s="5"/>
      <c r="OQK70" s="5"/>
      <c r="OQL70" s="5"/>
      <c r="OQM70" s="5"/>
      <c r="OQN70" s="5"/>
      <c r="OQO70" s="5"/>
      <c r="OQP70" s="5"/>
      <c r="OQQ70" s="5"/>
      <c r="OQR70" s="5"/>
      <c r="OQS70" s="5"/>
      <c r="OQT70" s="5"/>
      <c r="OQU70" s="5"/>
      <c r="OQV70" s="5"/>
      <c r="OQW70" s="5"/>
      <c r="OQX70" s="5"/>
      <c r="OQY70" s="5"/>
      <c r="OQZ70" s="5"/>
      <c r="ORA70" s="5"/>
      <c r="ORB70" s="5"/>
      <c r="ORC70" s="5"/>
      <c r="ORD70" s="5"/>
      <c r="ORE70" s="5"/>
      <c r="ORF70" s="5"/>
      <c r="ORG70" s="5"/>
      <c r="ORH70" s="5"/>
      <c r="ORI70" s="5"/>
      <c r="ORJ70" s="5"/>
      <c r="ORK70" s="5"/>
      <c r="ORL70" s="5"/>
      <c r="ORM70" s="5"/>
      <c r="ORN70" s="5"/>
      <c r="ORO70" s="5"/>
      <c r="ORP70" s="5"/>
      <c r="ORQ70" s="5"/>
      <c r="ORR70" s="5"/>
      <c r="ORS70" s="5"/>
      <c r="ORT70" s="5"/>
      <c r="ORU70" s="5"/>
      <c r="ORV70" s="5"/>
      <c r="ORW70" s="5"/>
      <c r="ORX70" s="5"/>
      <c r="ORY70" s="5"/>
      <c r="ORZ70" s="5"/>
      <c r="OSA70" s="5"/>
      <c r="OSB70" s="5"/>
      <c r="OSC70" s="5"/>
      <c r="OSD70" s="5"/>
      <c r="OSE70" s="5"/>
      <c r="OSF70" s="5"/>
      <c r="OSG70" s="5"/>
      <c r="OSH70" s="5"/>
      <c r="OSI70" s="5"/>
      <c r="OSJ70" s="5"/>
      <c r="OSK70" s="5"/>
      <c r="OSL70" s="5"/>
      <c r="OSM70" s="5"/>
      <c r="OSN70" s="5"/>
      <c r="OSO70" s="5"/>
      <c r="OSP70" s="5"/>
      <c r="OSQ70" s="5"/>
      <c r="OSR70" s="5"/>
      <c r="OSS70" s="5"/>
      <c r="OST70" s="5"/>
      <c r="OSU70" s="5"/>
      <c r="OSV70" s="5"/>
      <c r="OSW70" s="5"/>
      <c r="OSX70" s="5"/>
      <c r="OSY70" s="5"/>
      <c r="OSZ70" s="5"/>
      <c r="OTA70" s="5"/>
      <c r="OTB70" s="5"/>
      <c r="OTC70" s="5"/>
      <c r="OTD70" s="5"/>
      <c r="OTE70" s="5"/>
      <c r="OTF70" s="5"/>
      <c r="OTG70" s="5"/>
      <c r="OTH70" s="5"/>
      <c r="OTI70" s="5"/>
      <c r="OTJ70" s="5"/>
      <c r="OTK70" s="5"/>
      <c r="OTL70" s="5"/>
      <c r="OTM70" s="5"/>
      <c r="OTN70" s="5"/>
      <c r="OTO70" s="5"/>
      <c r="OTP70" s="5"/>
      <c r="OTQ70" s="5"/>
      <c r="OTR70" s="5"/>
      <c r="OTS70" s="5"/>
      <c r="OTT70" s="5"/>
      <c r="OTU70" s="5"/>
      <c r="OTV70" s="5"/>
      <c r="OTW70" s="5"/>
      <c r="OTX70" s="5"/>
      <c r="OTY70" s="5"/>
      <c r="OTZ70" s="5"/>
      <c r="OUA70" s="5"/>
      <c r="OUB70" s="5"/>
      <c r="OUC70" s="5"/>
      <c r="OUD70" s="5"/>
      <c r="OUE70" s="5"/>
      <c r="OUF70" s="5"/>
      <c r="OUG70" s="5"/>
      <c r="OUH70" s="5"/>
      <c r="OUI70" s="5"/>
      <c r="OUJ70" s="5"/>
      <c r="OUK70" s="5"/>
      <c r="OUL70" s="5"/>
      <c r="OUM70" s="5"/>
      <c r="OUN70" s="5"/>
      <c r="OUO70" s="5"/>
      <c r="OUP70" s="5"/>
      <c r="OUQ70" s="5"/>
      <c r="OUR70" s="5"/>
      <c r="OUS70" s="5"/>
      <c r="OUT70" s="5"/>
      <c r="OUU70" s="5"/>
      <c r="OUV70" s="5"/>
      <c r="OUW70" s="5"/>
      <c r="OUX70" s="5"/>
      <c r="OUY70" s="5"/>
      <c r="OUZ70" s="5"/>
      <c r="OVA70" s="5"/>
      <c r="OVB70" s="5"/>
      <c r="OVC70" s="5"/>
      <c r="OVD70" s="5"/>
      <c r="OVE70" s="5"/>
      <c r="OVF70" s="5"/>
      <c r="OVG70" s="5"/>
      <c r="OVH70" s="5"/>
      <c r="OVI70" s="5"/>
      <c r="OVJ70" s="5"/>
      <c r="OVK70" s="5"/>
      <c r="OVL70" s="5"/>
      <c r="OVM70" s="5"/>
      <c r="OVN70" s="5"/>
      <c r="OVO70" s="5"/>
      <c r="OVP70" s="5"/>
      <c r="OVQ70" s="5"/>
      <c r="OVR70" s="5"/>
      <c r="OVS70" s="5"/>
      <c r="OVT70" s="5"/>
      <c r="OVU70" s="5"/>
      <c r="OVV70" s="5"/>
      <c r="OVW70" s="5"/>
      <c r="OVX70" s="5"/>
      <c r="OVY70" s="5"/>
      <c r="OVZ70" s="5"/>
      <c r="OWA70" s="5"/>
      <c r="OWB70" s="5"/>
      <c r="OWC70" s="5"/>
      <c r="OWD70" s="5"/>
      <c r="OWE70" s="5"/>
      <c r="OWF70" s="5"/>
      <c r="OWG70" s="5"/>
      <c r="OWH70" s="5"/>
      <c r="OWI70" s="5"/>
      <c r="OWJ70" s="5"/>
      <c r="OWK70" s="5"/>
      <c r="OWL70" s="5"/>
      <c r="OWM70" s="5"/>
      <c r="OWN70" s="5"/>
      <c r="OWO70" s="5"/>
      <c r="OWP70" s="5"/>
      <c r="OWQ70" s="5"/>
      <c r="OWR70" s="5"/>
      <c r="OWS70" s="5"/>
      <c r="OWT70" s="5"/>
      <c r="OWU70" s="5"/>
      <c r="OWV70" s="5"/>
      <c r="OWW70" s="5"/>
      <c r="OWX70" s="5"/>
      <c r="OWY70" s="5"/>
      <c r="OWZ70" s="5"/>
      <c r="OXA70" s="5"/>
      <c r="OXB70" s="5"/>
      <c r="OXC70" s="5"/>
      <c r="OXD70" s="5"/>
      <c r="OXE70" s="5"/>
      <c r="OXF70" s="5"/>
      <c r="OXG70" s="5"/>
      <c r="OXH70" s="5"/>
      <c r="OXI70" s="5"/>
      <c r="OXJ70" s="5"/>
      <c r="OXK70" s="5"/>
      <c r="OXL70" s="5"/>
      <c r="OXM70" s="5"/>
      <c r="OXN70" s="5"/>
      <c r="OXO70" s="5"/>
      <c r="OXP70" s="5"/>
      <c r="OXQ70" s="5"/>
      <c r="OXR70" s="5"/>
      <c r="OXS70" s="5"/>
      <c r="OXT70" s="5"/>
      <c r="OXU70" s="5"/>
      <c r="OXV70" s="5"/>
      <c r="OXW70" s="5"/>
      <c r="OXX70" s="5"/>
      <c r="OXY70" s="5"/>
      <c r="OXZ70" s="5"/>
      <c r="OYA70" s="5"/>
      <c r="OYB70" s="5"/>
      <c r="OYC70" s="5"/>
      <c r="OYD70" s="5"/>
      <c r="OYE70" s="5"/>
      <c r="OYF70" s="5"/>
      <c r="OYG70" s="5"/>
      <c r="OYH70" s="5"/>
      <c r="OYI70" s="5"/>
      <c r="OYJ70" s="5"/>
      <c r="OYK70" s="5"/>
      <c r="OYL70" s="5"/>
      <c r="OYM70" s="5"/>
      <c r="OYN70" s="5"/>
      <c r="OYO70" s="5"/>
      <c r="OYP70" s="5"/>
      <c r="OYQ70" s="5"/>
      <c r="OYR70" s="5"/>
      <c r="OYS70" s="5"/>
      <c r="OYT70" s="5"/>
      <c r="OYU70" s="5"/>
      <c r="OYV70" s="5"/>
      <c r="OYW70" s="5"/>
      <c r="OYX70" s="5"/>
      <c r="OYY70" s="5"/>
      <c r="OYZ70" s="5"/>
      <c r="OZA70" s="5"/>
      <c r="OZB70" s="5"/>
      <c r="OZC70" s="5"/>
      <c r="OZD70" s="5"/>
      <c r="OZE70" s="5"/>
      <c r="OZF70" s="5"/>
      <c r="OZG70" s="5"/>
      <c r="OZH70" s="5"/>
      <c r="OZI70" s="5"/>
      <c r="OZJ70" s="5"/>
      <c r="OZK70" s="5"/>
      <c r="OZL70" s="5"/>
      <c r="OZM70" s="5"/>
      <c r="OZN70" s="5"/>
      <c r="OZO70" s="5"/>
      <c r="OZP70" s="5"/>
      <c r="OZQ70" s="5"/>
      <c r="OZR70" s="5"/>
      <c r="OZS70" s="5"/>
      <c r="OZT70" s="5"/>
      <c r="OZU70" s="5"/>
      <c r="OZV70" s="5"/>
      <c r="OZW70" s="5"/>
      <c r="OZX70" s="5"/>
      <c r="OZY70" s="5"/>
      <c r="OZZ70" s="5"/>
      <c r="PAA70" s="5"/>
      <c r="PAB70" s="5"/>
      <c r="PAC70" s="5"/>
      <c r="PAD70" s="5"/>
      <c r="PAE70" s="5"/>
      <c r="PAF70" s="5"/>
      <c r="PAG70" s="5"/>
      <c r="PAH70" s="5"/>
      <c r="PAI70" s="5"/>
      <c r="PAJ70" s="5"/>
      <c r="PAK70" s="5"/>
      <c r="PAL70" s="5"/>
      <c r="PAM70" s="5"/>
      <c r="PAN70" s="5"/>
      <c r="PAO70" s="5"/>
      <c r="PAP70" s="5"/>
      <c r="PAQ70" s="5"/>
      <c r="PAR70" s="5"/>
      <c r="PAS70" s="5"/>
      <c r="PAT70" s="5"/>
      <c r="PAU70" s="5"/>
      <c r="PAV70" s="5"/>
      <c r="PAW70" s="5"/>
      <c r="PAX70" s="5"/>
      <c r="PAY70" s="5"/>
      <c r="PAZ70" s="5"/>
      <c r="PBA70" s="5"/>
      <c r="PBB70" s="5"/>
      <c r="PBC70" s="5"/>
      <c r="PBD70" s="5"/>
      <c r="PBE70" s="5"/>
      <c r="PBF70" s="5"/>
      <c r="PBG70" s="5"/>
      <c r="PBH70" s="5"/>
      <c r="PBI70" s="5"/>
      <c r="PBJ70" s="5"/>
      <c r="PBK70" s="5"/>
      <c r="PBL70" s="5"/>
      <c r="PBM70" s="5"/>
      <c r="PBN70" s="5"/>
      <c r="PBO70" s="5"/>
      <c r="PBP70" s="5"/>
      <c r="PBQ70" s="5"/>
      <c r="PBR70" s="5"/>
      <c r="PBS70" s="5"/>
      <c r="PBT70" s="5"/>
      <c r="PBU70" s="5"/>
      <c r="PBV70" s="5"/>
      <c r="PBW70" s="5"/>
      <c r="PBX70" s="5"/>
      <c r="PBY70" s="5"/>
      <c r="PBZ70" s="5"/>
      <c r="PCA70" s="5"/>
      <c r="PCB70" s="5"/>
      <c r="PCC70" s="5"/>
      <c r="PCD70" s="5"/>
      <c r="PCE70" s="5"/>
      <c r="PCF70" s="5"/>
      <c r="PCG70" s="5"/>
      <c r="PCH70" s="5"/>
      <c r="PCI70" s="5"/>
      <c r="PCJ70" s="5"/>
      <c r="PCK70" s="5"/>
      <c r="PCL70" s="5"/>
      <c r="PCM70" s="5"/>
      <c r="PCN70" s="5"/>
      <c r="PCO70" s="5"/>
      <c r="PCP70" s="5"/>
      <c r="PCQ70" s="5"/>
      <c r="PCR70" s="5"/>
      <c r="PCS70" s="5"/>
      <c r="PCT70" s="5"/>
      <c r="PCU70" s="5"/>
      <c r="PCV70" s="5"/>
      <c r="PCW70" s="5"/>
      <c r="PCX70" s="5"/>
      <c r="PCY70" s="5"/>
      <c r="PCZ70" s="5"/>
      <c r="PDA70" s="5"/>
      <c r="PDB70" s="5"/>
      <c r="PDC70" s="5"/>
      <c r="PDD70" s="5"/>
      <c r="PDE70" s="5"/>
      <c r="PDF70" s="5"/>
      <c r="PDG70" s="5"/>
      <c r="PDH70" s="5"/>
      <c r="PDI70" s="5"/>
      <c r="PDJ70" s="5"/>
      <c r="PDK70" s="5"/>
      <c r="PDL70" s="5"/>
      <c r="PDM70" s="5"/>
      <c r="PDN70" s="5"/>
      <c r="PDO70" s="5"/>
      <c r="PDP70" s="5"/>
      <c r="PDQ70" s="5"/>
      <c r="PDR70" s="5"/>
      <c r="PDS70" s="5"/>
      <c r="PDT70" s="5"/>
      <c r="PDU70" s="5"/>
      <c r="PDV70" s="5"/>
      <c r="PDW70" s="5"/>
      <c r="PDX70" s="5"/>
      <c r="PDY70" s="5"/>
      <c r="PDZ70" s="5"/>
      <c r="PEA70" s="5"/>
      <c r="PEB70" s="5"/>
      <c r="PEC70" s="5"/>
      <c r="PED70" s="5"/>
      <c r="PEE70" s="5"/>
      <c r="PEF70" s="5"/>
      <c r="PEG70" s="5"/>
      <c r="PEH70" s="5"/>
      <c r="PEI70" s="5"/>
      <c r="PEJ70" s="5"/>
      <c r="PEK70" s="5"/>
      <c r="PEL70" s="5"/>
      <c r="PEM70" s="5"/>
      <c r="PEN70" s="5"/>
      <c r="PEO70" s="5"/>
      <c r="PEP70" s="5"/>
      <c r="PEQ70" s="5"/>
      <c r="PER70" s="5"/>
      <c r="PES70" s="5"/>
      <c r="PET70" s="5"/>
      <c r="PEU70" s="5"/>
      <c r="PEV70" s="5"/>
      <c r="PEW70" s="5"/>
      <c r="PEX70" s="5"/>
      <c r="PEY70" s="5"/>
      <c r="PEZ70" s="5"/>
      <c r="PFA70" s="5"/>
      <c r="PFB70" s="5"/>
      <c r="PFC70" s="5"/>
      <c r="PFD70" s="5"/>
      <c r="PFE70" s="5"/>
      <c r="PFF70" s="5"/>
      <c r="PFG70" s="5"/>
      <c r="PFH70" s="5"/>
      <c r="PFI70" s="5"/>
      <c r="PFJ70" s="5"/>
      <c r="PFK70" s="5"/>
      <c r="PFL70" s="5"/>
      <c r="PFM70" s="5"/>
      <c r="PFN70" s="5"/>
      <c r="PFO70" s="5"/>
      <c r="PFP70" s="5"/>
      <c r="PFQ70" s="5"/>
      <c r="PFR70" s="5"/>
      <c r="PFS70" s="5"/>
      <c r="PFT70" s="5"/>
      <c r="PFU70" s="5"/>
      <c r="PFV70" s="5"/>
      <c r="PFW70" s="5"/>
      <c r="PFX70" s="5"/>
      <c r="PFY70" s="5"/>
      <c r="PFZ70" s="5"/>
      <c r="PGA70" s="5"/>
      <c r="PGB70" s="5"/>
      <c r="PGC70" s="5"/>
      <c r="PGD70" s="5"/>
      <c r="PGE70" s="5"/>
      <c r="PGF70" s="5"/>
      <c r="PGG70" s="5"/>
      <c r="PGH70" s="5"/>
      <c r="PGI70" s="5"/>
      <c r="PGJ70" s="5"/>
      <c r="PGK70" s="5"/>
      <c r="PGL70" s="5"/>
      <c r="PGM70" s="5"/>
      <c r="PGN70" s="5"/>
      <c r="PGO70" s="5"/>
      <c r="PGP70" s="5"/>
      <c r="PGQ70" s="5"/>
      <c r="PGR70" s="5"/>
      <c r="PGS70" s="5"/>
      <c r="PGT70" s="5"/>
      <c r="PGU70" s="5"/>
      <c r="PGV70" s="5"/>
      <c r="PGW70" s="5"/>
      <c r="PGX70" s="5"/>
      <c r="PGY70" s="5"/>
      <c r="PGZ70" s="5"/>
      <c r="PHA70" s="5"/>
      <c r="PHB70" s="5"/>
      <c r="PHC70" s="5"/>
      <c r="PHD70" s="5"/>
      <c r="PHE70" s="5"/>
      <c r="PHF70" s="5"/>
      <c r="PHG70" s="5"/>
      <c r="PHH70" s="5"/>
      <c r="PHI70" s="5"/>
      <c r="PHJ70" s="5"/>
      <c r="PHK70" s="5"/>
      <c r="PHL70" s="5"/>
      <c r="PHM70" s="5"/>
      <c r="PHN70" s="5"/>
      <c r="PHO70" s="5"/>
      <c r="PHP70" s="5"/>
      <c r="PHQ70" s="5"/>
      <c r="PHR70" s="5"/>
      <c r="PHS70" s="5"/>
      <c r="PHT70" s="5"/>
      <c r="PHU70" s="5"/>
      <c r="PHV70" s="5"/>
      <c r="PHW70" s="5"/>
      <c r="PHX70" s="5"/>
      <c r="PHY70" s="5"/>
      <c r="PHZ70" s="5"/>
      <c r="PIA70" s="5"/>
      <c r="PIB70" s="5"/>
      <c r="PIC70" s="5"/>
      <c r="PID70" s="5"/>
      <c r="PIE70" s="5"/>
      <c r="PIF70" s="5"/>
      <c r="PIG70" s="5"/>
      <c r="PIH70" s="5"/>
      <c r="PII70" s="5"/>
      <c r="PIJ70" s="5"/>
      <c r="PIK70" s="5"/>
      <c r="PIL70" s="5"/>
      <c r="PIM70" s="5"/>
      <c r="PIN70" s="5"/>
      <c r="PIO70" s="5"/>
      <c r="PIP70" s="5"/>
      <c r="PIQ70" s="5"/>
      <c r="PIR70" s="5"/>
      <c r="PIS70" s="5"/>
      <c r="PIT70" s="5"/>
      <c r="PIU70" s="5"/>
      <c r="PIV70" s="5"/>
      <c r="PIW70" s="5"/>
      <c r="PIX70" s="5"/>
      <c r="PIY70" s="5"/>
      <c r="PIZ70" s="5"/>
      <c r="PJA70" s="5"/>
      <c r="PJB70" s="5"/>
      <c r="PJC70" s="5"/>
      <c r="PJD70" s="5"/>
      <c r="PJE70" s="5"/>
      <c r="PJF70" s="5"/>
      <c r="PJG70" s="5"/>
      <c r="PJH70" s="5"/>
      <c r="PJI70" s="5"/>
      <c r="PJJ70" s="5"/>
      <c r="PJK70" s="5"/>
      <c r="PJL70" s="5"/>
      <c r="PJM70" s="5"/>
      <c r="PJN70" s="5"/>
      <c r="PJO70" s="5"/>
      <c r="PJP70" s="5"/>
      <c r="PJQ70" s="5"/>
      <c r="PJR70" s="5"/>
      <c r="PJS70" s="5"/>
      <c r="PJT70" s="5"/>
      <c r="PJU70" s="5"/>
      <c r="PJV70" s="5"/>
      <c r="PJW70" s="5"/>
      <c r="PJX70" s="5"/>
      <c r="PJY70" s="5"/>
      <c r="PJZ70" s="5"/>
      <c r="PKA70" s="5"/>
      <c r="PKB70" s="5"/>
      <c r="PKC70" s="5"/>
      <c r="PKD70" s="5"/>
      <c r="PKE70" s="5"/>
      <c r="PKF70" s="5"/>
      <c r="PKG70" s="5"/>
      <c r="PKH70" s="5"/>
      <c r="PKI70" s="5"/>
      <c r="PKJ70" s="5"/>
      <c r="PKK70" s="5"/>
      <c r="PKL70" s="5"/>
      <c r="PKM70" s="5"/>
      <c r="PKN70" s="5"/>
      <c r="PKO70" s="5"/>
      <c r="PKP70" s="5"/>
      <c r="PKQ70" s="5"/>
      <c r="PKR70" s="5"/>
      <c r="PKS70" s="5"/>
      <c r="PKT70" s="5"/>
      <c r="PKU70" s="5"/>
      <c r="PKV70" s="5"/>
      <c r="PKW70" s="5"/>
      <c r="PKX70" s="5"/>
      <c r="PKY70" s="5"/>
      <c r="PKZ70" s="5"/>
      <c r="PLA70" s="5"/>
      <c r="PLB70" s="5"/>
      <c r="PLC70" s="5"/>
      <c r="PLD70" s="5"/>
      <c r="PLE70" s="5"/>
      <c r="PLF70" s="5"/>
      <c r="PLG70" s="5"/>
      <c r="PLH70" s="5"/>
      <c r="PLI70" s="5"/>
      <c r="PLJ70" s="5"/>
      <c r="PLK70" s="5"/>
      <c r="PLL70" s="5"/>
      <c r="PLM70" s="5"/>
      <c r="PLN70" s="5"/>
      <c r="PLO70" s="5"/>
      <c r="PLP70" s="5"/>
      <c r="PLQ70" s="5"/>
      <c r="PLR70" s="5"/>
      <c r="PLS70" s="5"/>
      <c r="PLT70" s="5"/>
      <c r="PLU70" s="5"/>
      <c r="PLV70" s="5"/>
      <c r="PLW70" s="5"/>
      <c r="PLX70" s="5"/>
      <c r="PLY70" s="5"/>
      <c r="PLZ70" s="5"/>
      <c r="PMA70" s="5"/>
      <c r="PMB70" s="5"/>
      <c r="PMC70" s="5"/>
      <c r="PMD70" s="5"/>
      <c r="PME70" s="5"/>
      <c r="PMF70" s="5"/>
      <c r="PMG70" s="5"/>
      <c r="PMH70" s="5"/>
      <c r="PMI70" s="5"/>
      <c r="PMJ70" s="5"/>
      <c r="PMK70" s="5"/>
      <c r="PML70" s="5"/>
      <c r="PMM70" s="5"/>
      <c r="PMN70" s="5"/>
      <c r="PMO70" s="5"/>
      <c r="PMP70" s="5"/>
      <c r="PMQ70" s="5"/>
      <c r="PMR70" s="5"/>
      <c r="PMS70" s="5"/>
      <c r="PMT70" s="5"/>
      <c r="PMU70" s="5"/>
      <c r="PMV70" s="5"/>
      <c r="PMW70" s="5"/>
      <c r="PMX70" s="5"/>
      <c r="PMY70" s="5"/>
      <c r="PMZ70" s="5"/>
      <c r="PNA70" s="5"/>
      <c r="PNB70" s="5"/>
      <c r="PNC70" s="5"/>
      <c r="PND70" s="5"/>
      <c r="PNE70" s="5"/>
      <c r="PNF70" s="5"/>
      <c r="PNG70" s="5"/>
      <c r="PNH70" s="5"/>
      <c r="PNI70" s="5"/>
      <c r="PNJ70" s="5"/>
      <c r="PNK70" s="5"/>
      <c r="PNL70" s="5"/>
      <c r="PNM70" s="5"/>
      <c r="PNN70" s="5"/>
      <c r="PNO70" s="5"/>
      <c r="PNP70" s="5"/>
      <c r="PNQ70" s="5"/>
      <c r="PNR70" s="5"/>
      <c r="PNS70" s="5"/>
      <c r="PNT70" s="5"/>
      <c r="PNU70" s="5"/>
      <c r="PNV70" s="5"/>
      <c r="PNW70" s="5"/>
      <c r="PNX70" s="5"/>
      <c r="PNY70" s="5"/>
      <c r="PNZ70" s="5"/>
      <c r="POA70" s="5"/>
      <c r="POB70" s="5"/>
      <c r="POC70" s="5"/>
      <c r="POD70" s="5"/>
      <c r="POE70" s="5"/>
      <c r="POF70" s="5"/>
      <c r="POG70" s="5"/>
      <c r="POH70" s="5"/>
      <c r="POI70" s="5"/>
      <c r="POJ70" s="5"/>
      <c r="POK70" s="5"/>
      <c r="POL70" s="5"/>
      <c r="POM70" s="5"/>
      <c r="PON70" s="5"/>
      <c r="POO70" s="5"/>
      <c r="POP70" s="5"/>
      <c r="POQ70" s="5"/>
      <c r="POR70" s="5"/>
      <c r="POS70" s="5"/>
      <c r="POT70" s="5"/>
      <c r="POU70" s="5"/>
      <c r="POV70" s="5"/>
      <c r="POW70" s="5"/>
      <c r="POX70" s="5"/>
      <c r="POY70" s="5"/>
      <c r="POZ70" s="5"/>
      <c r="PPA70" s="5"/>
      <c r="PPB70" s="5"/>
      <c r="PPC70" s="5"/>
      <c r="PPD70" s="5"/>
      <c r="PPE70" s="5"/>
      <c r="PPF70" s="5"/>
      <c r="PPG70" s="5"/>
      <c r="PPH70" s="5"/>
      <c r="PPI70" s="5"/>
      <c r="PPJ70" s="5"/>
      <c r="PPK70" s="5"/>
      <c r="PPL70" s="5"/>
      <c r="PPM70" s="5"/>
      <c r="PPN70" s="5"/>
      <c r="PPO70" s="5"/>
      <c r="PPP70" s="5"/>
      <c r="PPQ70" s="5"/>
      <c r="PPR70" s="5"/>
      <c r="PPS70" s="5"/>
      <c r="PPT70" s="5"/>
      <c r="PPU70" s="5"/>
      <c r="PPV70" s="5"/>
      <c r="PPW70" s="5"/>
      <c r="PPX70" s="5"/>
      <c r="PPY70" s="5"/>
      <c r="PPZ70" s="5"/>
      <c r="PQA70" s="5"/>
      <c r="PQB70" s="5"/>
      <c r="PQC70" s="5"/>
      <c r="PQD70" s="5"/>
      <c r="PQE70" s="5"/>
      <c r="PQF70" s="5"/>
      <c r="PQG70" s="5"/>
      <c r="PQH70" s="5"/>
      <c r="PQI70" s="5"/>
      <c r="PQJ70" s="5"/>
      <c r="PQK70" s="5"/>
      <c r="PQL70" s="5"/>
      <c r="PQM70" s="5"/>
      <c r="PQN70" s="5"/>
      <c r="PQO70" s="5"/>
      <c r="PQP70" s="5"/>
      <c r="PQQ70" s="5"/>
      <c r="PQR70" s="5"/>
      <c r="PQS70" s="5"/>
      <c r="PQT70" s="5"/>
      <c r="PQU70" s="5"/>
      <c r="PQV70" s="5"/>
      <c r="PQW70" s="5"/>
      <c r="PQX70" s="5"/>
      <c r="PQY70" s="5"/>
      <c r="PQZ70" s="5"/>
      <c r="PRA70" s="5"/>
      <c r="PRB70" s="5"/>
      <c r="PRC70" s="5"/>
      <c r="PRD70" s="5"/>
      <c r="PRE70" s="5"/>
      <c r="PRF70" s="5"/>
      <c r="PRG70" s="5"/>
      <c r="PRH70" s="5"/>
      <c r="PRI70" s="5"/>
      <c r="PRJ70" s="5"/>
      <c r="PRK70" s="5"/>
      <c r="PRL70" s="5"/>
      <c r="PRM70" s="5"/>
      <c r="PRN70" s="5"/>
      <c r="PRO70" s="5"/>
      <c r="PRP70" s="5"/>
      <c r="PRQ70" s="5"/>
      <c r="PRR70" s="5"/>
      <c r="PRS70" s="5"/>
      <c r="PRT70" s="5"/>
      <c r="PRU70" s="5"/>
      <c r="PRV70" s="5"/>
      <c r="PRW70" s="5"/>
      <c r="PRX70" s="5"/>
      <c r="PRY70" s="5"/>
      <c r="PRZ70" s="5"/>
      <c r="PSA70" s="5"/>
      <c r="PSB70" s="5"/>
      <c r="PSC70" s="5"/>
      <c r="PSD70" s="5"/>
      <c r="PSE70" s="5"/>
      <c r="PSF70" s="5"/>
      <c r="PSG70" s="5"/>
      <c r="PSH70" s="5"/>
      <c r="PSI70" s="5"/>
      <c r="PSJ70" s="5"/>
      <c r="PSK70" s="5"/>
      <c r="PSL70" s="5"/>
      <c r="PSM70" s="5"/>
      <c r="PSN70" s="5"/>
      <c r="PSO70" s="5"/>
      <c r="PSP70" s="5"/>
      <c r="PSQ70" s="5"/>
      <c r="PSR70" s="5"/>
      <c r="PSS70" s="5"/>
      <c r="PST70" s="5"/>
      <c r="PSU70" s="5"/>
      <c r="PSV70" s="5"/>
      <c r="PSW70" s="5"/>
      <c r="PSX70" s="5"/>
      <c r="PSY70" s="5"/>
      <c r="PSZ70" s="5"/>
      <c r="PTA70" s="5"/>
      <c r="PTB70" s="5"/>
      <c r="PTC70" s="5"/>
      <c r="PTD70" s="5"/>
      <c r="PTE70" s="5"/>
      <c r="PTF70" s="5"/>
      <c r="PTG70" s="5"/>
      <c r="PTH70" s="5"/>
      <c r="PTI70" s="5"/>
      <c r="PTJ70" s="5"/>
      <c r="PTK70" s="5"/>
      <c r="PTL70" s="5"/>
      <c r="PTM70" s="5"/>
      <c r="PTN70" s="5"/>
      <c r="PTO70" s="5"/>
      <c r="PTP70" s="5"/>
      <c r="PTQ70" s="5"/>
      <c r="PTR70" s="5"/>
      <c r="PTS70" s="5"/>
      <c r="PTT70" s="5"/>
      <c r="PTU70" s="5"/>
      <c r="PTV70" s="5"/>
      <c r="PTW70" s="5"/>
      <c r="PTX70" s="5"/>
      <c r="PTY70" s="5"/>
      <c r="PTZ70" s="5"/>
      <c r="PUA70" s="5"/>
      <c r="PUB70" s="5"/>
      <c r="PUC70" s="5"/>
      <c r="PUD70" s="5"/>
      <c r="PUE70" s="5"/>
      <c r="PUF70" s="5"/>
      <c r="PUG70" s="5"/>
      <c r="PUH70" s="5"/>
      <c r="PUI70" s="5"/>
      <c r="PUJ70" s="5"/>
      <c r="PUK70" s="5"/>
      <c r="PUL70" s="5"/>
      <c r="PUM70" s="5"/>
      <c r="PUN70" s="5"/>
      <c r="PUO70" s="5"/>
      <c r="PUP70" s="5"/>
      <c r="PUQ70" s="5"/>
      <c r="PUR70" s="5"/>
      <c r="PUS70" s="5"/>
      <c r="PUT70" s="5"/>
      <c r="PUU70" s="5"/>
      <c r="PUV70" s="5"/>
      <c r="PUW70" s="5"/>
      <c r="PUX70" s="5"/>
      <c r="PUY70" s="5"/>
      <c r="PUZ70" s="5"/>
      <c r="PVA70" s="5"/>
      <c r="PVB70" s="5"/>
      <c r="PVC70" s="5"/>
      <c r="PVD70" s="5"/>
      <c r="PVE70" s="5"/>
      <c r="PVF70" s="5"/>
      <c r="PVG70" s="5"/>
      <c r="PVH70" s="5"/>
      <c r="PVI70" s="5"/>
      <c r="PVJ70" s="5"/>
      <c r="PVK70" s="5"/>
      <c r="PVL70" s="5"/>
      <c r="PVM70" s="5"/>
      <c r="PVN70" s="5"/>
      <c r="PVO70" s="5"/>
      <c r="PVP70" s="5"/>
      <c r="PVQ70" s="5"/>
      <c r="PVR70" s="5"/>
      <c r="PVS70" s="5"/>
      <c r="PVT70" s="5"/>
      <c r="PVU70" s="5"/>
      <c r="PVV70" s="5"/>
      <c r="PVW70" s="5"/>
      <c r="PVX70" s="5"/>
      <c r="PVY70" s="5"/>
      <c r="PVZ70" s="5"/>
      <c r="PWA70" s="5"/>
      <c r="PWB70" s="5"/>
      <c r="PWC70" s="5"/>
      <c r="PWD70" s="5"/>
      <c r="PWE70" s="5"/>
      <c r="PWF70" s="5"/>
      <c r="PWG70" s="5"/>
      <c r="PWH70" s="5"/>
      <c r="PWI70" s="5"/>
      <c r="PWJ70" s="5"/>
      <c r="PWK70" s="5"/>
      <c r="PWL70" s="5"/>
      <c r="PWM70" s="5"/>
      <c r="PWN70" s="5"/>
      <c r="PWO70" s="5"/>
      <c r="PWP70" s="5"/>
      <c r="PWQ70" s="5"/>
      <c r="PWR70" s="5"/>
      <c r="PWS70" s="5"/>
      <c r="PWT70" s="5"/>
      <c r="PWU70" s="5"/>
      <c r="PWV70" s="5"/>
      <c r="PWW70" s="5"/>
      <c r="PWX70" s="5"/>
      <c r="PWY70" s="5"/>
      <c r="PWZ70" s="5"/>
      <c r="PXA70" s="5"/>
      <c r="PXB70" s="5"/>
      <c r="PXC70" s="5"/>
      <c r="PXD70" s="5"/>
      <c r="PXE70" s="5"/>
      <c r="PXF70" s="5"/>
      <c r="PXG70" s="5"/>
      <c r="PXH70" s="5"/>
      <c r="PXI70" s="5"/>
      <c r="PXJ70" s="5"/>
      <c r="PXK70" s="5"/>
      <c r="PXL70" s="5"/>
      <c r="PXM70" s="5"/>
      <c r="PXN70" s="5"/>
      <c r="PXO70" s="5"/>
      <c r="PXP70" s="5"/>
      <c r="PXQ70" s="5"/>
      <c r="PXR70" s="5"/>
      <c r="PXS70" s="5"/>
      <c r="PXT70" s="5"/>
      <c r="PXU70" s="5"/>
      <c r="PXV70" s="5"/>
      <c r="PXW70" s="5"/>
      <c r="PXX70" s="5"/>
      <c r="PXY70" s="5"/>
      <c r="PXZ70" s="5"/>
      <c r="PYA70" s="5"/>
      <c r="PYB70" s="5"/>
      <c r="PYC70" s="5"/>
      <c r="PYD70" s="5"/>
      <c r="PYE70" s="5"/>
      <c r="PYF70" s="5"/>
      <c r="PYG70" s="5"/>
      <c r="PYH70" s="5"/>
      <c r="PYI70" s="5"/>
      <c r="PYJ70" s="5"/>
      <c r="PYK70" s="5"/>
      <c r="PYL70" s="5"/>
      <c r="PYM70" s="5"/>
      <c r="PYN70" s="5"/>
      <c r="PYO70" s="5"/>
      <c r="PYP70" s="5"/>
      <c r="PYQ70" s="5"/>
      <c r="PYR70" s="5"/>
      <c r="PYS70" s="5"/>
      <c r="PYT70" s="5"/>
      <c r="PYU70" s="5"/>
      <c r="PYV70" s="5"/>
      <c r="PYW70" s="5"/>
      <c r="PYX70" s="5"/>
      <c r="PYY70" s="5"/>
      <c r="PYZ70" s="5"/>
      <c r="PZA70" s="5"/>
      <c r="PZB70" s="5"/>
      <c r="PZC70" s="5"/>
      <c r="PZD70" s="5"/>
      <c r="PZE70" s="5"/>
      <c r="PZF70" s="5"/>
      <c r="PZG70" s="5"/>
      <c r="PZH70" s="5"/>
      <c r="PZI70" s="5"/>
      <c r="PZJ70" s="5"/>
      <c r="PZK70" s="5"/>
      <c r="PZL70" s="5"/>
      <c r="PZM70" s="5"/>
      <c r="PZN70" s="5"/>
      <c r="PZO70" s="5"/>
      <c r="PZP70" s="5"/>
      <c r="PZQ70" s="5"/>
      <c r="PZR70" s="5"/>
      <c r="PZS70" s="5"/>
      <c r="PZT70" s="5"/>
      <c r="PZU70" s="5"/>
      <c r="PZV70" s="5"/>
      <c r="PZW70" s="5"/>
      <c r="PZX70" s="5"/>
      <c r="PZY70" s="5"/>
      <c r="PZZ70" s="5"/>
      <c r="QAA70" s="5"/>
      <c r="QAB70" s="5"/>
      <c r="QAC70" s="5"/>
      <c r="QAD70" s="5"/>
      <c r="QAE70" s="5"/>
      <c r="QAF70" s="5"/>
      <c r="QAG70" s="5"/>
      <c r="QAH70" s="5"/>
      <c r="QAI70" s="5"/>
      <c r="QAJ70" s="5"/>
      <c r="QAK70" s="5"/>
      <c r="QAL70" s="5"/>
      <c r="QAM70" s="5"/>
      <c r="QAN70" s="5"/>
      <c r="QAO70" s="5"/>
      <c r="QAP70" s="5"/>
      <c r="QAQ70" s="5"/>
      <c r="QAR70" s="5"/>
      <c r="QAS70" s="5"/>
      <c r="QAT70" s="5"/>
      <c r="QAU70" s="5"/>
      <c r="QAV70" s="5"/>
      <c r="QAW70" s="5"/>
      <c r="QAX70" s="5"/>
      <c r="QAY70" s="5"/>
      <c r="QAZ70" s="5"/>
      <c r="QBA70" s="5"/>
      <c r="QBB70" s="5"/>
      <c r="QBC70" s="5"/>
      <c r="QBD70" s="5"/>
      <c r="QBE70" s="5"/>
      <c r="QBF70" s="5"/>
      <c r="QBG70" s="5"/>
      <c r="QBH70" s="5"/>
      <c r="QBI70" s="5"/>
      <c r="QBJ70" s="5"/>
      <c r="QBK70" s="5"/>
      <c r="QBL70" s="5"/>
      <c r="QBM70" s="5"/>
      <c r="QBN70" s="5"/>
      <c r="QBO70" s="5"/>
      <c r="QBP70" s="5"/>
      <c r="QBQ70" s="5"/>
      <c r="QBR70" s="5"/>
      <c r="QBS70" s="5"/>
      <c r="QBT70" s="5"/>
      <c r="QBU70" s="5"/>
      <c r="QBV70" s="5"/>
      <c r="QBW70" s="5"/>
      <c r="QBX70" s="5"/>
      <c r="QBY70" s="5"/>
      <c r="QBZ70" s="5"/>
      <c r="QCA70" s="5"/>
      <c r="QCB70" s="5"/>
      <c r="QCC70" s="5"/>
      <c r="QCD70" s="5"/>
      <c r="QCE70" s="5"/>
      <c r="QCF70" s="5"/>
      <c r="QCG70" s="5"/>
      <c r="QCH70" s="5"/>
      <c r="QCI70" s="5"/>
      <c r="QCJ70" s="5"/>
      <c r="QCK70" s="5"/>
      <c r="QCL70" s="5"/>
      <c r="QCM70" s="5"/>
      <c r="QCN70" s="5"/>
      <c r="QCO70" s="5"/>
      <c r="QCP70" s="5"/>
      <c r="QCQ70" s="5"/>
      <c r="QCR70" s="5"/>
      <c r="QCS70" s="5"/>
      <c r="QCT70" s="5"/>
      <c r="QCU70" s="5"/>
      <c r="QCV70" s="5"/>
      <c r="QCW70" s="5"/>
      <c r="QCX70" s="5"/>
      <c r="QCY70" s="5"/>
      <c r="QCZ70" s="5"/>
      <c r="QDA70" s="5"/>
      <c r="QDB70" s="5"/>
      <c r="QDC70" s="5"/>
      <c r="QDD70" s="5"/>
      <c r="QDE70" s="5"/>
      <c r="QDF70" s="5"/>
      <c r="QDG70" s="5"/>
      <c r="QDH70" s="5"/>
      <c r="QDI70" s="5"/>
      <c r="QDJ70" s="5"/>
      <c r="QDK70" s="5"/>
      <c r="QDL70" s="5"/>
      <c r="QDM70" s="5"/>
      <c r="QDN70" s="5"/>
      <c r="QDO70" s="5"/>
      <c r="QDP70" s="5"/>
      <c r="QDQ70" s="5"/>
      <c r="QDR70" s="5"/>
      <c r="QDS70" s="5"/>
      <c r="QDT70" s="5"/>
      <c r="QDU70" s="5"/>
      <c r="QDV70" s="5"/>
      <c r="QDW70" s="5"/>
      <c r="QDX70" s="5"/>
      <c r="QDY70" s="5"/>
      <c r="QDZ70" s="5"/>
      <c r="QEA70" s="5"/>
      <c r="QEB70" s="5"/>
      <c r="QEC70" s="5"/>
      <c r="QED70" s="5"/>
      <c r="QEE70" s="5"/>
      <c r="QEF70" s="5"/>
      <c r="QEG70" s="5"/>
      <c r="QEH70" s="5"/>
      <c r="QEI70" s="5"/>
      <c r="QEJ70" s="5"/>
      <c r="QEK70" s="5"/>
      <c r="QEL70" s="5"/>
      <c r="QEM70" s="5"/>
      <c r="QEN70" s="5"/>
      <c r="QEO70" s="5"/>
      <c r="QEP70" s="5"/>
      <c r="QEQ70" s="5"/>
      <c r="QER70" s="5"/>
      <c r="QES70" s="5"/>
      <c r="QET70" s="5"/>
      <c r="QEU70" s="5"/>
      <c r="QEV70" s="5"/>
      <c r="QEW70" s="5"/>
      <c r="QEX70" s="5"/>
      <c r="QEY70" s="5"/>
      <c r="QEZ70" s="5"/>
      <c r="QFA70" s="5"/>
      <c r="QFB70" s="5"/>
      <c r="QFC70" s="5"/>
      <c r="QFD70" s="5"/>
      <c r="QFE70" s="5"/>
      <c r="QFF70" s="5"/>
      <c r="QFG70" s="5"/>
      <c r="QFH70" s="5"/>
      <c r="QFI70" s="5"/>
      <c r="QFJ70" s="5"/>
      <c r="QFK70" s="5"/>
      <c r="QFL70" s="5"/>
      <c r="QFM70" s="5"/>
      <c r="QFN70" s="5"/>
      <c r="QFO70" s="5"/>
      <c r="QFP70" s="5"/>
      <c r="QFQ70" s="5"/>
      <c r="QFR70" s="5"/>
      <c r="QFS70" s="5"/>
      <c r="QFT70" s="5"/>
      <c r="QFU70" s="5"/>
      <c r="QFV70" s="5"/>
      <c r="QFW70" s="5"/>
      <c r="QFX70" s="5"/>
      <c r="QFY70" s="5"/>
      <c r="QFZ70" s="5"/>
      <c r="QGA70" s="5"/>
      <c r="QGB70" s="5"/>
      <c r="QGC70" s="5"/>
      <c r="QGD70" s="5"/>
      <c r="QGE70" s="5"/>
      <c r="QGF70" s="5"/>
      <c r="QGG70" s="5"/>
      <c r="QGH70" s="5"/>
      <c r="QGI70" s="5"/>
      <c r="QGJ70" s="5"/>
      <c r="QGK70" s="5"/>
      <c r="QGL70" s="5"/>
      <c r="QGM70" s="5"/>
      <c r="QGN70" s="5"/>
      <c r="QGO70" s="5"/>
      <c r="QGP70" s="5"/>
      <c r="QGQ70" s="5"/>
      <c r="QGR70" s="5"/>
      <c r="QGS70" s="5"/>
      <c r="QGT70" s="5"/>
      <c r="QGU70" s="5"/>
      <c r="QGV70" s="5"/>
      <c r="QGW70" s="5"/>
      <c r="QGX70" s="5"/>
      <c r="QGY70" s="5"/>
      <c r="QGZ70" s="5"/>
      <c r="QHA70" s="5"/>
      <c r="QHB70" s="5"/>
      <c r="QHC70" s="5"/>
      <c r="QHD70" s="5"/>
      <c r="QHE70" s="5"/>
      <c r="QHF70" s="5"/>
      <c r="QHG70" s="5"/>
      <c r="QHH70" s="5"/>
      <c r="QHI70" s="5"/>
      <c r="QHJ70" s="5"/>
      <c r="QHK70" s="5"/>
      <c r="QHL70" s="5"/>
      <c r="QHM70" s="5"/>
      <c r="QHN70" s="5"/>
      <c r="QHO70" s="5"/>
      <c r="QHP70" s="5"/>
      <c r="QHQ70" s="5"/>
      <c r="QHR70" s="5"/>
      <c r="QHS70" s="5"/>
      <c r="QHT70" s="5"/>
      <c r="QHU70" s="5"/>
      <c r="QHV70" s="5"/>
      <c r="QHW70" s="5"/>
      <c r="QHX70" s="5"/>
      <c r="QHY70" s="5"/>
      <c r="QHZ70" s="5"/>
      <c r="QIA70" s="5"/>
      <c r="QIB70" s="5"/>
      <c r="QIC70" s="5"/>
      <c r="QID70" s="5"/>
      <c r="QIE70" s="5"/>
      <c r="QIF70" s="5"/>
      <c r="QIG70" s="5"/>
      <c r="QIH70" s="5"/>
      <c r="QII70" s="5"/>
      <c r="QIJ70" s="5"/>
      <c r="QIK70" s="5"/>
      <c r="QIL70" s="5"/>
      <c r="QIM70" s="5"/>
      <c r="QIN70" s="5"/>
      <c r="QIO70" s="5"/>
      <c r="QIP70" s="5"/>
      <c r="QIQ70" s="5"/>
      <c r="QIR70" s="5"/>
      <c r="QIS70" s="5"/>
      <c r="QIT70" s="5"/>
      <c r="QIU70" s="5"/>
      <c r="QIV70" s="5"/>
      <c r="QIW70" s="5"/>
      <c r="QIX70" s="5"/>
      <c r="QIY70" s="5"/>
      <c r="QIZ70" s="5"/>
      <c r="QJA70" s="5"/>
      <c r="QJB70" s="5"/>
      <c r="QJC70" s="5"/>
      <c r="QJD70" s="5"/>
      <c r="QJE70" s="5"/>
      <c r="QJF70" s="5"/>
      <c r="QJG70" s="5"/>
      <c r="QJH70" s="5"/>
      <c r="QJI70" s="5"/>
      <c r="QJJ70" s="5"/>
      <c r="QJK70" s="5"/>
      <c r="QJL70" s="5"/>
      <c r="QJM70" s="5"/>
      <c r="QJN70" s="5"/>
      <c r="QJO70" s="5"/>
      <c r="QJP70" s="5"/>
      <c r="QJQ70" s="5"/>
      <c r="QJR70" s="5"/>
      <c r="QJS70" s="5"/>
      <c r="QJT70" s="5"/>
      <c r="QJU70" s="5"/>
      <c r="QJV70" s="5"/>
      <c r="QJW70" s="5"/>
      <c r="QJX70" s="5"/>
      <c r="QJY70" s="5"/>
      <c r="QJZ70" s="5"/>
      <c r="QKA70" s="5"/>
      <c r="QKB70" s="5"/>
      <c r="QKC70" s="5"/>
      <c r="QKD70" s="5"/>
      <c r="QKE70" s="5"/>
      <c r="QKF70" s="5"/>
      <c r="QKG70" s="5"/>
      <c r="QKH70" s="5"/>
      <c r="QKI70" s="5"/>
      <c r="QKJ70" s="5"/>
      <c r="QKK70" s="5"/>
      <c r="QKL70" s="5"/>
      <c r="QKM70" s="5"/>
      <c r="QKN70" s="5"/>
      <c r="QKO70" s="5"/>
      <c r="QKP70" s="5"/>
      <c r="QKQ70" s="5"/>
      <c r="QKR70" s="5"/>
      <c r="QKS70" s="5"/>
      <c r="QKT70" s="5"/>
      <c r="QKU70" s="5"/>
      <c r="QKV70" s="5"/>
      <c r="QKW70" s="5"/>
      <c r="QKX70" s="5"/>
      <c r="QKY70" s="5"/>
      <c r="QKZ70" s="5"/>
      <c r="QLA70" s="5"/>
      <c r="QLB70" s="5"/>
      <c r="QLC70" s="5"/>
      <c r="QLD70" s="5"/>
      <c r="QLE70" s="5"/>
      <c r="QLF70" s="5"/>
      <c r="QLG70" s="5"/>
      <c r="QLH70" s="5"/>
      <c r="QLI70" s="5"/>
      <c r="QLJ70" s="5"/>
      <c r="QLK70" s="5"/>
      <c r="QLL70" s="5"/>
      <c r="QLM70" s="5"/>
      <c r="QLN70" s="5"/>
      <c r="QLO70" s="5"/>
      <c r="QLP70" s="5"/>
      <c r="QLQ70" s="5"/>
      <c r="QLR70" s="5"/>
      <c r="QLS70" s="5"/>
      <c r="QLT70" s="5"/>
      <c r="QLU70" s="5"/>
      <c r="QLV70" s="5"/>
      <c r="QLW70" s="5"/>
      <c r="QLX70" s="5"/>
      <c r="QLY70" s="5"/>
      <c r="QLZ70" s="5"/>
      <c r="QMA70" s="5"/>
      <c r="QMB70" s="5"/>
      <c r="QMC70" s="5"/>
      <c r="QMD70" s="5"/>
      <c r="QME70" s="5"/>
      <c r="QMF70" s="5"/>
      <c r="QMG70" s="5"/>
      <c r="QMH70" s="5"/>
      <c r="QMI70" s="5"/>
      <c r="QMJ70" s="5"/>
      <c r="QMK70" s="5"/>
      <c r="QML70" s="5"/>
      <c r="QMM70" s="5"/>
      <c r="QMN70" s="5"/>
      <c r="QMO70" s="5"/>
      <c r="QMP70" s="5"/>
      <c r="QMQ70" s="5"/>
      <c r="QMR70" s="5"/>
      <c r="QMS70" s="5"/>
      <c r="QMT70" s="5"/>
      <c r="QMU70" s="5"/>
      <c r="QMV70" s="5"/>
      <c r="QMW70" s="5"/>
      <c r="QMX70" s="5"/>
      <c r="QMY70" s="5"/>
      <c r="QMZ70" s="5"/>
      <c r="QNA70" s="5"/>
      <c r="QNB70" s="5"/>
      <c r="QNC70" s="5"/>
      <c r="QND70" s="5"/>
      <c r="QNE70" s="5"/>
      <c r="QNF70" s="5"/>
      <c r="QNG70" s="5"/>
      <c r="QNH70" s="5"/>
      <c r="QNI70" s="5"/>
      <c r="QNJ70" s="5"/>
      <c r="QNK70" s="5"/>
      <c r="QNL70" s="5"/>
      <c r="QNM70" s="5"/>
      <c r="QNN70" s="5"/>
      <c r="QNO70" s="5"/>
      <c r="QNP70" s="5"/>
      <c r="QNQ70" s="5"/>
      <c r="QNR70" s="5"/>
      <c r="QNS70" s="5"/>
      <c r="QNT70" s="5"/>
      <c r="QNU70" s="5"/>
      <c r="QNV70" s="5"/>
      <c r="QNW70" s="5"/>
      <c r="QNX70" s="5"/>
      <c r="QNY70" s="5"/>
      <c r="QNZ70" s="5"/>
      <c r="QOA70" s="5"/>
      <c r="QOB70" s="5"/>
      <c r="QOC70" s="5"/>
      <c r="QOD70" s="5"/>
      <c r="QOE70" s="5"/>
      <c r="QOF70" s="5"/>
      <c r="QOG70" s="5"/>
      <c r="QOH70" s="5"/>
      <c r="QOI70" s="5"/>
      <c r="QOJ70" s="5"/>
      <c r="QOK70" s="5"/>
      <c r="QOL70" s="5"/>
      <c r="QOM70" s="5"/>
      <c r="QON70" s="5"/>
      <c r="QOO70" s="5"/>
      <c r="QOP70" s="5"/>
      <c r="QOQ70" s="5"/>
      <c r="QOR70" s="5"/>
      <c r="QOS70" s="5"/>
      <c r="QOT70" s="5"/>
      <c r="QOU70" s="5"/>
      <c r="QOV70" s="5"/>
      <c r="QOW70" s="5"/>
      <c r="QOX70" s="5"/>
      <c r="QOY70" s="5"/>
      <c r="QOZ70" s="5"/>
      <c r="QPA70" s="5"/>
      <c r="QPB70" s="5"/>
      <c r="QPC70" s="5"/>
      <c r="QPD70" s="5"/>
      <c r="QPE70" s="5"/>
      <c r="QPF70" s="5"/>
      <c r="QPG70" s="5"/>
      <c r="QPH70" s="5"/>
      <c r="QPI70" s="5"/>
      <c r="QPJ70" s="5"/>
      <c r="QPK70" s="5"/>
      <c r="QPL70" s="5"/>
      <c r="QPM70" s="5"/>
      <c r="QPN70" s="5"/>
      <c r="QPO70" s="5"/>
      <c r="QPP70" s="5"/>
      <c r="QPQ70" s="5"/>
      <c r="QPR70" s="5"/>
      <c r="QPS70" s="5"/>
      <c r="QPT70" s="5"/>
      <c r="QPU70" s="5"/>
      <c r="QPV70" s="5"/>
      <c r="QPW70" s="5"/>
      <c r="QPX70" s="5"/>
      <c r="QPY70" s="5"/>
      <c r="QPZ70" s="5"/>
      <c r="QQA70" s="5"/>
      <c r="QQB70" s="5"/>
      <c r="QQC70" s="5"/>
      <c r="QQD70" s="5"/>
      <c r="QQE70" s="5"/>
      <c r="QQF70" s="5"/>
      <c r="QQG70" s="5"/>
      <c r="QQH70" s="5"/>
      <c r="QQI70" s="5"/>
      <c r="QQJ70" s="5"/>
      <c r="QQK70" s="5"/>
      <c r="QQL70" s="5"/>
      <c r="QQM70" s="5"/>
      <c r="QQN70" s="5"/>
      <c r="QQO70" s="5"/>
      <c r="QQP70" s="5"/>
      <c r="QQQ70" s="5"/>
      <c r="QQR70" s="5"/>
      <c r="QQS70" s="5"/>
      <c r="QQT70" s="5"/>
      <c r="QQU70" s="5"/>
      <c r="QQV70" s="5"/>
      <c r="QQW70" s="5"/>
      <c r="QQX70" s="5"/>
      <c r="QQY70" s="5"/>
      <c r="QQZ70" s="5"/>
      <c r="QRA70" s="5"/>
      <c r="QRB70" s="5"/>
      <c r="QRC70" s="5"/>
      <c r="QRD70" s="5"/>
      <c r="QRE70" s="5"/>
      <c r="QRF70" s="5"/>
      <c r="QRG70" s="5"/>
      <c r="QRH70" s="5"/>
      <c r="QRI70" s="5"/>
      <c r="QRJ70" s="5"/>
      <c r="QRK70" s="5"/>
      <c r="QRL70" s="5"/>
      <c r="QRM70" s="5"/>
      <c r="QRN70" s="5"/>
      <c r="QRO70" s="5"/>
      <c r="QRP70" s="5"/>
      <c r="QRQ70" s="5"/>
      <c r="QRR70" s="5"/>
      <c r="QRS70" s="5"/>
      <c r="QRT70" s="5"/>
      <c r="QRU70" s="5"/>
      <c r="QRV70" s="5"/>
      <c r="QRW70" s="5"/>
      <c r="QRX70" s="5"/>
      <c r="QRY70" s="5"/>
      <c r="QRZ70" s="5"/>
      <c r="QSA70" s="5"/>
      <c r="QSB70" s="5"/>
      <c r="QSC70" s="5"/>
      <c r="QSD70" s="5"/>
      <c r="QSE70" s="5"/>
      <c r="QSF70" s="5"/>
      <c r="QSG70" s="5"/>
      <c r="QSH70" s="5"/>
      <c r="QSI70" s="5"/>
      <c r="QSJ70" s="5"/>
      <c r="QSK70" s="5"/>
      <c r="QSL70" s="5"/>
      <c r="QSM70" s="5"/>
      <c r="QSN70" s="5"/>
      <c r="QSO70" s="5"/>
      <c r="QSP70" s="5"/>
      <c r="QSQ70" s="5"/>
      <c r="QSR70" s="5"/>
      <c r="QSS70" s="5"/>
      <c r="QST70" s="5"/>
      <c r="QSU70" s="5"/>
      <c r="QSV70" s="5"/>
      <c r="QSW70" s="5"/>
      <c r="QSX70" s="5"/>
      <c r="QSY70" s="5"/>
      <c r="QSZ70" s="5"/>
      <c r="QTA70" s="5"/>
      <c r="QTB70" s="5"/>
      <c r="QTC70" s="5"/>
      <c r="QTD70" s="5"/>
      <c r="QTE70" s="5"/>
      <c r="QTF70" s="5"/>
      <c r="QTG70" s="5"/>
      <c r="QTH70" s="5"/>
      <c r="QTI70" s="5"/>
      <c r="QTJ70" s="5"/>
      <c r="QTK70" s="5"/>
      <c r="QTL70" s="5"/>
      <c r="QTM70" s="5"/>
      <c r="QTN70" s="5"/>
      <c r="QTO70" s="5"/>
      <c r="QTP70" s="5"/>
      <c r="QTQ70" s="5"/>
      <c r="QTR70" s="5"/>
      <c r="QTS70" s="5"/>
      <c r="QTT70" s="5"/>
      <c r="QTU70" s="5"/>
      <c r="QTV70" s="5"/>
      <c r="QTW70" s="5"/>
      <c r="QTX70" s="5"/>
      <c r="QTY70" s="5"/>
      <c r="QTZ70" s="5"/>
      <c r="QUA70" s="5"/>
      <c r="QUB70" s="5"/>
      <c r="QUC70" s="5"/>
      <c r="QUD70" s="5"/>
      <c r="QUE70" s="5"/>
      <c r="QUF70" s="5"/>
      <c r="QUG70" s="5"/>
      <c r="QUH70" s="5"/>
      <c r="QUI70" s="5"/>
      <c r="QUJ70" s="5"/>
      <c r="QUK70" s="5"/>
      <c r="QUL70" s="5"/>
      <c r="QUM70" s="5"/>
      <c r="QUN70" s="5"/>
      <c r="QUO70" s="5"/>
      <c r="QUP70" s="5"/>
      <c r="QUQ70" s="5"/>
      <c r="QUR70" s="5"/>
      <c r="QUS70" s="5"/>
      <c r="QUT70" s="5"/>
      <c r="QUU70" s="5"/>
      <c r="QUV70" s="5"/>
      <c r="QUW70" s="5"/>
      <c r="QUX70" s="5"/>
      <c r="QUY70" s="5"/>
      <c r="QUZ70" s="5"/>
      <c r="QVA70" s="5"/>
      <c r="QVB70" s="5"/>
      <c r="QVC70" s="5"/>
      <c r="QVD70" s="5"/>
      <c r="QVE70" s="5"/>
      <c r="QVF70" s="5"/>
      <c r="QVG70" s="5"/>
      <c r="QVH70" s="5"/>
      <c r="QVI70" s="5"/>
      <c r="QVJ70" s="5"/>
      <c r="QVK70" s="5"/>
      <c r="QVL70" s="5"/>
      <c r="QVM70" s="5"/>
      <c r="QVN70" s="5"/>
      <c r="QVO70" s="5"/>
      <c r="QVP70" s="5"/>
      <c r="QVQ70" s="5"/>
      <c r="QVR70" s="5"/>
      <c r="QVS70" s="5"/>
      <c r="QVT70" s="5"/>
      <c r="QVU70" s="5"/>
      <c r="QVV70" s="5"/>
      <c r="QVW70" s="5"/>
      <c r="QVX70" s="5"/>
      <c r="QVY70" s="5"/>
      <c r="QVZ70" s="5"/>
      <c r="QWA70" s="5"/>
      <c r="QWB70" s="5"/>
      <c r="QWC70" s="5"/>
      <c r="QWD70" s="5"/>
      <c r="QWE70" s="5"/>
      <c r="QWF70" s="5"/>
      <c r="QWG70" s="5"/>
      <c r="QWH70" s="5"/>
      <c r="QWI70" s="5"/>
      <c r="QWJ70" s="5"/>
      <c r="QWK70" s="5"/>
      <c r="QWL70" s="5"/>
      <c r="QWM70" s="5"/>
      <c r="QWN70" s="5"/>
      <c r="QWO70" s="5"/>
      <c r="QWP70" s="5"/>
      <c r="QWQ70" s="5"/>
      <c r="QWR70" s="5"/>
      <c r="QWS70" s="5"/>
      <c r="QWT70" s="5"/>
      <c r="QWU70" s="5"/>
      <c r="QWV70" s="5"/>
      <c r="QWW70" s="5"/>
      <c r="QWX70" s="5"/>
      <c r="QWY70" s="5"/>
      <c r="QWZ70" s="5"/>
      <c r="QXA70" s="5"/>
      <c r="QXB70" s="5"/>
      <c r="QXC70" s="5"/>
      <c r="QXD70" s="5"/>
      <c r="QXE70" s="5"/>
      <c r="QXF70" s="5"/>
      <c r="QXG70" s="5"/>
      <c r="QXH70" s="5"/>
      <c r="QXI70" s="5"/>
      <c r="QXJ70" s="5"/>
      <c r="QXK70" s="5"/>
      <c r="QXL70" s="5"/>
      <c r="QXM70" s="5"/>
      <c r="QXN70" s="5"/>
      <c r="QXO70" s="5"/>
      <c r="QXP70" s="5"/>
      <c r="QXQ70" s="5"/>
      <c r="QXR70" s="5"/>
      <c r="QXS70" s="5"/>
      <c r="QXT70" s="5"/>
      <c r="QXU70" s="5"/>
      <c r="QXV70" s="5"/>
      <c r="QXW70" s="5"/>
      <c r="QXX70" s="5"/>
      <c r="QXY70" s="5"/>
      <c r="QXZ70" s="5"/>
      <c r="QYA70" s="5"/>
      <c r="QYB70" s="5"/>
      <c r="QYC70" s="5"/>
      <c r="QYD70" s="5"/>
      <c r="QYE70" s="5"/>
      <c r="QYF70" s="5"/>
      <c r="QYG70" s="5"/>
      <c r="QYH70" s="5"/>
      <c r="QYI70" s="5"/>
      <c r="QYJ70" s="5"/>
      <c r="QYK70" s="5"/>
      <c r="QYL70" s="5"/>
      <c r="QYM70" s="5"/>
      <c r="QYN70" s="5"/>
      <c r="QYO70" s="5"/>
      <c r="QYP70" s="5"/>
      <c r="QYQ70" s="5"/>
      <c r="QYR70" s="5"/>
      <c r="QYS70" s="5"/>
      <c r="QYT70" s="5"/>
      <c r="QYU70" s="5"/>
      <c r="QYV70" s="5"/>
      <c r="QYW70" s="5"/>
      <c r="QYX70" s="5"/>
      <c r="QYY70" s="5"/>
      <c r="QYZ70" s="5"/>
      <c r="QZA70" s="5"/>
      <c r="QZB70" s="5"/>
      <c r="QZC70" s="5"/>
      <c r="QZD70" s="5"/>
      <c r="QZE70" s="5"/>
      <c r="QZF70" s="5"/>
      <c r="QZG70" s="5"/>
      <c r="QZH70" s="5"/>
      <c r="QZI70" s="5"/>
      <c r="QZJ70" s="5"/>
      <c r="QZK70" s="5"/>
      <c r="QZL70" s="5"/>
      <c r="QZM70" s="5"/>
      <c r="QZN70" s="5"/>
      <c r="QZO70" s="5"/>
      <c r="QZP70" s="5"/>
      <c r="QZQ70" s="5"/>
      <c r="QZR70" s="5"/>
      <c r="QZS70" s="5"/>
      <c r="QZT70" s="5"/>
      <c r="QZU70" s="5"/>
      <c r="QZV70" s="5"/>
      <c r="QZW70" s="5"/>
      <c r="QZX70" s="5"/>
      <c r="QZY70" s="5"/>
      <c r="QZZ70" s="5"/>
      <c r="RAA70" s="5"/>
      <c r="RAB70" s="5"/>
      <c r="RAC70" s="5"/>
      <c r="RAD70" s="5"/>
      <c r="RAE70" s="5"/>
      <c r="RAF70" s="5"/>
      <c r="RAG70" s="5"/>
      <c r="RAH70" s="5"/>
      <c r="RAI70" s="5"/>
      <c r="RAJ70" s="5"/>
      <c r="RAK70" s="5"/>
      <c r="RAL70" s="5"/>
      <c r="RAM70" s="5"/>
      <c r="RAN70" s="5"/>
      <c r="RAO70" s="5"/>
      <c r="RAP70" s="5"/>
      <c r="RAQ70" s="5"/>
      <c r="RAR70" s="5"/>
      <c r="RAS70" s="5"/>
      <c r="RAT70" s="5"/>
      <c r="RAU70" s="5"/>
      <c r="RAV70" s="5"/>
      <c r="RAW70" s="5"/>
      <c r="RAX70" s="5"/>
      <c r="RAY70" s="5"/>
      <c r="RAZ70" s="5"/>
      <c r="RBA70" s="5"/>
      <c r="RBB70" s="5"/>
      <c r="RBC70" s="5"/>
      <c r="RBD70" s="5"/>
      <c r="RBE70" s="5"/>
      <c r="RBF70" s="5"/>
      <c r="RBG70" s="5"/>
      <c r="RBH70" s="5"/>
      <c r="RBI70" s="5"/>
      <c r="RBJ70" s="5"/>
      <c r="RBK70" s="5"/>
      <c r="RBL70" s="5"/>
      <c r="RBM70" s="5"/>
      <c r="RBN70" s="5"/>
      <c r="RBO70" s="5"/>
      <c r="RBP70" s="5"/>
      <c r="RBQ70" s="5"/>
      <c r="RBR70" s="5"/>
      <c r="RBS70" s="5"/>
      <c r="RBT70" s="5"/>
      <c r="RBU70" s="5"/>
      <c r="RBV70" s="5"/>
      <c r="RBW70" s="5"/>
      <c r="RBX70" s="5"/>
      <c r="RBY70" s="5"/>
      <c r="RBZ70" s="5"/>
      <c r="RCA70" s="5"/>
      <c r="RCB70" s="5"/>
      <c r="RCC70" s="5"/>
      <c r="RCD70" s="5"/>
      <c r="RCE70" s="5"/>
      <c r="RCF70" s="5"/>
      <c r="RCG70" s="5"/>
      <c r="RCH70" s="5"/>
      <c r="RCI70" s="5"/>
      <c r="RCJ70" s="5"/>
      <c r="RCK70" s="5"/>
      <c r="RCL70" s="5"/>
      <c r="RCM70" s="5"/>
      <c r="RCN70" s="5"/>
      <c r="RCO70" s="5"/>
      <c r="RCP70" s="5"/>
      <c r="RCQ70" s="5"/>
      <c r="RCR70" s="5"/>
      <c r="RCS70" s="5"/>
      <c r="RCT70" s="5"/>
      <c r="RCU70" s="5"/>
      <c r="RCV70" s="5"/>
      <c r="RCW70" s="5"/>
      <c r="RCX70" s="5"/>
      <c r="RCY70" s="5"/>
      <c r="RCZ70" s="5"/>
      <c r="RDA70" s="5"/>
      <c r="RDB70" s="5"/>
      <c r="RDC70" s="5"/>
      <c r="RDD70" s="5"/>
      <c r="RDE70" s="5"/>
      <c r="RDF70" s="5"/>
      <c r="RDG70" s="5"/>
      <c r="RDH70" s="5"/>
      <c r="RDI70" s="5"/>
      <c r="RDJ70" s="5"/>
      <c r="RDK70" s="5"/>
      <c r="RDL70" s="5"/>
      <c r="RDM70" s="5"/>
      <c r="RDN70" s="5"/>
      <c r="RDO70" s="5"/>
      <c r="RDP70" s="5"/>
      <c r="RDQ70" s="5"/>
      <c r="RDR70" s="5"/>
      <c r="RDS70" s="5"/>
      <c r="RDT70" s="5"/>
      <c r="RDU70" s="5"/>
      <c r="RDV70" s="5"/>
      <c r="RDW70" s="5"/>
      <c r="RDX70" s="5"/>
      <c r="RDY70" s="5"/>
      <c r="RDZ70" s="5"/>
      <c r="REA70" s="5"/>
      <c r="REB70" s="5"/>
      <c r="REC70" s="5"/>
      <c r="RED70" s="5"/>
      <c r="REE70" s="5"/>
      <c r="REF70" s="5"/>
      <c r="REG70" s="5"/>
      <c r="REH70" s="5"/>
      <c r="REI70" s="5"/>
      <c r="REJ70" s="5"/>
      <c r="REK70" s="5"/>
      <c r="REL70" s="5"/>
      <c r="REM70" s="5"/>
      <c r="REN70" s="5"/>
      <c r="REO70" s="5"/>
      <c r="REP70" s="5"/>
      <c r="REQ70" s="5"/>
      <c r="RER70" s="5"/>
      <c r="RES70" s="5"/>
      <c r="RET70" s="5"/>
      <c r="REU70" s="5"/>
      <c r="REV70" s="5"/>
      <c r="REW70" s="5"/>
      <c r="REX70" s="5"/>
      <c r="REY70" s="5"/>
      <c r="REZ70" s="5"/>
      <c r="RFA70" s="5"/>
      <c r="RFB70" s="5"/>
      <c r="RFC70" s="5"/>
      <c r="RFD70" s="5"/>
      <c r="RFE70" s="5"/>
      <c r="RFF70" s="5"/>
      <c r="RFG70" s="5"/>
      <c r="RFH70" s="5"/>
      <c r="RFI70" s="5"/>
      <c r="RFJ70" s="5"/>
      <c r="RFK70" s="5"/>
      <c r="RFL70" s="5"/>
      <c r="RFM70" s="5"/>
      <c r="RFN70" s="5"/>
      <c r="RFO70" s="5"/>
      <c r="RFP70" s="5"/>
      <c r="RFQ70" s="5"/>
      <c r="RFR70" s="5"/>
      <c r="RFS70" s="5"/>
      <c r="RFT70" s="5"/>
      <c r="RFU70" s="5"/>
      <c r="RFV70" s="5"/>
      <c r="RFW70" s="5"/>
      <c r="RFX70" s="5"/>
      <c r="RFY70" s="5"/>
      <c r="RFZ70" s="5"/>
      <c r="RGA70" s="5"/>
      <c r="RGB70" s="5"/>
      <c r="RGC70" s="5"/>
      <c r="RGD70" s="5"/>
      <c r="RGE70" s="5"/>
      <c r="RGF70" s="5"/>
      <c r="RGG70" s="5"/>
      <c r="RGH70" s="5"/>
      <c r="RGI70" s="5"/>
      <c r="RGJ70" s="5"/>
      <c r="RGK70" s="5"/>
      <c r="RGL70" s="5"/>
      <c r="RGM70" s="5"/>
      <c r="RGN70" s="5"/>
      <c r="RGO70" s="5"/>
      <c r="RGP70" s="5"/>
      <c r="RGQ70" s="5"/>
      <c r="RGR70" s="5"/>
      <c r="RGS70" s="5"/>
      <c r="RGT70" s="5"/>
      <c r="RGU70" s="5"/>
      <c r="RGV70" s="5"/>
      <c r="RGW70" s="5"/>
      <c r="RGX70" s="5"/>
      <c r="RGY70" s="5"/>
      <c r="RGZ70" s="5"/>
      <c r="RHA70" s="5"/>
      <c r="RHB70" s="5"/>
      <c r="RHC70" s="5"/>
      <c r="RHD70" s="5"/>
      <c r="RHE70" s="5"/>
      <c r="RHF70" s="5"/>
      <c r="RHG70" s="5"/>
      <c r="RHH70" s="5"/>
      <c r="RHI70" s="5"/>
      <c r="RHJ70" s="5"/>
      <c r="RHK70" s="5"/>
      <c r="RHL70" s="5"/>
      <c r="RHM70" s="5"/>
      <c r="RHN70" s="5"/>
      <c r="RHO70" s="5"/>
      <c r="RHP70" s="5"/>
      <c r="RHQ70" s="5"/>
      <c r="RHR70" s="5"/>
      <c r="RHS70" s="5"/>
      <c r="RHT70" s="5"/>
      <c r="RHU70" s="5"/>
      <c r="RHV70" s="5"/>
      <c r="RHW70" s="5"/>
      <c r="RHX70" s="5"/>
      <c r="RHY70" s="5"/>
      <c r="RHZ70" s="5"/>
      <c r="RIA70" s="5"/>
      <c r="RIB70" s="5"/>
      <c r="RIC70" s="5"/>
      <c r="RID70" s="5"/>
      <c r="RIE70" s="5"/>
      <c r="RIF70" s="5"/>
      <c r="RIG70" s="5"/>
      <c r="RIH70" s="5"/>
      <c r="RII70" s="5"/>
      <c r="RIJ70" s="5"/>
      <c r="RIK70" s="5"/>
      <c r="RIL70" s="5"/>
      <c r="RIM70" s="5"/>
      <c r="RIN70" s="5"/>
      <c r="RIO70" s="5"/>
      <c r="RIP70" s="5"/>
      <c r="RIQ70" s="5"/>
      <c r="RIR70" s="5"/>
      <c r="RIS70" s="5"/>
      <c r="RIT70" s="5"/>
      <c r="RIU70" s="5"/>
      <c r="RIV70" s="5"/>
      <c r="RIW70" s="5"/>
      <c r="RIX70" s="5"/>
      <c r="RIY70" s="5"/>
      <c r="RIZ70" s="5"/>
      <c r="RJA70" s="5"/>
      <c r="RJB70" s="5"/>
      <c r="RJC70" s="5"/>
      <c r="RJD70" s="5"/>
      <c r="RJE70" s="5"/>
      <c r="RJF70" s="5"/>
      <c r="RJG70" s="5"/>
      <c r="RJH70" s="5"/>
      <c r="RJI70" s="5"/>
      <c r="RJJ70" s="5"/>
      <c r="RJK70" s="5"/>
      <c r="RJL70" s="5"/>
      <c r="RJM70" s="5"/>
      <c r="RJN70" s="5"/>
      <c r="RJO70" s="5"/>
      <c r="RJP70" s="5"/>
      <c r="RJQ70" s="5"/>
      <c r="RJR70" s="5"/>
      <c r="RJS70" s="5"/>
      <c r="RJT70" s="5"/>
      <c r="RJU70" s="5"/>
      <c r="RJV70" s="5"/>
      <c r="RJW70" s="5"/>
      <c r="RJX70" s="5"/>
      <c r="RJY70" s="5"/>
      <c r="RJZ70" s="5"/>
      <c r="RKA70" s="5"/>
      <c r="RKB70" s="5"/>
      <c r="RKC70" s="5"/>
      <c r="RKD70" s="5"/>
      <c r="RKE70" s="5"/>
      <c r="RKF70" s="5"/>
      <c r="RKG70" s="5"/>
      <c r="RKH70" s="5"/>
      <c r="RKI70" s="5"/>
      <c r="RKJ70" s="5"/>
      <c r="RKK70" s="5"/>
      <c r="RKL70" s="5"/>
      <c r="RKM70" s="5"/>
      <c r="RKN70" s="5"/>
      <c r="RKO70" s="5"/>
      <c r="RKP70" s="5"/>
      <c r="RKQ70" s="5"/>
      <c r="RKR70" s="5"/>
      <c r="RKS70" s="5"/>
      <c r="RKT70" s="5"/>
      <c r="RKU70" s="5"/>
      <c r="RKV70" s="5"/>
      <c r="RKW70" s="5"/>
      <c r="RKX70" s="5"/>
      <c r="RKY70" s="5"/>
      <c r="RKZ70" s="5"/>
      <c r="RLA70" s="5"/>
      <c r="RLB70" s="5"/>
      <c r="RLC70" s="5"/>
      <c r="RLD70" s="5"/>
      <c r="RLE70" s="5"/>
      <c r="RLF70" s="5"/>
      <c r="RLG70" s="5"/>
      <c r="RLH70" s="5"/>
      <c r="RLI70" s="5"/>
      <c r="RLJ70" s="5"/>
      <c r="RLK70" s="5"/>
      <c r="RLL70" s="5"/>
      <c r="RLM70" s="5"/>
      <c r="RLN70" s="5"/>
      <c r="RLO70" s="5"/>
      <c r="RLP70" s="5"/>
      <c r="RLQ70" s="5"/>
      <c r="RLR70" s="5"/>
      <c r="RLS70" s="5"/>
      <c r="RLT70" s="5"/>
      <c r="RLU70" s="5"/>
      <c r="RLV70" s="5"/>
      <c r="RLW70" s="5"/>
      <c r="RLX70" s="5"/>
      <c r="RLY70" s="5"/>
      <c r="RLZ70" s="5"/>
      <c r="RMA70" s="5"/>
      <c r="RMB70" s="5"/>
      <c r="RMC70" s="5"/>
      <c r="RMD70" s="5"/>
      <c r="RME70" s="5"/>
      <c r="RMF70" s="5"/>
      <c r="RMG70" s="5"/>
      <c r="RMH70" s="5"/>
      <c r="RMI70" s="5"/>
      <c r="RMJ70" s="5"/>
      <c r="RMK70" s="5"/>
      <c r="RML70" s="5"/>
      <c r="RMM70" s="5"/>
      <c r="RMN70" s="5"/>
      <c r="RMO70" s="5"/>
      <c r="RMP70" s="5"/>
      <c r="RMQ70" s="5"/>
      <c r="RMR70" s="5"/>
      <c r="RMS70" s="5"/>
      <c r="RMT70" s="5"/>
      <c r="RMU70" s="5"/>
      <c r="RMV70" s="5"/>
      <c r="RMW70" s="5"/>
      <c r="RMX70" s="5"/>
      <c r="RMY70" s="5"/>
      <c r="RMZ70" s="5"/>
      <c r="RNA70" s="5"/>
      <c r="RNB70" s="5"/>
      <c r="RNC70" s="5"/>
      <c r="RND70" s="5"/>
      <c r="RNE70" s="5"/>
      <c r="RNF70" s="5"/>
      <c r="RNG70" s="5"/>
      <c r="RNH70" s="5"/>
      <c r="RNI70" s="5"/>
      <c r="RNJ70" s="5"/>
      <c r="RNK70" s="5"/>
      <c r="RNL70" s="5"/>
      <c r="RNM70" s="5"/>
      <c r="RNN70" s="5"/>
      <c r="RNO70" s="5"/>
      <c r="RNP70" s="5"/>
      <c r="RNQ70" s="5"/>
      <c r="RNR70" s="5"/>
      <c r="RNS70" s="5"/>
      <c r="RNT70" s="5"/>
      <c r="RNU70" s="5"/>
      <c r="RNV70" s="5"/>
      <c r="RNW70" s="5"/>
      <c r="RNX70" s="5"/>
      <c r="RNY70" s="5"/>
      <c r="RNZ70" s="5"/>
      <c r="ROA70" s="5"/>
      <c r="ROB70" s="5"/>
      <c r="ROC70" s="5"/>
      <c r="ROD70" s="5"/>
      <c r="ROE70" s="5"/>
      <c r="ROF70" s="5"/>
      <c r="ROG70" s="5"/>
      <c r="ROH70" s="5"/>
      <c r="ROI70" s="5"/>
      <c r="ROJ70" s="5"/>
      <c r="ROK70" s="5"/>
      <c r="ROL70" s="5"/>
      <c r="ROM70" s="5"/>
      <c r="RON70" s="5"/>
      <c r="ROO70" s="5"/>
      <c r="ROP70" s="5"/>
      <c r="ROQ70" s="5"/>
      <c r="ROR70" s="5"/>
      <c r="ROS70" s="5"/>
      <c r="ROT70" s="5"/>
      <c r="ROU70" s="5"/>
      <c r="ROV70" s="5"/>
      <c r="ROW70" s="5"/>
      <c r="ROX70" s="5"/>
      <c r="ROY70" s="5"/>
      <c r="ROZ70" s="5"/>
      <c r="RPA70" s="5"/>
      <c r="RPB70" s="5"/>
      <c r="RPC70" s="5"/>
      <c r="RPD70" s="5"/>
      <c r="RPE70" s="5"/>
      <c r="RPF70" s="5"/>
      <c r="RPG70" s="5"/>
      <c r="RPH70" s="5"/>
      <c r="RPI70" s="5"/>
      <c r="RPJ70" s="5"/>
      <c r="RPK70" s="5"/>
      <c r="RPL70" s="5"/>
      <c r="RPM70" s="5"/>
      <c r="RPN70" s="5"/>
      <c r="RPO70" s="5"/>
      <c r="RPP70" s="5"/>
      <c r="RPQ70" s="5"/>
      <c r="RPR70" s="5"/>
      <c r="RPS70" s="5"/>
      <c r="RPT70" s="5"/>
      <c r="RPU70" s="5"/>
      <c r="RPV70" s="5"/>
      <c r="RPW70" s="5"/>
      <c r="RPX70" s="5"/>
      <c r="RPY70" s="5"/>
      <c r="RPZ70" s="5"/>
      <c r="RQA70" s="5"/>
      <c r="RQB70" s="5"/>
      <c r="RQC70" s="5"/>
      <c r="RQD70" s="5"/>
      <c r="RQE70" s="5"/>
      <c r="RQF70" s="5"/>
      <c r="RQG70" s="5"/>
      <c r="RQH70" s="5"/>
      <c r="RQI70" s="5"/>
      <c r="RQJ70" s="5"/>
      <c r="RQK70" s="5"/>
      <c r="RQL70" s="5"/>
      <c r="RQM70" s="5"/>
      <c r="RQN70" s="5"/>
      <c r="RQO70" s="5"/>
      <c r="RQP70" s="5"/>
      <c r="RQQ70" s="5"/>
      <c r="RQR70" s="5"/>
      <c r="RQS70" s="5"/>
      <c r="RQT70" s="5"/>
      <c r="RQU70" s="5"/>
      <c r="RQV70" s="5"/>
      <c r="RQW70" s="5"/>
      <c r="RQX70" s="5"/>
      <c r="RQY70" s="5"/>
      <c r="RQZ70" s="5"/>
      <c r="RRA70" s="5"/>
      <c r="RRB70" s="5"/>
      <c r="RRC70" s="5"/>
      <c r="RRD70" s="5"/>
      <c r="RRE70" s="5"/>
      <c r="RRF70" s="5"/>
      <c r="RRG70" s="5"/>
      <c r="RRH70" s="5"/>
      <c r="RRI70" s="5"/>
      <c r="RRJ70" s="5"/>
      <c r="RRK70" s="5"/>
      <c r="RRL70" s="5"/>
      <c r="RRM70" s="5"/>
      <c r="RRN70" s="5"/>
      <c r="RRO70" s="5"/>
      <c r="RRP70" s="5"/>
      <c r="RRQ70" s="5"/>
      <c r="RRR70" s="5"/>
      <c r="RRS70" s="5"/>
      <c r="RRT70" s="5"/>
      <c r="RRU70" s="5"/>
      <c r="RRV70" s="5"/>
      <c r="RRW70" s="5"/>
      <c r="RRX70" s="5"/>
      <c r="RRY70" s="5"/>
      <c r="RRZ70" s="5"/>
      <c r="RSA70" s="5"/>
      <c r="RSB70" s="5"/>
      <c r="RSC70" s="5"/>
      <c r="RSD70" s="5"/>
      <c r="RSE70" s="5"/>
      <c r="RSF70" s="5"/>
      <c r="RSG70" s="5"/>
      <c r="RSH70" s="5"/>
      <c r="RSI70" s="5"/>
      <c r="RSJ70" s="5"/>
      <c r="RSK70" s="5"/>
      <c r="RSL70" s="5"/>
      <c r="RSM70" s="5"/>
      <c r="RSN70" s="5"/>
      <c r="RSO70" s="5"/>
      <c r="RSP70" s="5"/>
      <c r="RSQ70" s="5"/>
      <c r="RSR70" s="5"/>
      <c r="RSS70" s="5"/>
      <c r="RST70" s="5"/>
      <c r="RSU70" s="5"/>
      <c r="RSV70" s="5"/>
      <c r="RSW70" s="5"/>
      <c r="RSX70" s="5"/>
      <c r="RSY70" s="5"/>
      <c r="RSZ70" s="5"/>
      <c r="RTA70" s="5"/>
      <c r="RTB70" s="5"/>
      <c r="RTC70" s="5"/>
      <c r="RTD70" s="5"/>
      <c r="RTE70" s="5"/>
      <c r="RTF70" s="5"/>
      <c r="RTG70" s="5"/>
      <c r="RTH70" s="5"/>
      <c r="RTI70" s="5"/>
      <c r="RTJ70" s="5"/>
      <c r="RTK70" s="5"/>
      <c r="RTL70" s="5"/>
      <c r="RTM70" s="5"/>
      <c r="RTN70" s="5"/>
      <c r="RTO70" s="5"/>
      <c r="RTP70" s="5"/>
      <c r="RTQ70" s="5"/>
      <c r="RTR70" s="5"/>
      <c r="RTS70" s="5"/>
      <c r="RTT70" s="5"/>
      <c r="RTU70" s="5"/>
      <c r="RTV70" s="5"/>
      <c r="RTW70" s="5"/>
      <c r="RTX70" s="5"/>
      <c r="RTY70" s="5"/>
      <c r="RTZ70" s="5"/>
      <c r="RUA70" s="5"/>
      <c r="RUB70" s="5"/>
      <c r="RUC70" s="5"/>
      <c r="RUD70" s="5"/>
      <c r="RUE70" s="5"/>
      <c r="RUF70" s="5"/>
      <c r="RUG70" s="5"/>
      <c r="RUH70" s="5"/>
      <c r="RUI70" s="5"/>
      <c r="RUJ70" s="5"/>
      <c r="RUK70" s="5"/>
      <c r="RUL70" s="5"/>
      <c r="RUM70" s="5"/>
      <c r="RUN70" s="5"/>
      <c r="RUO70" s="5"/>
      <c r="RUP70" s="5"/>
      <c r="RUQ70" s="5"/>
      <c r="RUR70" s="5"/>
      <c r="RUS70" s="5"/>
      <c r="RUT70" s="5"/>
      <c r="RUU70" s="5"/>
      <c r="RUV70" s="5"/>
      <c r="RUW70" s="5"/>
      <c r="RUX70" s="5"/>
      <c r="RUY70" s="5"/>
      <c r="RUZ70" s="5"/>
      <c r="RVA70" s="5"/>
      <c r="RVB70" s="5"/>
      <c r="RVC70" s="5"/>
      <c r="RVD70" s="5"/>
      <c r="RVE70" s="5"/>
      <c r="RVF70" s="5"/>
      <c r="RVG70" s="5"/>
      <c r="RVH70" s="5"/>
      <c r="RVI70" s="5"/>
      <c r="RVJ70" s="5"/>
      <c r="RVK70" s="5"/>
      <c r="RVL70" s="5"/>
      <c r="RVM70" s="5"/>
      <c r="RVN70" s="5"/>
      <c r="RVO70" s="5"/>
      <c r="RVP70" s="5"/>
      <c r="RVQ70" s="5"/>
      <c r="RVR70" s="5"/>
      <c r="RVS70" s="5"/>
      <c r="RVT70" s="5"/>
      <c r="RVU70" s="5"/>
      <c r="RVV70" s="5"/>
      <c r="RVW70" s="5"/>
      <c r="RVX70" s="5"/>
      <c r="RVY70" s="5"/>
      <c r="RVZ70" s="5"/>
      <c r="RWA70" s="5"/>
      <c r="RWB70" s="5"/>
      <c r="RWC70" s="5"/>
      <c r="RWD70" s="5"/>
      <c r="RWE70" s="5"/>
      <c r="RWF70" s="5"/>
      <c r="RWG70" s="5"/>
      <c r="RWH70" s="5"/>
      <c r="RWI70" s="5"/>
      <c r="RWJ70" s="5"/>
      <c r="RWK70" s="5"/>
      <c r="RWL70" s="5"/>
      <c r="RWM70" s="5"/>
      <c r="RWN70" s="5"/>
      <c r="RWO70" s="5"/>
      <c r="RWP70" s="5"/>
      <c r="RWQ70" s="5"/>
      <c r="RWR70" s="5"/>
      <c r="RWS70" s="5"/>
      <c r="RWT70" s="5"/>
      <c r="RWU70" s="5"/>
      <c r="RWV70" s="5"/>
      <c r="RWW70" s="5"/>
      <c r="RWX70" s="5"/>
      <c r="RWY70" s="5"/>
      <c r="RWZ70" s="5"/>
      <c r="RXA70" s="5"/>
      <c r="RXB70" s="5"/>
      <c r="RXC70" s="5"/>
      <c r="RXD70" s="5"/>
      <c r="RXE70" s="5"/>
      <c r="RXF70" s="5"/>
      <c r="RXG70" s="5"/>
      <c r="RXH70" s="5"/>
      <c r="RXI70" s="5"/>
      <c r="RXJ70" s="5"/>
      <c r="RXK70" s="5"/>
      <c r="RXL70" s="5"/>
      <c r="RXM70" s="5"/>
      <c r="RXN70" s="5"/>
      <c r="RXO70" s="5"/>
      <c r="RXP70" s="5"/>
      <c r="RXQ70" s="5"/>
      <c r="RXR70" s="5"/>
      <c r="RXS70" s="5"/>
      <c r="RXT70" s="5"/>
      <c r="RXU70" s="5"/>
      <c r="RXV70" s="5"/>
      <c r="RXW70" s="5"/>
      <c r="RXX70" s="5"/>
      <c r="RXY70" s="5"/>
      <c r="RXZ70" s="5"/>
      <c r="RYA70" s="5"/>
      <c r="RYB70" s="5"/>
      <c r="RYC70" s="5"/>
      <c r="RYD70" s="5"/>
      <c r="RYE70" s="5"/>
      <c r="RYF70" s="5"/>
      <c r="RYG70" s="5"/>
      <c r="RYH70" s="5"/>
      <c r="RYI70" s="5"/>
      <c r="RYJ70" s="5"/>
      <c r="RYK70" s="5"/>
      <c r="RYL70" s="5"/>
      <c r="RYM70" s="5"/>
      <c r="RYN70" s="5"/>
      <c r="RYO70" s="5"/>
      <c r="RYP70" s="5"/>
      <c r="RYQ70" s="5"/>
      <c r="RYR70" s="5"/>
      <c r="RYS70" s="5"/>
      <c r="RYT70" s="5"/>
      <c r="RYU70" s="5"/>
      <c r="RYV70" s="5"/>
      <c r="RYW70" s="5"/>
      <c r="RYX70" s="5"/>
      <c r="RYY70" s="5"/>
      <c r="RYZ70" s="5"/>
      <c r="RZA70" s="5"/>
      <c r="RZB70" s="5"/>
      <c r="RZC70" s="5"/>
      <c r="RZD70" s="5"/>
      <c r="RZE70" s="5"/>
      <c r="RZF70" s="5"/>
      <c r="RZG70" s="5"/>
      <c r="RZH70" s="5"/>
      <c r="RZI70" s="5"/>
      <c r="RZJ70" s="5"/>
      <c r="RZK70" s="5"/>
      <c r="RZL70" s="5"/>
      <c r="RZM70" s="5"/>
      <c r="RZN70" s="5"/>
      <c r="RZO70" s="5"/>
      <c r="RZP70" s="5"/>
      <c r="RZQ70" s="5"/>
      <c r="RZR70" s="5"/>
      <c r="RZS70" s="5"/>
      <c r="RZT70" s="5"/>
      <c r="RZU70" s="5"/>
      <c r="RZV70" s="5"/>
      <c r="RZW70" s="5"/>
      <c r="RZX70" s="5"/>
      <c r="RZY70" s="5"/>
      <c r="RZZ70" s="5"/>
      <c r="SAA70" s="5"/>
      <c r="SAB70" s="5"/>
      <c r="SAC70" s="5"/>
      <c r="SAD70" s="5"/>
      <c r="SAE70" s="5"/>
      <c r="SAF70" s="5"/>
      <c r="SAG70" s="5"/>
      <c r="SAH70" s="5"/>
      <c r="SAI70" s="5"/>
      <c r="SAJ70" s="5"/>
      <c r="SAK70" s="5"/>
      <c r="SAL70" s="5"/>
      <c r="SAM70" s="5"/>
      <c r="SAN70" s="5"/>
      <c r="SAO70" s="5"/>
      <c r="SAP70" s="5"/>
      <c r="SAQ70" s="5"/>
      <c r="SAR70" s="5"/>
      <c r="SAS70" s="5"/>
      <c r="SAT70" s="5"/>
      <c r="SAU70" s="5"/>
      <c r="SAV70" s="5"/>
      <c r="SAW70" s="5"/>
      <c r="SAX70" s="5"/>
      <c r="SAY70" s="5"/>
      <c r="SAZ70" s="5"/>
      <c r="SBA70" s="5"/>
      <c r="SBB70" s="5"/>
      <c r="SBC70" s="5"/>
      <c r="SBD70" s="5"/>
      <c r="SBE70" s="5"/>
      <c r="SBF70" s="5"/>
      <c r="SBG70" s="5"/>
      <c r="SBH70" s="5"/>
      <c r="SBI70" s="5"/>
      <c r="SBJ70" s="5"/>
      <c r="SBK70" s="5"/>
      <c r="SBL70" s="5"/>
      <c r="SBM70" s="5"/>
      <c r="SBN70" s="5"/>
      <c r="SBO70" s="5"/>
      <c r="SBP70" s="5"/>
      <c r="SBQ70" s="5"/>
      <c r="SBR70" s="5"/>
      <c r="SBS70" s="5"/>
      <c r="SBT70" s="5"/>
      <c r="SBU70" s="5"/>
      <c r="SBV70" s="5"/>
      <c r="SBW70" s="5"/>
      <c r="SBX70" s="5"/>
      <c r="SBY70" s="5"/>
      <c r="SBZ70" s="5"/>
      <c r="SCA70" s="5"/>
      <c r="SCB70" s="5"/>
      <c r="SCC70" s="5"/>
      <c r="SCD70" s="5"/>
      <c r="SCE70" s="5"/>
      <c r="SCF70" s="5"/>
      <c r="SCG70" s="5"/>
      <c r="SCH70" s="5"/>
      <c r="SCI70" s="5"/>
      <c r="SCJ70" s="5"/>
      <c r="SCK70" s="5"/>
      <c r="SCL70" s="5"/>
      <c r="SCM70" s="5"/>
      <c r="SCN70" s="5"/>
      <c r="SCO70" s="5"/>
      <c r="SCP70" s="5"/>
      <c r="SCQ70" s="5"/>
      <c r="SCR70" s="5"/>
      <c r="SCS70" s="5"/>
      <c r="SCT70" s="5"/>
      <c r="SCU70" s="5"/>
      <c r="SCV70" s="5"/>
      <c r="SCW70" s="5"/>
      <c r="SCX70" s="5"/>
      <c r="SCY70" s="5"/>
      <c r="SCZ70" s="5"/>
      <c r="SDA70" s="5"/>
      <c r="SDB70" s="5"/>
      <c r="SDC70" s="5"/>
      <c r="SDD70" s="5"/>
      <c r="SDE70" s="5"/>
      <c r="SDF70" s="5"/>
      <c r="SDG70" s="5"/>
      <c r="SDH70" s="5"/>
      <c r="SDI70" s="5"/>
      <c r="SDJ70" s="5"/>
      <c r="SDK70" s="5"/>
      <c r="SDL70" s="5"/>
      <c r="SDM70" s="5"/>
      <c r="SDN70" s="5"/>
      <c r="SDO70" s="5"/>
      <c r="SDP70" s="5"/>
      <c r="SDQ70" s="5"/>
      <c r="SDR70" s="5"/>
      <c r="SDS70" s="5"/>
      <c r="SDT70" s="5"/>
      <c r="SDU70" s="5"/>
      <c r="SDV70" s="5"/>
      <c r="SDW70" s="5"/>
      <c r="SDX70" s="5"/>
      <c r="SDY70" s="5"/>
      <c r="SDZ70" s="5"/>
      <c r="SEA70" s="5"/>
      <c r="SEB70" s="5"/>
      <c r="SEC70" s="5"/>
      <c r="SED70" s="5"/>
      <c r="SEE70" s="5"/>
      <c r="SEF70" s="5"/>
      <c r="SEG70" s="5"/>
      <c r="SEH70" s="5"/>
      <c r="SEI70" s="5"/>
      <c r="SEJ70" s="5"/>
      <c r="SEK70" s="5"/>
      <c r="SEL70" s="5"/>
      <c r="SEM70" s="5"/>
      <c r="SEN70" s="5"/>
      <c r="SEO70" s="5"/>
      <c r="SEP70" s="5"/>
      <c r="SEQ70" s="5"/>
      <c r="SER70" s="5"/>
      <c r="SES70" s="5"/>
      <c r="SET70" s="5"/>
      <c r="SEU70" s="5"/>
      <c r="SEV70" s="5"/>
      <c r="SEW70" s="5"/>
      <c r="SEX70" s="5"/>
      <c r="SEY70" s="5"/>
      <c r="SEZ70" s="5"/>
      <c r="SFA70" s="5"/>
      <c r="SFB70" s="5"/>
      <c r="SFC70" s="5"/>
      <c r="SFD70" s="5"/>
      <c r="SFE70" s="5"/>
      <c r="SFF70" s="5"/>
      <c r="SFG70" s="5"/>
      <c r="SFH70" s="5"/>
      <c r="SFI70" s="5"/>
      <c r="SFJ70" s="5"/>
      <c r="SFK70" s="5"/>
      <c r="SFL70" s="5"/>
      <c r="SFM70" s="5"/>
      <c r="SFN70" s="5"/>
      <c r="SFO70" s="5"/>
      <c r="SFP70" s="5"/>
      <c r="SFQ70" s="5"/>
      <c r="SFR70" s="5"/>
      <c r="SFS70" s="5"/>
      <c r="SFT70" s="5"/>
      <c r="SFU70" s="5"/>
      <c r="SFV70" s="5"/>
      <c r="SFW70" s="5"/>
      <c r="SFX70" s="5"/>
      <c r="SFY70" s="5"/>
      <c r="SFZ70" s="5"/>
      <c r="SGA70" s="5"/>
      <c r="SGB70" s="5"/>
      <c r="SGC70" s="5"/>
      <c r="SGD70" s="5"/>
      <c r="SGE70" s="5"/>
      <c r="SGF70" s="5"/>
      <c r="SGG70" s="5"/>
      <c r="SGH70" s="5"/>
      <c r="SGI70" s="5"/>
      <c r="SGJ70" s="5"/>
      <c r="SGK70" s="5"/>
      <c r="SGL70" s="5"/>
      <c r="SGM70" s="5"/>
      <c r="SGN70" s="5"/>
      <c r="SGO70" s="5"/>
      <c r="SGP70" s="5"/>
      <c r="SGQ70" s="5"/>
      <c r="SGR70" s="5"/>
      <c r="SGS70" s="5"/>
      <c r="SGT70" s="5"/>
      <c r="SGU70" s="5"/>
      <c r="SGV70" s="5"/>
      <c r="SGW70" s="5"/>
      <c r="SGX70" s="5"/>
      <c r="SGY70" s="5"/>
      <c r="SGZ70" s="5"/>
      <c r="SHA70" s="5"/>
      <c r="SHB70" s="5"/>
      <c r="SHC70" s="5"/>
      <c r="SHD70" s="5"/>
      <c r="SHE70" s="5"/>
      <c r="SHF70" s="5"/>
      <c r="SHG70" s="5"/>
      <c r="SHH70" s="5"/>
      <c r="SHI70" s="5"/>
      <c r="SHJ70" s="5"/>
      <c r="SHK70" s="5"/>
      <c r="SHL70" s="5"/>
      <c r="SHM70" s="5"/>
      <c r="SHN70" s="5"/>
      <c r="SHO70" s="5"/>
      <c r="SHP70" s="5"/>
      <c r="SHQ70" s="5"/>
      <c r="SHR70" s="5"/>
      <c r="SHS70" s="5"/>
      <c r="SHT70" s="5"/>
      <c r="SHU70" s="5"/>
      <c r="SHV70" s="5"/>
      <c r="SHW70" s="5"/>
      <c r="SHX70" s="5"/>
      <c r="SHY70" s="5"/>
      <c r="SHZ70" s="5"/>
      <c r="SIA70" s="5"/>
      <c r="SIB70" s="5"/>
      <c r="SIC70" s="5"/>
      <c r="SID70" s="5"/>
      <c r="SIE70" s="5"/>
      <c r="SIF70" s="5"/>
      <c r="SIG70" s="5"/>
      <c r="SIH70" s="5"/>
      <c r="SII70" s="5"/>
      <c r="SIJ70" s="5"/>
      <c r="SIK70" s="5"/>
      <c r="SIL70" s="5"/>
      <c r="SIM70" s="5"/>
      <c r="SIN70" s="5"/>
      <c r="SIO70" s="5"/>
      <c r="SIP70" s="5"/>
      <c r="SIQ70" s="5"/>
      <c r="SIR70" s="5"/>
      <c r="SIS70" s="5"/>
      <c r="SIT70" s="5"/>
      <c r="SIU70" s="5"/>
      <c r="SIV70" s="5"/>
      <c r="SIW70" s="5"/>
      <c r="SIX70" s="5"/>
      <c r="SIY70" s="5"/>
      <c r="SIZ70" s="5"/>
      <c r="SJA70" s="5"/>
      <c r="SJB70" s="5"/>
      <c r="SJC70" s="5"/>
      <c r="SJD70" s="5"/>
      <c r="SJE70" s="5"/>
      <c r="SJF70" s="5"/>
      <c r="SJG70" s="5"/>
      <c r="SJH70" s="5"/>
      <c r="SJI70" s="5"/>
      <c r="SJJ70" s="5"/>
      <c r="SJK70" s="5"/>
      <c r="SJL70" s="5"/>
      <c r="SJM70" s="5"/>
      <c r="SJN70" s="5"/>
      <c r="SJO70" s="5"/>
      <c r="SJP70" s="5"/>
      <c r="SJQ70" s="5"/>
      <c r="SJR70" s="5"/>
      <c r="SJS70" s="5"/>
      <c r="SJT70" s="5"/>
      <c r="SJU70" s="5"/>
      <c r="SJV70" s="5"/>
      <c r="SJW70" s="5"/>
      <c r="SJX70" s="5"/>
      <c r="SJY70" s="5"/>
      <c r="SJZ70" s="5"/>
      <c r="SKA70" s="5"/>
      <c r="SKB70" s="5"/>
      <c r="SKC70" s="5"/>
      <c r="SKD70" s="5"/>
      <c r="SKE70" s="5"/>
      <c r="SKF70" s="5"/>
      <c r="SKG70" s="5"/>
      <c r="SKH70" s="5"/>
      <c r="SKI70" s="5"/>
      <c r="SKJ70" s="5"/>
      <c r="SKK70" s="5"/>
      <c r="SKL70" s="5"/>
      <c r="SKM70" s="5"/>
      <c r="SKN70" s="5"/>
      <c r="SKO70" s="5"/>
      <c r="SKP70" s="5"/>
      <c r="SKQ70" s="5"/>
      <c r="SKR70" s="5"/>
      <c r="SKS70" s="5"/>
      <c r="SKT70" s="5"/>
      <c r="SKU70" s="5"/>
      <c r="SKV70" s="5"/>
      <c r="SKW70" s="5"/>
      <c r="SKX70" s="5"/>
      <c r="SKY70" s="5"/>
      <c r="SKZ70" s="5"/>
      <c r="SLA70" s="5"/>
      <c r="SLB70" s="5"/>
      <c r="SLC70" s="5"/>
      <c r="SLD70" s="5"/>
      <c r="SLE70" s="5"/>
      <c r="SLF70" s="5"/>
      <c r="SLG70" s="5"/>
      <c r="SLH70" s="5"/>
      <c r="SLI70" s="5"/>
      <c r="SLJ70" s="5"/>
      <c r="SLK70" s="5"/>
      <c r="SLL70" s="5"/>
      <c r="SLM70" s="5"/>
      <c r="SLN70" s="5"/>
      <c r="SLO70" s="5"/>
      <c r="SLP70" s="5"/>
      <c r="SLQ70" s="5"/>
      <c r="SLR70" s="5"/>
      <c r="SLS70" s="5"/>
      <c r="SLT70" s="5"/>
      <c r="SLU70" s="5"/>
      <c r="SLV70" s="5"/>
      <c r="SLW70" s="5"/>
      <c r="SLX70" s="5"/>
      <c r="SLY70" s="5"/>
      <c r="SLZ70" s="5"/>
      <c r="SMA70" s="5"/>
      <c r="SMB70" s="5"/>
      <c r="SMC70" s="5"/>
      <c r="SMD70" s="5"/>
      <c r="SME70" s="5"/>
      <c r="SMF70" s="5"/>
      <c r="SMG70" s="5"/>
      <c r="SMH70" s="5"/>
      <c r="SMI70" s="5"/>
      <c r="SMJ70" s="5"/>
      <c r="SMK70" s="5"/>
      <c r="SML70" s="5"/>
      <c r="SMM70" s="5"/>
      <c r="SMN70" s="5"/>
      <c r="SMO70" s="5"/>
      <c r="SMP70" s="5"/>
      <c r="SMQ70" s="5"/>
      <c r="SMR70" s="5"/>
      <c r="SMS70" s="5"/>
      <c r="SMT70" s="5"/>
      <c r="SMU70" s="5"/>
      <c r="SMV70" s="5"/>
      <c r="SMW70" s="5"/>
      <c r="SMX70" s="5"/>
      <c r="SMY70" s="5"/>
      <c r="SMZ70" s="5"/>
      <c r="SNA70" s="5"/>
      <c r="SNB70" s="5"/>
      <c r="SNC70" s="5"/>
      <c r="SND70" s="5"/>
      <c r="SNE70" s="5"/>
      <c r="SNF70" s="5"/>
      <c r="SNG70" s="5"/>
      <c r="SNH70" s="5"/>
      <c r="SNI70" s="5"/>
      <c r="SNJ70" s="5"/>
      <c r="SNK70" s="5"/>
      <c r="SNL70" s="5"/>
      <c r="SNM70" s="5"/>
      <c r="SNN70" s="5"/>
      <c r="SNO70" s="5"/>
      <c r="SNP70" s="5"/>
      <c r="SNQ70" s="5"/>
      <c r="SNR70" s="5"/>
      <c r="SNS70" s="5"/>
      <c r="SNT70" s="5"/>
      <c r="SNU70" s="5"/>
      <c r="SNV70" s="5"/>
      <c r="SNW70" s="5"/>
      <c r="SNX70" s="5"/>
      <c r="SNY70" s="5"/>
      <c r="SNZ70" s="5"/>
      <c r="SOA70" s="5"/>
      <c r="SOB70" s="5"/>
      <c r="SOC70" s="5"/>
      <c r="SOD70" s="5"/>
      <c r="SOE70" s="5"/>
      <c r="SOF70" s="5"/>
      <c r="SOG70" s="5"/>
      <c r="SOH70" s="5"/>
      <c r="SOI70" s="5"/>
      <c r="SOJ70" s="5"/>
      <c r="SOK70" s="5"/>
      <c r="SOL70" s="5"/>
      <c r="SOM70" s="5"/>
      <c r="SON70" s="5"/>
      <c r="SOO70" s="5"/>
      <c r="SOP70" s="5"/>
      <c r="SOQ70" s="5"/>
      <c r="SOR70" s="5"/>
      <c r="SOS70" s="5"/>
      <c r="SOT70" s="5"/>
      <c r="SOU70" s="5"/>
      <c r="SOV70" s="5"/>
      <c r="SOW70" s="5"/>
      <c r="SOX70" s="5"/>
      <c r="SOY70" s="5"/>
      <c r="SOZ70" s="5"/>
      <c r="SPA70" s="5"/>
      <c r="SPB70" s="5"/>
      <c r="SPC70" s="5"/>
      <c r="SPD70" s="5"/>
      <c r="SPE70" s="5"/>
      <c r="SPF70" s="5"/>
      <c r="SPG70" s="5"/>
      <c r="SPH70" s="5"/>
      <c r="SPI70" s="5"/>
      <c r="SPJ70" s="5"/>
      <c r="SPK70" s="5"/>
      <c r="SPL70" s="5"/>
      <c r="SPM70" s="5"/>
      <c r="SPN70" s="5"/>
      <c r="SPO70" s="5"/>
      <c r="SPP70" s="5"/>
      <c r="SPQ70" s="5"/>
      <c r="SPR70" s="5"/>
      <c r="SPS70" s="5"/>
      <c r="SPT70" s="5"/>
      <c r="SPU70" s="5"/>
      <c r="SPV70" s="5"/>
      <c r="SPW70" s="5"/>
      <c r="SPX70" s="5"/>
      <c r="SPY70" s="5"/>
      <c r="SPZ70" s="5"/>
      <c r="SQA70" s="5"/>
      <c r="SQB70" s="5"/>
      <c r="SQC70" s="5"/>
      <c r="SQD70" s="5"/>
      <c r="SQE70" s="5"/>
      <c r="SQF70" s="5"/>
      <c r="SQG70" s="5"/>
      <c r="SQH70" s="5"/>
      <c r="SQI70" s="5"/>
      <c r="SQJ70" s="5"/>
      <c r="SQK70" s="5"/>
      <c r="SQL70" s="5"/>
      <c r="SQM70" s="5"/>
      <c r="SQN70" s="5"/>
      <c r="SQO70" s="5"/>
      <c r="SQP70" s="5"/>
      <c r="SQQ70" s="5"/>
      <c r="SQR70" s="5"/>
      <c r="SQS70" s="5"/>
      <c r="SQT70" s="5"/>
      <c r="SQU70" s="5"/>
      <c r="SQV70" s="5"/>
      <c r="SQW70" s="5"/>
      <c r="SQX70" s="5"/>
      <c r="SQY70" s="5"/>
      <c r="SQZ70" s="5"/>
      <c r="SRA70" s="5"/>
      <c r="SRB70" s="5"/>
      <c r="SRC70" s="5"/>
      <c r="SRD70" s="5"/>
      <c r="SRE70" s="5"/>
      <c r="SRF70" s="5"/>
      <c r="SRG70" s="5"/>
      <c r="SRH70" s="5"/>
      <c r="SRI70" s="5"/>
      <c r="SRJ70" s="5"/>
      <c r="SRK70" s="5"/>
      <c r="SRL70" s="5"/>
      <c r="SRM70" s="5"/>
      <c r="SRN70" s="5"/>
      <c r="SRO70" s="5"/>
      <c r="SRP70" s="5"/>
      <c r="SRQ70" s="5"/>
      <c r="SRR70" s="5"/>
      <c r="SRS70" s="5"/>
      <c r="SRT70" s="5"/>
      <c r="SRU70" s="5"/>
      <c r="SRV70" s="5"/>
      <c r="SRW70" s="5"/>
      <c r="SRX70" s="5"/>
      <c r="SRY70" s="5"/>
      <c r="SRZ70" s="5"/>
      <c r="SSA70" s="5"/>
      <c r="SSB70" s="5"/>
      <c r="SSC70" s="5"/>
      <c r="SSD70" s="5"/>
      <c r="SSE70" s="5"/>
      <c r="SSF70" s="5"/>
      <c r="SSG70" s="5"/>
      <c r="SSH70" s="5"/>
      <c r="SSI70" s="5"/>
      <c r="SSJ70" s="5"/>
      <c r="SSK70" s="5"/>
      <c r="SSL70" s="5"/>
      <c r="SSM70" s="5"/>
      <c r="SSN70" s="5"/>
      <c r="SSO70" s="5"/>
      <c r="SSP70" s="5"/>
      <c r="SSQ70" s="5"/>
      <c r="SSR70" s="5"/>
      <c r="SSS70" s="5"/>
      <c r="SST70" s="5"/>
      <c r="SSU70" s="5"/>
      <c r="SSV70" s="5"/>
      <c r="SSW70" s="5"/>
      <c r="SSX70" s="5"/>
      <c r="SSY70" s="5"/>
      <c r="SSZ70" s="5"/>
      <c r="STA70" s="5"/>
      <c r="STB70" s="5"/>
      <c r="STC70" s="5"/>
      <c r="STD70" s="5"/>
      <c r="STE70" s="5"/>
      <c r="STF70" s="5"/>
      <c r="STG70" s="5"/>
      <c r="STH70" s="5"/>
      <c r="STI70" s="5"/>
      <c r="STJ70" s="5"/>
      <c r="STK70" s="5"/>
      <c r="STL70" s="5"/>
      <c r="STM70" s="5"/>
      <c r="STN70" s="5"/>
      <c r="STO70" s="5"/>
      <c r="STP70" s="5"/>
      <c r="STQ70" s="5"/>
      <c r="STR70" s="5"/>
      <c r="STS70" s="5"/>
      <c r="STT70" s="5"/>
      <c r="STU70" s="5"/>
      <c r="STV70" s="5"/>
      <c r="STW70" s="5"/>
      <c r="STX70" s="5"/>
      <c r="STY70" s="5"/>
      <c r="STZ70" s="5"/>
      <c r="SUA70" s="5"/>
      <c r="SUB70" s="5"/>
      <c r="SUC70" s="5"/>
      <c r="SUD70" s="5"/>
      <c r="SUE70" s="5"/>
      <c r="SUF70" s="5"/>
      <c r="SUG70" s="5"/>
      <c r="SUH70" s="5"/>
      <c r="SUI70" s="5"/>
      <c r="SUJ70" s="5"/>
      <c r="SUK70" s="5"/>
      <c r="SUL70" s="5"/>
      <c r="SUM70" s="5"/>
      <c r="SUN70" s="5"/>
      <c r="SUO70" s="5"/>
      <c r="SUP70" s="5"/>
      <c r="SUQ70" s="5"/>
      <c r="SUR70" s="5"/>
      <c r="SUS70" s="5"/>
      <c r="SUT70" s="5"/>
      <c r="SUU70" s="5"/>
      <c r="SUV70" s="5"/>
      <c r="SUW70" s="5"/>
      <c r="SUX70" s="5"/>
      <c r="SUY70" s="5"/>
      <c r="SUZ70" s="5"/>
      <c r="SVA70" s="5"/>
      <c r="SVB70" s="5"/>
      <c r="SVC70" s="5"/>
      <c r="SVD70" s="5"/>
      <c r="SVE70" s="5"/>
      <c r="SVF70" s="5"/>
      <c r="SVG70" s="5"/>
      <c r="SVH70" s="5"/>
      <c r="SVI70" s="5"/>
      <c r="SVJ70" s="5"/>
      <c r="SVK70" s="5"/>
      <c r="SVL70" s="5"/>
      <c r="SVM70" s="5"/>
      <c r="SVN70" s="5"/>
      <c r="SVO70" s="5"/>
      <c r="SVP70" s="5"/>
      <c r="SVQ70" s="5"/>
      <c r="SVR70" s="5"/>
      <c r="SVS70" s="5"/>
      <c r="SVT70" s="5"/>
      <c r="SVU70" s="5"/>
      <c r="SVV70" s="5"/>
      <c r="SVW70" s="5"/>
      <c r="SVX70" s="5"/>
      <c r="SVY70" s="5"/>
      <c r="SVZ70" s="5"/>
      <c r="SWA70" s="5"/>
      <c r="SWB70" s="5"/>
      <c r="SWC70" s="5"/>
      <c r="SWD70" s="5"/>
      <c r="SWE70" s="5"/>
      <c r="SWF70" s="5"/>
      <c r="SWG70" s="5"/>
      <c r="SWH70" s="5"/>
      <c r="SWI70" s="5"/>
      <c r="SWJ70" s="5"/>
      <c r="SWK70" s="5"/>
      <c r="SWL70" s="5"/>
      <c r="SWM70" s="5"/>
      <c r="SWN70" s="5"/>
      <c r="SWO70" s="5"/>
      <c r="SWP70" s="5"/>
      <c r="SWQ70" s="5"/>
      <c r="SWR70" s="5"/>
      <c r="SWS70" s="5"/>
      <c r="SWT70" s="5"/>
      <c r="SWU70" s="5"/>
      <c r="SWV70" s="5"/>
      <c r="SWW70" s="5"/>
      <c r="SWX70" s="5"/>
      <c r="SWY70" s="5"/>
      <c r="SWZ70" s="5"/>
      <c r="SXA70" s="5"/>
      <c r="SXB70" s="5"/>
      <c r="SXC70" s="5"/>
      <c r="SXD70" s="5"/>
      <c r="SXE70" s="5"/>
      <c r="SXF70" s="5"/>
      <c r="SXG70" s="5"/>
      <c r="SXH70" s="5"/>
      <c r="SXI70" s="5"/>
      <c r="SXJ70" s="5"/>
      <c r="SXK70" s="5"/>
      <c r="SXL70" s="5"/>
      <c r="SXM70" s="5"/>
      <c r="SXN70" s="5"/>
      <c r="SXO70" s="5"/>
      <c r="SXP70" s="5"/>
      <c r="SXQ70" s="5"/>
      <c r="SXR70" s="5"/>
      <c r="SXS70" s="5"/>
      <c r="SXT70" s="5"/>
      <c r="SXU70" s="5"/>
      <c r="SXV70" s="5"/>
      <c r="SXW70" s="5"/>
      <c r="SXX70" s="5"/>
      <c r="SXY70" s="5"/>
      <c r="SXZ70" s="5"/>
      <c r="SYA70" s="5"/>
      <c r="SYB70" s="5"/>
      <c r="SYC70" s="5"/>
      <c r="SYD70" s="5"/>
      <c r="SYE70" s="5"/>
      <c r="SYF70" s="5"/>
      <c r="SYG70" s="5"/>
      <c r="SYH70" s="5"/>
      <c r="SYI70" s="5"/>
      <c r="SYJ70" s="5"/>
      <c r="SYK70" s="5"/>
      <c r="SYL70" s="5"/>
      <c r="SYM70" s="5"/>
      <c r="SYN70" s="5"/>
      <c r="SYO70" s="5"/>
      <c r="SYP70" s="5"/>
      <c r="SYQ70" s="5"/>
      <c r="SYR70" s="5"/>
      <c r="SYS70" s="5"/>
      <c r="SYT70" s="5"/>
      <c r="SYU70" s="5"/>
      <c r="SYV70" s="5"/>
      <c r="SYW70" s="5"/>
      <c r="SYX70" s="5"/>
      <c r="SYY70" s="5"/>
      <c r="SYZ70" s="5"/>
      <c r="SZA70" s="5"/>
      <c r="SZB70" s="5"/>
      <c r="SZC70" s="5"/>
      <c r="SZD70" s="5"/>
      <c r="SZE70" s="5"/>
      <c r="SZF70" s="5"/>
      <c r="SZG70" s="5"/>
      <c r="SZH70" s="5"/>
      <c r="SZI70" s="5"/>
      <c r="SZJ70" s="5"/>
      <c r="SZK70" s="5"/>
      <c r="SZL70" s="5"/>
      <c r="SZM70" s="5"/>
      <c r="SZN70" s="5"/>
      <c r="SZO70" s="5"/>
      <c r="SZP70" s="5"/>
      <c r="SZQ70" s="5"/>
      <c r="SZR70" s="5"/>
      <c r="SZS70" s="5"/>
      <c r="SZT70" s="5"/>
      <c r="SZU70" s="5"/>
      <c r="SZV70" s="5"/>
      <c r="SZW70" s="5"/>
      <c r="SZX70" s="5"/>
      <c r="SZY70" s="5"/>
      <c r="SZZ70" s="5"/>
      <c r="TAA70" s="5"/>
      <c r="TAB70" s="5"/>
      <c r="TAC70" s="5"/>
      <c r="TAD70" s="5"/>
      <c r="TAE70" s="5"/>
      <c r="TAF70" s="5"/>
      <c r="TAG70" s="5"/>
      <c r="TAH70" s="5"/>
      <c r="TAI70" s="5"/>
      <c r="TAJ70" s="5"/>
      <c r="TAK70" s="5"/>
      <c r="TAL70" s="5"/>
      <c r="TAM70" s="5"/>
      <c r="TAN70" s="5"/>
      <c r="TAO70" s="5"/>
      <c r="TAP70" s="5"/>
      <c r="TAQ70" s="5"/>
      <c r="TAR70" s="5"/>
      <c r="TAS70" s="5"/>
      <c r="TAT70" s="5"/>
      <c r="TAU70" s="5"/>
      <c r="TAV70" s="5"/>
      <c r="TAW70" s="5"/>
      <c r="TAX70" s="5"/>
      <c r="TAY70" s="5"/>
      <c r="TAZ70" s="5"/>
      <c r="TBA70" s="5"/>
      <c r="TBB70" s="5"/>
      <c r="TBC70" s="5"/>
      <c r="TBD70" s="5"/>
      <c r="TBE70" s="5"/>
      <c r="TBF70" s="5"/>
      <c r="TBG70" s="5"/>
      <c r="TBH70" s="5"/>
      <c r="TBI70" s="5"/>
      <c r="TBJ70" s="5"/>
      <c r="TBK70" s="5"/>
      <c r="TBL70" s="5"/>
      <c r="TBM70" s="5"/>
      <c r="TBN70" s="5"/>
      <c r="TBO70" s="5"/>
      <c r="TBP70" s="5"/>
      <c r="TBQ70" s="5"/>
      <c r="TBR70" s="5"/>
      <c r="TBS70" s="5"/>
      <c r="TBT70" s="5"/>
      <c r="TBU70" s="5"/>
      <c r="TBV70" s="5"/>
      <c r="TBW70" s="5"/>
      <c r="TBX70" s="5"/>
      <c r="TBY70" s="5"/>
      <c r="TBZ70" s="5"/>
      <c r="TCA70" s="5"/>
      <c r="TCB70" s="5"/>
      <c r="TCC70" s="5"/>
      <c r="TCD70" s="5"/>
      <c r="TCE70" s="5"/>
      <c r="TCF70" s="5"/>
      <c r="TCG70" s="5"/>
      <c r="TCH70" s="5"/>
      <c r="TCI70" s="5"/>
      <c r="TCJ70" s="5"/>
      <c r="TCK70" s="5"/>
      <c r="TCL70" s="5"/>
      <c r="TCM70" s="5"/>
      <c r="TCN70" s="5"/>
      <c r="TCO70" s="5"/>
      <c r="TCP70" s="5"/>
      <c r="TCQ70" s="5"/>
      <c r="TCR70" s="5"/>
      <c r="TCS70" s="5"/>
      <c r="TCT70" s="5"/>
      <c r="TCU70" s="5"/>
      <c r="TCV70" s="5"/>
      <c r="TCW70" s="5"/>
      <c r="TCX70" s="5"/>
      <c r="TCY70" s="5"/>
      <c r="TCZ70" s="5"/>
      <c r="TDA70" s="5"/>
      <c r="TDB70" s="5"/>
      <c r="TDC70" s="5"/>
      <c r="TDD70" s="5"/>
      <c r="TDE70" s="5"/>
      <c r="TDF70" s="5"/>
      <c r="TDG70" s="5"/>
      <c r="TDH70" s="5"/>
      <c r="TDI70" s="5"/>
      <c r="TDJ70" s="5"/>
      <c r="TDK70" s="5"/>
      <c r="TDL70" s="5"/>
      <c r="TDM70" s="5"/>
      <c r="TDN70" s="5"/>
      <c r="TDO70" s="5"/>
      <c r="TDP70" s="5"/>
      <c r="TDQ70" s="5"/>
      <c r="TDR70" s="5"/>
      <c r="TDS70" s="5"/>
      <c r="TDT70" s="5"/>
      <c r="TDU70" s="5"/>
      <c r="TDV70" s="5"/>
      <c r="TDW70" s="5"/>
      <c r="TDX70" s="5"/>
      <c r="TDY70" s="5"/>
      <c r="TDZ70" s="5"/>
      <c r="TEA70" s="5"/>
      <c r="TEB70" s="5"/>
      <c r="TEC70" s="5"/>
      <c r="TED70" s="5"/>
      <c r="TEE70" s="5"/>
      <c r="TEF70" s="5"/>
      <c r="TEG70" s="5"/>
      <c r="TEH70" s="5"/>
      <c r="TEI70" s="5"/>
      <c r="TEJ70" s="5"/>
      <c r="TEK70" s="5"/>
      <c r="TEL70" s="5"/>
      <c r="TEM70" s="5"/>
      <c r="TEN70" s="5"/>
      <c r="TEO70" s="5"/>
      <c r="TEP70" s="5"/>
      <c r="TEQ70" s="5"/>
      <c r="TER70" s="5"/>
      <c r="TES70" s="5"/>
      <c r="TET70" s="5"/>
      <c r="TEU70" s="5"/>
      <c r="TEV70" s="5"/>
      <c r="TEW70" s="5"/>
      <c r="TEX70" s="5"/>
      <c r="TEY70" s="5"/>
      <c r="TEZ70" s="5"/>
      <c r="TFA70" s="5"/>
      <c r="TFB70" s="5"/>
      <c r="TFC70" s="5"/>
      <c r="TFD70" s="5"/>
      <c r="TFE70" s="5"/>
      <c r="TFF70" s="5"/>
      <c r="TFG70" s="5"/>
      <c r="TFH70" s="5"/>
      <c r="TFI70" s="5"/>
      <c r="TFJ70" s="5"/>
      <c r="TFK70" s="5"/>
      <c r="TFL70" s="5"/>
      <c r="TFM70" s="5"/>
      <c r="TFN70" s="5"/>
      <c r="TFO70" s="5"/>
      <c r="TFP70" s="5"/>
      <c r="TFQ70" s="5"/>
      <c r="TFR70" s="5"/>
      <c r="TFS70" s="5"/>
      <c r="TFT70" s="5"/>
      <c r="TFU70" s="5"/>
      <c r="TFV70" s="5"/>
      <c r="TFW70" s="5"/>
      <c r="TFX70" s="5"/>
      <c r="TFY70" s="5"/>
      <c r="TFZ70" s="5"/>
      <c r="TGA70" s="5"/>
      <c r="TGB70" s="5"/>
      <c r="TGC70" s="5"/>
      <c r="TGD70" s="5"/>
      <c r="TGE70" s="5"/>
      <c r="TGF70" s="5"/>
      <c r="TGG70" s="5"/>
      <c r="TGH70" s="5"/>
      <c r="TGI70" s="5"/>
      <c r="TGJ70" s="5"/>
      <c r="TGK70" s="5"/>
      <c r="TGL70" s="5"/>
      <c r="TGM70" s="5"/>
      <c r="TGN70" s="5"/>
      <c r="TGO70" s="5"/>
      <c r="TGP70" s="5"/>
      <c r="TGQ70" s="5"/>
      <c r="TGR70" s="5"/>
      <c r="TGS70" s="5"/>
      <c r="TGT70" s="5"/>
      <c r="TGU70" s="5"/>
      <c r="TGV70" s="5"/>
      <c r="TGW70" s="5"/>
      <c r="TGX70" s="5"/>
      <c r="TGY70" s="5"/>
      <c r="TGZ70" s="5"/>
      <c r="THA70" s="5"/>
      <c r="THB70" s="5"/>
      <c r="THC70" s="5"/>
      <c r="THD70" s="5"/>
      <c r="THE70" s="5"/>
      <c r="THF70" s="5"/>
      <c r="THG70" s="5"/>
      <c r="THH70" s="5"/>
      <c r="THI70" s="5"/>
      <c r="THJ70" s="5"/>
      <c r="THK70" s="5"/>
      <c r="THL70" s="5"/>
      <c r="THM70" s="5"/>
      <c r="THN70" s="5"/>
      <c r="THO70" s="5"/>
      <c r="THP70" s="5"/>
      <c r="THQ70" s="5"/>
      <c r="THR70" s="5"/>
      <c r="THS70" s="5"/>
      <c r="THT70" s="5"/>
      <c r="THU70" s="5"/>
      <c r="THV70" s="5"/>
      <c r="THW70" s="5"/>
      <c r="THX70" s="5"/>
      <c r="THY70" s="5"/>
      <c r="THZ70" s="5"/>
      <c r="TIA70" s="5"/>
      <c r="TIB70" s="5"/>
      <c r="TIC70" s="5"/>
      <c r="TID70" s="5"/>
      <c r="TIE70" s="5"/>
      <c r="TIF70" s="5"/>
      <c r="TIG70" s="5"/>
      <c r="TIH70" s="5"/>
      <c r="TII70" s="5"/>
      <c r="TIJ70" s="5"/>
      <c r="TIK70" s="5"/>
      <c r="TIL70" s="5"/>
      <c r="TIM70" s="5"/>
      <c r="TIN70" s="5"/>
      <c r="TIO70" s="5"/>
      <c r="TIP70" s="5"/>
      <c r="TIQ70" s="5"/>
      <c r="TIR70" s="5"/>
      <c r="TIS70" s="5"/>
      <c r="TIT70" s="5"/>
      <c r="TIU70" s="5"/>
      <c r="TIV70" s="5"/>
      <c r="TIW70" s="5"/>
      <c r="TIX70" s="5"/>
      <c r="TIY70" s="5"/>
      <c r="TIZ70" s="5"/>
      <c r="TJA70" s="5"/>
      <c r="TJB70" s="5"/>
      <c r="TJC70" s="5"/>
      <c r="TJD70" s="5"/>
      <c r="TJE70" s="5"/>
      <c r="TJF70" s="5"/>
      <c r="TJG70" s="5"/>
      <c r="TJH70" s="5"/>
      <c r="TJI70" s="5"/>
      <c r="TJJ70" s="5"/>
      <c r="TJK70" s="5"/>
      <c r="TJL70" s="5"/>
      <c r="TJM70" s="5"/>
      <c r="TJN70" s="5"/>
      <c r="TJO70" s="5"/>
      <c r="TJP70" s="5"/>
      <c r="TJQ70" s="5"/>
      <c r="TJR70" s="5"/>
      <c r="TJS70" s="5"/>
      <c r="TJT70" s="5"/>
      <c r="TJU70" s="5"/>
      <c r="TJV70" s="5"/>
      <c r="TJW70" s="5"/>
      <c r="TJX70" s="5"/>
      <c r="TJY70" s="5"/>
      <c r="TJZ70" s="5"/>
      <c r="TKA70" s="5"/>
      <c r="TKB70" s="5"/>
      <c r="TKC70" s="5"/>
      <c r="TKD70" s="5"/>
      <c r="TKE70" s="5"/>
      <c r="TKF70" s="5"/>
      <c r="TKG70" s="5"/>
      <c r="TKH70" s="5"/>
      <c r="TKI70" s="5"/>
      <c r="TKJ70" s="5"/>
      <c r="TKK70" s="5"/>
      <c r="TKL70" s="5"/>
      <c r="TKM70" s="5"/>
      <c r="TKN70" s="5"/>
      <c r="TKO70" s="5"/>
      <c r="TKP70" s="5"/>
      <c r="TKQ70" s="5"/>
      <c r="TKR70" s="5"/>
      <c r="TKS70" s="5"/>
      <c r="TKT70" s="5"/>
      <c r="TKU70" s="5"/>
      <c r="TKV70" s="5"/>
      <c r="TKW70" s="5"/>
      <c r="TKX70" s="5"/>
      <c r="TKY70" s="5"/>
      <c r="TKZ70" s="5"/>
      <c r="TLA70" s="5"/>
      <c r="TLB70" s="5"/>
      <c r="TLC70" s="5"/>
      <c r="TLD70" s="5"/>
      <c r="TLE70" s="5"/>
      <c r="TLF70" s="5"/>
      <c r="TLG70" s="5"/>
      <c r="TLH70" s="5"/>
      <c r="TLI70" s="5"/>
      <c r="TLJ70" s="5"/>
      <c r="TLK70" s="5"/>
      <c r="TLL70" s="5"/>
      <c r="TLM70" s="5"/>
      <c r="TLN70" s="5"/>
      <c r="TLO70" s="5"/>
      <c r="TLP70" s="5"/>
      <c r="TLQ70" s="5"/>
      <c r="TLR70" s="5"/>
      <c r="TLS70" s="5"/>
      <c r="TLT70" s="5"/>
      <c r="TLU70" s="5"/>
      <c r="TLV70" s="5"/>
      <c r="TLW70" s="5"/>
      <c r="TLX70" s="5"/>
      <c r="TLY70" s="5"/>
      <c r="TLZ70" s="5"/>
      <c r="TMA70" s="5"/>
      <c r="TMB70" s="5"/>
      <c r="TMC70" s="5"/>
      <c r="TMD70" s="5"/>
      <c r="TME70" s="5"/>
      <c r="TMF70" s="5"/>
      <c r="TMG70" s="5"/>
      <c r="TMH70" s="5"/>
      <c r="TMI70" s="5"/>
      <c r="TMJ70" s="5"/>
      <c r="TMK70" s="5"/>
      <c r="TML70" s="5"/>
      <c r="TMM70" s="5"/>
      <c r="TMN70" s="5"/>
      <c r="TMO70" s="5"/>
      <c r="TMP70" s="5"/>
      <c r="TMQ70" s="5"/>
      <c r="TMR70" s="5"/>
      <c r="TMS70" s="5"/>
      <c r="TMT70" s="5"/>
      <c r="TMU70" s="5"/>
      <c r="TMV70" s="5"/>
      <c r="TMW70" s="5"/>
      <c r="TMX70" s="5"/>
      <c r="TMY70" s="5"/>
      <c r="TMZ70" s="5"/>
      <c r="TNA70" s="5"/>
      <c r="TNB70" s="5"/>
      <c r="TNC70" s="5"/>
      <c r="TND70" s="5"/>
      <c r="TNE70" s="5"/>
      <c r="TNF70" s="5"/>
      <c r="TNG70" s="5"/>
      <c r="TNH70" s="5"/>
      <c r="TNI70" s="5"/>
      <c r="TNJ70" s="5"/>
      <c r="TNK70" s="5"/>
      <c r="TNL70" s="5"/>
      <c r="TNM70" s="5"/>
      <c r="TNN70" s="5"/>
      <c r="TNO70" s="5"/>
      <c r="TNP70" s="5"/>
      <c r="TNQ70" s="5"/>
      <c r="TNR70" s="5"/>
      <c r="TNS70" s="5"/>
      <c r="TNT70" s="5"/>
      <c r="TNU70" s="5"/>
      <c r="TNV70" s="5"/>
      <c r="TNW70" s="5"/>
      <c r="TNX70" s="5"/>
      <c r="TNY70" s="5"/>
      <c r="TNZ70" s="5"/>
      <c r="TOA70" s="5"/>
      <c r="TOB70" s="5"/>
      <c r="TOC70" s="5"/>
      <c r="TOD70" s="5"/>
      <c r="TOE70" s="5"/>
      <c r="TOF70" s="5"/>
      <c r="TOG70" s="5"/>
      <c r="TOH70" s="5"/>
      <c r="TOI70" s="5"/>
      <c r="TOJ70" s="5"/>
      <c r="TOK70" s="5"/>
      <c r="TOL70" s="5"/>
      <c r="TOM70" s="5"/>
      <c r="TON70" s="5"/>
      <c r="TOO70" s="5"/>
      <c r="TOP70" s="5"/>
      <c r="TOQ70" s="5"/>
      <c r="TOR70" s="5"/>
      <c r="TOS70" s="5"/>
      <c r="TOT70" s="5"/>
      <c r="TOU70" s="5"/>
      <c r="TOV70" s="5"/>
      <c r="TOW70" s="5"/>
      <c r="TOX70" s="5"/>
      <c r="TOY70" s="5"/>
      <c r="TOZ70" s="5"/>
      <c r="TPA70" s="5"/>
      <c r="TPB70" s="5"/>
      <c r="TPC70" s="5"/>
      <c r="TPD70" s="5"/>
      <c r="TPE70" s="5"/>
      <c r="TPF70" s="5"/>
      <c r="TPG70" s="5"/>
      <c r="TPH70" s="5"/>
      <c r="TPI70" s="5"/>
      <c r="TPJ70" s="5"/>
      <c r="TPK70" s="5"/>
      <c r="TPL70" s="5"/>
      <c r="TPM70" s="5"/>
      <c r="TPN70" s="5"/>
      <c r="TPO70" s="5"/>
      <c r="TPP70" s="5"/>
      <c r="TPQ70" s="5"/>
      <c r="TPR70" s="5"/>
      <c r="TPS70" s="5"/>
      <c r="TPT70" s="5"/>
      <c r="TPU70" s="5"/>
      <c r="TPV70" s="5"/>
      <c r="TPW70" s="5"/>
      <c r="TPX70" s="5"/>
      <c r="TPY70" s="5"/>
      <c r="TPZ70" s="5"/>
      <c r="TQA70" s="5"/>
      <c r="TQB70" s="5"/>
      <c r="TQC70" s="5"/>
      <c r="TQD70" s="5"/>
      <c r="TQE70" s="5"/>
      <c r="TQF70" s="5"/>
      <c r="TQG70" s="5"/>
      <c r="TQH70" s="5"/>
      <c r="TQI70" s="5"/>
      <c r="TQJ70" s="5"/>
      <c r="TQK70" s="5"/>
      <c r="TQL70" s="5"/>
      <c r="TQM70" s="5"/>
      <c r="TQN70" s="5"/>
      <c r="TQO70" s="5"/>
      <c r="TQP70" s="5"/>
      <c r="TQQ70" s="5"/>
      <c r="TQR70" s="5"/>
      <c r="TQS70" s="5"/>
      <c r="TQT70" s="5"/>
      <c r="TQU70" s="5"/>
      <c r="TQV70" s="5"/>
      <c r="TQW70" s="5"/>
      <c r="TQX70" s="5"/>
      <c r="TQY70" s="5"/>
      <c r="TQZ70" s="5"/>
      <c r="TRA70" s="5"/>
      <c r="TRB70" s="5"/>
      <c r="TRC70" s="5"/>
      <c r="TRD70" s="5"/>
      <c r="TRE70" s="5"/>
      <c r="TRF70" s="5"/>
      <c r="TRG70" s="5"/>
      <c r="TRH70" s="5"/>
      <c r="TRI70" s="5"/>
      <c r="TRJ70" s="5"/>
      <c r="TRK70" s="5"/>
      <c r="TRL70" s="5"/>
      <c r="TRM70" s="5"/>
      <c r="TRN70" s="5"/>
      <c r="TRO70" s="5"/>
      <c r="TRP70" s="5"/>
      <c r="TRQ70" s="5"/>
      <c r="TRR70" s="5"/>
      <c r="TRS70" s="5"/>
      <c r="TRT70" s="5"/>
      <c r="TRU70" s="5"/>
      <c r="TRV70" s="5"/>
      <c r="TRW70" s="5"/>
      <c r="TRX70" s="5"/>
      <c r="TRY70" s="5"/>
      <c r="TRZ70" s="5"/>
      <c r="TSA70" s="5"/>
      <c r="TSB70" s="5"/>
      <c r="TSC70" s="5"/>
      <c r="TSD70" s="5"/>
      <c r="TSE70" s="5"/>
      <c r="TSF70" s="5"/>
      <c r="TSG70" s="5"/>
      <c r="TSH70" s="5"/>
      <c r="TSI70" s="5"/>
      <c r="TSJ70" s="5"/>
      <c r="TSK70" s="5"/>
      <c r="TSL70" s="5"/>
      <c r="TSM70" s="5"/>
      <c r="TSN70" s="5"/>
      <c r="TSO70" s="5"/>
      <c r="TSP70" s="5"/>
      <c r="TSQ70" s="5"/>
      <c r="TSR70" s="5"/>
      <c r="TSS70" s="5"/>
      <c r="TST70" s="5"/>
      <c r="TSU70" s="5"/>
      <c r="TSV70" s="5"/>
      <c r="TSW70" s="5"/>
      <c r="TSX70" s="5"/>
      <c r="TSY70" s="5"/>
      <c r="TSZ70" s="5"/>
      <c r="TTA70" s="5"/>
      <c r="TTB70" s="5"/>
      <c r="TTC70" s="5"/>
      <c r="TTD70" s="5"/>
      <c r="TTE70" s="5"/>
      <c r="TTF70" s="5"/>
      <c r="TTG70" s="5"/>
      <c r="TTH70" s="5"/>
      <c r="TTI70" s="5"/>
      <c r="TTJ70" s="5"/>
      <c r="TTK70" s="5"/>
      <c r="TTL70" s="5"/>
      <c r="TTM70" s="5"/>
      <c r="TTN70" s="5"/>
      <c r="TTO70" s="5"/>
      <c r="TTP70" s="5"/>
      <c r="TTQ70" s="5"/>
      <c r="TTR70" s="5"/>
      <c r="TTS70" s="5"/>
      <c r="TTT70" s="5"/>
      <c r="TTU70" s="5"/>
      <c r="TTV70" s="5"/>
      <c r="TTW70" s="5"/>
      <c r="TTX70" s="5"/>
      <c r="TTY70" s="5"/>
      <c r="TTZ70" s="5"/>
      <c r="TUA70" s="5"/>
      <c r="TUB70" s="5"/>
      <c r="TUC70" s="5"/>
      <c r="TUD70" s="5"/>
      <c r="TUE70" s="5"/>
      <c r="TUF70" s="5"/>
      <c r="TUG70" s="5"/>
      <c r="TUH70" s="5"/>
      <c r="TUI70" s="5"/>
      <c r="TUJ70" s="5"/>
      <c r="TUK70" s="5"/>
      <c r="TUL70" s="5"/>
      <c r="TUM70" s="5"/>
      <c r="TUN70" s="5"/>
      <c r="TUO70" s="5"/>
      <c r="TUP70" s="5"/>
      <c r="TUQ70" s="5"/>
      <c r="TUR70" s="5"/>
      <c r="TUS70" s="5"/>
      <c r="TUT70" s="5"/>
      <c r="TUU70" s="5"/>
      <c r="TUV70" s="5"/>
      <c r="TUW70" s="5"/>
      <c r="TUX70" s="5"/>
      <c r="TUY70" s="5"/>
      <c r="TUZ70" s="5"/>
      <c r="TVA70" s="5"/>
      <c r="TVB70" s="5"/>
      <c r="TVC70" s="5"/>
      <c r="TVD70" s="5"/>
      <c r="TVE70" s="5"/>
      <c r="TVF70" s="5"/>
      <c r="TVG70" s="5"/>
      <c r="TVH70" s="5"/>
      <c r="TVI70" s="5"/>
      <c r="TVJ70" s="5"/>
      <c r="TVK70" s="5"/>
      <c r="TVL70" s="5"/>
      <c r="TVM70" s="5"/>
      <c r="TVN70" s="5"/>
      <c r="TVO70" s="5"/>
      <c r="TVP70" s="5"/>
      <c r="TVQ70" s="5"/>
      <c r="TVR70" s="5"/>
      <c r="TVS70" s="5"/>
      <c r="TVT70" s="5"/>
      <c r="TVU70" s="5"/>
      <c r="TVV70" s="5"/>
      <c r="TVW70" s="5"/>
      <c r="TVX70" s="5"/>
      <c r="TVY70" s="5"/>
      <c r="TVZ70" s="5"/>
      <c r="TWA70" s="5"/>
      <c r="TWB70" s="5"/>
      <c r="TWC70" s="5"/>
      <c r="TWD70" s="5"/>
      <c r="TWE70" s="5"/>
      <c r="TWF70" s="5"/>
      <c r="TWG70" s="5"/>
      <c r="TWH70" s="5"/>
      <c r="TWI70" s="5"/>
      <c r="TWJ70" s="5"/>
      <c r="TWK70" s="5"/>
      <c r="TWL70" s="5"/>
      <c r="TWM70" s="5"/>
      <c r="TWN70" s="5"/>
      <c r="TWO70" s="5"/>
      <c r="TWP70" s="5"/>
      <c r="TWQ70" s="5"/>
      <c r="TWR70" s="5"/>
      <c r="TWS70" s="5"/>
      <c r="TWT70" s="5"/>
      <c r="TWU70" s="5"/>
      <c r="TWV70" s="5"/>
      <c r="TWW70" s="5"/>
      <c r="TWX70" s="5"/>
      <c r="TWY70" s="5"/>
      <c r="TWZ70" s="5"/>
      <c r="TXA70" s="5"/>
      <c r="TXB70" s="5"/>
      <c r="TXC70" s="5"/>
      <c r="TXD70" s="5"/>
      <c r="TXE70" s="5"/>
      <c r="TXF70" s="5"/>
      <c r="TXG70" s="5"/>
      <c r="TXH70" s="5"/>
      <c r="TXI70" s="5"/>
      <c r="TXJ70" s="5"/>
      <c r="TXK70" s="5"/>
      <c r="TXL70" s="5"/>
      <c r="TXM70" s="5"/>
      <c r="TXN70" s="5"/>
      <c r="TXO70" s="5"/>
      <c r="TXP70" s="5"/>
      <c r="TXQ70" s="5"/>
      <c r="TXR70" s="5"/>
      <c r="TXS70" s="5"/>
      <c r="TXT70" s="5"/>
      <c r="TXU70" s="5"/>
      <c r="TXV70" s="5"/>
      <c r="TXW70" s="5"/>
      <c r="TXX70" s="5"/>
      <c r="TXY70" s="5"/>
      <c r="TXZ70" s="5"/>
      <c r="TYA70" s="5"/>
      <c r="TYB70" s="5"/>
      <c r="TYC70" s="5"/>
      <c r="TYD70" s="5"/>
      <c r="TYE70" s="5"/>
      <c r="TYF70" s="5"/>
      <c r="TYG70" s="5"/>
      <c r="TYH70" s="5"/>
      <c r="TYI70" s="5"/>
      <c r="TYJ70" s="5"/>
      <c r="TYK70" s="5"/>
      <c r="TYL70" s="5"/>
      <c r="TYM70" s="5"/>
      <c r="TYN70" s="5"/>
      <c r="TYO70" s="5"/>
      <c r="TYP70" s="5"/>
      <c r="TYQ70" s="5"/>
      <c r="TYR70" s="5"/>
      <c r="TYS70" s="5"/>
      <c r="TYT70" s="5"/>
      <c r="TYU70" s="5"/>
      <c r="TYV70" s="5"/>
      <c r="TYW70" s="5"/>
      <c r="TYX70" s="5"/>
      <c r="TYY70" s="5"/>
      <c r="TYZ70" s="5"/>
      <c r="TZA70" s="5"/>
      <c r="TZB70" s="5"/>
      <c r="TZC70" s="5"/>
      <c r="TZD70" s="5"/>
      <c r="TZE70" s="5"/>
      <c r="TZF70" s="5"/>
      <c r="TZG70" s="5"/>
      <c r="TZH70" s="5"/>
      <c r="TZI70" s="5"/>
      <c r="TZJ70" s="5"/>
      <c r="TZK70" s="5"/>
      <c r="TZL70" s="5"/>
      <c r="TZM70" s="5"/>
      <c r="TZN70" s="5"/>
      <c r="TZO70" s="5"/>
      <c r="TZP70" s="5"/>
      <c r="TZQ70" s="5"/>
      <c r="TZR70" s="5"/>
      <c r="TZS70" s="5"/>
      <c r="TZT70" s="5"/>
      <c r="TZU70" s="5"/>
      <c r="TZV70" s="5"/>
      <c r="TZW70" s="5"/>
      <c r="TZX70" s="5"/>
      <c r="TZY70" s="5"/>
      <c r="TZZ70" s="5"/>
      <c r="UAA70" s="5"/>
      <c r="UAB70" s="5"/>
      <c r="UAC70" s="5"/>
      <c r="UAD70" s="5"/>
      <c r="UAE70" s="5"/>
      <c r="UAF70" s="5"/>
      <c r="UAG70" s="5"/>
      <c r="UAH70" s="5"/>
      <c r="UAI70" s="5"/>
      <c r="UAJ70" s="5"/>
      <c r="UAK70" s="5"/>
      <c r="UAL70" s="5"/>
      <c r="UAM70" s="5"/>
      <c r="UAN70" s="5"/>
      <c r="UAO70" s="5"/>
      <c r="UAP70" s="5"/>
      <c r="UAQ70" s="5"/>
      <c r="UAR70" s="5"/>
      <c r="UAS70" s="5"/>
      <c r="UAT70" s="5"/>
      <c r="UAU70" s="5"/>
      <c r="UAV70" s="5"/>
      <c r="UAW70" s="5"/>
      <c r="UAX70" s="5"/>
      <c r="UAY70" s="5"/>
      <c r="UAZ70" s="5"/>
      <c r="UBA70" s="5"/>
      <c r="UBB70" s="5"/>
      <c r="UBC70" s="5"/>
      <c r="UBD70" s="5"/>
      <c r="UBE70" s="5"/>
      <c r="UBF70" s="5"/>
      <c r="UBG70" s="5"/>
      <c r="UBH70" s="5"/>
      <c r="UBI70" s="5"/>
      <c r="UBJ70" s="5"/>
      <c r="UBK70" s="5"/>
      <c r="UBL70" s="5"/>
      <c r="UBM70" s="5"/>
      <c r="UBN70" s="5"/>
      <c r="UBO70" s="5"/>
      <c r="UBP70" s="5"/>
      <c r="UBQ70" s="5"/>
      <c r="UBR70" s="5"/>
      <c r="UBS70" s="5"/>
      <c r="UBT70" s="5"/>
      <c r="UBU70" s="5"/>
      <c r="UBV70" s="5"/>
      <c r="UBW70" s="5"/>
      <c r="UBX70" s="5"/>
      <c r="UBY70" s="5"/>
      <c r="UBZ70" s="5"/>
      <c r="UCA70" s="5"/>
      <c r="UCB70" s="5"/>
      <c r="UCC70" s="5"/>
      <c r="UCD70" s="5"/>
      <c r="UCE70" s="5"/>
      <c r="UCF70" s="5"/>
      <c r="UCG70" s="5"/>
      <c r="UCH70" s="5"/>
      <c r="UCI70" s="5"/>
      <c r="UCJ70" s="5"/>
      <c r="UCK70" s="5"/>
      <c r="UCL70" s="5"/>
      <c r="UCM70" s="5"/>
      <c r="UCN70" s="5"/>
      <c r="UCO70" s="5"/>
      <c r="UCP70" s="5"/>
      <c r="UCQ70" s="5"/>
      <c r="UCR70" s="5"/>
      <c r="UCS70" s="5"/>
      <c r="UCT70" s="5"/>
      <c r="UCU70" s="5"/>
      <c r="UCV70" s="5"/>
      <c r="UCW70" s="5"/>
      <c r="UCX70" s="5"/>
      <c r="UCY70" s="5"/>
      <c r="UCZ70" s="5"/>
      <c r="UDA70" s="5"/>
      <c r="UDB70" s="5"/>
      <c r="UDC70" s="5"/>
      <c r="UDD70" s="5"/>
      <c r="UDE70" s="5"/>
      <c r="UDF70" s="5"/>
      <c r="UDG70" s="5"/>
      <c r="UDH70" s="5"/>
      <c r="UDI70" s="5"/>
      <c r="UDJ70" s="5"/>
      <c r="UDK70" s="5"/>
      <c r="UDL70" s="5"/>
      <c r="UDM70" s="5"/>
      <c r="UDN70" s="5"/>
      <c r="UDO70" s="5"/>
      <c r="UDP70" s="5"/>
      <c r="UDQ70" s="5"/>
      <c r="UDR70" s="5"/>
      <c r="UDS70" s="5"/>
      <c r="UDT70" s="5"/>
      <c r="UDU70" s="5"/>
      <c r="UDV70" s="5"/>
      <c r="UDW70" s="5"/>
      <c r="UDX70" s="5"/>
      <c r="UDY70" s="5"/>
      <c r="UDZ70" s="5"/>
      <c r="UEA70" s="5"/>
      <c r="UEB70" s="5"/>
      <c r="UEC70" s="5"/>
      <c r="UED70" s="5"/>
      <c r="UEE70" s="5"/>
      <c r="UEF70" s="5"/>
      <c r="UEG70" s="5"/>
      <c r="UEH70" s="5"/>
      <c r="UEI70" s="5"/>
      <c r="UEJ70" s="5"/>
      <c r="UEK70" s="5"/>
      <c r="UEL70" s="5"/>
      <c r="UEM70" s="5"/>
      <c r="UEN70" s="5"/>
      <c r="UEO70" s="5"/>
      <c r="UEP70" s="5"/>
      <c r="UEQ70" s="5"/>
      <c r="UER70" s="5"/>
      <c r="UES70" s="5"/>
      <c r="UET70" s="5"/>
      <c r="UEU70" s="5"/>
      <c r="UEV70" s="5"/>
      <c r="UEW70" s="5"/>
      <c r="UEX70" s="5"/>
      <c r="UEY70" s="5"/>
      <c r="UEZ70" s="5"/>
      <c r="UFA70" s="5"/>
      <c r="UFB70" s="5"/>
      <c r="UFC70" s="5"/>
      <c r="UFD70" s="5"/>
      <c r="UFE70" s="5"/>
      <c r="UFF70" s="5"/>
      <c r="UFG70" s="5"/>
      <c r="UFH70" s="5"/>
      <c r="UFI70" s="5"/>
      <c r="UFJ70" s="5"/>
      <c r="UFK70" s="5"/>
      <c r="UFL70" s="5"/>
      <c r="UFM70" s="5"/>
      <c r="UFN70" s="5"/>
      <c r="UFO70" s="5"/>
      <c r="UFP70" s="5"/>
      <c r="UFQ70" s="5"/>
      <c r="UFR70" s="5"/>
      <c r="UFS70" s="5"/>
      <c r="UFT70" s="5"/>
      <c r="UFU70" s="5"/>
      <c r="UFV70" s="5"/>
      <c r="UFW70" s="5"/>
      <c r="UFX70" s="5"/>
      <c r="UFY70" s="5"/>
      <c r="UFZ70" s="5"/>
      <c r="UGA70" s="5"/>
      <c r="UGB70" s="5"/>
      <c r="UGC70" s="5"/>
      <c r="UGD70" s="5"/>
      <c r="UGE70" s="5"/>
      <c r="UGF70" s="5"/>
      <c r="UGG70" s="5"/>
      <c r="UGH70" s="5"/>
      <c r="UGI70" s="5"/>
      <c r="UGJ70" s="5"/>
      <c r="UGK70" s="5"/>
      <c r="UGL70" s="5"/>
      <c r="UGM70" s="5"/>
      <c r="UGN70" s="5"/>
      <c r="UGO70" s="5"/>
      <c r="UGP70" s="5"/>
      <c r="UGQ70" s="5"/>
      <c r="UGR70" s="5"/>
      <c r="UGS70" s="5"/>
      <c r="UGT70" s="5"/>
      <c r="UGU70" s="5"/>
      <c r="UGV70" s="5"/>
      <c r="UGW70" s="5"/>
      <c r="UGX70" s="5"/>
      <c r="UGY70" s="5"/>
      <c r="UGZ70" s="5"/>
      <c r="UHA70" s="5"/>
      <c r="UHB70" s="5"/>
      <c r="UHC70" s="5"/>
      <c r="UHD70" s="5"/>
      <c r="UHE70" s="5"/>
      <c r="UHF70" s="5"/>
      <c r="UHG70" s="5"/>
      <c r="UHH70" s="5"/>
      <c r="UHI70" s="5"/>
      <c r="UHJ70" s="5"/>
      <c r="UHK70" s="5"/>
      <c r="UHL70" s="5"/>
      <c r="UHM70" s="5"/>
      <c r="UHN70" s="5"/>
      <c r="UHO70" s="5"/>
      <c r="UHP70" s="5"/>
      <c r="UHQ70" s="5"/>
      <c r="UHR70" s="5"/>
      <c r="UHS70" s="5"/>
      <c r="UHT70" s="5"/>
      <c r="UHU70" s="5"/>
      <c r="UHV70" s="5"/>
      <c r="UHW70" s="5"/>
      <c r="UHX70" s="5"/>
      <c r="UHY70" s="5"/>
      <c r="UHZ70" s="5"/>
      <c r="UIA70" s="5"/>
      <c r="UIB70" s="5"/>
      <c r="UIC70" s="5"/>
      <c r="UID70" s="5"/>
      <c r="UIE70" s="5"/>
      <c r="UIF70" s="5"/>
      <c r="UIG70" s="5"/>
      <c r="UIH70" s="5"/>
      <c r="UII70" s="5"/>
      <c r="UIJ70" s="5"/>
      <c r="UIK70" s="5"/>
      <c r="UIL70" s="5"/>
      <c r="UIM70" s="5"/>
      <c r="UIN70" s="5"/>
      <c r="UIO70" s="5"/>
      <c r="UIP70" s="5"/>
      <c r="UIQ70" s="5"/>
      <c r="UIR70" s="5"/>
      <c r="UIS70" s="5"/>
      <c r="UIT70" s="5"/>
      <c r="UIU70" s="5"/>
      <c r="UIV70" s="5"/>
      <c r="UIW70" s="5"/>
      <c r="UIX70" s="5"/>
      <c r="UIY70" s="5"/>
      <c r="UIZ70" s="5"/>
      <c r="UJA70" s="5"/>
      <c r="UJB70" s="5"/>
      <c r="UJC70" s="5"/>
      <c r="UJD70" s="5"/>
      <c r="UJE70" s="5"/>
      <c r="UJF70" s="5"/>
      <c r="UJG70" s="5"/>
      <c r="UJH70" s="5"/>
      <c r="UJI70" s="5"/>
      <c r="UJJ70" s="5"/>
      <c r="UJK70" s="5"/>
      <c r="UJL70" s="5"/>
      <c r="UJM70" s="5"/>
      <c r="UJN70" s="5"/>
      <c r="UJO70" s="5"/>
      <c r="UJP70" s="5"/>
      <c r="UJQ70" s="5"/>
      <c r="UJR70" s="5"/>
      <c r="UJS70" s="5"/>
      <c r="UJT70" s="5"/>
      <c r="UJU70" s="5"/>
      <c r="UJV70" s="5"/>
      <c r="UJW70" s="5"/>
      <c r="UJX70" s="5"/>
      <c r="UJY70" s="5"/>
      <c r="UJZ70" s="5"/>
      <c r="UKA70" s="5"/>
      <c r="UKB70" s="5"/>
      <c r="UKC70" s="5"/>
      <c r="UKD70" s="5"/>
      <c r="UKE70" s="5"/>
      <c r="UKF70" s="5"/>
      <c r="UKG70" s="5"/>
      <c r="UKH70" s="5"/>
      <c r="UKI70" s="5"/>
      <c r="UKJ70" s="5"/>
      <c r="UKK70" s="5"/>
      <c r="UKL70" s="5"/>
      <c r="UKM70" s="5"/>
      <c r="UKN70" s="5"/>
      <c r="UKO70" s="5"/>
      <c r="UKP70" s="5"/>
      <c r="UKQ70" s="5"/>
      <c r="UKR70" s="5"/>
      <c r="UKS70" s="5"/>
      <c r="UKT70" s="5"/>
      <c r="UKU70" s="5"/>
      <c r="UKV70" s="5"/>
      <c r="UKW70" s="5"/>
      <c r="UKX70" s="5"/>
      <c r="UKY70" s="5"/>
      <c r="UKZ70" s="5"/>
      <c r="ULA70" s="5"/>
      <c r="ULB70" s="5"/>
      <c r="ULC70" s="5"/>
      <c r="ULD70" s="5"/>
      <c r="ULE70" s="5"/>
      <c r="ULF70" s="5"/>
      <c r="ULG70" s="5"/>
      <c r="ULH70" s="5"/>
      <c r="ULI70" s="5"/>
      <c r="ULJ70" s="5"/>
      <c r="ULK70" s="5"/>
      <c r="ULL70" s="5"/>
      <c r="ULM70" s="5"/>
      <c r="ULN70" s="5"/>
      <c r="ULO70" s="5"/>
      <c r="ULP70" s="5"/>
      <c r="ULQ70" s="5"/>
      <c r="ULR70" s="5"/>
      <c r="ULS70" s="5"/>
      <c r="ULT70" s="5"/>
      <c r="ULU70" s="5"/>
      <c r="ULV70" s="5"/>
      <c r="ULW70" s="5"/>
      <c r="ULX70" s="5"/>
      <c r="ULY70" s="5"/>
      <c r="ULZ70" s="5"/>
      <c r="UMA70" s="5"/>
      <c r="UMB70" s="5"/>
      <c r="UMC70" s="5"/>
      <c r="UMD70" s="5"/>
      <c r="UME70" s="5"/>
      <c r="UMF70" s="5"/>
      <c r="UMG70" s="5"/>
      <c r="UMH70" s="5"/>
      <c r="UMI70" s="5"/>
      <c r="UMJ70" s="5"/>
      <c r="UMK70" s="5"/>
      <c r="UML70" s="5"/>
      <c r="UMM70" s="5"/>
      <c r="UMN70" s="5"/>
      <c r="UMO70" s="5"/>
      <c r="UMP70" s="5"/>
      <c r="UMQ70" s="5"/>
      <c r="UMR70" s="5"/>
      <c r="UMS70" s="5"/>
      <c r="UMT70" s="5"/>
      <c r="UMU70" s="5"/>
      <c r="UMV70" s="5"/>
      <c r="UMW70" s="5"/>
      <c r="UMX70" s="5"/>
      <c r="UMY70" s="5"/>
      <c r="UMZ70" s="5"/>
      <c r="UNA70" s="5"/>
      <c r="UNB70" s="5"/>
      <c r="UNC70" s="5"/>
      <c r="UND70" s="5"/>
      <c r="UNE70" s="5"/>
      <c r="UNF70" s="5"/>
      <c r="UNG70" s="5"/>
      <c r="UNH70" s="5"/>
      <c r="UNI70" s="5"/>
      <c r="UNJ70" s="5"/>
      <c r="UNK70" s="5"/>
      <c r="UNL70" s="5"/>
      <c r="UNM70" s="5"/>
      <c r="UNN70" s="5"/>
      <c r="UNO70" s="5"/>
      <c r="UNP70" s="5"/>
      <c r="UNQ70" s="5"/>
      <c r="UNR70" s="5"/>
      <c r="UNS70" s="5"/>
      <c r="UNT70" s="5"/>
      <c r="UNU70" s="5"/>
      <c r="UNV70" s="5"/>
      <c r="UNW70" s="5"/>
      <c r="UNX70" s="5"/>
      <c r="UNY70" s="5"/>
      <c r="UNZ70" s="5"/>
      <c r="UOA70" s="5"/>
      <c r="UOB70" s="5"/>
      <c r="UOC70" s="5"/>
      <c r="UOD70" s="5"/>
      <c r="UOE70" s="5"/>
      <c r="UOF70" s="5"/>
      <c r="UOG70" s="5"/>
      <c r="UOH70" s="5"/>
      <c r="UOI70" s="5"/>
      <c r="UOJ70" s="5"/>
      <c r="UOK70" s="5"/>
      <c r="UOL70" s="5"/>
      <c r="UOM70" s="5"/>
      <c r="UON70" s="5"/>
      <c r="UOO70" s="5"/>
      <c r="UOP70" s="5"/>
      <c r="UOQ70" s="5"/>
      <c r="UOR70" s="5"/>
      <c r="UOS70" s="5"/>
      <c r="UOT70" s="5"/>
      <c r="UOU70" s="5"/>
      <c r="UOV70" s="5"/>
      <c r="UOW70" s="5"/>
      <c r="UOX70" s="5"/>
      <c r="UOY70" s="5"/>
      <c r="UOZ70" s="5"/>
      <c r="UPA70" s="5"/>
      <c r="UPB70" s="5"/>
      <c r="UPC70" s="5"/>
      <c r="UPD70" s="5"/>
      <c r="UPE70" s="5"/>
      <c r="UPF70" s="5"/>
      <c r="UPG70" s="5"/>
      <c r="UPH70" s="5"/>
      <c r="UPI70" s="5"/>
      <c r="UPJ70" s="5"/>
      <c r="UPK70" s="5"/>
      <c r="UPL70" s="5"/>
      <c r="UPM70" s="5"/>
      <c r="UPN70" s="5"/>
      <c r="UPO70" s="5"/>
      <c r="UPP70" s="5"/>
      <c r="UPQ70" s="5"/>
      <c r="UPR70" s="5"/>
      <c r="UPS70" s="5"/>
      <c r="UPT70" s="5"/>
      <c r="UPU70" s="5"/>
      <c r="UPV70" s="5"/>
      <c r="UPW70" s="5"/>
      <c r="UPX70" s="5"/>
      <c r="UPY70" s="5"/>
      <c r="UPZ70" s="5"/>
      <c r="UQA70" s="5"/>
      <c r="UQB70" s="5"/>
      <c r="UQC70" s="5"/>
      <c r="UQD70" s="5"/>
      <c r="UQE70" s="5"/>
      <c r="UQF70" s="5"/>
      <c r="UQG70" s="5"/>
      <c r="UQH70" s="5"/>
      <c r="UQI70" s="5"/>
      <c r="UQJ70" s="5"/>
      <c r="UQK70" s="5"/>
      <c r="UQL70" s="5"/>
      <c r="UQM70" s="5"/>
      <c r="UQN70" s="5"/>
      <c r="UQO70" s="5"/>
      <c r="UQP70" s="5"/>
      <c r="UQQ70" s="5"/>
      <c r="UQR70" s="5"/>
      <c r="UQS70" s="5"/>
      <c r="UQT70" s="5"/>
      <c r="UQU70" s="5"/>
      <c r="UQV70" s="5"/>
      <c r="UQW70" s="5"/>
      <c r="UQX70" s="5"/>
      <c r="UQY70" s="5"/>
      <c r="UQZ70" s="5"/>
      <c r="URA70" s="5"/>
      <c r="URB70" s="5"/>
      <c r="URC70" s="5"/>
      <c r="URD70" s="5"/>
      <c r="URE70" s="5"/>
      <c r="URF70" s="5"/>
      <c r="URG70" s="5"/>
      <c r="URH70" s="5"/>
      <c r="URI70" s="5"/>
      <c r="URJ70" s="5"/>
      <c r="URK70" s="5"/>
      <c r="URL70" s="5"/>
      <c r="URM70" s="5"/>
      <c r="URN70" s="5"/>
      <c r="URO70" s="5"/>
      <c r="URP70" s="5"/>
      <c r="URQ70" s="5"/>
      <c r="URR70" s="5"/>
      <c r="URS70" s="5"/>
      <c r="URT70" s="5"/>
      <c r="URU70" s="5"/>
      <c r="URV70" s="5"/>
      <c r="URW70" s="5"/>
      <c r="URX70" s="5"/>
      <c r="URY70" s="5"/>
      <c r="URZ70" s="5"/>
      <c r="USA70" s="5"/>
      <c r="USB70" s="5"/>
      <c r="USC70" s="5"/>
      <c r="USD70" s="5"/>
      <c r="USE70" s="5"/>
      <c r="USF70" s="5"/>
      <c r="USG70" s="5"/>
      <c r="USH70" s="5"/>
      <c r="USI70" s="5"/>
      <c r="USJ70" s="5"/>
      <c r="USK70" s="5"/>
      <c r="USL70" s="5"/>
      <c r="USM70" s="5"/>
      <c r="USN70" s="5"/>
      <c r="USO70" s="5"/>
      <c r="USP70" s="5"/>
      <c r="USQ70" s="5"/>
      <c r="USR70" s="5"/>
      <c r="USS70" s="5"/>
      <c r="UST70" s="5"/>
      <c r="USU70" s="5"/>
      <c r="USV70" s="5"/>
      <c r="USW70" s="5"/>
      <c r="USX70" s="5"/>
      <c r="USY70" s="5"/>
      <c r="USZ70" s="5"/>
      <c r="UTA70" s="5"/>
      <c r="UTB70" s="5"/>
      <c r="UTC70" s="5"/>
      <c r="UTD70" s="5"/>
      <c r="UTE70" s="5"/>
      <c r="UTF70" s="5"/>
      <c r="UTG70" s="5"/>
      <c r="UTH70" s="5"/>
      <c r="UTI70" s="5"/>
      <c r="UTJ70" s="5"/>
      <c r="UTK70" s="5"/>
      <c r="UTL70" s="5"/>
      <c r="UTM70" s="5"/>
      <c r="UTN70" s="5"/>
      <c r="UTO70" s="5"/>
      <c r="UTP70" s="5"/>
      <c r="UTQ70" s="5"/>
      <c r="UTR70" s="5"/>
      <c r="UTS70" s="5"/>
      <c r="UTT70" s="5"/>
      <c r="UTU70" s="5"/>
      <c r="UTV70" s="5"/>
      <c r="UTW70" s="5"/>
      <c r="UTX70" s="5"/>
      <c r="UTY70" s="5"/>
      <c r="UTZ70" s="5"/>
      <c r="UUA70" s="5"/>
      <c r="UUB70" s="5"/>
      <c r="UUC70" s="5"/>
      <c r="UUD70" s="5"/>
      <c r="UUE70" s="5"/>
      <c r="UUF70" s="5"/>
      <c r="UUG70" s="5"/>
      <c r="UUH70" s="5"/>
      <c r="UUI70" s="5"/>
      <c r="UUJ70" s="5"/>
      <c r="UUK70" s="5"/>
      <c r="UUL70" s="5"/>
      <c r="UUM70" s="5"/>
      <c r="UUN70" s="5"/>
      <c r="UUO70" s="5"/>
      <c r="UUP70" s="5"/>
      <c r="UUQ70" s="5"/>
      <c r="UUR70" s="5"/>
      <c r="UUS70" s="5"/>
      <c r="UUT70" s="5"/>
      <c r="UUU70" s="5"/>
      <c r="UUV70" s="5"/>
      <c r="UUW70" s="5"/>
      <c r="UUX70" s="5"/>
      <c r="UUY70" s="5"/>
      <c r="UUZ70" s="5"/>
      <c r="UVA70" s="5"/>
      <c r="UVB70" s="5"/>
      <c r="UVC70" s="5"/>
      <c r="UVD70" s="5"/>
      <c r="UVE70" s="5"/>
      <c r="UVF70" s="5"/>
      <c r="UVG70" s="5"/>
      <c r="UVH70" s="5"/>
      <c r="UVI70" s="5"/>
      <c r="UVJ70" s="5"/>
      <c r="UVK70" s="5"/>
      <c r="UVL70" s="5"/>
      <c r="UVM70" s="5"/>
      <c r="UVN70" s="5"/>
      <c r="UVO70" s="5"/>
      <c r="UVP70" s="5"/>
      <c r="UVQ70" s="5"/>
      <c r="UVR70" s="5"/>
      <c r="UVS70" s="5"/>
      <c r="UVT70" s="5"/>
      <c r="UVU70" s="5"/>
      <c r="UVV70" s="5"/>
      <c r="UVW70" s="5"/>
      <c r="UVX70" s="5"/>
      <c r="UVY70" s="5"/>
      <c r="UVZ70" s="5"/>
      <c r="UWA70" s="5"/>
      <c r="UWB70" s="5"/>
      <c r="UWC70" s="5"/>
      <c r="UWD70" s="5"/>
      <c r="UWE70" s="5"/>
      <c r="UWF70" s="5"/>
      <c r="UWG70" s="5"/>
      <c r="UWH70" s="5"/>
      <c r="UWI70" s="5"/>
      <c r="UWJ70" s="5"/>
      <c r="UWK70" s="5"/>
      <c r="UWL70" s="5"/>
      <c r="UWM70" s="5"/>
      <c r="UWN70" s="5"/>
      <c r="UWO70" s="5"/>
      <c r="UWP70" s="5"/>
      <c r="UWQ70" s="5"/>
      <c r="UWR70" s="5"/>
      <c r="UWS70" s="5"/>
      <c r="UWT70" s="5"/>
      <c r="UWU70" s="5"/>
      <c r="UWV70" s="5"/>
      <c r="UWW70" s="5"/>
      <c r="UWX70" s="5"/>
      <c r="UWY70" s="5"/>
      <c r="UWZ70" s="5"/>
      <c r="UXA70" s="5"/>
      <c r="UXB70" s="5"/>
      <c r="UXC70" s="5"/>
      <c r="UXD70" s="5"/>
      <c r="UXE70" s="5"/>
      <c r="UXF70" s="5"/>
      <c r="UXG70" s="5"/>
      <c r="UXH70" s="5"/>
      <c r="UXI70" s="5"/>
      <c r="UXJ70" s="5"/>
      <c r="UXK70" s="5"/>
      <c r="UXL70" s="5"/>
      <c r="UXM70" s="5"/>
      <c r="UXN70" s="5"/>
      <c r="UXO70" s="5"/>
      <c r="UXP70" s="5"/>
      <c r="UXQ70" s="5"/>
      <c r="UXR70" s="5"/>
      <c r="UXS70" s="5"/>
      <c r="UXT70" s="5"/>
      <c r="UXU70" s="5"/>
      <c r="UXV70" s="5"/>
      <c r="UXW70" s="5"/>
      <c r="UXX70" s="5"/>
      <c r="UXY70" s="5"/>
      <c r="UXZ70" s="5"/>
      <c r="UYA70" s="5"/>
      <c r="UYB70" s="5"/>
      <c r="UYC70" s="5"/>
      <c r="UYD70" s="5"/>
      <c r="UYE70" s="5"/>
      <c r="UYF70" s="5"/>
      <c r="UYG70" s="5"/>
      <c r="UYH70" s="5"/>
      <c r="UYI70" s="5"/>
      <c r="UYJ70" s="5"/>
      <c r="UYK70" s="5"/>
      <c r="UYL70" s="5"/>
      <c r="UYM70" s="5"/>
      <c r="UYN70" s="5"/>
      <c r="UYO70" s="5"/>
      <c r="UYP70" s="5"/>
      <c r="UYQ70" s="5"/>
      <c r="UYR70" s="5"/>
      <c r="UYS70" s="5"/>
      <c r="UYT70" s="5"/>
      <c r="UYU70" s="5"/>
      <c r="UYV70" s="5"/>
      <c r="UYW70" s="5"/>
      <c r="UYX70" s="5"/>
      <c r="UYY70" s="5"/>
      <c r="UYZ70" s="5"/>
      <c r="UZA70" s="5"/>
      <c r="UZB70" s="5"/>
      <c r="UZC70" s="5"/>
      <c r="UZD70" s="5"/>
      <c r="UZE70" s="5"/>
      <c r="UZF70" s="5"/>
      <c r="UZG70" s="5"/>
      <c r="UZH70" s="5"/>
      <c r="UZI70" s="5"/>
      <c r="UZJ70" s="5"/>
      <c r="UZK70" s="5"/>
      <c r="UZL70" s="5"/>
      <c r="UZM70" s="5"/>
      <c r="UZN70" s="5"/>
      <c r="UZO70" s="5"/>
      <c r="UZP70" s="5"/>
      <c r="UZQ70" s="5"/>
      <c r="UZR70" s="5"/>
      <c r="UZS70" s="5"/>
      <c r="UZT70" s="5"/>
      <c r="UZU70" s="5"/>
      <c r="UZV70" s="5"/>
      <c r="UZW70" s="5"/>
      <c r="UZX70" s="5"/>
      <c r="UZY70" s="5"/>
      <c r="UZZ70" s="5"/>
      <c r="VAA70" s="5"/>
      <c r="VAB70" s="5"/>
      <c r="VAC70" s="5"/>
      <c r="VAD70" s="5"/>
      <c r="VAE70" s="5"/>
      <c r="VAF70" s="5"/>
      <c r="VAG70" s="5"/>
      <c r="VAH70" s="5"/>
      <c r="VAI70" s="5"/>
      <c r="VAJ70" s="5"/>
      <c r="VAK70" s="5"/>
      <c r="VAL70" s="5"/>
      <c r="VAM70" s="5"/>
      <c r="VAN70" s="5"/>
      <c r="VAO70" s="5"/>
      <c r="VAP70" s="5"/>
      <c r="VAQ70" s="5"/>
      <c r="VAR70" s="5"/>
      <c r="VAS70" s="5"/>
      <c r="VAT70" s="5"/>
      <c r="VAU70" s="5"/>
      <c r="VAV70" s="5"/>
      <c r="VAW70" s="5"/>
      <c r="VAX70" s="5"/>
      <c r="VAY70" s="5"/>
      <c r="VAZ70" s="5"/>
      <c r="VBA70" s="5"/>
      <c r="VBB70" s="5"/>
      <c r="VBC70" s="5"/>
      <c r="VBD70" s="5"/>
      <c r="VBE70" s="5"/>
      <c r="VBF70" s="5"/>
      <c r="VBG70" s="5"/>
      <c r="VBH70" s="5"/>
      <c r="VBI70" s="5"/>
      <c r="VBJ70" s="5"/>
      <c r="VBK70" s="5"/>
      <c r="VBL70" s="5"/>
      <c r="VBM70" s="5"/>
      <c r="VBN70" s="5"/>
      <c r="VBO70" s="5"/>
      <c r="VBP70" s="5"/>
      <c r="VBQ70" s="5"/>
      <c r="VBR70" s="5"/>
      <c r="VBS70" s="5"/>
      <c r="VBT70" s="5"/>
      <c r="VBU70" s="5"/>
      <c r="VBV70" s="5"/>
      <c r="VBW70" s="5"/>
      <c r="VBX70" s="5"/>
      <c r="VBY70" s="5"/>
      <c r="VBZ70" s="5"/>
      <c r="VCA70" s="5"/>
      <c r="VCB70" s="5"/>
      <c r="VCC70" s="5"/>
      <c r="VCD70" s="5"/>
      <c r="VCE70" s="5"/>
      <c r="VCF70" s="5"/>
      <c r="VCG70" s="5"/>
      <c r="VCH70" s="5"/>
      <c r="VCI70" s="5"/>
      <c r="VCJ70" s="5"/>
      <c r="VCK70" s="5"/>
      <c r="VCL70" s="5"/>
      <c r="VCM70" s="5"/>
      <c r="VCN70" s="5"/>
      <c r="VCO70" s="5"/>
      <c r="VCP70" s="5"/>
      <c r="VCQ70" s="5"/>
      <c r="VCR70" s="5"/>
      <c r="VCS70" s="5"/>
      <c r="VCT70" s="5"/>
      <c r="VCU70" s="5"/>
      <c r="VCV70" s="5"/>
      <c r="VCW70" s="5"/>
      <c r="VCX70" s="5"/>
      <c r="VCY70" s="5"/>
      <c r="VCZ70" s="5"/>
      <c r="VDA70" s="5"/>
      <c r="VDB70" s="5"/>
      <c r="VDC70" s="5"/>
      <c r="VDD70" s="5"/>
      <c r="VDE70" s="5"/>
      <c r="VDF70" s="5"/>
      <c r="VDG70" s="5"/>
      <c r="VDH70" s="5"/>
      <c r="VDI70" s="5"/>
      <c r="VDJ70" s="5"/>
      <c r="VDK70" s="5"/>
      <c r="VDL70" s="5"/>
      <c r="VDM70" s="5"/>
      <c r="VDN70" s="5"/>
      <c r="VDO70" s="5"/>
      <c r="VDP70" s="5"/>
      <c r="VDQ70" s="5"/>
      <c r="VDR70" s="5"/>
      <c r="VDS70" s="5"/>
      <c r="VDT70" s="5"/>
      <c r="VDU70" s="5"/>
      <c r="VDV70" s="5"/>
      <c r="VDW70" s="5"/>
      <c r="VDX70" s="5"/>
      <c r="VDY70" s="5"/>
      <c r="VDZ70" s="5"/>
      <c r="VEA70" s="5"/>
      <c r="VEB70" s="5"/>
      <c r="VEC70" s="5"/>
      <c r="VED70" s="5"/>
      <c r="VEE70" s="5"/>
      <c r="VEF70" s="5"/>
      <c r="VEG70" s="5"/>
      <c r="VEH70" s="5"/>
      <c r="VEI70" s="5"/>
      <c r="VEJ70" s="5"/>
      <c r="VEK70" s="5"/>
      <c r="VEL70" s="5"/>
      <c r="VEM70" s="5"/>
      <c r="VEN70" s="5"/>
      <c r="VEO70" s="5"/>
      <c r="VEP70" s="5"/>
      <c r="VEQ70" s="5"/>
      <c r="VER70" s="5"/>
      <c r="VES70" s="5"/>
      <c r="VET70" s="5"/>
      <c r="VEU70" s="5"/>
      <c r="VEV70" s="5"/>
      <c r="VEW70" s="5"/>
      <c r="VEX70" s="5"/>
      <c r="VEY70" s="5"/>
      <c r="VEZ70" s="5"/>
      <c r="VFA70" s="5"/>
      <c r="VFB70" s="5"/>
      <c r="VFC70" s="5"/>
      <c r="VFD70" s="5"/>
      <c r="VFE70" s="5"/>
      <c r="VFF70" s="5"/>
      <c r="VFG70" s="5"/>
      <c r="VFH70" s="5"/>
      <c r="VFI70" s="5"/>
      <c r="VFJ70" s="5"/>
      <c r="VFK70" s="5"/>
      <c r="VFL70" s="5"/>
      <c r="VFM70" s="5"/>
      <c r="VFN70" s="5"/>
      <c r="VFO70" s="5"/>
      <c r="VFP70" s="5"/>
      <c r="VFQ70" s="5"/>
      <c r="VFR70" s="5"/>
      <c r="VFS70" s="5"/>
      <c r="VFT70" s="5"/>
      <c r="VFU70" s="5"/>
      <c r="VFV70" s="5"/>
      <c r="VFW70" s="5"/>
      <c r="VFX70" s="5"/>
      <c r="VFY70" s="5"/>
      <c r="VFZ70" s="5"/>
      <c r="VGA70" s="5"/>
      <c r="VGB70" s="5"/>
      <c r="VGC70" s="5"/>
      <c r="VGD70" s="5"/>
      <c r="VGE70" s="5"/>
      <c r="VGF70" s="5"/>
      <c r="VGG70" s="5"/>
      <c r="VGH70" s="5"/>
      <c r="VGI70" s="5"/>
      <c r="VGJ70" s="5"/>
      <c r="VGK70" s="5"/>
      <c r="VGL70" s="5"/>
      <c r="VGM70" s="5"/>
      <c r="VGN70" s="5"/>
      <c r="VGO70" s="5"/>
      <c r="VGP70" s="5"/>
      <c r="VGQ70" s="5"/>
      <c r="VGR70" s="5"/>
      <c r="VGS70" s="5"/>
      <c r="VGT70" s="5"/>
      <c r="VGU70" s="5"/>
      <c r="VGV70" s="5"/>
      <c r="VGW70" s="5"/>
      <c r="VGX70" s="5"/>
      <c r="VGY70" s="5"/>
      <c r="VGZ70" s="5"/>
      <c r="VHA70" s="5"/>
      <c r="VHB70" s="5"/>
      <c r="VHC70" s="5"/>
      <c r="VHD70" s="5"/>
      <c r="VHE70" s="5"/>
      <c r="VHF70" s="5"/>
      <c r="VHG70" s="5"/>
      <c r="VHH70" s="5"/>
      <c r="VHI70" s="5"/>
      <c r="VHJ70" s="5"/>
      <c r="VHK70" s="5"/>
      <c r="VHL70" s="5"/>
      <c r="VHM70" s="5"/>
      <c r="VHN70" s="5"/>
      <c r="VHO70" s="5"/>
      <c r="VHP70" s="5"/>
      <c r="VHQ70" s="5"/>
      <c r="VHR70" s="5"/>
      <c r="VHS70" s="5"/>
      <c r="VHT70" s="5"/>
      <c r="VHU70" s="5"/>
      <c r="VHV70" s="5"/>
      <c r="VHW70" s="5"/>
      <c r="VHX70" s="5"/>
      <c r="VHY70" s="5"/>
      <c r="VHZ70" s="5"/>
      <c r="VIA70" s="5"/>
      <c r="VIB70" s="5"/>
      <c r="VIC70" s="5"/>
      <c r="VID70" s="5"/>
      <c r="VIE70" s="5"/>
      <c r="VIF70" s="5"/>
      <c r="VIG70" s="5"/>
      <c r="VIH70" s="5"/>
      <c r="VII70" s="5"/>
      <c r="VIJ70" s="5"/>
      <c r="VIK70" s="5"/>
      <c r="VIL70" s="5"/>
      <c r="VIM70" s="5"/>
      <c r="VIN70" s="5"/>
      <c r="VIO70" s="5"/>
      <c r="VIP70" s="5"/>
      <c r="VIQ70" s="5"/>
      <c r="VIR70" s="5"/>
      <c r="VIS70" s="5"/>
      <c r="VIT70" s="5"/>
      <c r="VIU70" s="5"/>
      <c r="VIV70" s="5"/>
      <c r="VIW70" s="5"/>
      <c r="VIX70" s="5"/>
      <c r="VIY70" s="5"/>
      <c r="VIZ70" s="5"/>
      <c r="VJA70" s="5"/>
      <c r="VJB70" s="5"/>
      <c r="VJC70" s="5"/>
      <c r="VJD70" s="5"/>
      <c r="VJE70" s="5"/>
      <c r="VJF70" s="5"/>
      <c r="VJG70" s="5"/>
      <c r="VJH70" s="5"/>
      <c r="VJI70" s="5"/>
      <c r="VJJ70" s="5"/>
      <c r="VJK70" s="5"/>
      <c r="VJL70" s="5"/>
      <c r="VJM70" s="5"/>
      <c r="VJN70" s="5"/>
      <c r="VJO70" s="5"/>
      <c r="VJP70" s="5"/>
      <c r="VJQ70" s="5"/>
      <c r="VJR70" s="5"/>
      <c r="VJS70" s="5"/>
      <c r="VJT70" s="5"/>
      <c r="VJU70" s="5"/>
      <c r="VJV70" s="5"/>
      <c r="VJW70" s="5"/>
      <c r="VJX70" s="5"/>
      <c r="VJY70" s="5"/>
      <c r="VJZ70" s="5"/>
      <c r="VKA70" s="5"/>
      <c r="VKB70" s="5"/>
      <c r="VKC70" s="5"/>
      <c r="VKD70" s="5"/>
      <c r="VKE70" s="5"/>
      <c r="VKF70" s="5"/>
      <c r="VKG70" s="5"/>
      <c r="VKH70" s="5"/>
      <c r="VKI70" s="5"/>
      <c r="VKJ70" s="5"/>
      <c r="VKK70" s="5"/>
      <c r="VKL70" s="5"/>
      <c r="VKM70" s="5"/>
      <c r="VKN70" s="5"/>
      <c r="VKO70" s="5"/>
      <c r="VKP70" s="5"/>
      <c r="VKQ70" s="5"/>
      <c r="VKR70" s="5"/>
      <c r="VKS70" s="5"/>
      <c r="VKT70" s="5"/>
      <c r="VKU70" s="5"/>
      <c r="VKV70" s="5"/>
      <c r="VKW70" s="5"/>
      <c r="VKX70" s="5"/>
      <c r="VKY70" s="5"/>
      <c r="VKZ70" s="5"/>
      <c r="VLA70" s="5"/>
      <c r="VLB70" s="5"/>
      <c r="VLC70" s="5"/>
      <c r="VLD70" s="5"/>
      <c r="VLE70" s="5"/>
      <c r="VLF70" s="5"/>
      <c r="VLG70" s="5"/>
      <c r="VLH70" s="5"/>
      <c r="VLI70" s="5"/>
      <c r="VLJ70" s="5"/>
      <c r="VLK70" s="5"/>
      <c r="VLL70" s="5"/>
      <c r="VLM70" s="5"/>
      <c r="VLN70" s="5"/>
      <c r="VLO70" s="5"/>
      <c r="VLP70" s="5"/>
      <c r="VLQ70" s="5"/>
      <c r="VLR70" s="5"/>
      <c r="VLS70" s="5"/>
      <c r="VLT70" s="5"/>
      <c r="VLU70" s="5"/>
      <c r="VLV70" s="5"/>
      <c r="VLW70" s="5"/>
      <c r="VLX70" s="5"/>
      <c r="VLY70" s="5"/>
      <c r="VLZ70" s="5"/>
      <c r="VMA70" s="5"/>
      <c r="VMB70" s="5"/>
      <c r="VMC70" s="5"/>
      <c r="VMD70" s="5"/>
      <c r="VME70" s="5"/>
      <c r="VMF70" s="5"/>
      <c r="VMG70" s="5"/>
      <c r="VMH70" s="5"/>
      <c r="VMI70" s="5"/>
      <c r="VMJ70" s="5"/>
      <c r="VMK70" s="5"/>
      <c r="VML70" s="5"/>
      <c r="VMM70" s="5"/>
      <c r="VMN70" s="5"/>
      <c r="VMO70" s="5"/>
      <c r="VMP70" s="5"/>
      <c r="VMQ70" s="5"/>
      <c r="VMR70" s="5"/>
      <c r="VMS70" s="5"/>
      <c r="VMT70" s="5"/>
      <c r="VMU70" s="5"/>
      <c r="VMV70" s="5"/>
      <c r="VMW70" s="5"/>
      <c r="VMX70" s="5"/>
      <c r="VMY70" s="5"/>
      <c r="VMZ70" s="5"/>
      <c r="VNA70" s="5"/>
      <c r="VNB70" s="5"/>
      <c r="VNC70" s="5"/>
      <c r="VND70" s="5"/>
      <c r="VNE70" s="5"/>
      <c r="VNF70" s="5"/>
      <c r="VNG70" s="5"/>
      <c r="VNH70" s="5"/>
      <c r="VNI70" s="5"/>
      <c r="VNJ70" s="5"/>
      <c r="VNK70" s="5"/>
      <c r="VNL70" s="5"/>
      <c r="VNM70" s="5"/>
      <c r="VNN70" s="5"/>
      <c r="VNO70" s="5"/>
      <c r="VNP70" s="5"/>
      <c r="VNQ70" s="5"/>
      <c r="VNR70" s="5"/>
      <c r="VNS70" s="5"/>
      <c r="VNT70" s="5"/>
      <c r="VNU70" s="5"/>
      <c r="VNV70" s="5"/>
      <c r="VNW70" s="5"/>
      <c r="VNX70" s="5"/>
      <c r="VNY70" s="5"/>
      <c r="VNZ70" s="5"/>
      <c r="VOA70" s="5"/>
      <c r="VOB70" s="5"/>
      <c r="VOC70" s="5"/>
      <c r="VOD70" s="5"/>
      <c r="VOE70" s="5"/>
      <c r="VOF70" s="5"/>
      <c r="VOG70" s="5"/>
      <c r="VOH70" s="5"/>
      <c r="VOI70" s="5"/>
      <c r="VOJ70" s="5"/>
      <c r="VOK70" s="5"/>
      <c r="VOL70" s="5"/>
      <c r="VOM70" s="5"/>
      <c r="VON70" s="5"/>
      <c r="VOO70" s="5"/>
      <c r="VOP70" s="5"/>
      <c r="VOQ70" s="5"/>
      <c r="VOR70" s="5"/>
      <c r="VOS70" s="5"/>
      <c r="VOT70" s="5"/>
      <c r="VOU70" s="5"/>
      <c r="VOV70" s="5"/>
      <c r="VOW70" s="5"/>
      <c r="VOX70" s="5"/>
      <c r="VOY70" s="5"/>
      <c r="VOZ70" s="5"/>
      <c r="VPA70" s="5"/>
      <c r="VPB70" s="5"/>
      <c r="VPC70" s="5"/>
      <c r="VPD70" s="5"/>
      <c r="VPE70" s="5"/>
      <c r="VPF70" s="5"/>
      <c r="VPG70" s="5"/>
      <c r="VPH70" s="5"/>
      <c r="VPI70" s="5"/>
      <c r="VPJ70" s="5"/>
      <c r="VPK70" s="5"/>
      <c r="VPL70" s="5"/>
      <c r="VPM70" s="5"/>
      <c r="VPN70" s="5"/>
      <c r="VPO70" s="5"/>
      <c r="VPP70" s="5"/>
      <c r="VPQ70" s="5"/>
      <c r="VPR70" s="5"/>
      <c r="VPS70" s="5"/>
      <c r="VPT70" s="5"/>
      <c r="VPU70" s="5"/>
      <c r="VPV70" s="5"/>
      <c r="VPW70" s="5"/>
      <c r="VPX70" s="5"/>
      <c r="VPY70" s="5"/>
      <c r="VPZ70" s="5"/>
      <c r="VQA70" s="5"/>
      <c r="VQB70" s="5"/>
      <c r="VQC70" s="5"/>
      <c r="VQD70" s="5"/>
      <c r="VQE70" s="5"/>
      <c r="VQF70" s="5"/>
      <c r="VQG70" s="5"/>
      <c r="VQH70" s="5"/>
      <c r="VQI70" s="5"/>
      <c r="VQJ70" s="5"/>
      <c r="VQK70" s="5"/>
      <c r="VQL70" s="5"/>
      <c r="VQM70" s="5"/>
      <c r="VQN70" s="5"/>
      <c r="VQO70" s="5"/>
      <c r="VQP70" s="5"/>
      <c r="VQQ70" s="5"/>
      <c r="VQR70" s="5"/>
      <c r="VQS70" s="5"/>
      <c r="VQT70" s="5"/>
      <c r="VQU70" s="5"/>
      <c r="VQV70" s="5"/>
      <c r="VQW70" s="5"/>
      <c r="VQX70" s="5"/>
      <c r="VQY70" s="5"/>
      <c r="VQZ70" s="5"/>
      <c r="VRA70" s="5"/>
      <c r="VRB70" s="5"/>
      <c r="VRC70" s="5"/>
      <c r="VRD70" s="5"/>
      <c r="VRE70" s="5"/>
      <c r="VRF70" s="5"/>
      <c r="VRG70" s="5"/>
      <c r="VRH70" s="5"/>
      <c r="VRI70" s="5"/>
      <c r="VRJ70" s="5"/>
      <c r="VRK70" s="5"/>
      <c r="VRL70" s="5"/>
      <c r="VRM70" s="5"/>
      <c r="VRN70" s="5"/>
      <c r="VRO70" s="5"/>
      <c r="VRP70" s="5"/>
      <c r="VRQ70" s="5"/>
      <c r="VRR70" s="5"/>
      <c r="VRS70" s="5"/>
      <c r="VRT70" s="5"/>
      <c r="VRU70" s="5"/>
      <c r="VRV70" s="5"/>
      <c r="VRW70" s="5"/>
      <c r="VRX70" s="5"/>
      <c r="VRY70" s="5"/>
      <c r="VRZ70" s="5"/>
      <c r="VSA70" s="5"/>
      <c r="VSB70" s="5"/>
      <c r="VSC70" s="5"/>
      <c r="VSD70" s="5"/>
      <c r="VSE70" s="5"/>
      <c r="VSF70" s="5"/>
      <c r="VSG70" s="5"/>
      <c r="VSH70" s="5"/>
      <c r="VSI70" s="5"/>
      <c r="VSJ70" s="5"/>
      <c r="VSK70" s="5"/>
      <c r="VSL70" s="5"/>
      <c r="VSM70" s="5"/>
      <c r="VSN70" s="5"/>
      <c r="VSO70" s="5"/>
      <c r="VSP70" s="5"/>
      <c r="VSQ70" s="5"/>
      <c r="VSR70" s="5"/>
      <c r="VSS70" s="5"/>
      <c r="VST70" s="5"/>
      <c r="VSU70" s="5"/>
      <c r="VSV70" s="5"/>
      <c r="VSW70" s="5"/>
      <c r="VSX70" s="5"/>
      <c r="VSY70" s="5"/>
      <c r="VSZ70" s="5"/>
      <c r="VTA70" s="5"/>
      <c r="VTB70" s="5"/>
      <c r="VTC70" s="5"/>
      <c r="VTD70" s="5"/>
      <c r="VTE70" s="5"/>
      <c r="VTF70" s="5"/>
      <c r="VTG70" s="5"/>
      <c r="VTH70" s="5"/>
      <c r="VTI70" s="5"/>
      <c r="VTJ70" s="5"/>
      <c r="VTK70" s="5"/>
      <c r="VTL70" s="5"/>
      <c r="VTM70" s="5"/>
      <c r="VTN70" s="5"/>
      <c r="VTO70" s="5"/>
      <c r="VTP70" s="5"/>
      <c r="VTQ70" s="5"/>
      <c r="VTR70" s="5"/>
      <c r="VTS70" s="5"/>
      <c r="VTT70" s="5"/>
      <c r="VTU70" s="5"/>
      <c r="VTV70" s="5"/>
      <c r="VTW70" s="5"/>
      <c r="VTX70" s="5"/>
      <c r="VTY70" s="5"/>
      <c r="VTZ70" s="5"/>
      <c r="VUA70" s="5"/>
      <c r="VUB70" s="5"/>
      <c r="VUC70" s="5"/>
      <c r="VUD70" s="5"/>
      <c r="VUE70" s="5"/>
      <c r="VUF70" s="5"/>
      <c r="VUG70" s="5"/>
      <c r="VUH70" s="5"/>
      <c r="VUI70" s="5"/>
      <c r="VUJ70" s="5"/>
      <c r="VUK70" s="5"/>
      <c r="VUL70" s="5"/>
      <c r="VUM70" s="5"/>
      <c r="VUN70" s="5"/>
      <c r="VUO70" s="5"/>
      <c r="VUP70" s="5"/>
      <c r="VUQ70" s="5"/>
      <c r="VUR70" s="5"/>
      <c r="VUS70" s="5"/>
      <c r="VUT70" s="5"/>
      <c r="VUU70" s="5"/>
      <c r="VUV70" s="5"/>
      <c r="VUW70" s="5"/>
      <c r="VUX70" s="5"/>
      <c r="VUY70" s="5"/>
      <c r="VUZ70" s="5"/>
      <c r="VVA70" s="5"/>
      <c r="VVB70" s="5"/>
      <c r="VVC70" s="5"/>
      <c r="VVD70" s="5"/>
      <c r="VVE70" s="5"/>
      <c r="VVF70" s="5"/>
      <c r="VVG70" s="5"/>
      <c r="VVH70" s="5"/>
      <c r="VVI70" s="5"/>
      <c r="VVJ70" s="5"/>
      <c r="VVK70" s="5"/>
      <c r="VVL70" s="5"/>
      <c r="VVM70" s="5"/>
      <c r="VVN70" s="5"/>
      <c r="VVO70" s="5"/>
      <c r="VVP70" s="5"/>
      <c r="VVQ70" s="5"/>
      <c r="VVR70" s="5"/>
      <c r="VVS70" s="5"/>
      <c r="VVT70" s="5"/>
      <c r="VVU70" s="5"/>
      <c r="VVV70" s="5"/>
      <c r="VVW70" s="5"/>
      <c r="VVX70" s="5"/>
      <c r="VVY70" s="5"/>
      <c r="VVZ70" s="5"/>
      <c r="VWA70" s="5"/>
      <c r="VWB70" s="5"/>
      <c r="VWC70" s="5"/>
      <c r="VWD70" s="5"/>
      <c r="VWE70" s="5"/>
      <c r="VWF70" s="5"/>
      <c r="VWG70" s="5"/>
      <c r="VWH70" s="5"/>
      <c r="VWI70" s="5"/>
      <c r="VWJ70" s="5"/>
      <c r="VWK70" s="5"/>
      <c r="VWL70" s="5"/>
      <c r="VWM70" s="5"/>
      <c r="VWN70" s="5"/>
      <c r="VWO70" s="5"/>
      <c r="VWP70" s="5"/>
      <c r="VWQ70" s="5"/>
      <c r="VWR70" s="5"/>
      <c r="VWS70" s="5"/>
      <c r="VWT70" s="5"/>
      <c r="VWU70" s="5"/>
      <c r="VWV70" s="5"/>
      <c r="VWW70" s="5"/>
      <c r="VWX70" s="5"/>
      <c r="VWY70" s="5"/>
      <c r="VWZ70" s="5"/>
      <c r="VXA70" s="5"/>
      <c r="VXB70" s="5"/>
      <c r="VXC70" s="5"/>
      <c r="VXD70" s="5"/>
      <c r="VXE70" s="5"/>
      <c r="VXF70" s="5"/>
      <c r="VXG70" s="5"/>
      <c r="VXH70" s="5"/>
      <c r="VXI70" s="5"/>
      <c r="VXJ70" s="5"/>
      <c r="VXK70" s="5"/>
      <c r="VXL70" s="5"/>
      <c r="VXM70" s="5"/>
      <c r="VXN70" s="5"/>
      <c r="VXO70" s="5"/>
      <c r="VXP70" s="5"/>
      <c r="VXQ70" s="5"/>
      <c r="VXR70" s="5"/>
      <c r="VXS70" s="5"/>
      <c r="VXT70" s="5"/>
      <c r="VXU70" s="5"/>
      <c r="VXV70" s="5"/>
      <c r="VXW70" s="5"/>
      <c r="VXX70" s="5"/>
      <c r="VXY70" s="5"/>
      <c r="VXZ70" s="5"/>
      <c r="VYA70" s="5"/>
      <c r="VYB70" s="5"/>
      <c r="VYC70" s="5"/>
      <c r="VYD70" s="5"/>
      <c r="VYE70" s="5"/>
      <c r="VYF70" s="5"/>
      <c r="VYG70" s="5"/>
      <c r="VYH70" s="5"/>
      <c r="VYI70" s="5"/>
      <c r="VYJ70" s="5"/>
      <c r="VYK70" s="5"/>
      <c r="VYL70" s="5"/>
      <c r="VYM70" s="5"/>
      <c r="VYN70" s="5"/>
      <c r="VYO70" s="5"/>
      <c r="VYP70" s="5"/>
      <c r="VYQ70" s="5"/>
      <c r="VYR70" s="5"/>
      <c r="VYS70" s="5"/>
      <c r="VYT70" s="5"/>
      <c r="VYU70" s="5"/>
      <c r="VYV70" s="5"/>
      <c r="VYW70" s="5"/>
      <c r="VYX70" s="5"/>
      <c r="VYY70" s="5"/>
      <c r="VYZ70" s="5"/>
      <c r="VZA70" s="5"/>
      <c r="VZB70" s="5"/>
      <c r="VZC70" s="5"/>
      <c r="VZD70" s="5"/>
      <c r="VZE70" s="5"/>
      <c r="VZF70" s="5"/>
      <c r="VZG70" s="5"/>
      <c r="VZH70" s="5"/>
      <c r="VZI70" s="5"/>
      <c r="VZJ70" s="5"/>
      <c r="VZK70" s="5"/>
      <c r="VZL70" s="5"/>
      <c r="VZM70" s="5"/>
      <c r="VZN70" s="5"/>
      <c r="VZO70" s="5"/>
      <c r="VZP70" s="5"/>
      <c r="VZQ70" s="5"/>
      <c r="VZR70" s="5"/>
      <c r="VZS70" s="5"/>
      <c r="VZT70" s="5"/>
      <c r="VZU70" s="5"/>
      <c r="VZV70" s="5"/>
      <c r="VZW70" s="5"/>
      <c r="VZX70" s="5"/>
      <c r="VZY70" s="5"/>
      <c r="VZZ70" s="5"/>
      <c r="WAA70" s="5"/>
      <c r="WAB70" s="5"/>
      <c r="WAC70" s="5"/>
      <c r="WAD70" s="5"/>
      <c r="WAE70" s="5"/>
      <c r="WAF70" s="5"/>
      <c r="WAG70" s="5"/>
      <c r="WAH70" s="5"/>
      <c r="WAI70" s="5"/>
      <c r="WAJ70" s="5"/>
      <c r="WAK70" s="5"/>
      <c r="WAL70" s="5"/>
      <c r="WAM70" s="5"/>
      <c r="WAN70" s="5"/>
      <c r="WAO70" s="5"/>
      <c r="WAP70" s="5"/>
      <c r="WAQ70" s="5"/>
      <c r="WAR70" s="5"/>
      <c r="WAS70" s="5"/>
      <c r="WAT70" s="5"/>
      <c r="WAU70" s="5"/>
      <c r="WAV70" s="5"/>
      <c r="WAW70" s="5"/>
      <c r="WAX70" s="5"/>
      <c r="WAY70" s="5"/>
      <c r="WAZ70" s="5"/>
      <c r="WBA70" s="5"/>
      <c r="WBB70" s="5"/>
      <c r="WBC70" s="5"/>
      <c r="WBD70" s="5"/>
      <c r="WBE70" s="5"/>
      <c r="WBF70" s="5"/>
      <c r="WBG70" s="5"/>
      <c r="WBH70" s="5"/>
      <c r="WBI70" s="5"/>
      <c r="WBJ70" s="5"/>
      <c r="WBK70" s="5"/>
      <c r="WBL70" s="5"/>
      <c r="WBM70" s="5"/>
      <c r="WBN70" s="5"/>
      <c r="WBO70" s="5"/>
      <c r="WBP70" s="5"/>
      <c r="WBQ70" s="5"/>
      <c r="WBR70" s="5"/>
      <c r="WBS70" s="5"/>
      <c r="WBT70" s="5"/>
      <c r="WBU70" s="5"/>
      <c r="WBV70" s="5"/>
      <c r="WBW70" s="5"/>
      <c r="WBX70" s="5"/>
      <c r="WBY70" s="5"/>
      <c r="WBZ70" s="5"/>
      <c r="WCA70" s="5"/>
      <c r="WCB70" s="5"/>
      <c r="WCC70" s="5"/>
      <c r="WCD70" s="5"/>
      <c r="WCE70" s="5"/>
      <c r="WCF70" s="5"/>
      <c r="WCG70" s="5"/>
      <c r="WCH70" s="5"/>
      <c r="WCI70" s="5"/>
      <c r="WCJ70" s="5"/>
      <c r="WCK70" s="5"/>
      <c r="WCL70" s="5"/>
      <c r="WCM70" s="5"/>
      <c r="WCN70" s="5"/>
      <c r="WCO70" s="5"/>
      <c r="WCP70" s="5"/>
      <c r="WCQ70" s="5"/>
      <c r="WCR70" s="5"/>
      <c r="WCS70" s="5"/>
      <c r="WCT70" s="5"/>
      <c r="WCU70" s="5"/>
      <c r="WCV70" s="5"/>
      <c r="WCW70" s="5"/>
      <c r="WCX70" s="5"/>
      <c r="WCY70" s="5"/>
      <c r="WCZ70" s="5"/>
      <c r="WDA70" s="5"/>
      <c r="WDB70" s="5"/>
      <c r="WDC70" s="5"/>
      <c r="WDD70" s="5"/>
      <c r="WDE70" s="5"/>
      <c r="WDF70" s="5"/>
      <c r="WDG70" s="5"/>
      <c r="WDH70" s="5"/>
      <c r="WDI70" s="5"/>
      <c r="WDJ70" s="5"/>
      <c r="WDK70" s="5"/>
      <c r="WDL70" s="5"/>
      <c r="WDM70" s="5"/>
      <c r="WDN70" s="5"/>
      <c r="WDO70" s="5"/>
      <c r="WDP70" s="5"/>
      <c r="WDQ70" s="5"/>
      <c r="WDR70" s="5"/>
      <c r="WDS70" s="5"/>
      <c r="WDT70" s="5"/>
      <c r="WDU70" s="5"/>
      <c r="WDV70" s="5"/>
      <c r="WDW70" s="5"/>
      <c r="WDX70" s="5"/>
      <c r="WDY70" s="5"/>
      <c r="WDZ70" s="5"/>
      <c r="WEA70" s="5"/>
      <c r="WEB70" s="5"/>
      <c r="WEC70" s="5"/>
      <c r="WED70" s="5"/>
      <c r="WEE70" s="5"/>
      <c r="WEF70" s="5"/>
      <c r="WEG70" s="5"/>
      <c r="WEH70" s="5"/>
      <c r="WEI70" s="5"/>
      <c r="WEJ70" s="5"/>
      <c r="WEK70" s="5"/>
      <c r="WEL70" s="5"/>
      <c r="WEM70" s="5"/>
      <c r="WEN70" s="5"/>
      <c r="WEO70" s="5"/>
      <c r="WEP70" s="5"/>
      <c r="WEQ70" s="5"/>
      <c r="WER70" s="5"/>
      <c r="WES70" s="5"/>
      <c r="WET70" s="5"/>
      <c r="WEU70" s="5"/>
      <c r="WEV70" s="5"/>
      <c r="WEW70" s="5"/>
      <c r="WEX70" s="5"/>
      <c r="WEY70" s="5"/>
      <c r="WEZ70" s="5"/>
      <c r="WFA70" s="5"/>
      <c r="WFB70" s="5"/>
      <c r="WFC70" s="5"/>
      <c r="WFD70" s="5"/>
      <c r="WFE70" s="5"/>
      <c r="WFF70" s="5"/>
      <c r="WFG70" s="5"/>
      <c r="WFH70" s="5"/>
      <c r="WFI70" s="5"/>
      <c r="WFJ70" s="5"/>
      <c r="WFK70" s="5"/>
      <c r="WFL70" s="5"/>
      <c r="WFM70" s="5"/>
      <c r="WFN70" s="5"/>
      <c r="WFO70" s="5"/>
      <c r="WFP70" s="5"/>
      <c r="WFQ70" s="5"/>
      <c r="WFR70" s="5"/>
      <c r="WFS70" s="5"/>
      <c r="WFT70" s="5"/>
      <c r="WFU70" s="5"/>
      <c r="WFV70" s="5"/>
      <c r="WFW70" s="5"/>
      <c r="WFX70" s="5"/>
      <c r="WFY70" s="5"/>
      <c r="WFZ70" s="5"/>
      <c r="WGA70" s="5"/>
      <c r="WGB70" s="5"/>
      <c r="WGC70" s="5"/>
      <c r="WGD70" s="5"/>
      <c r="WGE70" s="5"/>
      <c r="WGF70" s="5"/>
      <c r="WGG70" s="5"/>
      <c r="WGH70" s="5"/>
      <c r="WGI70" s="5"/>
      <c r="WGJ70" s="5"/>
      <c r="WGK70" s="5"/>
      <c r="WGL70" s="5"/>
      <c r="WGM70" s="5"/>
      <c r="WGN70" s="5"/>
      <c r="WGO70" s="5"/>
      <c r="WGP70" s="5"/>
      <c r="WGQ70" s="5"/>
      <c r="WGR70" s="5"/>
      <c r="WGS70" s="5"/>
      <c r="WGT70" s="5"/>
      <c r="WGU70" s="5"/>
      <c r="WGV70" s="5"/>
      <c r="WGW70" s="5"/>
      <c r="WGX70" s="5"/>
      <c r="WGY70" s="5"/>
      <c r="WGZ70" s="5"/>
      <c r="WHA70" s="5"/>
      <c r="WHB70" s="5"/>
      <c r="WHC70" s="5"/>
      <c r="WHD70" s="5"/>
      <c r="WHE70" s="5"/>
      <c r="WHF70" s="5"/>
      <c r="WHG70" s="5"/>
      <c r="WHH70" s="5"/>
      <c r="WHI70" s="5"/>
      <c r="WHJ70" s="5"/>
      <c r="WHK70" s="5"/>
      <c r="WHL70" s="5"/>
      <c r="WHM70" s="5"/>
      <c r="WHN70" s="5"/>
      <c r="WHO70" s="5"/>
      <c r="WHP70" s="5"/>
      <c r="WHQ70" s="5"/>
      <c r="WHR70" s="5"/>
      <c r="WHS70" s="5"/>
      <c r="WHT70" s="5"/>
      <c r="WHU70" s="5"/>
      <c r="WHV70" s="5"/>
      <c r="WHW70" s="5"/>
      <c r="WHX70" s="5"/>
      <c r="WHY70" s="5"/>
      <c r="WHZ70" s="5"/>
      <c r="WIA70" s="5"/>
      <c r="WIB70" s="5"/>
      <c r="WIC70" s="5"/>
      <c r="WID70" s="5"/>
      <c r="WIE70" s="5"/>
      <c r="WIF70" s="5"/>
      <c r="WIG70" s="5"/>
      <c r="WIH70" s="5"/>
      <c r="WII70" s="5"/>
      <c r="WIJ70" s="5"/>
      <c r="WIK70" s="5"/>
      <c r="WIL70" s="5"/>
      <c r="WIM70" s="5"/>
      <c r="WIN70" s="5"/>
      <c r="WIO70" s="5"/>
      <c r="WIP70" s="5"/>
      <c r="WIQ70" s="5"/>
      <c r="WIR70" s="5"/>
      <c r="WIS70" s="5"/>
      <c r="WIT70" s="5"/>
      <c r="WIU70" s="5"/>
      <c r="WIV70" s="5"/>
      <c r="WIW70" s="5"/>
      <c r="WIX70" s="5"/>
      <c r="WIY70" s="5"/>
      <c r="WIZ70" s="5"/>
      <c r="WJA70" s="5"/>
      <c r="WJB70" s="5"/>
      <c r="WJC70" s="5"/>
      <c r="WJD70" s="5"/>
      <c r="WJE70" s="5"/>
      <c r="WJF70" s="5"/>
      <c r="WJG70" s="5"/>
      <c r="WJH70" s="5"/>
      <c r="WJI70" s="5"/>
      <c r="WJJ70" s="5"/>
      <c r="WJK70" s="5"/>
      <c r="WJL70" s="5"/>
      <c r="WJM70" s="5"/>
      <c r="WJN70" s="5"/>
      <c r="WJO70" s="5"/>
      <c r="WJP70" s="5"/>
      <c r="WJQ70" s="5"/>
      <c r="WJR70" s="5"/>
      <c r="WJS70" s="5"/>
      <c r="WJT70" s="5"/>
      <c r="WJU70" s="5"/>
      <c r="WJV70" s="5"/>
      <c r="WJW70" s="5"/>
      <c r="WJX70" s="5"/>
      <c r="WJY70" s="5"/>
      <c r="WJZ70" s="5"/>
      <c r="WKA70" s="5"/>
      <c r="WKB70" s="5"/>
      <c r="WKC70" s="5"/>
      <c r="WKD70" s="5"/>
      <c r="WKE70" s="5"/>
      <c r="WKF70" s="5"/>
      <c r="WKG70" s="5"/>
      <c r="WKH70" s="5"/>
      <c r="WKI70" s="5"/>
      <c r="WKJ70" s="5"/>
      <c r="WKK70" s="5"/>
      <c r="WKL70" s="5"/>
      <c r="WKM70" s="5"/>
      <c r="WKN70" s="5"/>
      <c r="WKO70" s="5"/>
      <c r="WKP70" s="5"/>
      <c r="WKQ70" s="5"/>
      <c r="WKR70" s="5"/>
      <c r="WKS70" s="5"/>
      <c r="WKT70" s="5"/>
      <c r="WKU70" s="5"/>
      <c r="WKV70" s="5"/>
      <c r="WKW70" s="5"/>
      <c r="WKX70" s="5"/>
      <c r="WKY70" s="5"/>
      <c r="WKZ70" s="5"/>
      <c r="WLA70" s="5"/>
      <c r="WLB70" s="5"/>
      <c r="WLC70" s="5"/>
      <c r="WLD70" s="5"/>
      <c r="WLE70" s="5"/>
      <c r="WLF70" s="5"/>
      <c r="WLG70" s="5"/>
      <c r="WLH70" s="5"/>
      <c r="WLI70" s="5"/>
      <c r="WLJ70" s="5"/>
      <c r="WLK70" s="5"/>
      <c r="WLL70" s="5"/>
      <c r="WLM70" s="5"/>
      <c r="WLN70" s="5"/>
      <c r="WLO70" s="5"/>
      <c r="WLP70" s="5"/>
      <c r="WLQ70" s="5"/>
      <c r="WLR70" s="5"/>
      <c r="WLS70" s="5"/>
      <c r="WLT70" s="5"/>
      <c r="WLU70" s="5"/>
      <c r="WLV70" s="5"/>
      <c r="WLW70" s="5"/>
      <c r="WLX70" s="5"/>
      <c r="WLY70" s="5"/>
      <c r="WLZ70" s="5"/>
      <c r="WMA70" s="5"/>
      <c r="WMB70" s="5"/>
      <c r="WMC70" s="5"/>
      <c r="WMD70" s="5"/>
      <c r="WME70" s="5"/>
      <c r="WMF70" s="5"/>
      <c r="WMG70" s="5"/>
      <c r="WMH70" s="5"/>
      <c r="WMI70" s="5"/>
      <c r="WMJ70" s="5"/>
      <c r="WMK70" s="5"/>
      <c r="WML70" s="5"/>
      <c r="WMM70" s="5"/>
      <c r="WMN70" s="5"/>
      <c r="WMO70" s="5"/>
      <c r="WMP70" s="5"/>
      <c r="WMQ70" s="5"/>
      <c r="WMR70" s="5"/>
      <c r="WMS70" s="5"/>
      <c r="WMT70" s="5"/>
      <c r="WMU70" s="5"/>
      <c r="WMV70" s="5"/>
      <c r="WMW70" s="5"/>
      <c r="WMX70" s="5"/>
      <c r="WMY70" s="5"/>
      <c r="WMZ70" s="5"/>
      <c r="WNA70" s="5"/>
      <c r="WNB70" s="5"/>
      <c r="WNC70" s="5"/>
      <c r="WND70" s="5"/>
      <c r="WNE70" s="5"/>
      <c r="WNF70" s="5"/>
      <c r="WNG70" s="5"/>
      <c r="WNH70" s="5"/>
      <c r="WNI70" s="5"/>
      <c r="WNJ70" s="5"/>
      <c r="WNK70" s="5"/>
      <c r="WNL70" s="5"/>
      <c r="WNM70" s="5"/>
      <c r="WNN70" s="5"/>
      <c r="WNO70" s="5"/>
      <c r="WNP70" s="5"/>
      <c r="WNQ70" s="5"/>
      <c r="WNR70" s="5"/>
      <c r="WNS70" s="5"/>
      <c r="WNT70" s="5"/>
      <c r="WNU70" s="5"/>
      <c r="WNV70" s="5"/>
      <c r="WNW70" s="5"/>
      <c r="WNX70" s="5"/>
      <c r="WNY70" s="5"/>
      <c r="WNZ70" s="5"/>
      <c r="WOA70" s="5"/>
      <c r="WOB70" s="5"/>
      <c r="WOC70" s="5"/>
      <c r="WOD70" s="5"/>
      <c r="WOE70" s="5"/>
      <c r="WOF70" s="5"/>
      <c r="WOG70" s="5"/>
      <c r="WOH70" s="5"/>
      <c r="WOI70" s="5"/>
      <c r="WOJ70" s="5"/>
      <c r="WOK70" s="5"/>
      <c r="WOL70" s="5"/>
      <c r="WOM70" s="5"/>
      <c r="WON70" s="5"/>
      <c r="WOO70" s="5"/>
      <c r="WOP70" s="5"/>
      <c r="WOQ70" s="5"/>
      <c r="WOR70" s="5"/>
      <c r="WOS70" s="5"/>
      <c r="WOT70" s="5"/>
      <c r="WOU70" s="5"/>
      <c r="WOV70" s="5"/>
      <c r="WOW70" s="5"/>
      <c r="WOX70" s="5"/>
      <c r="WOY70" s="5"/>
      <c r="WOZ70" s="5"/>
      <c r="WPA70" s="5"/>
      <c r="WPB70" s="5"/>
      <c r="WPC70" s="5"/>
      <c r="WPD70" s="5"/>
      <c r="WPE70" s="5"/>
      <c r="WPF70" s="5"/>
      <c r="WPG70" s="5"/>
      <c r="WPH70" s="5"/>
      <c r="WPI70" s="5"/>
      <c r="WPJ70" s="5"/>
      <c r="WPK70" s="5"/>
      <c r="WPL70" s="5"/>
      <c r="WPM70" s="5"/>
      <c r="WPN70" s="5"/>
      <c r="WPO70" s="5"/>
      <c r="WPP70" s="5"/>
      <c r="WPQ70" s="5"/>
      <c r="WPR70" s="5"/>
      <c r="WPS70" s="5"/>
      <c r="WPT70" s="5"/>
      <c r="WPU70" s="5"/>
      <c r="WPV70" s="5"/>
      <c r="WPW70" s="5"/>
      <c r="WPX70" s="5"/>
      <c r="WPY70" s="5"/>
      <c r="WPZ70" s="5"/>
      <c r="WQA70" s="5"/>
      <c r="WQB70" s="5"/>
      <c r="WQC70" s="5"/>
      <c r="WQD70" s="5"/>
      <c r="WQE70" s="5"/>
      <c r="WQF70" s="5"/>
      <c r="WQG70" s="5"/>
      <c r="WQH70" s="5"/>
      <c r="WQI70" s="5"/>
      <c r="WQJ70" s="5"/>
      <c r="WQK70" s="5"/>
      <c r="WQL70" s="5"/>
      <c r="WQM70" s="5"/>
      <c r="WQN70" s="5"/>
      <c r="WQO70" s="5"/>
      <c r="WQP70" s="5"/>
      <c r="WQQ70" s="5"/>
      <c r="WQR70" s="5"/>
      <c r="WQS70" s="5"/>
      <c r="WQT70" s="5"/>
      <c r="WQU70" s="5"/>
      <c r="WQV70" s="5"/>
      <c r="WQW70" s="5"/>
      <c r="WQX70" s="5"/>
      <c r="WQY70" s="5"/>
      <c r="WQZ70" s="5"/>
      <c r="WRA70" s="5"/>
      <c r="WRB70" s="5"/>
      <c r="WRC70" s="5"/>
      <c r="WRD70" s="5"/>
      <c r="WRE70" s="5"/>
      <c r="WRF70" s="5"/>
      <c r="WRG70" s="5"/>
      <c r="WRH70" s="5"/>
      <c r="WRI70" s="5"/>
      <c r="WRJ70" s="5"/>
      <c r="WRK70" s="5"/>
      <c r="WRL70" s="5"/>
      <c r="WRM70" s="5"/>
      <c r="WRN70" s="5"/>
      <c r="WRO70" s="5"/>
      <c r="WRP70" s="5"/>
      <c r="WRQ70" s="5"/>
      <c r="WRR70" s="5"/>
      <c r="WRS70" s="5"/>
      <c r="WRT70" s="5"/>
      <c r="WRU70" s="5"/>
      <c r="WRV70" s="5"/>
      <c r="WRW70" s="5"/>
      <c r="WRX70" s="5"/>
      <c r="WRY70" s="5"/>
      <c r="WRZ70" s="5"/>
      <c r="WSA70" s="5"/>
      <c r="WSB70" s="5"/>
      <c r="WSC70" s="5"/>
      <c r="WSD70" s="5"/>
      <c r="WSE70" s="5"/>
      <c r="WSF70" s="5"/>
      <c r="WSG70" s="5"/>
      <c r="WSH70" s="5"/>
      <c r="WSI70" s="5"/>
      <c r="WSJ70" s="5"/>
      <c r="WSK70" s="5"/>
      <c r="WSL70" s="5"/>
      <c r="WSM70" s="5"/>
      <c r="WSN70" s="5"/>
      <c r="WSO70" s="5"/>
      <c r="WSP70" s="5"/>
      <c r="WSQ70" s="5"/>
      <c r="WSR70" s="5"/>
      <c r="WSS70" s="5"/>
      <c r="WST70" s="5"/>
      <c r="WSU70" s="5"/>
      <c r="WSV70" s="5"/>
      <c r="WSW70" s="5"/>
      <c r="WSX70" s="5"/>
      <c r="WSY70" s="5"/>
      <c r="WSZ70" s="5"/>
      <c r="WTA70" s="5"/>
      <c r="WTB70" s="5"/>
      <c r="WTC70" s="5"/>
      <c r="WTD70" s="5"/>
      <c r="WTE70" s="5"/>
      <c r="WTF70" s="5"/>
      <c r="WTG70" s="5"/>
      <c r="WTH70" s="5"/>
      <c r="WTI70" s="5"/>
      <c r="WTJ70" s="5"/>
      <c r="WTK70" s="5"/>
      <c r="WTL70" s="5"/>
      <c r="WTM70" s="5"/>
      <c r="WTN70" s="5"/>
      <c r="WTO70" s="5"/>
      <c r="WTP70" s="5"/>
      <c r="WTQ70" s="5"/>
      <c r="WTR70" s="5"/>
      <c r="WTS70" s="5"/>
      <c r="WTT70" s="5"/>
      <c r="WTU70" s="5"/>
      <c r="WTV70" s="5"/>
      <c r="WTW70" s="5"/>
      <c r="WTX70" s="5"/>
      <c r="WTY70" s="5"/>
      <c r="WTZ70" s="5"/>
      <c r="WUA70" s="5"/>
      <c r="WUB70" s="5"/>
      <c r="WUC70" s="5"/>
      <c r="WUD70" s="5"/>
      <c r="WUE70" s="5"/>
      <c r="WUF70" s="5"/>
      <c r="WUG70" s="5"/>
      <c r="WUH70" s="5"/>
      <c r="WUI70" s="5"/>
      <c r="WUJ70" s="5"/>
      <c r="WUK70" s="5"/>
      <c r="WUL70" s="5"/>
      <c r="WUM70" s="5"/>
      <c r="WUN70" s="5"/>
      <c r="WUO70" s="5"/>
      <c r="WUP70" s="5"/>
      <c r="WUQ70" s="5"/>
      <c r="WUR70" s="5"/>
      <c r="WUS70" s="5"/>
      <c r="WUT70" s="5"/>
      <c r="WUU70" s="5"/>
      <c r="WUV70" s="5"/>
      <c r="WUW70" s="5"/>
      <c r="WUX70" s="5"/>
      <c r="WUY70" s="5"/>
      <c r="WUZ70" s="5"/>
      <c r="WVA70" s="5"/>
      <c r="WVB70" s="5"/>
      <c r="WVC70" s="5"/>
      <c r="WVD70" s="5"/>
      <c r="WVE70" s="5"/>
      <c r="WVF70" s="5"/>
      <c r="WVG70" s="5"/>
      <c r="WVH70" s="5"/>
      <c r="WVI70" s="5"/>
      <c r="WVJ70" s="5"/>
      <c r="WVK70" s="5"/>
      <c r="WVL70" s="5"/>
      <c r="WVM70" s="5"/>
      <c r="WVN70" s="5"/>
      <c r="WVO70" s="5"/>
      <c r="WVP70" s="5"/>
      <c r="WVQ70" s="5"/>
      <c r="WVR70" s="5"/>
      <c r="WVS70" s="5"/>
      <c r="WVT70" s="5"/>
      <c r="WVU70" s="5"/>
      <c r="WVV70" s="5"/>
      <c r="WVW70" s="5"/>
      <c r="WVX70" s="5"/>
      <c r="WVY70" s="5"/>
      <c r="WVZ70" s="5"/>
      <c r="WWA70" s="5"/>
      <c r="WWB70" s="5"/>
      <c r="WWC70" s="5"/>
      <c r="WWD70" s="5"/>
      <c r="WWE70" s="5"/>
      <c r="WWF70" s="5"/>
      <c r="WWG70" s="5"/>
      <c r="WWH70" s="5"/>
      <c r="WWI70" s="5"/>
      <c r="WWJ70" s="5"/>
      <c r="WWK70" s="5"/>
      <c r="WWL70" s="5"/>
      <c r="WWM70" s="5"/>
      <c r="WWN70" s="5"/>
      <c r="WWO70" s="5"/>
      <c r="WWP70" s="5"/>
      <c r="WWQ70" s="5"/>
      <c r="WWR70" s="5"/>
      <c r="WWS70" s="5"/>
      <c r="WWT70" s="5"/>
      <c r="WWU70" s="5"/>
      <c r="WWV70" s="5"/>
      <c r="WWW70" s="5"/>
      <c r="WWX70" s="5"/>
      <c r="WWY70" s="5"/>
      <c r="WWZ70" s="5"/>
      <c r="WXA70" s="5"/>
      <c r="WXB70" s="5"/>
      <c r="WXC70" s="5"/>
      <c r="WXD70" s="5"/>
      <c r="WXE70" s="5"/>
      <c r="WXF70" s="5"/>
      <c r="WXG70" s="5"/>
      <c r="WXH70" s="5"/>
      <c r="WXI70" s="5"/>
      <c r="WXJ70" s="5"/>
      <c r="WXK70" s="5"/>
      <c r="WXL70" s="5"/>
      <c r="WXM70" s="5"/>
      <c r="WXN70" s="5"/>
      <c r="WXO70" s="5"/>
      <c r="WXP70" s="5"/>
      <c r="WXQ70" s="5"/>
      <c r="WXR70" s="5"/>
      <c r="WXS70" s="5"/>
      <c r="WXT70" s="5"/>
      <c r="WXU70" s="5"/>
      <c r="WXV70" s="5"/>
      <c r="WXW70" s="5"/>
      <c r="WXX70" s="5"/>
      <c r="WXY70" s="5"/>
      <c r="WXZ70" s="5"/>
      <c r="WYA70" s="5"/>
      <c r="WYB70" s="5"/>
      <c r="WYC70" s="5"/>
      <c r="WYD70" s="5"/>
      <c r="WYE70" s="5"/>
      <c r="WYF70" s="5"/>
      <c r="WYG70" s="5"/>
      <c r="WYH70" s="5"/>
      <c r="WYI70" s="5"/>
      <c r="WYJ70" s="5"/>
      <c r="WYK70" s="5"/>
      <c r="WYL70" s="5"/>
      <c r="WYM70" s="5"/>
      <c r="WYN70" s="5"/>
      <c r="WYO70" s="5"/>
      <c r="WYP70" s="5"/>
      <c r="WYQ70" s="5"/>
      <c r="WYR70" s="5"/>
      <c r="WYS70" s="5"/>
      <c r="WYT70" s="5"/>
      <c r="WYU70" s="5"/>
      <c r="WYV70" s="5"/>
      <c r="WYW70" s="5"/>
      <c r="WYX70" s="5"/>
      <c r="WYY70" s="5"/>
      <c r="WYZ70" s="5"/>
      <c r="WZA70" s="5"/>
      <c r="WZB70" s="5"/>
      <c r="WZC70" s="5"/>
      <c r="WZD70" s="5"/>
      <c r="WZE70" s="5"/>
      <c r="WZF70" s="5"/>
      <c r="WZG70" s="5"/>
      <c r="WZH70" s="5"/>
      <c r="WZI70" s="5"/>
      <c r="WZJ70" s="5"/>
      <c r="WZK70" s="5"/>
      <c r="WZL70" s="5"/>
      <c r="WZM70" s="5"/>
      <c r="WZN70" s="5"/>
      <c r="WZO70" s="5"/>
      <c r="WZP70" s="5"/>
      <c r="WZQ70" s="5"/>
      <c r="WZR70" s="5"/>
      <c r="WZS70" s="5"/>
      <c r="WZT70" s="5"/>
      <c r="WZU70" s="5"/>
      <c r="WZV70" s="5"/>
      <c r="WZW70" s="5"/>
      <c r="WZX70" s="5"/>
      <c r="WZY70" s="5"/>
      <c r="WZZ70" s="5"/>
      <c r="XAA70" s="5"/>
      <c r="XAB70" s="5"/>
      <c r="XAC70" s="5"/>
      <c r="XAD70" s="5"/>
      <c r="XAE70" s="5"/>
      <c r="XAF70" s="5"/>
      <c r="XAG70" s="5"/>
      <c r="XAH70" s="5"/>
      <c r="XAI70" s="5"/>
      <c r="XAJ70" s="5"/>
      <c r="XAK70" s="5"/>
      <c r="XAL70" s="5"/>
      <c r="XAM70" s="5"/>
      <c r="XAN70" s="5"/>
      <c r="XAO70" s="5"/>
      <c r="XAP70" s="5"/>
      <c r="XAQ70" s="5"/>
      <c r="XAR70" s="5"/>
      <c r="XAS70" s="5"/>
      <c r="XAT70" s="5"/>
      <c r="XAU70" s="5"/>
      <c r="XAV70" s="5"/>
      <c r="XAW70" s="5"/>
      <c r="XAX70" s="5"/>
      <c r="XAY70" s="5"/>
      <c r="XAZ70" s="5"/>
      <c r="XBA70" s="5"/>
      <c r="XBB70" s="5"/>
      <c r="XBC70" s="5"/>
      <c r="XBD70" s="5"/>
      <c r="XBE70" s="5"/>
      <c r="XBF70" s="5"/>
      <c r="XBG70" s="5"/>
      <c r="XBH70" s="5"/>
      <c r="XBI70" s="5"/>
      <c r="XBJ70" s="5"/>
      <c r="XBK70" s="5"/>
      <c r="XBL70" s="5"/>
      <c r="XBM70" s="5"/>
      <c r="XBN70" s="5"/>
      <c r="XBO70" s="5"/>
      <c r="XBP70" s="5"/>
      <c r="XBQ70" s="5"/>
      <c r="XBR70" s="5"/>
      <c r="XBS70" s="5"/>
      <c r="XBT70" s="5"/>
      <c r="XBU70" s="5"/>
      <c r="XBV70" s="5"/>
      <c r="XBW70" s="5"/>
      <c r="XBX70" s="5"/>
      <c r="XBY70" s="5"/>
      <c r="XBZ70" s="5"/>
      <c r="XCA70" s="5"/>
      <c r="XCB70" s="5"/>
      <c r="XCC70" s="5"/>
      <c r="XCD70" s="5"/>
      <c r="XCE70" s="5"/>
      <c r="XCF70" s="5"/>
      <c r="XCG70" s="5"/>
      <c r="XCH70" s="5"/>
      <c r="XCI70" s="5"/>
      <c r="XCJ70" s="5"/>
      <c r="XCK70" s="5"/>
      <c r="XCL70" s="5"/>
      <c r="XCM70" s="5"/>
      <c r="XCN70" s="5"/>
      <c r="XCO70" s="5"/>
      <c r="XCP70" s="5"/>
      <c r="XCQ70" s="5"/>
      <c r="XCR70" s="5"/>
      <c r="XCS70" s="5"/>
      <c r="XCT70" s="5"/>
      <c r="XCU70" s="5"/>
      <c r="XCV70" s="5"/>
      <c r="XCW70" s="5"/>
      <c r="XCX70" s="5"/>
      <c r="XCY70" s="5"/>
      <c r="XCZ70" s="5"/>
      <c r="XDA70" s="5"/>
      <c r="XDB70" s="5"/>
      <c r="XDC70" s="5"/>
      <c r="XDD70" s="5"/>
      <c r="XDE70" s="5"/>
      <c r="XDF70" s="5"/>
      <c r="XDG70" s="5"/>
      <c r="XDH70" s="5"/>
      <c r="XDI70" s="5"/>
      <c r="XDJ70" s="5"/>
      <c r="XDK70" s="5"/>
      <c r="XDL70" s="5"/>
      <c r="XDM70" s="5"/>
      <c r="XDN70" s="5"/>
      <c r="XDO70" s="5"/>
      <c r="XDP70" s="5"/>
      <c r="XDQ70" s="5"/>
      <c r="XDR70" s="5"/>
      <c r="XDS70" s="5"/>
      <c r="XDT70" s="5"/>
      <c r="XDU70" s="5"/>
      <c r="XDV70" s="5"/>
      <c r="XDW70" s="5"/>
      <c r="XDX70" s="5"/>
      <c r="XDY70" s="5"/>
      <c r="XDZ70" s="5"/>
      <c r="XEA70" s="5"/>
      <c r="XEB70" s="5"/>
      <c r="XEC70" s="5"/>
      <c r="XED70" s="5"/>
      <c r="XEE70" s="5"/>
    </row>
    <row r="71" spans="1:16361" s="252" customFormat="1" ht="20.25" customHeight="1" thickBot="1" x14ac:dyDescent="0.3">
      <c r="A71" s="243">
        <v>66</v>
      </c>
      <c r="B71" s="243" t="s">
        <v>417</v>
      </c>
      <c r="C71" s="243" t="s">
        <v>608</v>
      </c>
      <c r="D71" s="244" t="s">
        <v>418</v>
      </c>
      <c r="E71" s="245">
        <v>252500</v>
      </c>
      <c r="F71" s="245">
        <f>J71+AO71</f>
        <v>252500</v>
      </c>
      <c r="G71" s="245">
        <v>252500</v>
      </c>
      <c r="H71" s="245">
        <f t="shared" si="14"/>
        <v>0</v>
      </c>
      <c r="I71" s="245">
        <f t="shared" si="17"/>
        <v>0</v>
      </c>
      <c r="J71" s="246">
        <v>0</v>
      </c>
      <c r="K71" s="247">
        <v>0</v>
      </c>
      <c r="L71" s="248">
        <v>0</v>
      </c>
      <c r="M71" s="247">
        <v>0</v>
      </c>
      <c r="N71" s="248">
        <v>0</v>
      </c>
      <c r="O71" s="247">
        <v>101000</v>
      </c>
      <c r="P71" s="248">
        <v>101000</v>
      </c>
      <c r="Q71" s="247">
        <v>151500</v>
      </c>
      <c r="R71" s="248">
        <v>151500</v>
      </c>
      <c r="S71" s="247">
        <v>0</v>
      </c>
      <c r="T71" s="248">
        <v>0</v>
      </c>
      <c r="U71" s="247">
        <v>0</v>
      </c>
      <c r="V71" s="247"/>
      <c r="W71" s="247">
        <v>0</v>
      </c>
      <c r="X71" s="247"/>
      <c r="Y71" s="245">
        <v>0</v>
      </c>
      <c r="Z71" s="245"/>
      <c r="AA71" s="245">
        <v>0</v>
      </c>
      <c r="AB71" s="248">
        <v>0</v>
      </c>
      <c r="AC71" s="247">
        <v>0</v>
      </c>
      <c r="AD71" s="248"/>
      <c r="AE71" s="250">
        <v>0</v>
      </c>
      <c r="AF71" s="266">
        <v>0</v>
      </c>
      <c r="AG71" s="250">
        <v>0</v>
      </c>
      <c r="AH71" s="266">
        <v>0</v>
      </c>
      <c r="AI71" s="250">
        <f t="shared" si="15"/>
        <v>252500</v>
      </c>
      <c r="AJ71" s="250">
        <v>0</v>
      </c>
      <c r="AK71" s="250">
        <v>0</v>
      </c>
      <c r="AL71" s="250">
        <v>0</v>
      </c>
      <c r="AM71" s="249"/>
      <c r="AN71" s="250">
        <f t="shared" si="16"/>
        <v>252500</v>
      </c>
      <c r="AO71" s="250">
        <f t="shared" ref="AO71:AO76" si="18">L71+N71+P71+R71+T71+V71+X71+Z71+AB71+AD71+AF71+AH71</f>
        <v>252500</v>
      </c>
      <c r="AP71" s="250">
        <f t="shared" ref="AP71:AP76" si="19">AO71-AN71</f>
        <v>0</v>
      </c>
      <c r="AQ71" s="251"/>
      <c r="AR71" s="251"/>
      <c r="AS71" s="251"/>
      <c r="AT71" s="251"/>
      <c r="AU71" s="251"/>
      <c r="AV71" s="251"/>
      <c r="AW71" s="251"/>
      <c r="AX71" s="251"/>
      <c r="AY71" s="251"/>
      <c r="AZ71" s="251"/>
      <c r="BA71" s="251"/>
      <c r="BB71" s="251"/>
      <c r="BC71" s="251"/>
      <c r="BD71" s="251"/>
      <c r="BE71" s="251"/>
      <c r="BF71" s="251"/>
      <c r="BG71" s="251"/>
      <c r="BH71" s="251"/>
      <c r="BI71" s="251"/>
      <c r="BJ71" s="251"/>
      <c r="BK71" s="251"/>
      <c r="BL71" s="251"/>
      <c r="BM71" s="251"/>
      <c r="BN71" s="251"/>
      <c r="BO71" s="251"/>
      <c r="BP71" s="251"/>
      <c r="BQ71" s="251"/>
      <c r="BR71" s="251"/>
      <c r="BS71" s="251"/>
      <c r="BT71" s="251"/>
      <c r="BU71" s="251"/>
      <c r="BV71" s="251"/>
      <c r="BW71" s="251"/>
      <c r="BX71" s="251"/>
      <c r="BY71" s="251"/>
      <c r="BZ71" s="251"/>
      <c r="CA71" s="251"/>
      <c r="CB71" s="251"/>
      <c r="CC71" s="251"/>
      <c r="CD71" s="251"/>
      <c r="CE71" s="251"/>
      <c r="CF71" s="251"/>
      <c r="CG71" s="251"/>
      <c r="CH71" s="251"/>
      <c r="CI71" s="251"/>
      <c r="CJ71" s="251"/>
      <c r="CK71" s="251"/>
      <c r="CL71" s="251"/>
      <c r="CM71" s="251"/>
      <c r="CN71" s="251"/>
      <c r="CO71" s="251"/>
      <c r="CP71" s="251"/>
      <c r="CQ71" s="251"/>
      <c r="CR71" s="251"/>
      <c r="CS71" s="251"/>
      <c r="CT71" s="251"/>
      <c r="CU71" s="251"/>
      <c r="CV71" s="251"/>
      <c r="CW71" s="251"/>
      <c r="CX71" s="251"/>
      <c r="CY71" s="251"/>
      <c r="CZ71" s="251"/>
      <c r="DA71" s="251"/>
      <c r="DB71" s="251"/>
      <c r="DC71" s="251"/>
      <c r="DD71" s="251"/>
      <c r="DE71" s="251"/>
      <c r="DF71" s="251"/>
      <c r="DG71" s="251"/>
      <c r="DH71" s="251"/>
      <c r="DI71" s="251"/>
      <c r="DJ71" s="251"/>
      <c r="DK71" s="251"/>
      <c r="DL71" s="251"/>
      <c r="DM71" s="251"/>
      <c r="DN71" s="251"/>
      <c r="DO71" s="251"/>
      <c r="DP71" s="251"/>
      <c r="DQ71" s="251"/>
      <c r="DR71" s="251"/>
      <c r="DS71" s="251"/>
      <c r="DT71" s="251"/>
      <c r="DU71" s="251"/>
      <c r="DV71" s="251"/>
      <c r="DW71" s="251"/>
      <c r="DX71" s="251"/>
      <c r="DY71" s="251"/>
      <c r="DZ71" s="251"/>
      <c r="EA71" s="251"/>
      <c r="EB71" s="251"/>
      <c r="EC71" s="251"/>
      <c r="ED71" s="251"/>
      <c r="EE71" s="251"/>
      <c r="EF71" s="251"/>
      <c r="EG71" s="251"/>
      <c r="EH71" s="251"/>
      <c r="EI71" s="251"/>
      <c r="EJ71" s="251"/>
      <c r="EK71" s="251"/>
      <c r="EL71" s="251"/>
      <c r="EM71" s="251"/>
      <c r="EN71" s="251"/>
      <c r="EO71" s="251"/>
      <c r="EP71" s="251"/>
      <c r="EQ71" s="251"/>
      <c r="ER71" s="251"/>
      <c r="ES71" s="251"/>
      <c r="ET71" s="251"/>
      <c r="EU71" s="251"/>
      <c r="EV71" s="251"/>
      <c r="EW71" s="251"/>
      <c r="EX71" s="251"/>
      <c r="EY71" s="251"/>
      <c r="EZ71" s="251"/>
      <c r="FA71" s="251"/>
      <c r="FB71" s="251"/>
      <c r="FC71" s="251"/>
      <c r="FD71" s="251"/>
      <c r="FE71" s="251"/>
      <c r="FF71" s="251"/>
      <c r="FG71" s="251"/>
      <c r="FH71" s="251"/>
      <c r="FI71" s="251"/>
      <c r="FJ71" s="251"/>
      <c r="FK71" s="251"/>
      <c r="FL71" s="251"/>
      <c r="FM71" s="251"/>
      <c r="FN71" s="251"/>
      <c r="FO71" s="251"/>
      <c r="FP71" s="251"/>
      <c r="FQ71" s="251"/>
      <c r="FR71" s="251"/>
      <c r="FS71" s="251"/>
      <c r="FT71" s="251"/>
      <c r="FU71" s="251"/>
      <c r="FV71" s="251"/>
      <c r="FW71" s="251"/>
      <c r="FX71" s="251"/>
      <c r="FY71" s="251"/>
      <c r="FZ71" s="251"/>
      <c r="GA71" s="251"/>
      <c r="GB71" s="251"/>
      <c r="GC71" s="251"/>
      <c r="GD71" s="251"/>
      <c r="GE71" s="251"/>
      <c r="GF71" s="251"/>
      <c r="GG71" s="251"/>
      <c r="GH71" s="251"/>
      <c r="GI71" s="251"/>
      <c r="GJ71" s="251"/>
      <c r="GK71" s="251"/>
      <c r="GL71" s="251"/>
      <c r="GM71" s="251"/>
      <c r="GN71" s="251"/>
      <c r="GO71" s="251"/>
      <c r="GP71" s="251"/>
      <c r="GQ71" s="251"/>
      <c r="GR71" s="251"/>
      <c r="GS71" s="251"/>
      <c r="GT71" s="251"/>
      <c r="GU71" s="251"/>
      <c r="GV71" s="251"/>
      <c r="GW71" s="251"/>
      <c r="GX71" s="251"/>
      <c r="GY71" s="251"/>
      <c r="GZ71" s="251"/>
      <c r="HA71" s="251"/>
      <c r="HB71" s="251"/>
      <c r="HC71" s="251"/>
      <c r="HD71" s="251"/>
      <c r="HE71" s="251"/>
      <c r="HF71" s="251"/>
      <c r="HG71" s="251"/>
      <c r="HH71" s="251"/>
      <c r="HI71" s="251"/>
      <c r="HJ71" s="251"/>
      <c r="HK71" s="251"/>
      <c r="HL71" s="251"/>
      <c r="HM71" s="251"/>
      <c r="HN71" s="251"/>
      <c r="HO71" s="251"/>
      <c r="HP71" s="251"/>
      <c r="HQ71" s="251"/>
      <c r="HR71" s="251"/>
      <c r="HS71" s="251"/>
      <c r="HT71" s="251"/>
      <c r="HU71" s="251"/>
      <c r="HV71" s="251"/>
      <c r="HW71" s="251"/>
      <c r="HX71" s="251"/>
      <c r="HY71" s="251"/>
      <c r="HZ71" s="251"/>
      <c r="IA71" s="251"/>
      <c r="IB71" s="251"/>
      <c r="IC71" s="251"/>
      <c r="ID71" s="251"/>
      <c r="IE71" s="251"/>
      <c r="IF71" s="251"/>
      <c r="IG71" s="251"/>
      <c r="IH71" s="251"/>
      <c r="II71" s="251"/>
      <c r="IJ71" s="251"/>
      <c r="IK71" s="251"/>
      <c r="IL71" s="251"/>
      <c r="IM71" s="251"/>
      <c r="IN71" s="251"/>
      <c r="IO71" s="251"/>
      <c r="IP71" s="251"/>
      <c r="IQ71" s="251"/>
      <c r="IR71" s="251"/>
      <c r="IS71" s="251"/>
      <c r="IT71" s="251"/>
      <c r="IU71" s="251"/>
      <c r="IV71" s="251"/>
      <c r="IW71" s="251"/>
      <c r="IX71" s="251"/>
      <c r="IY71" s="251"/>
      <c r="IZ71" s="251"/>
      <c r="JA71" s="251"/>
      <c r="JB71" s="251"/>
      <c r="JC71" s="251"/>
      <c r="JD71" s="251"/>
      <c r="JE71" s="251"/>
      <c r="JF71" s="251"/>
      <c r="JG71" s="251"/>
      <c r="JH71" s="251"/>
      <c r="JI71" s="251"/>
      <c r="JJ71" s="251"/>
      <c r="JK71" s="251"/>
      <c r="JL71" s="251"/>
      <c r="JM71" s="251"/>
      <c r="JN71" s="251"/>
      <c r="JO71" s="251"/>
      <c r="JP71" s="251"/>
      <c r="JQ71" s="251"/>
      <c r="JR71" s="251"/>
      <c r="JS71" s="251"/>
      <c r="JT71" s="251"/>
      <c r="JU71" s="251"/>
      <c r="JV71" s="251"/>
      <c r="JW71" s="251"/>
      <c r="JX71" s="251"/>
      <c r="JY71" s="251"/>
      <c r="JZ71" s="251"/>
      <c r="KA71" s="251"/>
      <c r="KB71" s="251"/>
      <c r="KC71" s="251"/>
      <c r="KD71" s="251"/>
      <c r="KE71" s="251"/>
      <c r="KF71" s="251"/>
      <c r="KG71" s="251"/>
      <c r="KH71" s="251"/>
      <c r="KI71" s="251"/>
      <c r="KJ71" s="251"/>
      <c r="KK71" s="251"/>
      <c r="KL71" s="251"/>
      <c r="KM71" s="251"/>
      <c r="KN71" s="251"/>
      <c r="KO71" s="251"/>
      <c r="KP71" s="251"/>
      <c r="KQ71" s="251"/>
      <c r="KR71" s="251"/>
      <c r="KS71" s="251"/>
      <c r="KT71" s="251"/>
      <c r="KU71" s="251"/>
      <c r="KV71" s="251"/>
      <c r="KW71" s="251"/>
      <c r="KX71" s="251"/>
      <c r="KY71" s="251"/>
      <c r="KZ71" s="251"/>
      <c r="LA71" s="251"/>
      <c r="LB71" s="251"/>
      <c r="LC71" s="251"/>
      <c r="LD71" s="251"/>
      <c r="LE71" s="251"/>
      <c r="LF71" s="251"/>
      <c r="LG71" s="251"/>
      <c r="LH71" s="251"/>
      <c r="LI71" s="251"/>
      <c r="LJ71" s="251"/>
      <c r="LK71" s="251"/>
      <c r="LL71" s="251"/>
      <c r="LM71" s="251"/>
      <c r="LN71" s="251"/>
      <c r="LO71" s="251"/>
      <c r="LP71" s="251"/>
      <c r="LQ71" s="251"/>
      <c r="LR71" s="251"/>
      <c r="LS71" s="251"/>
      <c r="LT71" s="251"/>
      <c r="LU71" s="251"/>
      <c r="LV71" s="251"/>
      <c r="LW71" s="251"/>
      <c r="LX71" s="251"/>
      <c r="LY71" s="251"/>
      <c r="LZ71" s="251"/>
      <c r="MA71" s="251"/>
      <c r="MB71" s="251"/>
      <c r="MC71" s="251"/>
      <c r="MD71" s="251"/>
      <c r="ME71" s="251"/>
      <c r="MF71" s="251"/>
      <c r="MG71" s="251"/>
      <c r="MH71" s="251"/>
      <c r="MI71" s="251"/>
      <c r="MJ71" s="251"/>
      <c r="MK71" s="251"/>
      <c r="ML71" s="251"/>
      <c r="MM71" s="251"/>
      <c r="MN71" s="251"/>
      <c r="MO71" s="251"/>
      <c r="MP71" s="251"/>
      <c r="MQ71" s="251"/>
      <c r="MR71" s="251"/>
      <c r="MS71" s="251"/>
      <c r="MT71" s="251"/>
      <c r="MU71" s="251"/>
      <c r="MV71" s="251"/>
      <c r="MW71" s="251"/>
      <c r="MX71" s="251"/>
      <c r="MY71" s="251"/>
      <c r="MZ71" s="251"/>
      <c r="NA71" s="251"/>
      <c r="NB71" s="251"/>
      <c r="NC71" s="251"/>
      <c r="ND71" s="251"/>
      <c r="NE71" s="251"/>
      <c r="NF71" s="251"/>
      <c r="NG71" s="251"/>
      <c r="NH71" s="251"/>
      <c r="NI71" s="251"/>
      <c r="NJ71" s="251"/>
      <c r="NK71" s="251"/>
      <c r="NL71" s="251"/>
      <c r="NM71" s="251"/>
      <c r="NN71" s="251"/>
      <c r="NO71" s="251"/>
      <c r="NP71" s="251"/>
      <c r="NQ71" s="251"/>
      <c r="NR71" s="251"/>
      <c r="NS71" s="251"/>
      <c r="NT71" s="251"/>
      <c r="NU71" s="251"/>
      <c r="NV71" s="251"/>
      <c r="NW71" s="251"/>
      <c r="NX71" s="251"/>
      <c r="NY71" s="251"/>
      <c r="NZ71" s="251"/>
      <c r="OA71" s="251"/>
      <c r="OB71" s="251"/>
      <c r="OC71" s="251"/>
      <c r="OD71" s="251"/>
      <c r="OE71" s="251"/>
      <c r="OF71" s="251"/>
      <c r="OG71" s="251"/>
      <c r="OH71" s="251"/>
      <c r="OI71" s="251"/>
      <c r="OJ71" s="251"/>
      <c r="OK71" s="251"/>
      <c r="OL71" s="251"/>
      <c r="OM71" s="251"/>
      <c r="ON71" s="251"/>
      <c r="OO71" s="251"/>
      <c r="OP71" s="251"/>
      <c r="OQ71" s="251"/>
      <c r="OR71" s="251"/>
      <c r="OS71" s="251"/>
      <c r="OT71" s="251"/>
      <c r="OU71" s="251"/>
      <c r="OV71" s="251"/>
      <c r="OW71" s="251"/>
      <c r="OX71" s="251"/>
      <c r="OY71" s="251"/>
      <c r="OZ71" s="251"/>
      <c r="PA71" s="251"/>
      <c r="PB71" s="251"/>
      <c r="PC71" s="251"/>
      <c r="PD71" s="251"/>
      <c r="PE71" s="251"/>
      <c r="PF71" s="251"/>
      <c r="PG71" s="251"/>
      <c r="PH71" s="251"/>
      <c r="PI71" s="251"/>
      <c r="PJ71" s="251"/>
      <c r="PK71" s="251"/>
      <c r="PL71" s="251"/>
      <c r="PM71" s="251"/>
      <c r="PN71" s="251"/>
      <c r="PO71" s="251"/>
      <c r="PP71" s="251"/>
      <c r="PQ71" s="251"/>
      <c r="PR71" s="251"/>
      <c r="PS71" s="251"/>
      <c r="PT71" s="251"/>
      <c r="PU71" s="251"/>
      <c r="PV71" s="251"/>
      <c r="PW71" s="251"/>
      <c r="PX71" s="251"/>
      <c r="PY71" s="251"/>
      <c r="PZ71" s="251"/>
      <c r="QA71" s="251"/>
      <c r="QB71" s="251"/>
      <c r="QC71" s="251"/>
      <c r="QD71" s="251"/>
      <c r="QE71" s="251"/>
      <c r="QF71" s="251"/>
      <c r="QG71" s="251"/>
      <c r="QH71" s="251"/>
      <c r="QI71" s="251"/>
      <c r="QJ71" s="251"/>
      <c r="QK71" s="251"/>
      <c r="QL71" s="251"/>
      <c r="QM71" s="251"/>
      <c r="QN71" s="251"/>
      <c r="QO71" s="251"/>
      <c r="QP71" s="251"/>
      <c r="QQ71" s="251"/>
      <c r="QR71" s="251"/>
      <c r="QS71" s="251"/>
      <c r="QT71" s="251"/>
      <c r="QU71" s="251"/>
      <c r="QV71" s="251"/>
      <c r="QW71" s="251"/>
      <c r="QX71" s="251"/>
      <c r="QY71" s="251"/>
      <c r="QZ71" s="251"/>
      <c r="RA71" s="251"/>
      <c r="RB71" s="251"/>
      <c r="RC71" s="251"/>
      <c r="RD71" s="251"/>
      <c r="RE71" s="251"/>
      <c r="RF71" s="251"/>
      <c r="RG71" s="251"/>
      <c r="RH71" s="251"/>
      <c r="RI71" s="251"/>
      <c r="RJ71" s="251"/>
      <c r="RK71" s="251"/>
      <c r="RL71" s="251"/>
      <c r="RM71" s="251"/>
      <c r="RN71" s="251"/>
      <c r="RO71" s="251"/>
      <c r="RP71" s="251"/>
      <c r="RQ71" s="251"/>
      <c r="RR71" s="251"/>
      <c r="RS71" s="251"/>
      <c r="RT71" s="251"/>
      <c r="RU71" s="251"/>
      <c r="RV71" s="251"/>
      <c r="RW71" s="251"/>
      <c r="RX71" s="251"/>
      <c r="RY71" s="251"/>
      <c r="RZ71" s="251"/>
      <c r="SA71" s="251"/>
      <c r="SB71" s="251"/>
      <c r="SC71" s="251"/>
      <c r="SD71" s="251"/>
      <c r="SE71" s="251"/>
      <c r="SF71" s="251"/>
      <c r="SG71" s="251"/>
      <c r="SH71" s="251"/>
      <c r="SI71" s="251"/>
      <c r="SJ71" s="251"/>
      <c r="SK71" s="251"/>
      <c r="SL71" s="251"/>
      <c r="SM71" s="251"/>
      <c r="SN71" s="251"/>
      <c r="SO71" s="251"/>
      <c r="SP71" s="251"/>
      <c r="SQ71" s="251"/>
      <c r="SR71" s="251"/>
      <c r="SS71" s="251"/>
      <c r="ST71" s="251"/>
      <c r="SU71" s="251"/>
      <c r="SV71" s="251"/>
      <c r="SW71" s="251"/>
      <c r="SX71" s="251"/>
      <c r="SY71" s="251"/>
      <c r="SZ71" s="251"/>
      <c r="TA71" s="251"/>
      <c r="TB71" s="251"/>
      <c r="TC71" s="251"/>
      <c r="TD71" s="251"/>
      <c r="TE71" s="251"/>
      <c r="TF71" s="251"/>
      <c r="TG71" s="251"/>
      <c r="TH71" s="251"/>
      <c r="TI71" s="251"/>
      <c r="TJ71" s="251"/>
      <c r="TK71" s="251"/>
      <c r="TL71" s="251"/>
      <c r="TM71" s="251"/>
      <c r="TN71" s="251"/>
      <c r="TO71" s="251"/>
      <c r="TP71" s="251"/>
      <c r="TQ71" s="251"/>
      <c r="TR71" s="251"/>
      <c r="TS71" s="251"/>
      <c r="TT71" s="251"/>
      <c r="TU71" s="251"/>
      <c r="TV71" s="251"/>
      <c r="TW71" s="251"/>
      <c r="TX71" s="251"/>
      <c r="TY71" s="251"/>
      <c r="TZ71" s="251"/>
      <c r="UA71" s="251"/>
      <c r="UB71" s="251"/>
      <c r="UC71" s="251"/>
      <c r="UD71" s="251"/>
      <c r="UE71" s="251"/>
      <c r="UF71" s="251"/>
      <c r="UG71" s="251"/>
      <c r="UH71" s="251"/>
      <c r="UI71" s="251"/>
      <c r="UJ71" s="251"/>
      <c r="UK71" s="251"/>
      <c r="UL71" s="251"/>
      <c r="UM71" s="251"/>
      <c r="UN71" s="251"/>
      <c r="UO71" s="251"/>
      <c r="UP71" s="251"/>
      <c r="UQ71" s="251"/>
      <c r="UR71" s="251"/>
      <c r="US71" s="251"/>
      <c r="UT71" s="251"/>
      <c r="UU71" s="251"/>
      <c r="UV71" s="251"/>
      <c r="UW71" s="251"/>
      <c r="UX71" s="251"/>
      <c r="UY71" s="251"/>
      <c r="UZ71" s="251"/>
      <c r="VA71" s="251"/>
      <c r="VB71" s="251"/>
      <c r="VC71" s="251"/>
      <c r="VD71" s="251"/>
      <c r="VE71" s="251"/>
      <c r="VF71" s="251"/>
      <c r="VG71" s="251"/>
      <c r="VH71" s="251"/>
      <c r="VI71" s="251"/>
      <c r="VJ71" s="251"/>
      <c r="VK71" s="251"/>
      <c r="VL71" s="251"/>
      <c r="VM71" s="251"/>
      <c r="VN71" s="251"/>
      <c r="VO71" s="251"/>
      <c r="VP71" s="251"/>
      <c r="VQ71" s="251"/>
      <c r="VR71" s="251"/>
      <c r="VS71" s="251"/>
      <c r="VT71" s="251"/>
      <c r="VU71" s="251"/>
      <c r="VV71" s="251"/>
      <c r="VW71" s="251"/>
      <c r="VX71" s="251"/>
      <c r="VY71" s="251"/>
      <c r="VZ71" s="251"/>
      <c r="WA71" s="251"/>
      <c r="WB71" s="251"/>
      <c r="WC71" s="251"/>
      <c r="WD71" s="251"/>
      <c r="WE71" s="251"/>
      <c r="WF71" s="251"/>
      <c r="WG71" s="251"/>
      <c r="WH71" s="251"/>
      <c r="WI71" s="251"/>
      <c r="WJ71" s="251"/>
      <c r="WK71" s="251"/>
      <c r="WL71" s="251"/>
      <c r="WM71" s="251"/>
      <c r="WN71" s="251"/>
      <c r="WO71" s="251"/>
      <c r="WP71" s="251"/>
      <c r="WQ71" s="251"/>
      <c r="WR71" s="251"/>
      <c r="WS71" s="251"/>
      <c r="WT71" s="251"/>
      <c r="WU71" s="251"/>
      <c r="WV71" s="251"/>
      <c r="WW71" s="251"/>
      <c r="WX71" s="251"/>
      <c r="WY71" s="251"/>
      <c r="WZ71" s="251"/>
      <c r="XA71" s="251"/>
      <c r="XB71" s="251"/>
      <c r="XC71" s="251"/>
      <c r="XD71" s="251"/>
      <c r="XE71" s="251"/>
      <c r="XF71" s="251"/>
      <c r="XG71" s="251"/>
      <c r="XH71" s="251"/>
      <c r="XI71" s="251"/>
      <c r="XJ71" s="251"/>
      <c r="XK71" s="251"/>
      <c r="XL71" s="251"/>
      <c r="XM71" s="251"/>
      <c r="XN71" s="251"/>
      <c r="XO71" s="251"/>
      <c r="XP71" s="251"/>
      <c r="XQ71" s="251"/>
      <c r="XR71" s="251"/>
      <c r="XS71" s="251"/>
      <c r="XT71" s="251"/>
      <c r="XU71" s="251"/>
      <c r="XV71" s="251"/>
      <c r="XW71" s="251"/>
      <c r="XX71" s="251"/>
      <c r="XY71" s="251"/>
      <c r="XZ71" s="251"/>
      <c r="YA71" s="251"/>
      <c r="YB71" s="251"/>
      <c r="YC71" s="251"/>
      <c r="YD71" s="251"/>
      <c r="YE71" s="251"/>
      <c r="YF71" s="251"/>
      <c r="YG71" s="251"/>
      <c r="YH71" s="251"/>
      <c r="YI71" s="251"/>
      <c r="YJ71" s="251"/>
      <c r="YK71" s="251"/>
      <c r="YL71" s="251"/>
      <c r="YM71" s="251"/>
      <c r="YN71" s="251"/>
      <c r="YO71" s="251"/>
      <c r="YP71" s="251"/>
      <c r="YQ71" s="251"/>
      <c r="YR71" s="251"/>
      <c r="YS71" s="251"/>
      <c r="YT71" s="251"/>
      <c r="YU71" s="251"/>
      <c r="YV71" s="251"/>
      <c r="YW71" s="251"/>
      <c r="YX71" s="251"/>
      <c r="YY71" s="251"/>
      <c r="YZ71" s="251"/>
      <c r="ZA71" s="251"/>
      <c r="ZB71" s="251"/>
      <c r="ZC71" s="251"/>
      <c r="ZD71" s="251"/>
      <c r="ZE71" s="251"/>
      <c r="ZF71" s="251"/>
      <c r="ZG71" s="251"/>
      <c r="ZH71" s="251"/>
      <c r="ZI71" s="251"/>
      <c r="ZJ71" s="251"/>
      <c r="ZK71" s="251"/>
      <c r="ZL71" s="251"/>
      <c r="ZM71" s="251"/>
      <c r="ZN71" s="251"/>
      <c r="ZO71" s="251"/>
      <c r="ZP71" s="251"/>
      <c r="ZQ71" s="251"/>
      <c r="ZR71" s="251"/>
      <c r="ZS71" s="251"/>
      <c r="ZT71" s="251"/>
      <c r="ZU71" s="251"/>
      <c r="ZV71" s="251"/>
      <c r="ZW71" s="251"/>
      <c r="ZX71" s="251"/>
      <c r="ZY71" s="251"/>
      <c r="ZZ71" s="251"/>
      <c r="AAA71" s="251"/>
      <c r="AAB71" s="251"/>
      <c r="AAC71" s="251"/>
      <c r="AAD71" s="251"/>
      <c r="AAE71" s="251"/>
      <c r="AAF71" s="251"/>
      <c r="AAG71" s="251"/>
      <c r="AAH71" s="251"/>
      <c r="AAI71" s="251"/>
      <c r="AAJ71" s="251"/>
      <c r="AAK71" s="251"/>
      <c r="AAL71" s="251"/>
      <c r="AAM71" s="251"/>
      <c r="AAN71" s="251"/>
      <c r="AAO71" s="251"/>
      <c r="AAP71" s="251"/>
      <c r="AAQ71" s="251"/>
      <c r="AAR71" s="251"/>
      <c r="AAS71" s="251"/>
      <c r="AAT71" s="251"/>
      <c r="AAU71" s="251"/>
      <c r="AAV71" s="251"/>
      <c r="AAW71" s="251"/>
      <c r="AAX71" s="251"/>
      <c r="AAY71" s="251"/>
      <c r="AAZ71" s="251"/>
      <c r="ABA71" s="251"/>
      <c r="ABB71" s="251"/>
      <c r="ABC71" s="251"/>
      <c r="ABD71" s="251"/>
      <c r="ABE71" s="251"/>
      <c r="ABF71" s="251"/>
      <c r="ABG71" s="251"/>
      <c r="ABH71" s="251"/>
      <c r="ABI71" s="251"/>
      <c r="ABJ71" s="251"/>
      <c r="ABK71" s="251"/>
      <c r="ABL71" s="251"/>
      <c r="ABM71" s="251"/>
      <c r="ABN71" s="251"/>
      <c r="ABO71" s="251"/>
      <c r="ABP71" s="251"/>
      <c r="ABQ71" s="251"/>
      <c r="ABR71" s="251"/>
      <c r="ABS71" s="251"/>
      <c r="ABT71" s="251"/>
      <c r="ABU71" s="251"/>
      <c r="ABV71" s="251"/>
      <c r="ABW71" s="251"/>
      <c r="ABX71" s="251"/>
      <c r="ABY71" s="251"/>
      <c r="ABZ71" s="251"/>
      <c r="ACA71" s="251"/>
      <c r="ACB71" s="251"/>
      <c r="ACC71" s="251"/>
      <c r="ACD71" s="251"/>
      <c r="ACE71" s="251"/>
      <c r="ACF71" s="251"/>
      <c r="ACG71" s="251"/>
      <c r="ACH71" s="251"/>
      <c r="ACI71" s="251"/>
      <c r="ACJ71" s="251"/>
      <c r="ACK71" s="251"/>
      <c r="ACL71" s="251"/>
      <c r="ACM71" s="251"/>
      <c r="ACN71" s="251"/>
      <c r="ACO71" s="251"/>
      <c r="ACP71" s="251"/>
      <c r="ACQ71" s="251"/>
      <c r="ACR71" s="251"/>
      <c r="ACS71" s="251"/>
      <c r="ACT71" s="251"/>
      <c r="ACU71" s="251"/>
      <c r="ACV71" s="251"/>
      <c r="ACW71" s="251"/>
      <c r="ACX71" s="251"/>
      <c r="ACY71" s="251"/>
      <c r="ACZ71" s="251"/>
      <c r="ADA71" s="251"/>
      <c r="ADB71" s="251"/>
      <c r="ADC71" s="251"/>
      <c r="ADD71" s="251"/>
      <c r="ADE71" s="251"/>
      <c r="ADF71" s="251"/>
      <c r="ADG71" s="251"/>
      <c r="ADH71" s="251"/>
      <c r="ADI71" s="251"/>
      <c r="ADJ71" s="251"/>
      <c r="ADK71" s="251"/>
      <c r="ADL71" s="251"/>
      <c r="ADM71" s="251"/>
      <c r="ADN71" s="251"/>
      <c r="ADO71" s="251"/>
      <c r="ADP71" s="251"/>
      <c r="ADQ71" s="251"/>
      <c r="ADR71" s="251"/>
      <c r="ADS71" s="251"/>
      <c r="ADT71" s="251"/>
      <c r="ADU71" s="251"/>
      <c r="ADV71" s="251"/>
      <c r="ADW71" s="251"/>
      <c r="ADX71" s="251"/>
      <c r="ADY71" s="251"/>
      <c r="ADZ71" s="251"/>
      <c r="AEA71" s="251"/>
      <c r="AEB71" s="251"/>
      <c r="AEC71" s="251"/>
      <c r="AED71" s="251"/>
      <c r="AEE71" s="251"/>
      <c r="AEF71" s="251"/>
      <c r="AEG71" s="251"/>
      <c r="AEH71" s="251"/>
      <c r="AEI71" s="251"/>
      <c r="AEJ71" s="251"/>
      <c r="AEK71" s="251"/>
      <c r="AEL71" s="251"/>
      <c r="AEM71" s="251"/>
      <c r="AEN71" s="251"/>
      <c r="AEO71" s="251"/>
      <c r="AEP71" s="251"/>
      <c r="AEQ71" s="251"/>
      <c r="AER71" s="251"/>
      <c r="AES71" s="251"/>
      <c r="AET71" s="251"/>
      <c r="AEU71" s="251"/>
      <c r="AEV71" s="251"/>
      <c r="AEW71" s="251"/>
      <c r="AEX71" s="251"/>
      <c r="AEY71" s="251"/>
      <c r="AEZ71" s="251"/>
      <c r="AFA71" s="251"/>
      <c r="AFB71" s="251"/>
      <c r="AFC71" s="251"/>
      <c r="AFD71" s="251"/>
      <c r="AFE71" s="251"/>
      <c r="AFF71" s="251"/>
      <c r="AFG71" s="251"/>
      <c r="AFH71" s="251"/>
      <c r="AFI71" s="251"/>
      <c r="AFJ71" s="251"/>
      <c r="AFK71" s="251"/>
      <c r="AFL71" s="251"/>
      <c r="AFM71" s="251"/>
      <c r="AFN71" s="251"/>
      <c r="AFO71" s="251"/>
      <c r="AFP71" s="251"/>
      <c r="AFQ71" s="251"/>
      <c r="AFR71" s="251"/>
      <c r="AFS71" s="251"/>
      <c r="AFT71" s="251"/>
      <c r="AFU71" s="251"/>
      <c r="AFV71" s="251"/>
      <c r="AFW71" s="251"/>
      <c r="AFX71" s="251"/>
      <c r="AFY71" s="251"/>
      <c r="AFZ71" s="251"/>
      <c r="AGA71" s="251"/>
      <c r="AGB71" s="251"/>
      <c r="AGC71" s="251"/>
      <c r="AGD71" s="251"/>
      <c r="AGE71" s="251"/>
      <c r="AGF71" s="251"/>
      <c r="AGG71" s="251"/>
      <c r="AGH71" s="251"/>
      <c r="AGI71" s="251"/>
      <c r="AGJ71" s="251"/>
      <c r="AGK71" s="251"/>
      <c r="AGL71" s="251"/>
      <c r="AGM71" s="251"/>
      <c r="AGN71" s="251"/>
      <c r="AGO71" s="251"/>
      <c r="AGP71" s="251"/>
      <c r="AGQ71" s="251"/>
      <c r="AGR71" s="251"/>
      <c r="AGS71" s="251"/>
      <c r="AGT71" s="251"/>
      <c r="AGU71" s="251"/>
      <c r="AGV71" s="251"/>
      <c r="AGW71" s="251"/>
      <c r="AGX71" s="251"/>
      <c r="AGY71" s="251"/>
      <c r="AGZ71" s="251"/>
      <c r="AHA71" s="251"/>
      <c r="AHB71" s="251"/>
      <c r="AHC71" s="251"/>
      <c r="AHD71" s="251"/>
      <c r="AHE71" s="251"/>
      <c r="AHF71" s="251"/>
      <c r="AHG71" s="251"/>
      <c r="AHH71" s="251"/>
      <c r="AHI71" s="251"/>
      <c r="AHJ71" s="251"/>
      <c r="AHK71" s="251"/>
      <c r="AHL71" s="251"/>
      <c r="AHM71" s="251"/>
      <c r="AHN71" s="251"/>
      <c r="AHO71" s="251"/>
      <c r="AHP71" s="251"/>
      <c r="AHQ71" s="251"/>
      <c r="AHR71" s="251"/>
      <c r="AHS71" s="251"/>
      <c r="AHT71" s="251"/>
      <c r="AHU71" s="251"/>
      <c r="AHV71" s="251"/>
      <c r="AHW71" s="251"/>
      <c r="AHX71" s="251"/>
      <c r="AHY71" s="251"/>
      <c r="AHZ71" s="251"/>
      <c r="AIA71" s="251"/>
      <c r="AIB71" s="251"/>
      <c r="AIC71" s="251"/>
      <c r="AID71" s="251"/>
      <c r="AIE71" s="251"/>
      <c r="AIF71" s="251"/>
      <c r="AIG71" s="251"/>
      <c r="AIH71" s="251"/>
      <c r="AII71" s="251"/>
      <c r="AIJ71" s="251"/>
      <c r="AIK71" s="251"/>
      <c r="AIL71" s="251"/>
      <c r="AIM71" s="251"/>
      <c r="AIN71" s="251"/>
      <c r="AIO71" s="251"/>
      <c r="AIP71" s="251"/>
      <c r="AIQ71" s="251"/>
      <c r="AIR71" s="251"/>
      <c r="AIS71" s="251"/>
      <c r="AIT71" s="251"/>
      <c r="AIU71" s="251"/>
      <c r="AIV71" s="251"/>
      <c r="AIW71" s="251"/>
      <c r="AIX71" s="251"/>
      <c r="AIY71" s="251"/>
      <c r="AIZ71" s="251"/>
      <c r="AJA71" s="251"/>
      <c r="AJB71" s="251"/>
      <c r="AJC71" s="251"/>
      <c r="AJD71" s="251"/>
      <c r="AJE71" s="251"/>
      <c r="AJF71" s="251"/>
      <c r="AJG71" s="251"/>
      <c r="AJH71" s="251"/>
      <c r="AJI71" s="251"/>
      <c r="AJJ71" s="251"/>
      <c r="AJK71" s="251"/>
      <c r="AJL71" s="251"/>
      <c r="AJM71" s="251"/>
      <c r="AJN71" s="251"/>
      <c r="AJO71" s="251"/>
      <c r="AJP71" s="251"/>
      <c r="AJQ71" s="251"/>
      <c r="AJR71" s="251"/>
      <c r="AJS71" s="251"/>
      <c r="AJT71" s="251"/>
      <c r="AJU71" s="251"/>
      <c r="AJV71" s="251"/>
      <c r="AJW71" s="251"/>
      <c r="AJX71" s="251"/>
      <c r="AJY71" s="251"/>
      <c r="AJZ71" s="251"/>
      <c r="AKA71" s="251"/>
      <c r="AKB71" s="251"/>
      <c r="AKC71" s="251"/>
      <c r="AKD71" s="251"/>
      <c r="AKE71" s="251"/>
      <c r="AKF71" s="251"/>
      <c r="AKG71" s="251"/>
      <c r="AKH71" s="251"/>
      <c r="AKI71" s="251"/>
      <c r="AKJ71" s="251"/>
      <c r="AKK71" s="251"/>
      <c r="AKL71" s="251"/>
      <c r="AKM71" s="251"/>
      <c r="AKN71" s="251"/>
      <c r="AKO71" s="251"/>
      <c r="AKP71" s="251"/>
      <c r="AKQ71" s="251"/>
      <c r="AKR71" s="251"/>
      <c r="AKS71" s="251"/>
      <c r="AKT71" s="251"/>
      <c r="AKU71" s="251"/>
      <c r="AKV71" s="251"/>
      <c r="AKW71" s="251"/>
      <c r="AKX71" s="251"/>
      <c r="AKY71" s="251"/>
      <c r="AKZ71" s="251"/>
      <c r="ALA71" s="251"/>
      <c r="ALB71" s="251"/>
      <c r="ALC71" s="251"/>
      <c r="ALD71" s="251"/>
      <c r="ALE71" s="251"/>
      <c r="ALF71" s="251"/>
      <c r="ALG71" s="251"/>
      <c r="ALH71" s="251"/>
      <c r="ALI71" s="251"/>
      <c r="ALJ71" s="251"/>
      <c r="ALK71" s="251"/>
      <c r="ALL71" s="251"/>
      <c r="ALM71" s="251"/>
      <c r="ALN71" s="251"/>
      <c r="ALO71" s="251"/>
      <c r="ALP71" s="251"/>
      <c r="ALQ71" s="251"/>
      <c r="ALR71" s="251"/>
      <c r="ALS71" s="251"/>
      <c r="ALT71" s="251"/>
      <c r="ALU71" s="251"/>
      <c r="ALV71" s="251"/>
      <c r="ALW71" s="251"/>
      <c r="ALX71" s="251"/>
      <c r="ALY71" s="251"/>
      <c r="ALZ71" s="251"/>
      <c r="AMA71" s="251"/>
      <c r="AMB71" s="251"/>
      <c r="AMC71" s="251"/>
      <c r="AMD71" s="251"/>
      <c r="AME71" s="251"/>
      <c r="AMF71" s="251"/>
      <c r="AMG71" s="251"/>
      <c r="AMH71" s="251"/>
      <c r="AMI71" s="251"/>
      <c r="AMJ71" s="251"/>
      <c r="AMK71" s="251"/>
      <c r="AML71" s="251"/>
      <c r="AMM71" s="251"/>
      <c r="AMN71" s="251"/>
      <c r="AMO71" s="251"/>
      <c r="AMP71" s="251"/>
      <c r="AMQ71" s="251"/>
      <c r="AMR71" s="251"/>
      <c r="AMS71" s="251"/>
      <c r="AMT71" s="251"/>
      <c r="AMU71" s="251"/>
      <c r="AMV71" s="251"/>
      <c r="AMW71" s="251"/>
      <c r="AMX71" s="251"/>
      <c r="AMY71" s="251"/>
      <c r="AMZ71" s="251"/>
      <c r="ANA71" s="251"/>
      <c r="ANB71" s="251"/>
      <c r="ANC71" s="251"/>
      <c r="AND71" s="251"/>
      <c r="ANE71" s="251"/>
      <c r="ANF71" s="251"/>
      <c r="ANG71" s="251"/>
      <c r="ANH71" s="251"/>
      <c r="ANI71" s="251"/>
      <c r="ANJ71" s="251"/>
      <c r="ANK71" s="251"/>
      <c r="ANL71" s="251"/>
      <c r="ANM71" s="251"/>
      <c r="ANN71" s="251"/>
      <c r="ANO71" s="251"/>
      <c r="ANP71" s="251"/>
      <c r="ANQ71" s="251"/>
      <c r="ANR71" s="251"/>
      <c r="ANS71" s="251"/>
      <c r="ANT71" s="251"/>
      <c r="ANU71" s="251"/>
      <c r="ANV71" s="251"/>
      <c r="ANW71" s="251"/>
      <c r="ANX71" s="251"/>
      <c r="ANY71" s="251"/>
      <c r="ANZ71" s="251"/>
      <c r="AOA71" s="251"/>
      <c r="AOB71" s="251"/>
      <c r="AOC71" s="251"/>
      <c r="AOD71" s="251"/>
      <c r="AOE71" s="251"/>
      <c r="AOF71" s="251"/>
      <c r="AOG71" s="251"/>
      <c r="AOH71" s="251"/>
      <c r="AOI71" s="251"/>
      <c r="AOJ71" s="251"/>
      <c r="AOK71" s="251"/>
      <c r="AOL71" s="251"/>
      <c r="AOM71" s="251"/>
      <c r="AON71" s="251"/>
      <c r="AOO71" s="251"/>
      <c r="AOP71" s="251"/>
      <c r="AOQ71" s="251"/>
      <c r="AOR71" s="251"/>
      <c r="AOS71" s="251"/>
      <c r="AOT71" s="251"/>
      <c r="AOU71" s="251"/>
      <c r="AOV71" s="251"/>
      <c r="AOW71" s="251"/>
      <c r="AOX71" s="251"/>
      <c r="AOY71" s="251"/>
      <c r="AOZ71" s="251"/>
      <c r="APA71" s="251"/>
      <c r="APB71" s="251"/>
      <c r="APC71" s="251"/>
      <c r="APD71" s="251"/>
      <c r="APE71" s="251"/>
      <c r="APF71" s="251"/>
      <c r="APG71" s="251"/>
      <c r="APH71" s="251"/>
      <c r="API71" s="251"/>
      <c r="APJ71" s="251"/>
      <c r="APK71" s="251"/>
      <c r="APL71" s="251"/>
      <c r="APM71" s="251"/>
      <c r="APN71" s="251"/>
      <c r="APO71" s="251"/>
      <c r="APP71" s="251"/>
      <c r="APQ71" s="251"/>
      <c r="APR71" s="251"/>
      <c r="APS71" s="251"/>
      <c r="APT71" s="251"/>
      <c r="APU71" s="251"/>
      <c r="APV71" s="251"/>
      <c r="APW71" s="251"/>
      <c r="APX71" s="251"/>
      <c r="APY71" s="251"/>
      <c r="APZ71" s="251"/>
      <c r="AQA71" s="251"/>
      <c r="AQB71" s="251"/>
      <c r="AQC71" s="251"/>
      <c r="AQD71" s="251"/>
      <c r="AQE71" s="251"/>
      <c r="AQF71" s="251"/>
      <c r="AQG71" s="251"/>
      <c r="AQH71" s="251"/>
      <c r="AQI71" s="251"/>
      <c r="AQJ71" s="251"/>
      <c r="AQK71" s="251"/>
      <c r="AQL71" s="251"/>
      <c r="AQM71" s="251"/>
      <c r="AQN71" s="251"/>
      <c r="AQO71" s="251"/>
      <c r="AQP71" s="251"/>
      <c r="AQQ71" s="251"/>
      <c r="AQR71" s="251"/>
      <c r="AQS71" s="251"/>
      <c r="AQT71" s="251"/>
      <c r="AQU71" s="251"/>
      <c r="AQV71" s="251"/>
      <c r="AQW71" s="251"/>
      <c r="AQX71" s="251"/>
      <c r="AQY71" s="251"/>
      <c r="AQZ71" s="251"/>
      <c r="ARA71" s="251"/>
      <c r="ARB71" s="251"/>
      <c r="ARC71" s="251"/>
      <c r="ARD71" s="251"/>
      <c r="ARE71" s="251"/>
      <c r="ARF71" s="251"/>
      <c r="ARG71" s="251"/>
      <c r="ARH71" s="251"/>
      <c r="ARI71" s="251"/>
      <c r="ARJ71" s="251"/>
      <c r="ARK71" s="251"/>
      <c r="ARL71" s="251"/>
      <c r="ARM71" s="251"/>
      <c r="ARN71" s="251"/>
      <c r="ARO71" s="251"/>
      <c r="ARP71" s="251"/>
      <c r="ARQ71" s="251"/>
      <c r="ARR71" s="251"/>
      <c r="ARS71" s="251"/>
      <c r="ART71" s="251"/>
      <c r="ARU71" s="251"/>
      <c r="ARV71" s="251"/>
      <c r="ARW71" s="251"/>
      <c r="ARX71" s="251"/>
      <c r="ARY71" s="251"/>
      <c r="ARZ71" s="251"/>
      <c r="ASA71" s="251"/>
      <c r="ASB71" s="251"/>
      <c r="ASC71" s="251"/>
      <c r="ASD71" s="251"/>
      <c r="ASE71" s="251"/>
      <c r="ASF71" s="251"/>
      <c r="ASG71" s="251"/>
      <c r="ASH71" s="251"/>
      <c r="ASI71" s="251"/>
      <c r="ASJ71" s="251"/>
      <c r="ASK71" s="251"/>
      <c r="ASL71" s="251"/>
      <c r="ASM71" s="251"/>
      <c r="ASN71" s="251"/>
      <c r="ASO71" s="251"/>
      <c r="ASP71" s="251"/>
      <c r="ASQ71" s="251"/>
      <c r="ASR71" s="251"/>
      <c r="ASS71" s="251"/>
      <c r="AST71" s="251"/>
      <c r="ASU71" s="251"/>
      <c r="ASV71" s="251"/>
      <c r="ASW71" s="251"/>
      <c r="ASX71" s="251"/>
      <c r="ASY71" s="251"/>
      <c r="ASZ71" s="251"/>
      <c r="ATA71" s="251"/>
      <c r="ATB71" s="251"/>
      <c r="ATC71" s="251"/>
      <c r="ATD71" s="251"/>
      <c r="ATE71" s="251"/>
      <c r="ATF71" s="251"/>
      <c r="ATG71" s="251"/>
      <c r="ATH71" s="251"/>
      <c r="ATI71" s="251"/>
      <c r="ATJ71" s="251"/>
      <c r="ATK71" s="251"/>
      <c r="ATL71" s="251"/>
      <c r="ATM71" s="251"/>
      <c r="ATN71" s="251"/>
      <c r="ATO71" s="251"/>
      <c r="ATP71" s="251"/>
      <c r="ATQ71" s="251"/>
      <c r="ATR71" s="251"/>
      <c r="ATS71" s="251"/>
      <c r="ATT71" s="251"/>
      <c r="ATU71" s="251"/>
      <c r="ATV71" s="251"/>
      <c r="ATW71" s="251"/>
      <c r="ATX71" s="251"/>
      <c r="ATY71" s="251"/>
      <c r="ATZ71" s="251"/>
      <c r="AUA71" s="251"/>
      <c r="AUB71" s="251"/>
      <c r="AUC71" s="251"/>
      <c r="AUD71" s="251"/>
      <c r="AUE71" s="251"/>
      <c r="AUF71" s="251"/>
      <c r="AUG71" s="251"/>
      <c r="AUH71" s="251"/>
      <c r="AUI71" s="251"/>
      <c r="AUJ71" s="251"/>
      <c r="AUK71" s="251"/>
      <c r="AUL71" s="251"/>
      <c r="AUM71" s="251"/>
      <c r="AUN71" s="251"/>
      <c r="AUO71" s="251"/>
      <c r="AUP71" s="251"/>
      <c r="AUQ71" s="251"/>
      <c r="AUR71" s="251"/>
      <c r="AUS71" s="251"/>
      <c r="AUT71" s="251"/>
      <c r="AUU71" s="251"/>
      <c r="AUV71" s="251"/>
      <c r="AUW71" s="251"/>
      <c r="AUX71" s="251"/>
      <c r="AUY71" s="251"/>
      <c r="AUZ71" s="251"/>
      <c r="AVA71" s="251"/>
      <c r="AVB71" s="251"/>
      <c r="AVC71" s="251"/>
      <c r="AVD71" s="251"/>
      <c r="AVE71" s="251"/>
      <c r="AVF71" s="251"/>
      <c r="AVG71" s="251"/>
      <c r="AVH71" s="251"/>
      <c r="AVI71" s="251"/>
      <c r="AVJ71" s="251"/>
      <c r="AVK71" s="251"/>
      <c r="AVL71" s="251"/>
      <c r="AVM71" s="251"/>
      <c r="AVN71" s="251"/>
      <c r="AVO71" s="251"/>
      <c r="AVP71" s="251"/>
      <c r="AVQ71" s="251"/>
      <c r="AVR71" s="251"/>
      <c r="AVS71" s="251"/>
      <c r="AVT71" s="251"/>
      <c r="AVU71" s="251"/>
      <c r="AVV71" s="251"/>
      <c r="AVW71" s="251"/>
      <c r="AVX71" s="251"/>
      <c r="AVY71" s="251"/>
      <c r="AVZ71" s="251"/>
      <c r="AWA71" s="251"/>
      <c r="AWB71" s="251"/>
      <c r="AWC71" s="251"/>
      <c r="AWD71" s="251"/>
      <c r="AWE71" s="251"/>
      <c r="AWF71" s="251"/>
      <c r="AWG71" s="251"/>
      <c r="AWH71" s="251"/>
      <c r="AWI71" s="251"/>
      <c r="AWJ71" s="251"/>
      <c r="AWK71" s="251"/>
      <c r="AWL71" s="251"/>
      <c r="AWM71" s="251"/>
      <c r="AWN71" s="251"/>
      <c r="AWO71" s="251"/>
      <c r="AWP71" s="251"/>
      <c r="AWQ71" s="251"/>
      <c r="AWR71" s="251"/>
      <c r="AWS71" s="251"/>
      <c r="AWT71" s="251"/>
      <c r="AWU71" s="251"/>
      <c r="AWV71" s="251"/>
      <c r="AWW71" s="251"/>
      <c r="AWX71" s="251"/>
      <c r="AWY71" s="251"/>
      <c r="AWZ71" s="251"/>
      <c r="AXA71" s="251"/>
      <c r="AXB71" s="251"/>
      <c r="AXC71" s="251"/>
      <c r="AXD71" s="251"/>
      <c r="AXE71" s="251"/>
      <c r="AXF71" s="251"/>
      <c r="AXG71" s="251"/>
      <c r="AXH71" s="251"/>
      <c r="AXI71" s="251"/>
      <c r="AXJ71" s="251"/>
      <c r="AXK71" s="251"/>
      <c r="AXL71" s="251"/>
      <c r="AXM71" s="251"/>
      <c r="AXN71" s="251"/>
      <c r="AXO71" s="251"/>
      <c r="AXP71" s="251"/>
      <c r="AXQ71" s="251"/>
      <c r="AXR71" s="251"/>
      <c r="AXS71" s="251"/>
      <c r="AXT71" s="251"/>
      <c r="AXU71" s="251"/>
      <c r="AXV71" s="251"/>
      <c r="AXW71" s="251"/>
      <c r="AXX71" s="251"/>
      <c r="AXY71" s="251"/>
      <c r="AXZ71" s="251"/>
      <c r="AYA71" s="251"/>
      <c r="AYB71" s="251"/>
      <c r="AYC71" s="251"/>
      <c r="AYD71" s="251"/>
      <c r="AYE71" s="251"/>
      <c r="AYF71" s="251"/>
      <c r="AYG71" s="251"/>
      <c r="AYH71" s="251"/>
      <c r="AYI71" s="251"/>
      <c r="AYJ71" s="251"/>
      <c r="AYK71" s="251"/>
      <c r="AYL71" s="251"/>
      <c r="AYM71" s="251"/>
      <c r="AYN71" s="251"/>
      <c r="AYO71" s="251"/>
      <c r="AYP71" s="251"/>
      <c r="AYQ71" s="251"/>
      <c r="AYR71" s="251"/>
      <c r="AYS71" s="251"/>
      <c r="AYT71" s="251"/>
      <c r="AYU71" s="251"/>
      <c r="AYV71" s="251"/>
      <c r="AYW71" s="251"/>
      <c r="AYX71" s="251"/>
      <c r="AYY71" s="251"/>
      <c r="AYZ71" s="251"/>
      <c r="AZA71" s="251"/>
      <c r="AZB71" s="251"/>
      <c r="AZC71" s="251"/>
      <c r="AZD71" s="251"/>
      <c r="AZE71" s="251"/>
      <c r="AZF71" s="251"/>
      <c r="AZG71" s="251"/>
      <c r="AZH71" s="251"/>
      <c r="AZI71" s="251"/>
      <c r="AZJ71" s="251"/>
      <c r="AZK71" s="251"/>
      <c r="AZL71" s="251"/>
      <c r="AZM71" s="251"/>
      <c r="AZN71" s="251"/>
      <c r="AZO71" s="251"/>
      <c r="AZP71" s="251"/>
      <c r="AZQ71" s="251"/>
      <c r="AZR71" s="251"/>
      <c r="AZS71" s="251"/>
      <c r="AZT71" s="251"/>
      <c r="AZU71" s="251"/>
      <c r="AZV71" s="251"/>
      <c r="AZW71" s="251"/>
      <c r="AZX71" s="251"/>
      <c r="AZY71" s="251"/>
      <c r="AZZ71" s="251"/>
      <c r="BAA71" s="251"/>
      <c r="BAB71" s="251"/>
      <c r="BAC71" s="251"/>
      <c r="BAD71" s="251"/>
      <c r="BAE71" s="251"/>
      <c r="BAF71" s="251"/>
      <c r="BAG71" s="251"/>
      <c r="BAH71" s="251"/>
      <c r="BAI71" s="251"/>
      <c r="BAJ71" s="251"/>
      <c r="BAK71" s="251"/>
      <c r="BAL71" s="251"/>
      <c r="BAM71" s="251"/>
      <c r="BAN71" s="251"/>
      <c r="BAO71" s="251"/>
      <c r="BAP71" s="251"/>
      <c r="BAQ71" s="251"/>
      <c r="BAR71" s="251"/>
      <c r="BAS71" s="251"/>
      <c r="BAT71" s="251"/>
      <c r="BAU71" s="251"/>
      <c r="BAV71" s="251"/>
      <c r="BAW71" s="251"/>
      <c r="BAX71" s="251"/>
      <c r="BAY71" s="251"/>
      <c r="BAZ71" s="251"/>
      <c r="BBA71" s="251"/>
      <c r="BBB71" s="251"/>
      <c r="BBC71" s="251"/>
      <c r="BBD71" s="251"/>
      <c r="BBE71" s="251"/>
      <c r="BBF71" s="251"/>
      <c r="BBG71" s="251"/>
      <c r="BBH71" s="251"/>
      <c r="BBI71" s="251"/>
      <c r="BBJ71" s="251"/>
      <c r="BBK71" s="251"/>
      <c r="BBL71" s="251"/>
      <c r="BBM71" s="251"/>
      <c r="BBN71" s="251"/>
      <c r="BBO71" s="251"/>
      <c r="BBP71" s="251"/>
      <c r="BBQ71" s="251"/>
      <c r="BBR71" s="251"/>
      <c r="BBS71" s="251"/>
      <c r="BBT71" s="251"/>
      <c r="BBU71" s="251"/>
      <c r="BBV71" s="251"/>
      <c r="BBW71" s="251"/>
      <c r="BBX71" s="251"/>
      <c r="BBY71" s="251"/>
      <c r="BBZ71" s="251"/>
      <c r="BCA71" s="251"/>
      <c r="BCB71" s="251"/>
      <c r="BCC71" s="251"/>
      <c r="BCD71" s="251"/>
      <c r="BCE71" s="251"/>
      <c r="BCF71" s="251"/>
      <c r="BCG71" s="251"/>
      <c r="BCH71" s="251"/>
      <c r="BCI71" s="251"/>
      <c r="BCJ71" s="251"/>
      <c r="BCK71" s="251"/>
      <c r="BCL71" s="251"/>
      <c r="BCM71" s="251"/>
      <c r="BCN71" s="251"/>
      <c r="BCO71" s="251"/>
      <c r="BCP71" s="251"/>
      <c r="BCQ71" s="251"/>
      <c r="BCR71" s="251"/>
      <c r="BCS71" s="251"/>
      <c r="BCT71" s="251"/>
      <c r="BCU71" s="251"/>
      <c r="BCV71" s="251"/>
      <c r="BCW71" s="251"/>
      <c r="BCX71" s="251"/>
      <c r="BCY71" s="251"/>
      <c r="BCZ71" s="251"/>
      <c r="BDA71" s="251"/>
      <c r="BDB71" s="251"/>
      <c r="BDC71" s="251"/>
      <c r="BDD71" s="251"/>
      <c r="BDE71" s="251"/>
      <c r="BDF71" s="251"/>
      <c r="BDG71" s="251"/>
      <c r="BDH71" s="251"/>
      <c r="BDI71" s="251"/>
      <c r="BDJ71" s="251"/>
      <c r="BDK71" s="251"/>
      <c r="BDL71" s="251"/>
      <c r="BDM71" s="251"/>
      <c r="BDN71" s="251"/>
      <c r="BDO71" s="251"/>
      <c r="BDP71" s="251"/>
      <c r="BDQ71" s="251"/>
      <c r="BDR71" s="251"/>
      <c r="BDS71" s="251"/>
      <c r="BDT71" s="251"/>
      <c r="BDU71" s="251"/>
      <c r="BDV71" s="251"/>
      <c r="BDW71" s="251"/>
      <c r="BDX71" s="251"/>
      <c r="BDY71" s="251"/>
      <c r="BDZ71" s="251"/>
      <c r="BEA71" s="251"/>
      <c r="BEB71" s="251"/>
      <c r="BEC71" s="251"/>
      <c r="BED71" s="251"/>
      <c r="BEE71" s="251"/>
      <c r="BEF71" s="251"/>
      <c r="BEG71" s="251"/>
      <c r="BEH71" s="251"/>
      <c r="BEI71" s="251"/>
      <c r="BEJ71" s="251"/>
      <c r="BEK71" s="251"/>
      <c r="BEL71" s="251"/>
      <c r="BEM71" s="251"/>
      <c r="BEN71" s="251"/>
      <c r="BEO71" s="251"/>
      <c r="BEP71" s="251"/>
      <c r="BEQ71" s="251"/>
      <c r="BER71" s="251"/>
      <c r="BES71" s="251"/>
      <c r="BET71" s="251"/>
      <c r="BEU71" s="251"/>
      <c r="BEV71" s="251"/>
      <c r="BEW71" s="251"/>
      <c r="BEX71" s="251"/>
      <c r="BEY71" s="251"/>
      <c r="BEZ71" s="251"/>
      <c r="BFA71" s="251"/>
      <c r="BFB71" s="251"/>
      <c r="BFC71" s="251"/>
      <c r="BFD71" s="251"/>
      <c r="BFE71" s="251"/>
      <c r="BFF71" s="251"/>
      <c r="BFG71" s="251"/>
      <c r="BFH71" s="251"/>
      <c r="BFI71" s="251"/>
      <c r="BFJ71" s="251"/>
      <c r="BFK71" s="251"/>
      <c r="BFL71" s="251"/>
      <c r="BFM71" s="251"/>
      <c r="BFN71" s="251"/>
      <c r="BFO71" s="251"/>
      <c r="BFP71" s="251"/>
      <c r="BFQ71" s="251"/>
      <c r="BFR71" s="251"/>
      <c r="BFS71" s="251"/>
      <c r="BFT71" s="251"/>
      <c r="BFU71" s="251"/>
      <c r="BFV71" s="251"/>
      <c r="BFW71" s="251"/>
      <c r="BFX71" s="251"/>
      <c r="BFY71" s="251"/>
      <c r="BFZ71" s="251"/>
      <c r="BGA71" s="251"/>
      <c r="BGB71" s="251"/>
      <c r="BGC71" s="251"/>
      <c r="BGD71" s="251"/>
      <c r="BGE71" s="251"/>
      <c r="BGF71" s="251"/>
      <c r="BGG71" s="251"/>
      <c r="BGH71" s="251"/>
      <c r="BGI71" s="251"/>
      <c r="BGJ71" s="251"/>
      <c r="BGK71" s="251"/>
      <c r="BGL71" s="251"/>
      <c r="BGM71" s="251"/>
      <c r="BGN71" s="251"/>
      <c r="BGO71" s="251"/>
      <c r="BGP71" s="251"/>
      <c r="BGQ71" s="251"/>
      <c r="BGR71" s="251"/>
      <c r="BGS71" s="251"/>
      <c r="BGT71" s="251"/>
      <c r="BGU71" s="251"/>
      <c r="BGV71" s="251"/>
      <c r="BGW71" s="251"/>
      <c r="BGX71" s="251"/>
      <c r="BGY71" s="251"/>
      <c r="BGZ71" s="251"/>
      <c r="BHA71" s="251"/>
      <c r="BHB71" s="251"/>
      <c r="BHC71" s="251"/>
      <c r="BHD71" s="251"/>
      <c r="BHE71" s="251"/>
      <c r="BHF71" s="251"/>
      <c r="BHG71" s="251"/>
      <c r="BHH71" s="251"/>
      <c r="BHI71" s="251"/>
      <c r="BHJ71" s="251"/>
      <c r="BHK71" s="251"/>
      <c r="BHL71" s="251"/>
      <c r="BHM71" s="251"/>
      <c r="BHN71" s="251"/>
      <c r="BHO71" s="251"/>
      <c r="BHP71" s="251"/>
      <c r="BHQ71" s="251"/>
      <c r="BHR71" s="251"/>
      <c r="BHS71" s="251"/>
      <c r="BHT71" s="251"/>
      <c r="BHU71" s="251"/>
      <c r="BHV71" s="251"/>
      <c r="BHW71" s="251"/>
      <c r="BHX71" s="251"/>
      <c r="BHY71" s="251"/>
      <c r="BHZ71" s="251"/>
      <c r="BIA71" s="251"/>
      <c r="BIB71" s="251"/>
      <c r="BIC71" s="251"/>
      <c r="BID71" s="251"/>
      <c r="BIE71" s="251"/>
      <c r="BIF71" s="251"/>
      <c r="BIG71" s="251"/>
      <c r="BIH71" s="251"/>
      <c r="BII71" s="251"/>
      <c r="BIJ71" s="251"/>
      <c r="BIK71" s="251"/>
      <c r="BIL71" s="251"/>
      <c r="BIM71" s="251"/>
      <c r="BIN71" s="251"/>
      <c r="BIO71" s="251"/>
      <c r="BIP71" s="251"/>
      <c r="BIQ71" s="251"/>
      <c r="BIR71" s="251"/>
      <c r="BIS71" s="251"/>
      <c r="BIT71" s="251"/>
      <c r="BIU71" s="251"/>
      <c r="BIV71" s="251"/>
      <c r="BIW71" s="251"/>
      <c r="BIX71" s="251"/>
      <c r="BIY71" s="251"/>
      <c r="BIZ71" s="251"/>
      <c r="BJA71" s="251"/>
      <c r="BJB71" s="251"/>
      <c r="BJC71" s="251"/>
      <c r="BJD71" s="251"/>
      <c r="BJE71" s="251"/>
      <c r="BJF71" s="251"/>
      <c r="BJG71" s="251"/>
      <c r="BJH71" s="251"/>
      <c r="BJI71" s="251"/>
      <c r="BJJ71" s="251"/>
      <c r="BJK71" s="251"/>
      <c r="BJL71" s="251"/>
      <c r="BJM71" s="251"/>
      <c r="BJN71" s="251"/>
      <c r="BJO71" s="251"/>
      <c r="BJP71" s="251"/>
      <c r="BJQ71" s="251"/>
      <c r="BJR71" s="251"/>
      <c r="BJS71" s="251"/>
      <c r="BJT71" s="251"/>
      <c r="BJU71" s="251"/>
      <c r="BJV71" s="251"/>
      <c r="BJW71" s="251"/>
      <c r="BJX71" s="251"/>
      <c r="BJY71" s="251"/>
      <c r="BJZ71" s="251"/>
      <c r="BKA71" s="251"/>
      <c r="BKB71" s="251"/>
      <c r="BKC71" s="251"/>
      <c r="BKD71" s="251"/>
      <c r="BKE71" s="251"/>
      <c r="BKF71" s="251"/>
      <c r="BKG71" s="251"/>
      <c r="BKH71" s="251"/>
      <c r="BKI71" s="251"/>
      <c r="BKJ71" s="251"/>
      <c r="BKK71" s="251"/>
      <c r="BKL71" s="251"/>
      <c r="BKM71" s="251"/>
      <c r="BKN71" s="251"/>
      <c r="BKO71" s="251"/>
      <c r="BKP71" s="251"/>
      <c r="BKQ71" s="251"/>
      <c r="BKR71" s="251"/>
      <c r="BKS71" s="251"/>
      <c r="BKT71" s="251"/>
      <c r="BKU71" s="251"/>
      <c r="BKV71" s="251"/>
      <c r="BKW71" s="251"/>
      <c r="BKX71" s="251"/>
      <c r="BKY71" s="251"/>
      <c r="BKZ71" s="251"/>
      <c r="BLA71" s="251"/>
      <c r="BLB71" s="251"/>
      <c r="BLC71" s="251"/>
      <c r="BLD71" s="251"/>
      <c r="BLE71" s="251"/>
      <c r="BLF71" s="251"/>
      <c r="BLG71" s="251"/>
      <c r="BLH71" s="251"/>
      <c r="BLI71" s="251"/>
      <c r="BLJ71" s="251"/>
      <c r="BLK71" s="251"/>
      <c r="BLL71" s="251"/>
      <c r="BLM71" s="251"/>
      <c r="BLN71" s="251"/>
      <c r="BLO71" s="251"/>
      <c r="BLP71" s="251"/>
      <c r="BLQ71" s="251"/>
      <c r="BLR71" s="251"/>
      <c r="BLS71" s="251"/>
      <c r="BLT71" s="251"/>
      <c r="BLU71" s="251"/>
      <c r="BLV71" s="251"/>
      <c r="BLW71" s="251"/>
      <c r="BLX71" s="251"/>
      <c r="BLY71" s="251"/>
      <c r="BLZ71" s="251"/>
      <c r="BMA71" s="251"/>
      <c r="BMB71" s="251"/>
      <c r="BMC71" s="251"/>
      <c r="BMD71" s="251"/>
      <c r="BME71" s="251"/>
      <c r="BMF71" s="251"/>
      <c r="BMG71" s="251"/>
      <c r="BMH71" s="251"/>
      <c r="BMI71" s="251"/>
      <c r="BMJ71" s="251"/>
      <c r="BMK71" s="251"/>
      <c r="BML71" s="251"/>
      <c r="BMM71" s="251"/>
      <c r="BMN71" s="251"/>
      <c r="BMO71" s="251"/>
      <c r="BMP71" s="251"/>
      <c r="BMQ71" s="251"/>
      <c r="BMR71" s="251"/>
      <c r="BMS71" s="251"/>
      <c r="BMT71" s="251"/>
      <c r="BMU71" s="251"/>
      <c r="BMV71" s="251"/>
      <c r="BMW71" s="251"/>
      <c r="BMX71" s="251"/>
      <c r="BMY71" s="251"/>
      <c r="BMZ71" s="251"/>
      <c r="BNA71" s="251"/>
      <c r="BNB71" s="251"/>
      <c r="BNC71" s="251"/>
      <c r="BND71" s="251"/>
      <c r="BNE71" s="251"/>
      <c r="BNF71" s="251"/>
      <c r="BNG71" s="251"/>
      <c r="BNH71" s="251"/>
      <c r="BNI71" s="251"/>
      <c r="BNJ71" s="251"/>
      <c r="BNK71" s="251"/>
      <c r="BNL71" s="251"/>
      <c r="BNM71" s="251"/>
      <c r="BNN71" s="251"/>
      <c r="BNO71" s="251"/>
      <c r="BNP71" s="251"/>
      <c r="BNQ71" s="251"/>
      <c r="BNR71" s="251"/>
      <c r="BNS71" s="251"/>
      <c r="BNT71" s="251"/>
      <c r="BNU71" s="251"/>
      <c r="BNV71" s="251"/>
      <c r="BNW71" s="251"/>
      <c r="BNX71" s="251"/>
      <c r="BNY71" s="251"/>
      <c r="BNZ71" s="251"/>
      <c r="BOA71" s="251"/>
      <c r="BOB71" s="251"/>
      <c r="BOC71" s="251"/>
      <c r="BOD71" s="251"/>
      <c r="BOE71" s="251"/>
      <c r="BOF71" s="251"/>
      <c r="BOG71" s="251"/>
      <c r="BOH71" s="251"/>
      <c r="BOI71" s="251"/>
      <c r="BOJ71" s="251"/>
      <c r="BOK71" s="251"/>
      <c r="BOL71" s="251"/>
      <c r="BOM71" s="251"/>
      <c r="BON71" s="251"/>
      <c r="BOO71" s="251"/>
      <c r="BOP71" s="251"/>
      <c r="BOQ71" s="251"/>
      <c r="BOR71" s="251"/>
      <c r="BOS71" s="251"/>
      <c r="BOT71" s="251"/>
      <c r="BOU71" s="251"/>
      <c r="BOV71" s="251"/>
      <c r="BOW71" s="251"/>
      <c r="BOX71" s="251"/>
      <c r="BOY71" s="251"/>
      <c r="BOZ71" s="251"/>
      <c r="BPA71" s="251"/>
      <c r="BPB71" s="251"/>
      <c r="BPC71" s="251"/>
      <c r="BPD71" s="251"/>
      <c r="BPE71" s="251"/>
      <c r="BPF71" s="251"/>
      <c r="BPG71" s="251"/>
      <c r="BPH71" s="251"/>
      <c r="BPI71" s="251"/>
      <c r="BPJ71" s="251"/>
      <c r="BPK71" s="251"/>
      <c r="BPL71" s="251"/>
      <c r="BPM71" s="251"/>
      <c r="BPN71" s="251"/>
      <c r="BPO71" s="251"/>
      <c r="BPP71" s="251"/>
      <c r="BPQ71" s="251"/>
      <c r="BPR71" s="251"/>
      <c r="BPS71" s="251"/>
      <c r="BPT71" s="251"/>
      <c r="BPU71" s="251"/>
      <c r="BPV71" s="251"/>
      <c r="BPW71" s="251"/>
      <c r="BPX71" s="251"/>
      <c r="BPY71" s="251"/>
      <c r="BPZ71" s="251"/>
      <c r="BQA71" s="251"/>
      <c r="BQB71" s="251"/>
      <c r="BQC71" s="251"/>
      <c r="BQD71" s="251"/>
      <c r="BQE71" s="251"/>
      <c r="BQF71" s="251"/>
      <c r="BQG71" s="251"/>
      <c r="BQH71" s="251"/>
      <c r="BQI71" s="251"/>
      <c r="BQJ71" s="251"/>
      <c r="BQK71" s="251"/>
      <c r="BQL71" s="251"/>
      <c r="BQM71" s="251"/>
      <c r="BQN71" s="251"/>
      <c r="BQO71" s="251"/>
      <c r="BQP71" s="251"/>
      <c r="BQQ71" s="251"/>
      <c r="BQR71" s="251"/>
      <c r="BQS71" s="251"/>
      <c r="BQT71" s="251"/>
      <c r="BQU71" s="251"/>
      <c r="BQV71" s="251"/>
      <c r="BQW71" s="251"/>
      <c r="BQX71" s="251"/>
      <c r="BQY71" s="251"/>
      <c r="BQZ71" s="251"/>
      <c r="BRA71" s="251"/>
      <c r="BRB71" s="251"/>
      <c r="BRC71" s="251"/>
      <c r="BRD71" s="251"/>
      <c r="BRE71" s="251"/>
      <c r="BRF71" s="251"/>
      <c r="BRG71" s="251"/>
      <c r="BRH71" s="251"/>
      <c r="BRI71" s="251"/>
      <c r="BRJ71" s="251"/>
      <c r="BRK71" s="251"/>
      <c r="BRL71" s="251"/>
      <c r="BRM71" s="251"/>
      <c r="BRN71" s="251"/>
      <c r="BRO71" s="251"/>
      <c r="BRP71" s="251"/>
      <c r="BRQ71" s="251"/>
      <c r="BRR71" s="251"/>
      <c r="BRS71" s="251"/>
      <c r="BRT71" s="251"/>
      <c r="BRU71" s="251"/>
      <c r="BRV71" s="251"/>
      <c r="BRW71" s="251"/>
      <c r="BRX71" s="251"/>
      <c r="BRY71" s="251"/>
      <c r="BRZ71" s="251"/>
      <c r="BSA71" s="251"/>
      <c r="BSB71" s="251"/>
      <c r="BSC71" s="251"/>
      <c r="BSD71" s="251"/>
      <c r="BSE71" s="251"/>
      <c r="BSF71" s="251"/>
      <c r="BSG71" s="251"/>
      <c r="BSH71" s="251"/>
      <c r="BSI71" s="251"/>
      <c r="BSJ71" s="251"/>
      <c r="BSK71" s="251"/>
      <c r="BSL71" s="251"/>
      <c r="BSM71" s="251"/>
      <c r="BSN71" s="251"/>
      <c r="BSO71" s="251"/>
      <c r="BSP71" s="251"/>
      <c r="BSQ71" s="251"/>
      <c r="BSR71" s="251"/>
      <c r="BSS71" s="251"/>
      <c r="BST71" s="251"/>
      <c r="BSU71" s="251"/>
      <c r="BSV71" s="251"/>
      <c r="BSW71" s="251"/>
      <c r="BSX71" s="251"/>
      <c r="BSY71" s="251"/>
      <c r="BSZ71" s="251"/>
      <c r="BTA71" s="251"/>
      <c r="BTB71" s="251"/>
      <c r="BTC71" s="251"/>
      <c r="BTD71" s="251"/>
      <c r="BTE71" s="251"/>
      <c r="BTF71" s="251"/>
      <c r="BTG71" s="251"/>
      <c r="BTH71" s="251"/>
      <c r="BTI71" s="251"/>
      <c r="BTJ71" s="251"/>
      <c r="BTK71" s="251"/>
      <c r="BTL71" s="251"/>
      <c r="BTM71" s="251"/>
      <c r="BTN71" s="251"/>
      <c r="BTO71" s="251"/>
      <c r="BTP71" s="251"/>
      <c r="BTQ71" s="251"/>
      <c r="BTR71" s="251"/>
      <c r="BTS71" s="251"/>
      <c r="BTT71" s="251"/>
      <c r="BTU71" s="251"/>
      <c r="BTV71" s="251"/>
      <c r="BTW71" s="251"/>
      <c r="BTX71" s="251"/>
      <c r="BTY71" s="251"/>
      <c r="BTZ71" s="251"/>
      <c r="BUA71" s="251"/>
      <c r="BUB71" s="251"/>
      <c r="BUC71" s="251"/>
      <c r="BUD71" s="251"/>
      <c r="BUE71" s="251"/>
      <c r="BUF71" s="251"/>
      <c r="BUG71" s="251"/>
      <c r="BUH71" s="251"/>
      <c r="BUI71" s="251"/>
      <c r="BUJ71" s="251"/>
      <c r="BUK71" s="251"/>
      <c r="BUL71" s="251"/>
      <c r="BUM71" s="251"/>
      <c r="BUN71" s="251"/>
      <c r="BUO71" s="251"/>
      <c r="BUP71" s="251"/>
      <c r="BUQ71" s="251"/>
      <c r="BUR71" s="251"/>
      <c r="BUS71" s="251"/>
      <c r="BUT71" s="251"/>
      <c r="BUU71" s="251"/>
      <c r="BUV71" s="251"/>
      <c r="BUW71" s="251"/>
      <c r="BUX71" s="251"/>
      <c r="BUY71" s="251"/>
      <c r="BUZ71" s="251"/>
      <c r="BVA71" s="251"/>
      <c r="BVB71" s="251"/>
      <c r="BVC71" s="251"/>
      <c r="BVD71" s="251"/>
      <c r="BVE71" s="251"/>
      <c r="BVF71" s="251"/>
      <c r="BVG71" s="251"/>
      <c r="BVH71" s="251"/>
      <c r="BVI71" s="251"/>
      <c r="BVJ71" s="251"/>
      <c r="BVK71" s="251"/>
      <c r="BVL71" s="251"/>
      <c r="BVM71" s="251"/>
      <c r="BVN71" s="251"/>
      <c r="BVO71" s="251"/>
      <c r="BVP71" s="251"/>
      <c r="BVQ71" s="251"/>
      <c r="BVR71" s="251"/>
      <c r="BVS71" s="251"/>
      <c r="BVT71" s="251"/>
      <c r="BVU71" s="251"/>
      <c r="BVV71" s="251"/>
      <c r="BVW71" s="251"/>
      <c r="BVX71" s="251"/>
      <c r="BVY71" s="251"/>
      <c r="BVZ71" s="251"/>
      <c r="BWA71" s="251"/>
      <c r="BWB71" s="251"/>
      <c r="BWC71" s="251"/>
      <c r="BWD71" s="251"/>
      <c r="BWE71" s="251"/>
      <c r="BWF71" s="251"/>
      <c r="BWG71" s="251"/>
      <c r="BWH71" s="251"/>
      <c r="BWI71" s="251"/>
      <c r="BWJ71" s="251"/>
      <c r="BWK71" s="251"/>
      <c r="BWL71" s="251"/>
      <c r="BWM71" s="251"/>
      <c r="BWN71" s="251"/>
      <c r="BWO71" s="251"/>
      <c r="BWP71" s="251"/>
      <c r="BWQ71" s="251"/>
      <c r="BWR71" s="251"/>
      <c r="BWS71" s="251"/>
      <c r="BWT71" s="251"/>
      <c r="BWU71" s="251"/>
      <c r="BWV71" s="251"/>
      <c r="BWW71" s="251"/>
      <c r="BWX71" s="251"/>
      <c r="BWY71" s="251"/>
      <c r="BWZ71" s="251"/>
      <c r="BXA71" s="251"/>
      <c r="BXB71" s="251"/>
      <c r="BXC71" s="251"/>
      <c r="BXD71" s="251"/>
      <c r="BXE71" s="251"/>
      <c r="BXF71" s="251"/>
      <c r="BXG71" s="251"/>
      <c r="BXH71" s="251"/>
      <c r="BXI71" s="251"/>
      <c r="BXJ71" s="251"/>
      <c r="BXK71" s="251"/>
      <c r="BXL71" s="251"/>
      <c r="BXM71" s="251"/>
      <c r="BXN71" s="251"/>
      <c r="BXO71" s="251"/>
      <c r="BXP71" s="251"/>
      <c r="BXQ71" s="251"/>
      <c r="BXR71" s="251"/>
      <c r="BXS71" s="251"/>
      <c r="BXT71" s="251"/>
      <c r="BXU71" s="251"/>
      <c r="BXV71" s="251"/>
      <c r="BXW71" s="251"/>
      <c r="BXX71" s="251"/>
      <c r="BXY71" s="251"/>
      <c r="BXZ71" s="251"/>
      <c r="BYA71" s="251"/>
      <c r="BYB71" s="251"/>
      <c r="BYC71" s="251"/>
      <c r="BYD71" s="251"/>
      <c r="BYE71" s="251"/>
      <c r="BYF71" s="251"/>
      <c r="BYG71" s="251"/>
      <c r="BYH71" s="251"/>
      <c r="BYI71" s="251"/>
      <c r="BYJ71" s="251"/>
      <c r="BYK71" s="251"/>
      <c r="BYL71" s="251"/>
      <c r="BYM71" s="251"/>
      <c r="BYN71" s="251"/>
      <c r="BYO71" s="251"/>
      <c r="BYP71" s="251"/>
      <c r="BYQ71" s="251"/>
      <c r="BYR71" s="251"/>
      <c r="BYS71" s="251"/>
      <c r="BYT71" s="251"/>
      <c r="BYU71" s="251"/>
      <c r="BYV71" s="251"/>
      <c r="BYW71" s="251"/>
      <c r="BYX71" s="251"/>
      <c r="BYY71" s="251"/>
      <c r="BYZ71" s="251"/>
      <c r="BZA71" s="251"/>
      <c r="BZB71" s="251"/>
      <c r="BZC71" s="251"/>
      <c r="BZD71" s="251"/>
      <c r="BZE71" s="251"/>
      <c r="BZF71" s="251"/>
      <c r="BZG71" s="251"/>
      <c r="BZH71" s="251"/>
      <c r="BZI71" s="251"/>
      <c r="BZJ71" s="251"/>
      <c r="BZK71" s="251"/>
      <c r="BZL71" s="251"/>
      <c r="BZM71" s="251"/>
      <c r="BZN71" s="251"/>
      <c r="BZO71" s="251"/>
      <c r="BZP71" s="251"/>
      <c r="BZQ71" s="251"/>
      <c r="BZR71" s="251"/>
      <c r="BZS71" s="251"/>
      <c r="BZT71" s="251"/>
      <c r="BZU71" s="251"/>
      <c r="BZV71" s="251"/>
      <c r="BZW71" s="251"/>
      <c r="BZX71" s="251"/>
      <c r="BZY71" s="251"/>
      <c r="BZZ71" s="251"/>
      <c r="CAA71" s="251"/>
      <c r="CAB71" s="251"/>
      <c r="CAC71" s="251"/>
      <c r="CAD71" s="251"/>
      <c r="CAE71" s="251"/>
      <c r="CAF71" s="251"/>
      <c r="CAG71" s="251"/>
      <c r="CAH71" s="251"/>
      <c r="CAI71" s="251"/>
      <c r="CAJ71" s="251"/>
      <c r="CAK71" s="251"/>
      <c r="CAL71" s="251"/>
      <c r="CAM71" s="251"/>
      <c r="CAN71" s="251"/>
      <c r="CAO71" s="251"/>
      <c r="CAP71" s="251"/>
      <c r="CAQ71" s="251"/>
      <c r="CAR71" s="251"/>
      <c r="CAS71" s="251"/>
      <c r="CAT71" s="251"/>
      <c r="CAU71" s="251"/>
      <c r="CAV71" s="251"/>
      <c r="CAW71" s="251"/>
      <c r="CAX71" s="251"/>
      <c r="CAY71" s="251"/>
      <c r="CAZ71" s="251"/>
      <c r="CBA71" s="251"/>
      <c r="CBB71" s="251"/>
      <c r="CBC71" s="251"/>
      <c r="CBD71" s="251"/>
      <c r="CBE71" s="251"/>
      <c r="CBF71" s="251"/>
      <c r="CBG71" s="251"/>
      <c r="CBH71" s="251"/>
      <c r="CBI71" s="251"/>
      <c r="CBJ71" s="251"/>
      <c r="CBK71" s="251"/>
      <c r="CBL71" s="251"/>
      <c r="CBM71" s="251"/>
      <c r="CBN71" s="251"/>
      <c r="CBO71" s="251"/>
      <c r="CBP71" s="251"/>
      <c r="CBQ71" s="251"/>
      <c r="CBR71" s="251"/>
      <c r="CBS71" s="251"/>
      <c r="CBT71" s="251"/>
      <c r="CBU71" s="251"/>
      <c r="CBV71" s="251"/>
      <c r="CBW71" s="251"/>
      <c r="CBX71" s="251"/>
      <c r="CBY71" s="251"/>
      <c r="CBZ71" s="251"/>
      <c r="CCA71" s="251"/>
      <c r="CCB71" s="251"/>
      <c r="CCC71" s="251"/>
      <c r="CCD71" s="251"/>
      <c r="CCE71" s="251"/>
      <c r="CCF71" s="251"/>
      <c r="CCG71" s="251"/>
      <c r="CCH71" s="251"/>
      <c r="CCI71" s="251"/>
      <c r="CCJ71" s="251"/>
      <c r="CCK71" s="251"/>
      <c r="CCL71" s="251"/>
      <c r="CCM71" s="251"/>
      <c r="CCN71" s="251"/>
      <c r="CCO71" s="251"/>
      <c r="CCP71" s="251"/>
      <c r="CCQ71" s="251"/>
      <c r="CCR71" s="251"/>
      <c r="CCS71" s="251"/>
      <c r="CCT71" s="251"/>
      <c r="CCU71" s="251"/>
      <c r="CCV71" s="251"/>
      <c r="CCW71" s="251"/>
      <c r="CCX71" s="251"/>
      <c r="CCY71" s="251"/>
      <c r="CCZ71" s="251"/>
      <c r="CDA71" s="251"/>
      <c r="CDB71" s="251"/>
      <c r="CDC71" s="251"/>
      <c r="CDD71" s="251"/>
      <c r="CDE71" s="251"/>
      <c r="CDF71" s="251"/>
      <c r="CDG71" s="251"/>
      <c r="CDH71" s="251"/>
      <c r="CDI71" s="251"/>
      <c r="CDJ71" s="251"/>
      <c r="CDK71" s="251"/>
      <c r="CDL71" s="251"/>
      <c r="CDM71" s="251"/>
      <c r="CDN71" s="251"/>
      <c r="CDO71" s="251"/>
      <c r="CDP71" s="251"/>
      <c r="CDQ71" s="251"/>
      <c r="CDR71" s="251"/>
      <c r="CDS71" s="251"/>
      <c r="CDT71" s="251"/>
      <c r="CDU71" s="251"/>
      <c r="CDV71" s="251"/>
      <c r="CDW71" s="251"/>
      <c r="CDX71" s="251"/>
      <c r="CDY71" s="251"/>
      <c r="CDZ71" s="251"/>
      <c r="CEA71" s="251"/>
      <c r="CEB71" s="251"/>
      <c r="CEC71" s="251"/>
      <c r="CED71" s="251"/>
      <c r="CEE71" s="251"/>
      <c r="CEF71" s="251"/>
      <c r="CEG71" s="251"/>
      <c r="CEH71" s="251"/>
      <c r="CEI71" s="251"/>
      <c r="CEJ71" s="251"/>
      <c r="CEK71" s="251"/>
      <c r="CEL71" s="251"/>
      <c r="CEM71" s="251"/>
      <c r="CEN71" s="251"/>
      <c r="CEO71" s="251"/>
      <c r="CEP71" s="251"/>
      <c r="CEQ71" s="251"/>
      <c r="CER71" s="251"/>
      <c r="CES71" s="251"/>
      <c r="CET71" s="251"/>
      <c r="CEU71" s="251"/>
      <c r="CEV71" s="251"/>
      <c r="CEW71" s="251"/>
      <c r="CEX71" s="251"/>
      <c r="CEY71" s="251"/>
      <c r="CEZ71" s="251"/>
      <c r="CFA71" s="251"/>
      <c r="CFB71" s="251"/>
      <c r="CFC71" s="251"/>
      <c r="CFD71" s="251"/>
      <c r="CFE71" s="251"/>
      <c r="CFF71" s="251"/>
      <c r="CFG71" s="251"/>
      <c r="CFH71" s="251"/>
      <c r="CFI71" s="251"/>
      <c r="CFJ71" s="251"/>
      <c r="CFK71" s="251"/>
      <c r="CFL71" s="251"/>
      <c r="CFM71" s="251"/>
      <c r="CFN71" s="251"/>
      <c r="CFO71" s="251"/>
      <c r="CFP71" s="251"/>
      <c r="CFQ71" s="251"/>
      <c r="CFR71" s="251"/>
      <c r="CFS71" s="251"/>
      <c r="CFT71" s="251"/>
      <c r="CFU71" s="251"/>
      <c r="CFV71" s="251"/>
      <c r="CFW71" s="251"/>
      <c r="CFX71" s="251"/>
      <c r="CFY71" s="251"/>
      <c r="CFZ71" s="251"/>
      <c r="CGA71" s="251"/>
      <c r="CGB71" s="251"/>
      <c r="CGC71" s="251"/>
      <c r="CGD71" s="251"/>
      <c r="CGE71" s="251"/>
      <c r="CGF71" s="251"/>
      <c r="CGG71" s="251"/>
      <c r="CGH71" s="251"/>
      <c r="CGI71" s="251"/>
      <c r="CGJ71" s="251"/>
      <c r="CGK71" s="251"/>
      <c r="CGL71" s="251"/>
      <c r="CGM71" s="251"/>
      <c r="CGN71" s="251"/>
      <c r="CGO71" s="251"/>
      <c r="CGP71" s="251"/>
      <c r="CGQ71" s="251"/>
      <c r="CGR71" s="251"/>
      <c r="CGS71" s="251"/>
      <c r="CGT71" s="251"/>
      <c r="CGU71" s="251"/>
      <c r="CGV71" s="251"/>
      <c r="CGW71" s="251"/>
      <c r="CGX71" s="251"/>
      <c r="CGY71" s="251"/>
      <c r="CGZ71" s="251"/>
      <c r="CHA71" s="251"/>
      <c r="CHB71" s="251"/>
      <c r="CHC71" s="251"/>
      <c r="CHD71" s="251"/>
      <c r="CHE71" s="251"/>
      <c r="CHF71" s="251"/>
      <c r="CHG71" s="251"/>
      <c r="CHH71" s="251"/>
      <c r="CHI71" s="251"/>
      <c r="CHJ71" s="251"/>
      <c r="CHK71" s="251"/>
      <c r="CHL71" s="251"/>
      <c r="CHM71" s="251"/>
      <c r="CHN71" s="251"/>
      <c r="CHO71" s="251"/>
      <c r="CHP71" s="251"/>
      <c r="CHQ71" s="251"/>
      <c r="CHR71" s="251"/>
      <c r="CHS71" s="251"/>
      <c r="CHT71" s="251"/>
      <c r="CHU71" s="251"/>
      <c r="CHV71" s="251"/>
      <c r="CHW71" s="251"/>
      <c r="CHX71" s="251"/>
      <c r="CHY71" s="251"/>
      <c r="CHZ71" s="251"/>
      <c r="CIA71" s="251"/>
      <c r="CIB71" s="251"/>
      <c r="CIC71" s="251"/>
      <c r="CID71" s="251"/>
      <c r="CIE71" s="251"/>
      <c r="CIF71" s="251"/>
      <c r="CIG71" s="251"/>
      <c r="CIH71" s="251"/>
      <c r="CII71" s="251"/>
      <c r="CIJ71" s="251"/>
      <c r="CIK71" s="251"/>
      <c r="CIL71" s="251"/>
      <c r="CIM71" s="251"/>
      <c r="CIN71" s="251"/>
      <c r="CIO71" s="251"/>
      <c r="CIP71" s="251"/>
      <c r="CIQ71" s="251"/>
      <c r="CIR71" s="251"/>
      <c r="CIS71" s="251"/>
      <c r="CIT71" s="251"/>
      <c r="CIU71" s="251"/>
      <c r="CIV71" s="251"/>
      <c r="CIW71" s="251"/>
      <c r="CIX71" s="251"/>
      <c r="CIY71" s="251"/>
      <c r="CIZ71" s="251"/>
      <c r="CJA71" s="251"/>
      <c r="CJB71" s="251"/>
      <c r="CJC71" s="251"/>
      <c r="CJD71" s="251"/>
      <c r="CJE71" s="251"/>
      <c r="CJF71" s="251"/>
      <c r="CJG71" s="251"/>
      <c r="CJH71" s="251"/>
      <c r="CJI71" s="251"/>
      <c r="CJJ71" s="251"/>
      <c r="CJK71" s="251"/>
      <c r="CJL71" s="251"/>
      <c r="CJM71" s="251"/>
      <c r="CJN71" s="251"/>
      <c r="CJO71" s="251"/>
      <c r="CJP71" s="251"/>
      <c r="CJQ71" s="251"/>
      <c r="CJR71" s="251"/>
      <c r="CJS71" s="251"/>
      <c r="CJT71" s="251"/>
      <c r="CJU71" s="251"/>
      <c r="CJV71" s="251"/>
      <c r="CJW71" s="251"/>
      <c r="CJX71" s="251"/>
      <c r="CJY71" s="251"/>
      <c r="CJZ71" s="251"/>
      <c r="CKA71" s="251"/>
      <c r="CKB71" s="251"/>
      <c r="CKC71" s="251"/>
      <c r="CKD71" s="251"/>
      <c r="CKE71" s="251"/>
      <c r="CKF71" s="251"/>
      <c r="CKG71" s="251"/>
      <c r="CKH71" s="251"/>
      <c r="CKI71" s="251"/>
      <c r="CKJ71" s="251"/>
      <c r="CKK71" s="251"/>
      <c r="CKL71" s="251"/>
      <c r="CKM71" s="251"/>
      <c r="CKN71" s="251"/>
      <c r="CKO71" s="251"/>
      <c r="CKP71" s="251"/>
      <c r="CKQ71" s="251"/>
      <c r="CKR71" s="251"/>
      <c r="CKS71" s="251"/>
      <c r="CKT71" s="251"/>
      <c r="CKU71" s="251"/>
      <c r="CKV71" s="251"/>
      <c r="CKW71" s="251"/>
      <c r="CKX71" s="251"/>
      <c r="CKY71" s="251"/>
      <c r="CKZ71" s="251"/>
      <c r="CLA71" s="251"/>
      <c r="CLB71" s="251"/>
      <c r="CLC71" s="251"/>
      <c r="CLD71" s="251"/>
      <c r="CLE71" s="251"/>
      <c r="CLF71" s="251"/>
      <c r="CLG71" s="251"/>
      <c r="CLH71" s="251"/>
      <c r="CLI71" s="251"/>
      <c r="CLJ71" s="251"/>
      <c r="CLK71" s="251"/>
      <c r="CLL71" s="251"/>
      <c r="CLM71" s="251"/>
      <c r="CLN71" s="251"/>
      <c r="CLO71" s="251"/>
      <c r="CLP71" s="251"/>
      <c r="CLQ71" s="251"/>
      <c r="CLR71" s="251"/>
      <c r="CLS71" s="251"/>
      <c r="CLT71" s="251"/>
      <c r="CLU71" s="251"/>
      <c r="CLV71" s="251"/>
      <c r="CLW71" s="251"/>
      <c r="CLX71" s="251"/>
      <c r="CLY71" s="251"/>
      <c r="CLZ71" s="251"/>
      <c r="CMA71" s="251"/>
      <c r="CMB71" s="251"/>
      <c r="CMC71" s="251"/>
      <c r="CMD71" s="251"/>
      <c r="CME71" s="251"/>
      <c r="CMF71" s="251"/>
      <c r="CMG71" s="251"/>
      <c r="CMH71" s="251"/>
      <c r="CMI71" s="251"/>
      <c r="CMJ71" s="251"/>
      <c r="CMK71" s="251"/>
      <c r="CML71" s="251"/>
      <c r="CMM71" s="251"/>
      <c r="CMN71" s="251"/>
      <c r="CMO71" s="251"/>
      <c r="CMP71" s="251"/>
      <c r="CMQ71" s="251"/>
      <c r="CMR71" s="251"/>
      <c r="CMS71" s="251"/>
      <c r="CMT71" s="251"/>
      <c r="CMU71" s="251"/>
      <c r="CMV71" s="251"/>
      <c r="CMW71" s="251"/>
      <c r="CMX71" s="251"/>
      <c r="CMY71" s="251"/>
      <c r="CMZ71" s="251"/>
      <c r="CNA71" s="251"/>
      <c r="CNB71" s="251"/>
      <c r="CNC71" s="251"/>
      <c r="CND71" s="251"/>
      <c r="CNE71" s="251"/>
      <c r="CNF71" s="251"/>
      <c r="CNG71" s="251"/>
      <c r="CNH71" s="251"/>
      <c r="CNI71" s="251"/>
      <c r="CNJ71" s="251"/>
      <c r="CNK71" s="251"/>
      <c r="CNL71" s="251"/>
      <c r="CNM71" s="251"/>
      <c r="CNN71" s="251"/>
      <c r="CNO71" s="251"/>
      <c r="CNP71" s="251"/>
      <c r="CNQ71" s="251"/>
      <c r="CNR71" s="251"/>
      <c r="CNS71" s="251"/>
      <c r="CNT71" s="251"/>
      <c r="CNU71" s="251"/>
      <c r="CNV71" s="251"/>
      <c r="CNW71" s="251"/>
      <c r="CNX71" s="251"/>
      <c r="CNY71" s="251"/>
      <c r="CNZ71" s="251"/>
      <c r="COA71" s="251"/>
      <c r="COB71" s="251"/>
      <c r="COC71" s="251"/>
      <c r="COD71" s="251"/>
      <c r="COE71" s="251"/>
      <c r="COF71" s="251"/>
      <c r="COG71" s="251"/>
      <c r="COH71" s="251"/>
      <c r="COI71" s="251"/>
      <c r="COJ71" s="251"/>
      <c r="COK71" s="251"/>
      <c r="COL71" s="251"/>
      <c r="COM71" s="251"/>
      <c r="CON71" s="251"/>
      <c r="COO71" s="251"/>
      <c r="COP71" s="251"/>
      <c r="COQ71" s="251"/>
      <c r="COR71" s="251"/>
      <c r="COS71" s="251"/>
      <c r="COT71" s="251"/>
      <c r="COU71" s="251"/>
      <c r="COV71" s="251"/>
      <c r="COW71" s="251"/>
      <c r="COX71" s="251"/>
      <c r="COY71" s="251"/>
      <c r="COZ71" s="251"/>
      <c r="CPA71" s="251"/>
      <c r="CPB71" s="251"/>
      <c r="CPC71" s="251"/>
      <c r="CPD71" s="251"/>
      <c r="CPE71" s="251"/>
      <c r="CPF71" s="251"/>
      <c r="CPG71" s="251"/>
      <c r="CPH71" s="251"/>
      <c r="CPI71" s="251"/>
      <c r="CPJ71" s="251"/>
      <c r="CPK71" s="251"/>
      <c r="CPL71" s="251"/>
      <c r="CPM71" s="251"/>
      <c r="CPN71" s="251"/>
      <c r="CPO71" s="251"/>
      <c r="CPP71" s="251"/>
      <c r="CPQ71" s="251"/>
      <c r="CPR71" s="251"/>
      <c r="CPS71" s="251"/>
      <c r="CPT71" s="251"/>
      <c r="CPU71" s="251"/>
      <c r="CPV71" s="251"/>
      <c r="CPW71" s="251"/>
      <c r="CPX71" s="251"/>
      <c r="CPY71" s="251"/>
      <c r="CPZ71" s="251"/>
      <c r="CQA71" s="251"/>
      <c r="CQB71" s="251"/>
      <c r="CQC71" s="251"/>
      <c r="CQD71" s="251"/>
      <c r="CQE71" s="251"/>
      <c r="CQF71" s="251"/>
      <c r="CQG71" s="251"/>
      <c r="CQH71" s="251"/>
      <c r="CQI71" s="251"/>
      <c r="CQJ71" s="251"/>
      <c r="CQK71" s="251"/>
      <c r="CQL71" s="251"/>
      <c r="CQM71" s="251"/>
      <c r="CQN71" s="251"/>
      <c r="CQO71" s="251"/>
      <c r="CQP71" s="251"/>
      <c r="CQQ71" s="251"/>
      <c r="CQR71" s="251"/>
      <c r="CQS71" s="251"/>
      <c r="CQT71" s="251"/>
      <c r="CQU71" s="251"/>
      <c r="CQV71" s="251"/>
      <c r="CQW71" s="251"/>
      <c r="CQX71" s="251"/>
      <c r="CQY71" s="251"/>
      <c r="CQZ71" s="251"/>
      <c r="CRA71" s="251"/>
      <c r="CRB71" s="251"/>
      <c r="CRC71" s="251"/>
      <c r="CRD71" s="251"/>
      <c r="CRE71" s="251"/>
      <c r="CRF71" s="251"/>
      <c r="CRG71" s="251"/>
      <c r="CRH71" s="251"/>
      <c r="CRI71" s="251"/>
      <c r="CRJ71" s="251"/>
      <c r="CRK71" s="251"/>
      <c r="CRL71" s="251"/>
      <c r="CRM71" s="251"/>
      <c r="CRN71" s="251"/>
      <c r="CRO71" s="251"/>
      <c r="CRP71" s="251"/>
      <c r="CRQ71" s="251"/>
      <c r="CRR71" s="251"/>
      <c r="CRS71" s="251"/>
      <c r="CRT71" s="251"/>
      <c r="CRU71" s="251"/>
      <c r="CRV71" s="251"/>
      <c r="CRW71" s="251"/>
      <c r="CRX71" s="251"/>
      <c r="CRY71" s="251"/>
      <c r="CRZ71" s="251"/>
      <c r="CSA71" s="251"/>
      <c r="CSB71" s="251"/>
      <c r="CSC71" s="251"/>
      <c r="CSD71" s="251"/>
      <c r="CSE71" s="251"/>
      <c r="CSF71" s="251"/>
      <c r="CSG71" s="251"/>
      <c r="CSH71" s="251"/>
      <c r="CSI71" s="251"/>
      <c r="CSJ71" s="251"/>
      <c r="CSK71" s="251"/>
      <c r="CSL71" s="251"/>
      <c r="CSM71" s="251"/>
      <c r="CSN71" s="251"/>
      <c r="CSO71" s="251"/>
      <c r="CSP71" s="251"/>
      <c r="CSQ71" s="251"/>
      <c r="CSR71" s="251"/>
      <c r="CSS71" s="251"/>
      <c r="CST71" s="251"/>
      <c r="CSU71" s="251"/>
      <c r="CSV71" s="251"/>
      <c r="CSW71" s="251"/>
      <c r="CSX71" s="251"/>
      <c r="CSY71" s="251"/>
      <c r="CSZ71" s="251"/>
      <c r="CTA71" s="251"/>
      <c r="CTB71" s="251"/>
      <c r="CTC71" s="251"/>
      <c r="CTD71" s="251"/>
      <c r="CTE71" s="251"/>
      <c r="CTF71" s="251"/>
      <c r="CTG71" s="251"/>
      <c r="CTH71" s="251"/>
      <c r="CTI71" s="251"/>
      <c r="CTJ71" s="251"/>
      <c r="CTK71" s="251"/>
      <c r="CTL71" s="251"/>
      <c r="CTM71" s="251"/>
      <c r="CTN71" s="251"/>
      <c r="CTO71" s="251"/>
      <c r="CTP71" s="251"/>
      <c r="CTQ71" s="251"/>
      <c r="CTR71" s="251"/>
      <c r="CTS71" s="251"/>
      <c r="CTT71" s="251"/>
      <c r="CTU71" s="251"/>
      <c r="CTV71" s="251"/>
      <c r="CTW71" s="251"/>
      <c r="CTX71" s="251"/>
      <c r="CTY71" s="251"/>
      <c r="CTZ71" s="251"/>
      <c r="CUA71" s="251"/>
      <c r="CUB71" s="251"/>
      <c r="CUC71" s="251"/>
      <c r="CUD71" s="251"/>
      <c r="CUE71" s="251"/>
      <c r="CUF71" s="251"/>
      <c r="CUG71" s="251"/>
      <c r="CUH71" s="251"/>
      <c r="CUI71" s="251"/>
      <c r="CUJ71" s="251"/>
      <c r="CUK71" s="251"/>
      <c r="CUL71" s="251"/>
      <c r="CUM71" s="251"/>
      <c r="CUN71" s="251"/>
      <c r="CUO71" s="251"/>
      <c r="CUP71" s="251"/>
      <c r="CUQ71" s="251"/>
      <c r="CUR71" s="251"/>
      <c r="CUS71" s="251"/>
      <c r="CUT71" s="251"/>
      <c r="CUU71" s="251"/>
      <c r="CUV71" s="251"/>
      <c r="CUW71" s="251"/>
      <c r="CUX71" s="251"/>
      <c r="CUY71" s="251"/>
      <c r="CUZ71" s="251"/>
      <c r="CVA71" s="251"/>
      <c r="CVB71" s="251"/>
      <c r="CVC71" s="251"/>
      <c r="CVD71" s="251"/>
      <c r="CVE71" s="251"/>
      <c r="CVF71" s="251"/>
      <c r="CVG71" s="251"/>
      <c r="CVH71" s="251"/>
      <c r="CVI71" s="251"/>
      <c r="CVJ71" s="251"/>
      <c r="CVK71" s="251"/>
      <c r="CVL71" s="251"/>
      <c r="CVM71" s="251"/>
      <c r="CVN71" s="251"/>
      <c r="CVO71" s="251"/>
      <c r="CVP71" s="251"/>
      <c r="CVQ71" s="251"/>
      <c r="CVR71" s="251"/>
      <c r="CVS71" s="251"/>
      <c r="CVT71" s="251"/>
      <c r="CVU71" s="251"/>
      <c r="CVV71" s="251"/>
      <c r="CVW71" s="251"/>
      <c r="CVX71" s="251"/>
      <c r="CVY71" s="251"/>
      <c r="CVZ71" s="251"/>
      <c r="CWA71" s="251"/>
      <c r="CWB71" s="251"/>
      <c r="CWC71" s="251"/>
      <c r="CWD71" s="251"/>
      <c r="CWE71" s="251"/>
      <c r="CWF71" s="251"/>
      <c r="CWG71" s="251"/>
      <c r="CWH71" s="251"/>
      <c r="CWI71" s="251"/>
      <c r="CWJ71" s="251"/>
      <c r="CWK71" s="251"/>
      <c r="CWL71" s="251"/>
      <c r="CWM71" s="251"/>
      <c r="CWN71" s="251"/>
      <c r="CWO71" s="251"/>
      <c r="CWP71" s="251"/>
      <c r="CWQ71" s="251"/>
      <c r="CWR71" s="251"/>
      <c r="CWS71" s="251"/>
      <c r="CWT71" s="251"/>
      <c r="CWU71" s="251"/>
      <c r="CWV71" s="251"/>
      <c r="CWW71" s="251"/>
      <c r="CWX71" s="251"/>
      <c r="CWY71" s="251"/>
      <c r="CWZ71" s="251"/>
      <c r="CXA71" s="251"/>
      <c r="CXB71" s="251"/>
      <c r="CXC71" s="251"/>
      <c r="CXD71" s="251"/>
      <c r="CXE71" s="251"/>
      <c r="CXF71" s="251"/>
      <c r="CXG71" s="251"/>
      <c r="CXH71" s="251"/>
      <c r="CXI71" s="251"/>
      <c r="CXJ71" s="251"/>
      <c r="CXK71" s="251"/>
      <c r="CXL71" s="251"/>
      <c r="CXM71" s="251"/>
      <c r="CXN71" s="251"/>
      <c r="CXO71" s="251"/>
      <c r="CXP71" s="251"/>
      <c r="CXQ71" s="251"/>
      <c r="CXR71" s="251"/>
      <c r="CXS71" s="251"/>
      <c r="CXT71" s="251"/>
      <c r="CXU71" s="251"/>
      <c r="CXV71" s="251"/>
      <c r="CXW71" s="251"/>
      <c r="CXX71" s="251"/>
      <c r="CXY71" s="251"/>
      <c r="CXZ71" s="251"/>
      <c r="CYA71" s="251"/>
      <c r="CYB71" s="251"/>
      <c r="CYC71" s="251"/>
      <c r="CYD71" s="251"/>
      <c r="CYE71" s="251"/>
      <c r="CYF71" s="251"/>
      <c r="CYG71" s="251"/>
      <c r="CYH71" s="251"/>
      <c r="CYI71" s="251"/>
      <c r="CYJ71" s="251"/>
      <c r="CYK71" s="251"/>
      <c r="CYL71" s="251"/>
      <c r="CYM71" s="251"/>
      <c r="CYN71" s="251"/>
      <c r="CYO71" s="251"/>
      <c r="CYP71" s="251"/>
      <c r="CYQ71" s="251"/>
      <c r="CYR71" s="251"/>
      <c r="CYS71" s="251"/>
      <c r="CYT71" s="251"/>
      <c r="CYU71" s="251"/>
      <c r="CYV71" s="251"/>
      <c r="CYW71" s="251"/>
      <c r="CYX71" s="251"/>
      <c r="CYY71" s="251"/>
      <c r="CYZ71" s="251"/>
      <c r="CZA71" s="251"/>
      <c r="CZB71" s="251"/>
      <c r="CZC71" s="251"/>
      <c r="CZD71" s="251"/>
      <c r="CZE71" s="251"/>
      <c r="CZF71" s="251"/>
      <c r="CZG71" s="251"/>
      <c r="CZH71" s="251"/>
      <c r="CZI71" s="251"/>
      <c r="CZJ71" s="251"/>
      <c r="CZK71" s="251"/>
      <c r="CZL71" s="251"/>
      <c r="CZM71" s="251"/>
      <c r="CZN71" s="251"/>
      <c r="CZO71" s="251"/>
      <c r="CZP71" s="251"/>
      <c r="CZQ71" s="251"/>
      <c r="CZR71" s="251"/>
      <c r="CZS71" s="251"/>
      <c r="CZT71" s="251"/>
      <c r="CZU71" s="251"/>
      <c r="CZV71" s="251"/>
      <c r="CZW71" s="251"/>
      <c r="CZX71" s="251"/>
      <c r="CZY71" s="251"/>
      <c r="CZZ71" s="251"/>
      <c r="DAA71" s="251"/>
      <c r="DAB71" s="251"/>
      <c r="DAC71" s="251"/>
      <c r="DAD71" s="251"/>
      <c r="DAE71" s="251"/>
      <c r="DAF71" s="251"/>
      <c r="DAG71" s="251"/>
      <c r="DAH71" s="251"/>
      <c r="DAI71" s="251"/>
      <c r="DAJ71" s="251"/>
      <c r="DAK71" s="251"/>
      <c r="DAL71" s="251"/>
      <c r="DAM71" s="251"/>
      <c r="DAN71" s="251"/>
      <c r="DAO71" s="251"/>
      <c r="DAP71" s="251"/>
      <c r="DAQ71" s="251"/>
      <c r="DAR71" s="251"/>
      <c r="DAS71" s="251"/>
      <c r="DAT71" s="251"/>
      <c r="DAU71" s="251"/>
      <c r="DAV71" s="251"/>
      <c r="DAW71" s="251"/>
      <c r="DAX71" s="251"/>
      <c r="DAY71" s="251"/>
      <c r="DAZ71" s="251"/>
      <c r="DBA71" s="251"/>
      <c r="DBB71" s="251"/>
      <c r="DBC71" s="251"/>
      <c r="DBD71" s="251"/>
      <c r="DBE71" s="251"/>
      <c r="DBF71" s="251"/>
      <c r="DBG71" s="251"/>
      <c r="DBH71" s="251"/>
      <c r="DBI71" s="251"/>
      <c r="DBJ71" s="251"/>
      <c r="DBK71" s="251"/>
      <c r="DBL71" s="251"/>
      <c r="DBM71" s="251"/>
      <c r="DBN71" s="251"/>
      <c r="DBO71" s="251"/>
      <c r="DBP71" s="251"/>
      <c r="DBQ71" s="251"/>
      <c r="DBR71" s="251"/>
      <c r="DBS71" s="251"/>
      <c r="DBT71" s="251"/>
      <c r="DBU71" s="251"/>
      <c r="DBV71" s="251"/>
      <c r="DBW71" s="251"/>
      <c r="DBX71" s="251"/>
      <c r="DBY71" s="251"/>
      <c r="DBZ71" s="251"/>
      <c r="DCA71" s="251"/>
      <c r="DCB71" s="251"/>
      <c r="DCC71" s="251"/>
      <c r="DCD71" s="251"/>
      <c r="DCE71" s="251"/>
      <c r="DCF71" s="251"/>
      <c r="DCG71" s="251"/>
      <c r="DCH71" s="251"/>
      <c r="DCI71" s="251"/>
      <c r="DCJ71" s="251"/>
      <c r="DCK71" s="251"/>
      <c r="DCL71" s="251"/>
      <c r="DCM71" s="251"/>
      <c r="DCN71" s="251"/>
      <c r="DCO71" s="251"/>
      <c r="DCP71" s="251"/>
      <c r="DCQ71" s="251"/>
      <c r="DCR71" s="251"/>
      <c r="DCS71" s="251"/>
      <c r="DCT71" s="251"/>
      <c r="DCU71" s="251"/>
      <c r="DCV71" s="251"/>
      <c r="DCW71" s="251"/>
      <c r="DCX71" s="251"/>
      <c r="DCY71" s="251"/>
      <c r="DCZ71" s="251"/>
      <c r="DDA71" s="251"/>
      <c r="DDB71" s="251"/>
      <c r="DDC71" s="251"/>
      <c r="DDD71" s="251"/>
      <c r="DDE71" s="251"/>
      <c r="DDF71" s="251"/>
      <c r="DDG71" s="251"/>
      <c r="DDH71" s="251"/>
      <c r="DDI71" s="251"/>
      <c r="DDJ71" s="251"/>
      <c r="DDK71" s="251"/>
      <c r="DDL71" s="251"/>
      <c r="DDM71" s="251"/>
      <c r="DDN71" s="251"/>
      <c r="DDO71" s="251"/>
      <c r="DDP71" s="251"/>
      <c r="DDQ71" s="251"/>
      <c r="DDR71" s="251"/>
      <c r="DDS71" s="251"/>
      <c r="DDT71" s="251"/>
      <c r="DDU71" s="251"/>
      <c r="DDV71" s="251"/>
      <c r="DDW71" s="251"/>
      <c r="DDX71" s="251"/>
      <c r="DDY71" s="251"/>
      <c r="DDZ71" s="251"/>
      <c r="DEA71" s="251"/>
      <c r="DEB71" s="251"/>
      <c r="DEC71" s="251"/>
      <c r="DED71" s="251"/>
      <c r="DEE71" s="251"/>
      <c r="DEF71" s="251"/>
      <c r="DEG71" s="251"/>
      <c r="DEH71" s="251"/>
      <c r="DEI71" s="251"/>
      <c r="DEJ71" s="251"/>
      <c r="DEK71" s="251"/>
      <c r="DEL71" s="251"/>
      <c r="DEM71" s="251"/>
      <c r="DEN71" s="251"/>
      <c r="DEO71" s="251"/>
      <c r="DEP71" s="251"/>
      <c r="DEQ71" s="251"/>
      <c r="DER71" s="251"/>
      <c r="DES71" s="251"/>
      <c r="DET71" s="251"/>
      <c r="DEU71" s="251"/>
      <c r="DEV71" s="251"/>
      <c r="DEW71" s="251"/>
      <c r="DEX71" s="251"/>
      <c r="DEY71" s="251"/>
      <c r="DEZ71" s="251"/>
      <c r="DFA71" s="251"/>
      <c r="DFB71" s="251"/>
      <c r="DFC71" s="251"/>
      <c r="DFD71" s="251"/>
      <c r="DFE71" s="251"/>
      <c r="DFF71" s="251"/>
      <c r="DFG71" s="251"/>
      <c r="DFH71" s="251"/>
      <c r="DFI71" s="251"/>
      <c r="DFJ71" s="251"/>
      <c r="DFK71" s="251"/>
      <c r="DFL71" s="251"/>
      <c r="DFM71" s="251"/>
      <c r="DFN71" s="251"/>
      <c r="DFO71" s="251"/>
      <c r="DFP71" s="251"/>
      <c r="DFQ71" s="251"/>
      <c r="DFR71" s="251"/>
      <c r="DFS71" s="251"/>
      <c r="DFT71" s="251"/>
      <c r="DFU71" s="251"/>
      <c r="DFV71" s="251"/>
      <c r="DFW71" s="251"/>
      <c r="DFX71" s="251"/>
      <c r="DFY71" s="251"/>
      <c r="DFZ71" s="251"/>
      <c r="DGA71" s="251"/>
      <c r="DGB71" s="251"/>
      <c r="DGC71" s="251"/>
      <c r="DGD71" s="251"/>
      <c r="DGE71" s="251"/>
      <c r="DGF71" s="251"/>
      <c r="DGG71" s="251"/>
      <c r="DGH71" s="251"/>
      <c r="DGI71" s="251"/>
      <c r="DGJ71" s="251"/>
      <c r="DGK71" s="251"/>
      <c r="DGL71" s="251"/>
      <c r="DGM71" s="251"/>
      <c r="DGN71" s="251"/>
      <c r="DGO71" s="251"/>
      <c r="DGP71" s="251"/>
      <c r="DGQ71" s="251"/>
      <c r="DGR71" s="251"/>
      <c r="DGS71" s="251"/>
      <c r="DGT71" s="251"/>
      <c r="DGU71" s="251"/>
      <c r="DGV71" s="251"/>
      <c r="DGW71" s="251"/>
      <c r="DGX71" s="251"/>
      <c r="DGY71" s="251"/>
      <c r="DGZ71" s="251"/>
      <c r="DHA71" s="251"/>
      <c r="DHB71" s="251"/>
      <c r="DHC71" s="251"/>
      <c r="DHD71" s="251"/>
      <c r="DHE71" s="251"/>
      <c r="DHF71" s="251"/>
      <c r="DHG71" s="251"/>
      <c r="DHH71" s="251"/>
      <c r="DHI71" s="251"/>
      <c r="DHJ71" s="251"/>
      <c r="DHK71" s="251"/>
      <c r="DHL71" s="251"/>
      <c r="DHM71" s="251"/>
      <c r="DHN71" s="251"/>
      <c r="DHO71" s="251"/>
      <c r="DHP71" s="251"/>
      <c r="DHQ71" s="251"/>
      <c r="DHR71" s="251"/>
      <c r="DHS71" s="251"/>
      <c r="DHT71" s="251"/>
      <c r="DHU71" s="251"/>
      <c r="DHV71" s="251"/>
      <c r="DHW71" s="251"/>
      <c r="DHX71" s="251"/>
      <c r="DHY71" s="251"/>
      <c r="DHZ71" s="251"/>
      <c r="DIA71" s="251"/>
      <c r="DIB71" s="251"/>
      <c r="DIC71" s="251"/>
      <c r="DID71" s="251"/>
      <c r="DIE71" s="251"/>
      <c r="DIF71" s="251"/>
      <c r="DIG71" s="251"/>
      <c r="DIH71" s="251"/>
      <c r="DII71" s="251"/>
      <c r="DIJ71" s="251"/>
      <c r="DIK71" s="251"/>
      <c r="DIL71" s="251"/>
      <c r="DIM71" s="251"/>
      <c r="DIN71" s="251"/>
      <c r="DIO71" s="251"/>
      <c r="DIP71" s="251"/>
      <c r="DIQ71" s="251"/>
      <c r="DIR71" s="251"/>
      <c r="DIS71" s="251"/>
      <c r="DIT71" s="251"/>
      <c r="DIU71" s="251"/>
      <c r="DIV71" s="251"/>
      <c r="DIW71" s="251"/>
      <c r="DIX71" s="251"/>
      <c r="DIY71" s="251"/>
      <c r="DIZ71" s="251"/>
      <c r="DJA71" s="251"/>
      <c r="DJB71" s="251"/>
      <c r="DJC71" s="251"/>
      <c r="DJD71" s="251"/>
      <c r="DJE71" s="251"/>
      <c r="DJF71" s="251"/>
      <c r="DJG71" s="251"/>
      <c r="DJH71" s="251"/>
      <c r="DJI71" s="251"/>
      <c r="DJJ71" s="251"/>
      <c r="DJK71" s="251"/>
      <c r="DJL71" s="251"/>
      <c r="DJM71" s="251"/>
      <c r="DJN71" s="251"/>
      <c r="DJO71" s="251"/>
      <c r="DJP71" s="251"/>
      <c r="DJQ71" s="251"/>
      <c r="DJR71" s="251"/>
      <c r="DJS71" s="251"/>
      <c r="DJT71" s="251"/>
      <c r="DJU71" s="251"/>
      <c r="DJV71" s="251"/>
      <c r="DJW71" s="251"/>
      <c r="DJX71" s="251"/>
      <c r="DJY71" s="251"/>
      <c r="DJZ71" s="251"/>
      <c r="DKA71" s="251"/>
      <c r="DKB71" s="251"/>
      <c r="DKC71" s="251"/>
      <c r="DKD71" s="251"/>
      <c r="DKE71" s="251"/>
      <c r="DKF71" s="251"/>
      <c r="DKG71" s="251"/>
      <c r="DKH71" s="251"/>
      <c r="DKI71" s="251"/>
      <c r="DKJ71" s="251"/>
      <c r="DKK71" s="251"/>
      <c r="DKL71" s="251"/>
      <c r="DKM71" s="251"/>
      <c r="DKN71" s="251"/>
      <c r="DKO71" s="251"/>
      <c r="DKP71" s="251"/>
      <c r="DKQ71" s="251"/>
      <c r="DKR71" s="251"/>
      <c r="DKS71" s="251"/>
      <c r="DKT71" s="251"/>
      <c r="DKU71" s="251"/>
      <c r="DKV71" s="251"/>
      <c r="DKW71" s="251"/>
      <c r="DKX71" s="251"/>
      <c r="DKY71" s="251"/>
      <c r="DKZ71" s="251"/>
      <c r="DLA71" s="251"/>
      <c r="DLB71" s="251"/>
      <c r="DLC71" s="251"/>
      <c r="DLD71" s="251"/>
      <c r="DLE71" s="251"/>
      <c r="DLF71" s="251"/>
      <c r="DLG71" s="251"/>
      <c r="DLH71" s="251"/>
      <c r="DLI71" s="251"/>
      <c r="DLJ71" s="251"/>
      <c r="DLK71" s="251"/>
      <c r="DLL71" s="251"/>
      <c r="DLM71" s="251"/>
      <c r="DLN71" s="251"/>
      <c r="DLO71" s="251"/>
      <c r="DLP71" s="251"/>
      <c r="DLQ71" s="251"/>
      <c r="DLR71" s="251"/>
      <c r="DLS71" s="251"/>
      <c r="DLT71" s="251"/>
      <c r="DLU71" s="251"/>
      <c r="DLV71" s="251"/>
      <c r="DLW71" s="251"/>
      <c r="DLX71" s="251"/>
      <c r="DLY71" s="251"/>
      <c r="DLZ71" s="251"/>
      <c r="DMA71" s="251"/>
      <c r="DMB71" s="251"/>
      <c r="DMC71" s="251"/>
      <c r="DMD71" s="251"/>
      <c r="DME71" s="251"/>
      <c r="DMF71" s="251"/>
      <c r="DMG71" s="251"/>
      <c r="DMH71" s="251"/>
      <c r="DMI71" s="251"/>
      <c r="DMJ71" s="251"/>
      <c r="DMK71" s="251"/>
      <c r="DML71" s="251"/>
      <c r="DMM71" s="251"/>
      <c r="DMN71" s="251"/>
      <c r="DMO71" s="251"/>
      <c r="DMP71" s="251"/>
      <c r="DMQ71" s="251"/>
      <c r="DMR71" s="251"/>
      <c r="DMS71" s="251"/>
      <c r="DMT71" s="251"/>
      <c r="DMU71" s="251"/>
      <c r="DMV71" s="251"/>
      <c r="DMW71" s="251"/>
      <c r="DMX71" s="251"/>
      <c r="DMY71" s="251"/>
      <c r="DMZ71" s="251"/>
      <c r="DNA71" s="251"/>
      <c r="DNB71" s="251"/>
      <c r="DNC71" s="251"/>
      <c r="DND71" s="251"/>
      <c r="DNE71" s="251"/>
      <c r="DNF71" s="251"/>
      <c r="DNG71" s="251"/>
      <c r="DNH71" s="251"/>
      <c r="DNI71" s="251"/>
      <c r="DNJ71" s="251"/>
      <c r="DNK71" s="251"/>
      <c r="DNL71" s="251"/>
      <c r="DNM71" s="251"/>
      <c r="DNN71" s="251"/>
      <c r="DNO71" s="251"/>
      <c r="DNP71" s="251"/>
      <c r="DNQ71" s="251"/>
      <c r="DNR71" s="251"/>
      <c r="DNS71" s="251"/>
      <c r="DNT71" s="251"/>
      <c r="DNU71" s="251"/>
      <c r="DNV71" s="251"/>
      <c r="DNW71" s="251"/>
      <c r="DNX71" s="251"/>
      <c r="DNY71" s="251"/>
      <c r="DNZ71" s="251"/>
      <c r="DOA71" s="251"/>
      <c r="DOB71" s="251"/>
      <c r="DOC71" s="251"/>
      <c r="DOD71" s="251"/>
      <c r="DOE71" s="251"/>
      <c r="DOF71" s="251"/>
      <c r="DOG71" s="251"/>
      <c r="DOH71" s="251"/>
      <c r="DOI71" s="251"/>
      <c r="DOJ71" s="251"/>
      <c r="DOK71" s="251"/>
      <c r="DOL71" s="251"/>
      <c r="DOM71" s="251"/>
      <c r="DON71" s="251"/>
      <c r="DOO71" s="251"/>
      <c r="DOP71" s="251"/>
      <c r="DOQ71" s="251"/>
      <c r="DOR71" s="251"/>
      <c r="DOS71" s="251"/>
      <c r="DOT71" s="251"/>
      <c r="DOU71" s="251"/>
      <c r="DOV71" s="251"/>
      <c r="DOW71" s="251"/>
      <c r="DOX71" s="251"/>
      <c r="DOY71" s="251"/>
      <c r="DOZ71" s="251"/>
      <c r="DPA71" s="251"/>
      <c r="DPB71" s="251"/>
      <c r="DPC71" s="251"/>
      <c r="DPD71" s="251"/>
      <c r="DPE71" s="251"/>
      <c r="DPF71" s="251"/>
      <c r="DPG71" s="251"/>
      <c r="DPH71" s="251"/>
      <c r="DPI71" s="251"/>
      <c r="DPJ71" s="251"/>
      <c r="DPK71" s="251"/>
      <c r="DPL71" s="251"/>
      <c r="DPM71" s="251"/>
      <c r="DPN71" s="251"/>
      <c r="DPO71" s="251"/>
      <c r="DPP71" s="251"/>
      <c r="DPQ71" s="251"/>
      <c r="DPR71" s="251"/>
      <c r="DPS71" s="251"/>
      <c r="DPT71" s="251"/>
      <c r="DPU71" s="251"/>
      <c r="DPV71" s="251"/>
      <c r="DPW71" s="251"/>
      <c r="DPX71" s="251"/>
      <c r="DPY71" s="251"/>
      <c r="DPZ71" s="251"/>
      <c r="DQA71" s="251"/>
      <c r="DQB71" s="251"/>
      <c r="DQC71" s="251"/>
      <c r="DQD71" s="251"/>
      <c r="DQE71" s="251"/>
      <c r="DQF71" s="251"/>
      <c r="DQG71" s="251"/>
      <c r="DQH71" s="251"/>
      <c r="DQI71" s="251"/>
      <c r="DQJ71" s="251"/>
      <c r="DQK71" s="251"/>
      <c r="DQL71" s="251"/>
      <c r="DQM71" s="251"/>
      <c r="DQN71" s="251"/>
      <c r="DQO71" s="251"/>
      <c r="DQP71" s="251"/>
      <c r="DQQ71" s="251"/>
      <c r="DQR71" s="251"/>
      <c r="DQS71" s="251"/>
      <c r="DQT71" s="251"/>
      <c r="DQU71" s="251"/>
      <c r="DQV71" s="251"/>
      <c r="DQW71" s="251"/>
      <c r="DQX71" s="251"/>
      <c r="DQY71" s="251"/>
      <c r="DQZ71" s="251"/>
      <c r="DRA71" s="251"/>
      <c r="DRB71" s="251"/>
      <c r="DRC71" s="251"/>
      <c r="DRD71" s="251"/>
      <c r="DRE71" s="251"/>
      <c r="DRF71" s="251"/>
      <c r="DRG71" s="251"/>
      <c r="DRH71" s="251"/>
      <c r="DRI71" s="251"/>
      <c r="DRJ71" s="251"/>
      <c r="DRK71" s="251"/>
      <c r="DRL71" s="251"/>
      <c r="DRM71" s="251"/>
      <c r="DRN71" s="251"/>
      <c r="DRO71" s="251"/>
      <c r="DRP71" s="251"/>
      <c r="DRQ71" s="251"/>
      <c r="DRR71" s="251"/>
      <c r="DRS71" s="251"/>
      <c r="DRT71" s="251"/>
      <c r="DRU71" s="251"/>
      <c r="DRV71" s="251"/>
      <c r="DRW71" s="251"/>
      <c r="DRX71" s="251"/>
      <c r="DRY71" s="251"/>
      <c r="DRZ71" s="251"/>
      <c r="DSA71" s="251"/>
      <c r="DSB71" s="251"/>
      <c r="DSC71" s="251"/>
      <c r="DSD71" s="251"/>
      <c r="DSE71" s="251"/>
      <c r="DSF71" s="251"/>
      <c r="DSG71" s="251"/>
      <c r="DSH71" s="251"/>
      <c r="DSI71" s="251"/>
      <c r="DSJ71" s="251"/>
      <c r="DSK71" s="251"/>
      <c r="DSL71" s="251"/>
      <c r="DSM71" s="251"/>
      <c r="DSN71" s="251"/>
      <c r="DSO71" s="251"/>
      <c r="DSP71" s="251"/>
      <c r="DSQ71" s="251"/>
      <c r="DSR71" s="251"/>
      <c r="DSS71" s="251"/>
      <c r="DST71" s="251"/>
      <c r="DSU71" s="251"/>
      <c r="DSV71" s="251"/>
      <c r="DSW71" s="251"/>
      <c r="DSX71" s="251"/>
      <c r="DSY71" s="251"/>
      <c r="DSZ71" s="251"/>
      <c r="DTA71" s="251"/>
      <c r="DTB71" s="251"/>
      <c r="DTC71" s="251"/>
      <c r="DTD71" s="251"/>
      <c r="DTE71" s="251"/>
      <c r="DTF71" s="251"/>
      <c r="DTG71" s="251"/>
      <c r="DTH71" s="251"/>
      <c r="DTI71" s="251"/>
      <c r="DTJ71" s="251"/>
      <c r="DTK71" s="251"/>
      <c r="DTL71" s="251"/>
      <c r="DTM71" s="251"/>
      <c r="DTN71" s="251"/>
      <c r="DTO71" s="251"/>
      <c r="DTP71" s="251"/>
      <c r="DTQ71" s="251"/>
      <c r="DTR71" s="251"/>
      <c r="DTS71" s="251"/>
      <c r="DTT71" s="251"/>
      <c r="DTU71" s="251"/>
      <c r="DTV71" s="251"/>
      <c r="DTW71" s="251"/>
      <c r="DTX71" s="251"/>
      <c r="DTY71" s="251"/>
      <c r="DTZ71" s="251"/>
      <c r="DUA71" s="251"/>
      <c r="DUB71" s="251"/>
      <c r="DUC71" s="251"/>
      <c r="DUD71" s="251"/>
      <c r="DUE71" s="251"/>
      <c r="DUF71" s="251"/>
      <c r="DUG71" s="251"/>
      <c r="DUH71" s="251"/>
      <c r="DUI71" s="251"/>
      <c r="DUJ71" s="251"/>
      <c r="DUK71" s="251"/>
      <c r="DUL71" s="251"/>
      <c r="DUM71" s="251"/>
      <c r="DUN71" s="251"/>
      <c r="DUO71" s="251"/>
      <c r="DUP71" s="251"/>
      <c r="DUQ71" s="251"/>
      <c r="DUR71" s="251"/>
      <c r="DUS71" s="251"/>
      <c r="DUT71" s="251"/>
      <c r="DUU71" s="251"/>
      <c r="DUV71" s="251"/>
      <c r="DUW71" s="251"/>
      <c r="DUX71" s="251"/>
      <c r="DUY71" s="251"/>
      <c r="DUZ71" s="251"/>
      <c r="DVA71" s="251"/>
      <c r="DVB71" s="251"/>
      <c r="DVC71" s="251"/>
      <c r="DVD71" s="251"/>
      <c r="DVE71" s="251"/>
      <c r="DVF71" s="251"/>
      <c r="DVG71" s="251"/>
      <c r="DVH71" s="251"/>
      <c r="DVI71" s="251"/>
      <c r="DVJ71" s="251"/>
      <c r="DVK71" s="251"/>
      <c r="DVL71" s="251"/>
      <c r="DVM71" s="251"/>
      <c r="DVN71" s="251"/>
      <c r="DVO71" s="251"/>
      <c r="DVP71" s="251"/>
      <c r="DVQ71" s="251"/>
      <c r="DVR71" s="251"/>
      <c r="DVS71" s="251"/>
      <c r="DVT71" s="251"/>
      <c r="DVU71" s="251"/>
      <c r="DVV71" s="251"/>
      <c r="DVW71" s="251"/>
      <c r="DVX71" s="251"/>
      <c r="DVY71" s="251"/>
      <c r="DVZ71" s="251"/>
      <c r="DWA71" s="251"/>
      <c r="DWB71" s="251"/>
      <c r="DWC71" s="251"/>
      <c r="DWD71" s="251"/>
      <c r="DWE71" s="251"/>
      <c r="DWF71" s="251"/>
      <c r="DWG71" s="251"/>
      <c r="DWH71" s="251"/>
      <c r="DWI71" s="251"/>
      <c r="DWJ71" s="251"/>
      <c r="DWK71" s="251"/>
      <c r="DWL71" s="251"/>
      <c r="DWM71" s="251"/>
      <c r="DWN71" s="251"/>
      <c r="DWO71" s="251"/>
      <c r="DWP71" s="251"/>
      <c r="DWQ71" s="251"/>
      <c r="DWR71" s="251"/>
      <c r="DWS71" s="251"/>
      <c r="DWT71" s="251"/>
      <c r="DWU71" s="251"/>
      <c r="DWV71" s="251"/>
      <c r="DWW71" s="251"/>
      <c r="DWX71" s="251"/>
      <c r="DWY71" s="251"/>
      <c r="DWZ71" s="251"/>
      <c r="DXA71" s="251"/>
      <c r="DXB71" s="251"/>
      <c r="DXC71" s="251"/>
      <c r="DXD71" s="251"/>
      <c r="DXE71" s="251"/>
      <c r="DXF71" s="251"/>
      <c r="DXG71" s="251"/>
      <c r="DXH71" s="251"/>
      <c r="DXI71" s="251"/>
      <c r="DXJ71" s="251"/>
      <c r="DXK71" s="251"/>
      <c r="DXL71" s="251"/>
      <c r="DXM71" s="251"/>
      <c r="DXN71" s="251"/>
      <c r="DXO71" s="251"/>
      <c r="DXP71" s="251"/>
      <c r="DXQ71" s="251"/>
      <c r="DXR71" s="251"/>
      <c r="DXS71" s="251"/>
      <c r="DXT71" s="251"/>
      <c r="DXU71" s="251"/>
      <c r="DXV71" s="251"/>
      <c r="DXW71" s="251"/>
      <c r="DXX71" s="251"/>
      <c r="DXY71" s="251"/>
      <c r="DXZ71" s="251"/>
      <c r="DYA71" s="251"/>
      <c r="DYB71" s="251"/>
      <c r="DYC71" s="251"/>
      <c r="DYD71" s="251"/>
      <c r="DYE71" s="251"/>
      <c r="DYF71" s="251"/>
      <c r="DYG71" s="251"/>
      <c r="DYH71" s="251"/>
      <c r="DYI71" s="251"/>
      <c r="DYJ71" s="251"/>
      <c r="DYK71" s="251"/>
      <c r="DYL71" s="251"/>
      <c r="DYM71" s="251"/>
      <c r="DYN71" s="251"/>
      <c r="DYO71" s="251"/>
      <c r="DYP71" s="251"/>
      <c r="DYQ71" s="251"/>
      <c r="DYR71" s="251"/>
      <c r="DYS71" s="251"/>
      <c r="DYT71" s="251"/>
      <c r="DYU71" s="251"/>
      <c r="DYV71" s="251"/>
      <c r="DYW71" s="251"/>
      <c r="DYX71" s="251"/>
      <c r="DYY71" s="251"/>
      <c r="DYZ71" s="251"/>
      <c r="DZA71" s="251"/>
      <c r="DZB71" s="251"/>
      <c r="DZC71" s="251"/>
      <c r="DZD71" s="251"/>
      <c r="DZE71" s="251"/>
      <c r="DZF71" s="251"/>
      <c r="DZG71" s="251"/>
      <c r="DZH71" s="251"/>
      <c r="DZI71" s="251"/>
      <c r="DZJ71" s="251"/>
      <c r="DZK71" s="251"/>
      <c r="DZL71" s="251"/>
      <c r="DZM71" s="251"/>
      <c r="DZN71" s="251"/>
      <c r="DZO71" s="251"/>
      <c r="DZP71" s="251"/>
      <c r="DZQ71" s="251"/>
      <c r="DZR71" s="251"/>
      <c r="DZS71" s="251"/>
      <c r="DZT71" s="251"/>
      <c r="DZU71" s="251"/>
      <c r="DZV71" s="251"/>
      <c r="DZW71" s="251"/>
      <c r="DZX71" s="251"/>
      <c r="DZY71" s="251"/>
      <c r="DZZ71" s="251"/>
      <c r="EAA71" s="251"/>
      <c r="EAB71" s="251"/>
      <c r="EAC71" s="251"/>
      <c r="EAD71" s="251"/>
      <c r="EAE71" s="251"/>
      <c r="EAF71" s="251"/>
      <c r="EAG71" s="251"/>
      <c r="EAH71" s="251"/>
      <c r="EAI71" s="251"/>
      <c r="EAJ71" s="251"/>
      <c r="EAK71" s="251"/>
      <c r="EAL71" s="251"/>
      <c r="EAM71" s="251"/>
      <c r="EAN71" s="251"/>
      <c r="EAO71" s="251"/>
      <c r="EAP71" s="251"/>
      <c r="EAQ71" s="251"/>
      <c r="EAR71" s="251"/>
      <c r="EAS71" s="251"/>
      <c r="EAT71" s="251"/>
      <c r="EAU71" s="251"/>
      <c r="EAV71" s="251"/>
      <c r="EAW71" s="251"/>
      <c r="EAX71" s="251"/>
      <c r="EAY71" s="251"/>
      <c r="EAZ71" s="251"/>
      <c r="EBA71" s="251"/>
      <c r="EBB71" s="251"/>
      <c r="EBC71" s="251"/>
      <c r="EBD71" s="251"/>
      <c r="EBE71" s="251"/>
      <c r="EBF71" s="251"/>
      <c r="EBG71" s="251"/>
      <c r="EBH71" s="251"/>
      <c r="EBI71" s="251"/>
      <c r="EBJ71" s="251"/>
      <c r="EBK71" s="251"/>
      <c r="EBL71" s="251"/>
      <c r="EBM71" s="251"/>
      <c r="EBN71" s="251"/>
      <c r="EBO71" s="251"/>
      <c r="EBP71" s="251"/>
      <c r="EBQ71" s="251"/>
      <c r="EBR71" s="251"/>
      <c r="EBS71" s="251"/>
      <c r="EBT71" s="251"/>
      <c r="EBU71" s="251"/>
      <c r="EBV71" s="251"/>
      <c r="EBW71" s="251"/>
      <c r="EBX71" s="251"/>
      <c r="EBY71" s="251"/>
      <c r="EBZ71" s="251"/>
      <c r="ECA71" s="251"/>
      <c r="ECB71" s="251"/>
      <c r="ECC71" s="251"/>
      <c r="ECD71" s="251"/>
      <c r="ECE71" s="251"/>
      <c r="ECF71" s="251"/>
      <c r="ECG71" s="251"/>
      <c r="ECH71" s="251"/>
      <c r="ECI71" s="251"/>
      <c r="ECJ71" s="251"/>
      <c r="ECK71" s="251"/>
      <c r="ECL71" s="251"/>
      <c r="ECM71" s="251"/>
      <c r="ECN71" s="251"/>
      <c r="ECO71" s="251"/>
      <c r="ECP71" s="251"/>
      <c r="ECQ71" s="251"/>
      <c r="ECR71" s="251"/>
      <c r="ECS71" s="251"/>
      <c r="ECT71" s="251"/>
      <c r="ECU71" s="251"/>
      <c r="ECV71" s="251"/>
      <c r="ECW71" s="251"/>
      <c r="ECX71" s="251"/>
      <c r="ECY71" s="251"/>
      <c r="ECZ71" s="251"/>
      <c r="EDA71" s="251"/>
      <c r="EDB71" s="251"/>
      <c r="EDC71" s="251"/>
      <c r="EDD71" s="251"/>
      <c r="EDE71" s="251"/>
      <c r="EDF71" s="251"/>
      <c r="EDG71" s="251"/>
      <c r="EDH71" s="251"/>
      <c r="EDI71" s="251"/>
      <c r="EDJ71" s="251"/>
      <c r="EDK71" s="251"/>
      <c r="EDL71" s="251"/>
      <c r="EDM71" s="251"/>
      <c r="EDN71" s="251"/>
      <c r="EDO71" s="251"/>
      <c r="EDP71" s="251"/>
      <c r="EDQ71" s="251"/>
      <c r="EDR71" s="251"/>
      <c r="EDS71" s="251"/>
      <c r="EDT71" s="251"/>
      <c r="EDU71" s="251"/>
      <c r="EDV71" s="251"/>
      <c r="EDW71" s="251"/>
      <c r="EDX71" s="251"/>
      <c r="EDY71" s="251"/>
      <c r="EDZ71" s="251"/>
      <c r="EEA71" s="251"/>
      <c r="EEB71" s="251"/>
      <c r="EEC71" s="251"/>
      <c r="EED71" s="251"/>
      <c r="EEE71" s="251"/>
      <c r="EEF71" s="251"/>
      <c r="EEG71" s="251"/>
      <c r="EEH71" s="251"/>
      <c r="EEI71" s="251"/>
      <c r="EEJ71" s="251"/>
      <c r="EEK71" s="251"/>
      <c r="EEL71" s="251"/>
      <c r="EEM71" s="251"/>
      <c r="EEN71" s="251"/>
      <c r="EEO71" s="251"/>
      <c r="EEP71" s="251"/>
      <c r="EEQ71" s="251"/>
      <c r="EER71" s="251"/>
      <c r="EES71" s="251"/>
      <c r="EET71" s="251"/>
      <c r="EEU71" s="251"/>
      <c r="EEV71" s="251"/>
      <c r="EEW71" s="251"/>
      <c r="EEX71" s="251"/>
      <c r="EEY71" s="251"/>
      <c r="EEZ71" s="251"/>
      <c r="EFA71" s="251"/>
      <c r="EFB71" s="251"/>
      <c r="EFC71" s="251"/>
      <c r="EFD71" s="251"/>
      <c r="EFE71" s="251"/>
      <c r="EFF71" s="251"/>
      <c r="EFG71" s="251"/>
      <c r="EFH71" s="251"/>
      <c r="EFI71" s="251"/>
      <c r="EFJ71" s="251"/>
      <c r="EFK71" s="251"/>
      <c r="EFL71" s="251"/>
      <c r="EFM71" s="251"/>
      <c r="EFN71" s="251"/>
      <c r="EFO71" s="251"/>
      <c r="EFP71" s="251"/>
      <c r="EFQ71" s="251"/>
      <c r="EFR71" s="251"/>
      <c r="EFS71" s="251"/>
      <c r="EFT71" s="251"/>
      <c r="EFU71" s="251"/>
      <c r="EFV71" s="251"/>
      <c r="EFW71" s="251"/>
      <c r="EFX71" s="251"/>
      <c r="EFY71" s="251"/>
      <c r="EFZ71" s="251"/>
      <c r="EGA71" s="251"/>
      <c r="EGB71" s="251"/>
      <c r="EGC71" s="251"/>
      <c r="EGD71" s="251"/>
      <c r="EGE71" s="251"/>
      <c r="EGF71" s="251"/>
      <c r="EGG71" s="251"/>
      <c r="EGH71" s="251"/>
      <c r="EGI71" s="251"/>
      <c r="EGJ71" s="251"/>
      <c r="EGK71" s="251"/>
      <c r="EGL71" s="251"/>
      <c r="EGM71" s="251"/>
      <c r="EGN71" s="251"/>
      <c r="EGO71" s="251"/>
      <c r="EGP71" s="251"/>
      <c r="EGQ71" s="251"/>
      <c r="EGR71" s="251"/>
      <c r="EGS71" s="251"/>
      <c r="EGT71" s="251"/>
      <c r="EGU71" s="251"/>
      <c r="EGV71" s="251"/>
      <c r="EGW71" s="251"/>
      <c r="EGX71" s="251"/>
      <c r="EGY71" s="251"/>
      <c r="EGZ71" s="251"/>
      <c r="EHA71" s="251"/>
      <c r="EHB71" s="251"/>
      <c r="EHC71" s="251"/>
      <c r="EHD71" s="251"/>
      <c r="EHE71" s="251"/>
      <c r="EHF71" s="251"/>
      <c r="EHG71" s="251"/>
      <c r="EHH71" s="251"/>
      <c r="EHI71" s="251"/>
      <c r="EHJ71" s="251"/>
      <c r="EHK71" s="251"/>
      <c r="EHL71" s="251"/>
      <c r="EHM71" s="251"/>
      <c r="EHN71" s="251"/>
      <c r="EHO71" s="251"/>
      <c r="EHP71" s="251"/>
      <c r="EHQ71" s="251"/>
      <c r="EHR71" s="251"/>
      <c r="EHS71" s="251"/>
      <c r="EHT71" s="251"/>
      <c r="EHU71" s="251"/>
      <c r="EHV71" s="251"/>
      <c r="EHW71" s="251"/>
      <c r="EHX71" s="251"/>
      <c r="EHY71" s="251"/>
      <c r="EHZ71" s="251"/>
      <c r="EIA71" s="251"/>
      <c r="EIB71" s="251"/>
      <c r="EIC71" s="251"/>
      <c r="EID71" s="251"/>
      <c r="EIE71" s="251"/>
      <c r="EIF71" s="251"/>
      <c r="EIG71" s="251"/>
      <c r="EIH71" s="251"/>
      <c r="EII71" s="251"/>
      <c r="EIJ71" s="251"/>
      <c r="EIK71" s="251"/>
      <c r="EIL71" s="251"/>
      <c r="EIM71" s="251"/>
      <c r="EIN71" s="251"/>
      <c r="EIO71" s="251"/>
      <c r="EIP71" s="251"/>
      <c r="EIQ71" s="251"/>
      <c r="EIR71" s="251"/>
      <c r="EIS71" s="251"/>
      <c r="EIT71" s="251"/>
      <c r="EIU71" s="251"/>
      <c r="EIV71" s="251"/>
      <c r="EIW71" s="251"/>
      <c r="EIX71" s="251"/>
      <c r="EIY71" s="251"/>
      <c r="EIZ71" s="251"/>
      <c r="EJA71" s="251"/>
      <c r="EJB71" s="251"/>
      <c r="EJC71" s="251"/>
      <c r="EJD71" s="251"/>
      <c r="EJE71" s="251"/>
      <c r="EJF71" s="251"/>
      <c r="EJG71" s="251"/>
      <c r="EJH71" s="251"/>
      <c r="EJI71" s="251"/>
      <c r="EJJ71" s="251"/>
      <c r="EJK71" s="251"/>
      <c r="EJL71" s="251"/>
      <c r="EJM71" s="251"/>
      <c r="EJN71" s="251"/>
      <c r="EJO71" s="251"/>
      <c r="EJP71" s="251"/>
      <c r="EJQ71" s="251"/>
      <c r="EJR71" s="251"/>
      <c r="EJS71" s="251"/>
      <c r="EJT71" s="251"/>
      <c r="EJU71" s="251"/>
      <c r="EJV71" s="251"/>
      <c r="EJW71" s="251"/>
      <c r="EJX71" s="251"/>
      <c r="EJY71" s="251"/>
      <c r="EJZ71" s="251"/>
      <c r="EKA71" s="251"/>
      <c r="EKB71" s="251"/>
      <c r="EKC71" s="251"/>
      <c r="EKD71" s="251"/>
      <c r="EKE71" s="251"/>
      <c r="EKF71" s="251"/>
      <c r="EKG71" s="251"/>
      <c r="EKH71" s="251"/>
      <c r="EKI71" s="251"/>
      <c r="EKJ71" s="251"/>
      <c r="EKK71" s="251"/>
      <c r="EKL71" s="251"/>
      <c r="EKM71" s="251"/>
      <c r="EKN71" s="251"/>
      <c r="EKO71" s="251"/>
      <c r="EKP71" s="251"/>
      <c r="EKQ71" s="251"/>
      <c r="EKR71" s="251"/>
      <c r="EKS71" s="251"/>
      <c r="EKT71" s="251"/>
      <c r="EKU71" s="251"/>
      <c r="EKV71" s="251"/>
      <c r="EKW71" s="251"/>
      <c r="EKX71" s="251"/>
      <c r="EKY71" s="251"/>
      <c r="EKZ71" s="251"/>
      <c r="ELA71" s="251"/>
      <c r="ELB71" s="251"/>
      <c r="ELC71" s="251"/>
      <c r="ELD71" s="251"/>
      <c r="ELE71" s="251"/>
      <c r="ELF71" s="251"/>
      <c r="ELG71" s="251"/>
      <c r="ELH71" s="251"/>
      <c r="ELI71" s="251"/>
      <c r="ELJ71" s="251"/>
      <c r="ELK71" s="251"/>
      <c r="ELL71" s="251"/>
      <c r="ELM71" s="251"/>
      <c r="ELN71" s="251"/>
      <c r="ELO71" s="251"/>
      <c r="ELP71" s="251"/>
      <c r="ELQ71" s="251"/>
      <c r="ELR71" s="251"/>
      <c r="ELS71" s="251"/>
      <c r="ELT71" s="251"/>
      <c r="ELU71" s="251"/>
      <c r="ELV71" s="251"/>
      <c r="ELW71" s="251"/>
      <c r="ELX71" s="251"/>
      <c r="ELY71" s="251"/>
      <c r="ELZ71" s="251"/>
      <c r="EMA71" s="251"/>
      <c r="EMB71" s="251"/>
      <c r="EMC71" s="251"/>
      <c r="EMD71" s="251"/>
      <c r="EME71" s="251"/>
      <c r="EMF71" s="251"/>
      <c r="EMG71" s="251"/>
      <c r="EMH71" s="251"/>
      <c r="EMI71" s="251"/>
      <c r="EMJ71" s="251"/>
      <c r="EMK71" s="251"/>
      <c r="EML71" s="251"/>
      <c r="EMM71" s="251"/>
      <c r="EMN71" s="251"/>
      <c r="EMO71" s="251"/>
      <c r="EMP71" s="251"/>
      <c r="EMQ71" s="251"/>
      <c r="EMR71" s="251"/>
      <c r="EMS71" s="251"/>
      <c r="EMT71" s="251"/>
      <c r="EMU71" s="251"/>
      <c r="EMV71" s="251"/>
      <c r="EMW71" s="251"/>
      <c r="EMX71" s="251"/>
      <c r="EMY71" s="251"/>
      <c r="EMZ71" s="251"/>
      <c r="ENA71" s="251"/>
      <c r="ENB71" s="251"/>
      <c r="ENC71" s="251"/>
      <c r="END71" s="251"/>
      <c r="ENE71" s="251"/>
      <c r="ENF71" s="251"/>
      <c r="ENG71" s="251"/>
      <c r="ENH71" s="251"/>
      <c r="ENI71" s="251"/>
      <c r="ENJ71" s="251"/>
      <c r="ENK71" s="251"/>
      <c r="ENL71" s="251"/>
      <c r="ENM71" s="251"/>
      <c r="ENN71" s="251"/>
      <c r="ENO71" s="251"/>
      <c r="ENP71" s="251"/>
      <c r="ENQ71" s="251"/>
      <c r="ENR71" s="251"/>
      <c r="ENS71" s="251"/>
      <c r="ENT71" s="251"/>
      <c r="ENU71" s="251"/>
      <c r="ENV71" s="251"/>
      <c r="ENW71" s="251"/>
      <c r="ENX71" s="251"/>
      <c r="ENY71" s="251"/>
      <c r="ENZ71" s="251"/>
      <c r="EOA71" s="251"/>
      <c r="EOB71" s="251"/>
      <c r="EOC71" s="251"/>
      <c r="EOD71" s="251"/>
      <c r="EOE71" s="251"/>
      <c r="EOF71" s="251"/>
      <c r="EOG71" s="251"/>
      <c r="EOH71" s="251"/>
      <c r="EOI71" s="251"/>
      <c r="EOJ71" s="251"/>
      <c r="EOK71" s="251"/>
      <c r="EOL71" s="251"/>
      <c r="EOM71" s="251"/>
      <c r="EON71" s="251"/>
      <c r="EOO71" s="251"/>
      <c r="EOP71" s="251"/>
      <c r="EOQ71" s="251"/>
      <c r="EOR71" s="251"/>
      <c r="EOS71" s="251"/>
      <c r="EOT71" s="251"/>
      <c r="EOU71" s="251"/>
      <c r="EOV71" s="251"/>
      <c r="EOW71" s="251"/>
      <c r="EOX71" s="251"/>
      <c r="EOY71" s="251"/>
      <c r="EOZ71" s="251"/>
      <c r="EPA71" s="251"/>
      <c r="EPB71" s="251"/>
      <c r="EPC71" s="251"/>
      <c r="EPD71" s="251"/>
      <c r="EPE71" s="251"/>
      <c r="EPF71" s="251"/>
      <c r="EPG71" s="251"/>
      <c r="EPH71" s="251"/>
      <c r="EPI71" s="251"/>
      <c r="EPJ71" s="251"/>
      <c r="EPK71" s="251"/>
      <c r="EPL71" s="251"/>
      <c r="EPM71" s="251"/>
      <c r="EPN71" s="251"/>
      <c r="EPO71" s="251"/>
      <c r="EPP71" s="251"/>
      <c r="EPQ71" s="251"/>
      <c r="EPR71" s="251"/>
      <c r="EPS71" s="251"/>
      <c r="EPT71" s="251"/>
      <c r="EPU71" s="251"/>
      <c r="EPV71" s="251"/>
      <c r="EPW71" s="251"/>
      <c r="EPX71" s="251"/>
      <c r="EPY71" s="251"/>
      <c r="EPZ71" s="251"/>
      <c r="EQA71" s="251"/>
      <c r="EQB71" s="251"/>
      <c r="EQC71" s="251"/>
      <c r="EQD71" s="251"/>
      <c r="EQE71" s="251"/>
      <c r="EQF71" s="251"/>
      <c r="EQG71" s="251"/>
      <c r="EQH71" s="251"/>
      <c r="EQI71" s="251"/>
      <c r="EQJ71" s="251"/>
      <c r="EQK71" s="251"/>
      <c r="EQL71" s="251"/>
      <c r="EQM71" s="251"/>
      <c r="EQN71" s="251"/>
      <c r="EQO71" s="251"/>
      <c r="EQP71" s="251"/>
      <c r="EQQ71" s="251"/>
      <c r="EQR71" s="251"/>
      <c r="EQS71" s="251"/>
      <c r="EQT71" s="251"/>
      <c r="EQU71" s="251"/>
      <c r="EQV71" s="251"/>
      <c r="EQW71" s="251"/>
      <c r="EQX71" s="251"/>
      <c r="EQY71" s="251"/>
      <c r="EQZ71" s="251"/>
      <c r="ERA71" s="251"/>
      <c r="ERB71" s="251"/>
      <c r="ERC71" s="251"/>
      <c r="ERD71" s="251"/>
      <c r="ERE71" s="251"/>
      <c r="ERF71" s="251"/>
      <c r="ERG71" s="251"/>
      <c r="ERH71" s="251"/>
      <c r="ERI71" s="251"/>
      <c r="ERJ71" s="251"/>
      <c r="ERK71" s="251"/>
      <c r="ERL71" s="251"/>
      <c r="ERM71" s="251"/>
      <c r="ERN71" s="251"/>
      <c r="ERO71" s="251"/>
      <c r="ERP71" s="251"/>
      <c r="ERQ71" s="251"/>
      <c r="ERR71" s="251"/>
      <c r="ERS71" s="251"/>
      <c r="ERT71" s="251"/>
      <c r="ERU71" s="251"/>
      <c r="ERV71" s="251"/>
      <c r="ERW71" s="251"/>
      <c r="ERX71" s="251"/>
      <c r="ERY71" s="251"/>
      <c r="ERZ71" s="251"/>
      <c r="ESA71" s="251"/>
      <c r="ESB71" s="251"/>
      <c r="ESC71" s="251"/>
      <c r="ESD71" s="251"/>
      <c r="ESE71" s="251"/>
      <c r="ESF71" s="251"/>
      <c r="ESG71" s="251"/>
      <c r="ESH71" s="251"/>
      <c r="ESI71" s="251"/>
      <c r="ESJ71" s="251"/>
      <c r="ESK71" s="251"/>
      <c r="ESL71" s="251"/>
      <c r="ESM71" s="251"/>
      <c r="ESN71" s="251"/>
      <c r="ESO71" s="251"/>
      <c r="ESP71" s="251"/>
      <c r="ESQ71" s="251"/>
      <c r="ESR71" s="251"/>
      <c r="ESS71" s="251"/>
      <c r="EST71" s="251"/>
      <c r="ESU71" s="251"/>
      <c r="ESV71" s="251"/>
      <c r="ESW71" s="251"/>
      <c r="ESX71" s="251"/>
      <c r="ESY71" s="251"/>
      <c r="ESZ71" s="251"/>
      <c r="ETA71" s="251"/>
      <c r="ETB71" s="251"/>
      <c r="ETC71" s="251"/>
      <c r="ETD71" s="251"/>
      <c r="ETE71" s="251"/>
      <c r="ETF71" s="251"/>
      <c r="ETG71" s="251"/>
      <c r="ETH71" s="251"/>
      <c r="ETI71" s="251"/>
      <c r="ETJ71" s="251"/>
      <c r="ETK71" s="251"/>
      <c r="ETL71" s="251"/>
      <c r="ETM71" s="251"/>
      <c r="ETN71" s="251"/>
      <c r="ETO71" s="251"/>
      <c r="ETP71" s="251"/>
      <c r="ETQ71" s="251"/>
      <c r="ETR71" s="251"/>
      <c r="ETS71" s="251"/>
      <c r="ETT71" s="251"/>
      <c r="ETU71" s="251"/>
      <c r="ETV71" s="251"/>
      <c r="ETW71" s="251"/>
      <c r="ETX71" s="251"/>
      <c r="ETY71" s="251"/>
      <c r="ETZ71" s="251"/>
      <c r="EUA71" s="251"/>
      <c r="EUB71" s="251"/>
      <c r="EUC71" s="251"/>
      <c r="EUD71" s="251"/>
      <c r="EUE71" s="251"/>
      <c r="EUF71" s="251"/>
      <c r="EUG71" s="251"/>
      <c r="EUH71" s="251"/>
      <c r="EUI71" s="251"/>
      <c r="EUJ71" s="251"/>
      <c r="EUK71" s="251"/>
      <c r="EUL71" s="251"/>
      <c r="EUM71" s="251"/>
      <c r="EUN71" s="251"/>
      <c r="EUO71" s="251"/>
      <c r="EUP71" s="251"/>
      <c r="EUQ71" s="251"/>
      <c r="EUR71" s="251"/>
      <c r="EUS71" s="251"/>
      <c r="EUT71" s="251"/>
      <c r="EUU71" s="251"/>
      <c r="EUV71" s="251"/>
      <c r="EUW71" s="251"/>
      <c r="EUX71" s="251"/>
      <c r="EUY71" s="251"/>
      <c r="EUZ71" s="251"/>
      <c r="EVA71" s="251"/>
      <c r="EVB71" s="251"/>
      <c r="EVC71" s="251"/>
      <c r="EVD71" s="251"/>
      <c r="EVE71" s="251"/>
      <c r="EVF71" s="251"/>
      <c r="EVG71" s="251"/>
      <c r="EVH71" s="251"/>
      <c r="EVI71" s="251"/>
      <c r="EVJ71" s="251"/>
      <c r="EVK71" s="251"/>
      <c r="EVL71" s="251"/>
      <c r="EVM71" s="251"/>
      <c r="EVN71" s="251"/>
      <c r="EVO71" s="251"/>
      <c r="EVP71" s="251"/>
      <c r="EVQ71" s="251"/>
      <c r="EVR71" s="251"/>
      <c r="EVS71" s="251"/>
      <c r="EVT71" s="251"/>
      <c r="EVU71" s="251"/>
      <c r="EVV71" s="251"/>
      <c r="EVW71" s="251"/>
      <c r="EVX71" s="251"/>
      <c r="EVY71" s="251"/>
      <c r="EVZ71" s="251"/>
      <c r="EWA71" s="251"/>
      <c r="EWB71" s="251"/>
      <c r="EWC71" s="251"/>
      <c r="EWD71" s="251"/>
      <c r="EWE71" s="251"/>
      <c r="EWF71" s="251"/>
      <c r="EWG71" s="251"/>
      <c r="EWH71" s="251"/>
      <c r="EWI71" s="251"/>
      <c r="EWJ71" s="251"/>
      <c r="EWK71" s="251"/>
      <c r="EWL71" s="251"/>
      <c r="EWM71" s="251"/>
      <c r="EWN71" s="251"/>
      <c r="EWO71" s="251"/>
      <c r="EWP71" s="251"/>
      <c r="EWQ71" s="251"/>
      <c r="EWR71" s="251"/>
      <c r="EWS71" s="251"/>
      <c r="EWT71" s="251"/>
      <c r="EWU71" s="251"/>
      <c r="EWV71" s="251"/>
      <c r="EWW71" s="251"/>
      <c r="EWX71" s="251"/>
      <c r="EWY71" s="251"/>
      <c r="EWZ71" s="251"/>
      <c r="EXA71" s="251"/>
      <c r="EXB71" s="251"/>
      <c r="EXC71" s="251"/>
      <c r="EXD71" s="251"/>
      <c r="EXE71" s="251"/>
      <c r="EXF71" s="251"/>
      <c r="EXG71" s="251"/>
      <c r="EXH71" s="251"/>
      <c r="EXI71" s="251"/>
      <c r="EXJ71" s="251"/>
      <c r="EXK71" s="251"/>
      <c r="EXL71" s="251"/>
      <c r="EXM71" s="251"/>
      <c r="EXN71" s="251"/>
      <c r="EXO71" s="251"/>
      <c r="EXP71" s="251"/>
      <c r="EXQ71" s="251"/>
      <c r="EXR71" s="251"/>
      <c r="EXS71" s="251"/>
      <c r="EXT71" s="251"/>
      <c r="EXU71" s="251"/>
      <c r="EXV71" s="251"/>
      <c r="EXW71" s="251"/>
      <c r="EXX71" s="251"/>
      <c r="EXY71" s="251"/>
      <c r="EXZ71" s="251"/>
      <c r="EYA71" s="251"/>
      <c r="EYB71" s="251"/>
      <c r="EYC71" s="251"/>
      <c r="EYD71" s="251"/>
      <c r="EYE71" s="251"/>
      <c r="EYF71" s="251"/>
      <c r="EYG71" s="251"/>
      <c r="EYH71" s="251"/>
      <c r="EYI71" s="251"/>
      <c r="EYJ71" s="251"/>
      <c r="EYK71" s="251"/>
      <c r="EYL71" s="251"/>
      <c r="EYM71" s="251"/>
      <c r="EYN71" s="251"/>
      <c r="EYO71" s="251"/>
      <c r="EYP71" s="251"/>
      <c r="EYQ71" s="251"/>
      <c r="EYR71" s="251"/>
      <c r="EYS71" s="251"/>
      <c r="EYT71" s="251"/>
      <c r="EYU71" s="251"/>
      <c r="EYV71" s="251"/>
      <c r="EYW71" s="251"/>
      <c r="EYX71" s="251"/>
      <c r="EYY71" s="251"/>
      <c r="EYZ71" s="251"/>
      <c r="EZA71" s="251"/>
      <c r="EZB71" s="251"/>
      <c r="EZC71" s="251"/>
      <c r="EZD71" s="251"/>
      <c r="EZE71" s="251"/>
      <c r="EZF71" s="251"/>
      <c r="EZG71" s="251"/>
      <c r="EZH71" s="251"/>
      <c r="EZI71" s="251"/>
      <c r="EZJ71" s="251"/>
      <c r="EZK71" s="251"/>
      <c r="EZL71" s="251"/>
      <c r="EZM71" s="251"/>
      <c r="EZN71" s="251"/>
      <c r="EZO71" s="251"/>
      <c r="EZP71" s="251"/>
      <c r="EZQ71" s="251"/>
      <c r="EZR71" s="251"/>
      <c r="EZS71" s="251"/>
      <c r="EZT71" s="251"/>
      <c r="EZU71" s="251"/>
      <c r="EZV71" s="251"/>
      <c r="EZW71" s="251"/>
      <c r="EZX71" s="251"/>
      <c r="EZY71" s="251"/>
      <c r="EZZ71" s="251"/>
      <c r="FAA71" s="251"/>
      <c r="FAB71" s="251"/>
      <c r="FAC71" s="251"/>
      <c r="FAD71" s="251"/>
      <c r="FAE71" s="251"/>
      <c r="FAF71" s="251"/>
      <c r="FAG71" s="251"/>
      <c r="FAH71" s="251"/>
      <c r="FAI71" s="251"/>
      <c r="FAJ71" s="251"/>
      <c r="FAK71" s="251"/>
      <c r="FAL71" s="251"/>
      <c r="FAM71" s="251"/>
      <c r="FAN71" s="251"/>
      <c r="FAO71" s="251"/>
      <c r="FAP71" s="251"/>
      <c r="FAQ71" s="251"/>
      <c r="FAR71" s="251"/>
      <c r="FAS71" s="251"/>
      <c r="FAT71" s="251"/>
      <c r="FAU71" s="251"/>
      <c r="FAV71" s="251"/>
      <c r="FAW71" s="251"/>
      <c r="FAX71" s="251"/>
      <c r="FAY71" s="251"/>
      <c r="FAZ71" s="251"/>
      <c r="FBA71" s="251"/>
      <c r="FBB71" s="251"/>
      <c r="FBC71" s="251"/>
      <c r="FBD71" s="251"/>
      <c r="FBE71" s="251"/>
      <c r="FBF71" s="251"/>
      <c r="FBG71" s="251"/>
      <c r="FBH71" s="251"/>
      <c r="FBI71" s="251"/>
      <c r="FBJ71" s="251"/>
      <c r="FBK71" s="251"/>
      <c r="FBL71" s="251"/>
      <c r="FBM71" s="251"/>
      <c r="FBN71" s="251"/>
      <c r="FBO71" s="251"/>
      <c r="FBP71" s="251"/>
      <c r="FBQ71" s="251"/>
      <c r="FBR71" s="251"/>
      <c r="FBS71" s="251"/>
      <c r="FBT71" s="251"/>
      <c r="FBU71" s="251"/>
      <c r="FBV71" s="251"/>
      <c r="FBW71" s="251"/>
      <c r="FBX71" s="251"/>
      <c r="FBY71" s="251"/>
      <c r="FBZ71" s="251"/>
      <c r="FCA71" s="251"/>
      <c r="FCB71" s="251"/>
      <c r="FCC71" s="251"/>
      <c r="FCD71" s="251"/>
      <c r="FCE71" s="251"/>
      <c r="FCF71" s="251"/>
      <c r="FCG71" s="251"/>
      <c r="FCH71" s="251"/>
      <c r="FCI71" s="251"/>
      <c r="FCJ71" s="251"/>
      <c r="FCK71" s="251"/>
      <c r="FCL71" s="251"/>
      <c r="FCM71" s="251"/>
      <c r="FCN71" s="251"/>
      <c r="FCO71" s="251"/>
      <c r="FCP71" s="251"/>
      <c r="FCQ71" s="251"/>
      <c r="FCR71" s="251"/>
      <c r="FCS71" s="251"/>
      <c r="FCT71" s="251"/>
      <c r="FCU71" s="251"/>
      <c r="FCV71" s="251"/>
      <c r="FCW71" s="251"/>
      <c r="FCX71" s="251"/>
      <c r="FCY71" s="251"/>
      <c r="FCZ71" s="251"/>
      <c r="FDA71" s="251"/>
      <c r="FDB71" s="251"/>
      <c r="FDC71" s="251"/>
      <c r="FDD71" s="251"/>
      <c r="FDE71" s="251"/>
      <c r="FDF71" s="251"/>
      <c r="FDG71" s="251"/>
      <c r="FDH71" s="251"/>
      <c r="FDI71" s="251"/>
      <c r="FDJ71" s="251"/>
      <c r="FDK71" s="251"/>
      <c r="FDL71" s="251"/>
      <c r="FDM71" s="251"/>
      <c r="FDN71" s="251"/>
      <c r="FDO71" s="251"/>
      <c r="FDP71" s="251"/>
      <c r="FDQ71" s="251"/>
      <c r="FDR71" s="251"/>
      <c r="FDS71" s="251"/>
      <c r="FDT71" s="251"/>
      <c r="FDU71" s="251"/>
      <c r="FDV71" s="251"/>
      <c r="FDW71" s="251"/>
      <c r="FDX71" s="251"/>
      <c r="FDY71" s="251"/>
      <c r="FDZ71" s="251"/>
      <c r="FEA71" s="251"/>
      <c r="FEB71" s="251"/>
      <c r="FEC71" s="251"/>
      <c r="FED71" s="251"/>
      <c r="FEE71" s="251"/>
      <c r="FEF71" s="251"/>
      <c r="FEG71" s="251"/>
      <c r="FEH71" s="251"/>
      <c r="FEI71" s="251"/>
      <c r="FEJ71" s="251"/>
      <c r="FEK71" s="251"/>
      <c r="FEL71" s="251"/>
      <c r="FEM71" s="251"/>
      <c r="FEN71" s="251"/>
      <c r="FEO71" s="251"/>
      <c r="FEP71" s="251"/>
      <c r="FEQ71" s="251"/>
      <c r="FER71" s="251"/>
      <c r="FES71" s="251"/>
      <c r="FET71" s="251"/>
      <c r="FEU71" s="251"/>
      <c r="FEV71" s="251"/>
      <c r="FEW71" s="251"/>
      <c r="FEX71" s="251"/>
      <c r="FEY71" s="251"/>
      <c r="FEZ71" s="251"/>
      <c r="FFA71" s="251"/>
      <c r="FFB71" s="251"/>
      <c r="FFC71" s="251"/>
      <c r="FFD71" s="251"/>
      <c r="FFE71" s="251"/>
      <c r="FFF71" s="251"/>
      <c r="FFG71" s="251"/>
      <c r="FFH71" s="251"/>
      <c r="FFI71" s="251"/>
      <c r="FFJ71" s="251"/>
      <c r="FFK71" s="251"/>
      <c r="FFL71" s="251"/>
      <c r="FFM71" s="251"/>
      <c r="FFN71" s="251"/>
      <c r="FFO71" s="251"/>
      <c r="FFP71" s="251"/>
      <c r="FFQ71" s="251"/>
      <c r="FFR71" s="251"/>
      <c r="FFS71" s="251"/>
      <c r="FFT71" s="251"/>
      <c r="FFU71" s="251"/>
      <c r="FFV71" s="251"/>
      <c r="FFW71" s="251"/>
      <c r="FFX71" s="251"/>
      <c r="FFY71" s="251"/>
      <c r="FFZ71" s="251"/>
      <c r="FGA71" s="251"/>
      <c r="FGB71" s="251"/>
      <c r="FGC71" s="251"/>
      <c r="FGD71" s="251"/>
      <c r="FGE71" s="251"/>
      <c r="FGF71" s="251"/>
      <c r="FGG71" s="251"/>
      <c r="FGH71" s="251"/>
      <c r="FGI71" s="251"/>
      <c r="FGJ71" s="251"/>
      <c r="FGK71" s="251"/>
      <c r="FGL71" s="251"/>
      <c r="FGM71" s="251"/>
      <c r="FGN71" s="251"/>
      <c r="FGO71" s="251"/>
      <c r="FGP71" s="251"/>
      <c r="FGQ71" s="251"/>
      <c r="FGR71" s="251"/>
      <c r="FGS71" s="251"/>
      <c r="FGT71" s="251"/>
      <c r="FGU71" s="251"/>
      <c r="FGV71" s="251"/>
      <c r="FGW71" s="251"/>
      <c r="FGX71" s="251"/>
      <c r="FGY71" s="251"/>
      <c r="FGZ71" s="251"/>
      <c r="FHA71" s="251"/>
      <c r="FHB71" s="251"/>
      <c r="FHC71" s="251"/>
      <c r="FHD71" s="251"/>
      <c r="FHE71" s="251"/>
      <c r="FHF71" s="251"/>
      <c r="FHG71" s="251"/>
      <c r="FHH71" s="251"/>
      <c r="FHI71" s="251"/>
      <c r="FHJ71" s="251"/>
      <c r="FHK71" s="251"/>
      <c r="FHL71" s="251"/>
      <c r="FHM71" s="251"/>
      <c r="FHN71" s="251"/>
      <c r="FHO71" s="251"/>
      <c r="FHP71" s="251"/>
      <c r="FHQ71" s="251"/>
      <c r="FHR71" s="251"/>
      <c r="FHS71" s="251"/>
      <c r="FHT71" s="251"/>
      <c r="FHU71" s="251"/>
      <c r="FHV71" s="251"/>
      <c r="FHW71" s="251"/>
      <c r="FHX71" s="251"/>
      <c r="FHY71" s="251"/>
      <c r="FHZ71" s="251"/>
      <c r="FIA71" s="251"/>
      <c r="FIB71" s="251"/>
      <c r="FIC71" s="251"/>
      <c r="FID71" s="251"/>
      <c r="FIE71" s="251"/>
      <c r="FIF71" s="251"/>
      <c r="FIG71" s="251"/>
      <c r="FIH71" s="251"/>
      <c r="FII71" s="251"/>
      <c r="FIJ71" s="251"/>
      <c r="FIK71" s="251"/>
      <c r="FIL71" s="251"/>
      <c r="FIM71" s="251"/>
      <c r="FIN71" s="251"/>
      <c r="FIO71" s="251"/>
      <c r="FIP71" s="251"/>
      <c r="FIQ71" s="251"/>
      <c r="FIR71" s="251"/>
      <c r="FIS71" s="251"/>
      <c r="FIT71" s="251"/>
      <c r="FIU71" s="251"/>
      <c r="FIV71" s="251"/>
      <c r="FIW71" s="251"/>
      <c r="FIX71" s="251"/>
      <c r="FIY71" s="251"/>
      <c r="FIZ71" s="251"/>
      <c r="FJA71" s="251"/>
      <c r="FJB71" s="251"/>
      <c r="FJC71" s="251"/>
      <c r="FJD71" s="251"/>
      <c r="FJE71" s="251"/>
      <c r="FJF71" s="251"/>
      <c r="FJG71" s="251"/>
      <c r="FJH71" s="251"/>
      <c r="FJI71" s="251"/>
      <c r="FJJ71" s="251"/>
      <c r="FJK71" s="251"/>
      <c r="FJL71" s="251"/>
      <c r="FJM71" s="251"/>
      <c r="FJN71" s="251"/>
      <c r="FJO71" s="251"/>
      <c r="FJP71" s="251"/>
      <c r="FJQ71" s="251"/>
      <c r="FJR71" s="251"/>
      <c r="FJS71" s="251"/>
      <c r="FJT71" s="251"/>
      <c r="FJU71" s="251"/>
      <c r="FJV71" s="251"/>
      <c r="FJW71" s="251"/>
      <c r="FJX71" s="251"/>
      <c r="FJY71" s="251"/>
      <c r="FJZ71" s="251"/>
      <c r="FKA71" s="251"/>
      <c r="FKB71" s="251"/>
      <c r="FKC71" s="251"/>
      <c r="FKD71" s="251"/>
      <c r="FKE71" s="251"/>
      <c r="FKF71" s="251"/>
      <c r="FKG71" s="251"/>
      <c r="FKH71" s="251"/>
      <c r="FKI71" s="251"/>
      <c r="FKJ71" s="251"/>
      <c r="FKK71" s="251"/>
      <c r="FKL71" s="251"/>
      <c r="FKM71" s="251"/>
      <c r="FKN71" s="251"/>
      <c r="FKO71" s="251"/>
      <c r="FKP71" s="251"/>
      <c r="FKQ71" s="251"/>
      <c r="FKR71" s="251"/>
      <c r="FKS71" s="251"/>
      <c r="FKT71" s="251"/>
      <c r="FKU71" s="251"/>
      <c r="FKV71" s="251"/>
      <c r="FKW71" s="251"/>
      <c r="FKX71" s="251"/>
      <c r="FKY71" s="251"/>
      <c r="FKZ71" s="251"/>
      <c r="FLA71" s="251"/>
      <c r="FLB71" s="251"/>
      <c r="FLC71" s="251"/>
      <c r="FLD71" s="251"/>
      <c r="FLE71" s="251"/>
      <c r="FLF71" s="251"/>
      <c r="FLG71" s="251"/>
      <c r="FLH71" s="251"/>
      <c r="FLI71" s="251"/>
      <c r="FLJ71" s="251"/>
      <c r="FLK71" s="251"/>
      <c r="FLL71" s="251"/>
      <c r="FLM71" s="251"/>
      <c r="FLN71" s="251"/>
      <c r="FLO71" s="251"/>
      <c r="FLP71" s="251"/>
      <c r="FLQ71" s="251"/>
      <c r="FLR71" s="251"/>
      <c r="FLS71" s="251"/>
      <c r="FLT71" s="251"/>
      <c r="FLU71" s="251"/>
      <c r="FLV71" s="251"/>
      <c r="FLW71" s="251"/>
      <c r="FLX71" s="251"/>
      <c r="FLY71" s="251"/>
      <c r="FLZ71" s="251"/>
      <c r="FMA71" s="251"/>
      <c r="FMB71" s="251"/>
      <c r="FMC71" s="251"/>
      <c r="FMD71" s="251"/>
      <c r="FME71" s="251"/>
      <c r="FMF71" s="251"/>
      <c r="FMG71" s="251"/>
      <c r="FMH71" s="251"/>
      <c r="FMI71" s="251"/>
      <c r="FMJ71" s="251"/>
      <c r="FMK71" s="251"/>
      <c r="FML71" s="251"/>
      <c r="FMM71" s="251"/>
      <c r="FMN71" s="251"/>
      <c r="FMO71" s="251"/>
      <c r="FMP71" s="251"/>
      <c r="FMQ71" s="251"/>
      <c r="FMR71" s="251"/>
      <c r="FMS71" s="251"/>
      <c r="FMT71" s="251"/>
      <c r="FMU71" s="251"/>
      <c r="FMV71" s="251"/>
      <c r="FMW71" s="251"/>
      <c r="FMX71" s="251"/>
      <c r="FMY71" s="251"/>
      <c r="FMZ71" s="251"/>
      <c r="FNA71" s="251"/>
      <c r="FNB71" s="251"/>
      <c r="FNC71" s="251"/>
      <c r="FND71" s="251"/>
      <c r="FNE71" s="251"/>
      <c r="FNF71" s="251"/>
      <c r="FNG71" s="251"/>
      <c r="FNH71" s="251"/>
      <c r="FNI71" s="251"/>
      <c r="FNJ71" s="251"/>
      <c r="FNK71" s="251"/>
      <c r="FNL71" s="251"/>
      <c r="FNM71" s="251"/>
      <c r="FNN71" s="251"/>
      <c r="FNO71" s="251"/>
      <c r="FNP71" s="251"/>
      <c r="FNQ71" s="251"/>
      <c r="FNR71" s="251"/>
      <c r="FNS71" s="251"/>
      <c r="FNT71" s="251"/>
      <c r="FNU71" s="251"/>
      <c r="FNV71" s="251"/>
      <c r="FNW71" s="251"/>
      <c r="FNX71" s="251"/>
      <c r="FNY71" s="251"/>
      <c r="FNZ71" s="251"/>
      <c r="FOA71" s="251"/>
      <c r="FOB71" s="251"/>
      <c r="FOC71" s="251"/>
      <c r="FOD71" s="251"/>
      <c r="FOE71" s="251"/>
      <c r="FOF71" s="251"/>
      <c r="FOG71" s="251"/>
      <c r="FOH71" s="251"/>
      <c r="FOI71" s="251"/>
      <c r="FOJ71" s="251"/>
      <c r="FOK71" s="251"/>
      <c r="FOL71" s="251"/>
      <c r="FOM71" s="251"/>
      <c r="FON71" s="251"/>
      <c r="FOO71" s="251"/>
      <c r="FOP71" s="251"/>
      <c r="FOQ71" s="251"/>
      <c r="FOR71" s="251"/>
      <c r="FOS71" s="251"/>
      <c r="FOT71" s="251"/>
      <c r="FOU71" s="251"/>
      <c r="FOV71" s="251"/>
      <c r="FOW71" s="251"/>
      <c r="FOX71" s="251"/>
      <c r="FOY71" s="251"/>
      <c r="FOZ71" s="251"/>
      <c r="FPA71" s="251"/>
      <c r="FPB71" s="251"/>
      <c r="FPC71" s="251"/>
      <c r="FPD71" s="251"/>
      <c r="FPE71" s="251"/>
      <c r="FPF71" s="251"/>
      <c r="FPG71" s="251"/>
      <c r="FPH71" s="251"/>
      <c r="FPI71" s="251"/>
      <c r="FPJ71" s="251"/>
      <c r="FPK71" s="251"/>
      <c r="FPL71" s="251"/>
      <c r="FPM71" s="251"/>
      <c r="FPN71" s="251"/>
      <c r="FPO71" s="251"/>
      <c r="FPP71" s="251"/>
      <c r="FPQ71" s="251"/>
      <c r="FPR71" s="251"/>
      <c r="FPS71" s="251"/>
      <c r="FPT71" s="251"/>
      <c r="FPU71" s="251"/>
      <c r="FPV71" s="251"/>
      <c r="FPW71" s="251"/>
      <c r="FPX71" s="251"/>
      <c r="FPY71" s="251"/>
      <c r="FPZ71" s="251"/>
      <c r="FQA71" s="251"/>
      <c r="FQB71" s="251"/>
      <c r="FQC71" s="251"/>
      <c r="FQD71" s="251"/>
      <c r="FQE71" s="251"/>
      <c r="FQF71" s="251"/>
      <c r="FQG71" s="251"/>
      <c r="FQH71" s="251"/>
      <c r="FQI71" s="251"/>
      <c r="FQJ71" s="251"/>
      <c r="FQK71" s="251"/>
      <c r="FQL71" s="251"/>
      <c r="FQM71" s="251"/>
      <c r="FQN71" s="251"/>
      <c r="FQO71" s="251"/>
      <c r="FQP71" s="251"/>
      <c r="FQQ71" s="251"/>
      <c r="FQR71" s="251"/>
      <c r="FQS71" s="251"/>
      <c r="FQT71" s="251"/>
      <c r="FQU71" s="251"/>
      <c r="FQV71" s="251"/>
      <c r="FQW71" s="251"/>
      <c r="FQX71" s="251"/>
      <c r="FQY71" s="251"/>
      <c r="FQZ71" s="251"/>
      <c r="FRA71" s="251"/>
      <c r="FRB71" s="251"/>
      <c r="FRC71" s="251"/>
      <c r="FRD71" s="251"/>
      <c r="FRE71" s="251"/>
      <c r="FRF71" s="251"/>
      <c r="FRG71" s="251"/>
      <c r="FRH71" s="251"/>
      <c r="FRI71" s="251"/>
      <c r="FRJ71" s="251"/>
      <c r="FRK71" s="251"/>
      <c r="FRL71" s="251"/>
      <c r="FRM71" s="251"/>
      <c r="FRN71" s="251"/>
      <c r="FRO71" s="251"/>
      <c r="FRP71" s="251"/>
      <c r="FRQ71" s="251"/>
      <c r="FRR71" s="251"/>
      <c r="FRS71" s="251"/>
      <c r="FRT71" s="251"/>
      <c r="FRU71" s="251"/>
      <c r="FRV71" s="251"/>
      <c r="FRW71" s="251"/>
      <c r="FRX71" s="251"/>
      <c r="FRY71" s="251"/>
      <c r="FRZ71" s="251"/>
      <c r="FSA71" s="251"/>
      <c r="FSB71" s="251"/>
      <c r="FSC71" s="251"/>
      <c r="FSD71" s="251"/>
      <c r="FSE71" s="251"/>
      <c r="FSF71" s="251"/>
      <c r="FSG71" s="251"/>
      <c r="FSH71" s="251"/>
      <c r="FSI71" s="251"/>
      <c r="FSJ71" s="251"/>
      <c r="FSK71" s="251"/>
      <c r="FSL71" s="251"/>
      <c r="FSM71" s="251"/>
      <c r="FSN71" s="251"/>
      <c r="FSO71" s="251"/>
      <c r="FSP71" s="251"/>
      <c r="FSQ71" s="251"/>
      <c r="FSR71" s="251"/>
      <c r="FSS71" s="251"/>
      <c r="FST71" s="251"/>
      <c r="FSU71" s="251"/>
      <c r="FSV71" s="251"/>
      <c r="FSW71" s="251"/>
      <c r="FSX71" s="251"/>
      <c r="FSY71" s="251"/>
      <c r="FSZ71" s="251"/>
      <c r="FTA71" s="251"/>
      <c r="FTB71" s="251"/>
      <c r="FTC71" s="251"/>
      <c r="FTD71" s="251"/>
      <c r="FTE71" s="251"/>
      <c r="FTF71" s="251"/>
      <c r="FTG71" s="251"/>
      <c r="FTH71" s="251"/>
      <c r="FTI71" s="251"/>
      <c r="FTJ71" s="251"/>
      <c r="FTK71" s="251"/>
      <c r="FTL71" s="251"/>
      <c r="FTM71" s="251"/>
      <c r="FTN71" s="251"/>
      <c r="FTO71" s="251"/>
      <c r="FTP71" s="251"/>
      <c r="FTQ71" s="251"/>
      <c r="FTR71" s="251"/>
      <c r="FTS71" s="251"/>
      <c r="FTT71" s="251"/>
      <c r="FTU71" s="251"/>
      <c r="FTV71" s="251"/>
      <c r="FTW71" s="251"/>
      <c r="FTX71" s="251"/>
      <c r="FTY71" s="251"/>
      <c r="FTZ71" s="251"/>
      <c r="FUA71" s="251"/>
      <c r="FUB71" s="251"/>
      <c r="FUC71" s="251"/>
      <c r="FUD71" s="251"/>
      <c r="FUE71" s="251"/>
      <c r="FUF71" s="251"/>
      <c r="FUG71" s="251"/>
      <c r="FUH71" s="251"/>
      <c r="FUI71" s="251"/>
      <c r="FUJ71" s="251"/>
      <c r="FUK71" s="251"/>
      <c r="FUL71" s="251"/>
      <c r="FUM71" s="251"/>
      <c r="FUN71" s="251"/>
      <c r="FUO71" s="251"/>
      <c r="FUP71" s="251"/>
      <c r="FUQ71" s="251"/>
      <c r="FUR71" s="251"/>
      <c r="FUS71" s="251"/>
      <c r="FUT71" s="251"/>
      <c r="FUU71" s="251"/>
      <c r="FUV71" s="251"/>
      <c r="FUW71" s="251"/>
      <c r="FUX71" s="251"/>
      <c r="FUY71" s="251"/>
      <c r="FUZ71" s="251"/>
      <c r="FVA71" s="251"/>
      <c r="FVB71" s="251"/>
      <c r="FVC71" s="251"/>
      <c r="FVD71" s="251"/>
      <c r="FVE71" s="251"/>
      <c r="FVF71" s="251"/>
      <c r="FVG71" s="251"/>
      <c r="FVH71" s="251"/>
      <c r="FVI71" s="251"/>
      <c r="FVJ71" s="251"/>
      <c r="FVK71" s="251"/>
      <c r="FVL71" s="251"/>
      <c r="FVM71" s="251"/>
      <c r="FVN71" s="251"/>
      <c r="FVO71" s="251"/>
      <c r="FVP71" s="251"/>
      <c r="FVQ71" s="251"/>
      <c r="FVR71" s="251"/>
      <c r="FVS71" s="251"/>
      <c r="FVT71" s="251"/>
      <c r="FVU71" s="251"/>
      <c r="FVV71" s="251"/>
      <c r="FVW71" s="251"/>
      <c r="FVX71" s="251"/>
      <c r="FVY71" s="251"/>
      <c r="FVZ71" s="251"/>
      <c r="FWA71" s="251"/>
      <c r="FWB71" s="251"/>
      <c r="FWC71" s="251"/>
      <c r="FWD71" s="251"/>
      <c r="FWE71" s="251"/>
      <c r="FWF71" s="251"/>
      <c r="FWG71" s="251"/>
      <c r="FWH71" s="251"/>
      <c r="FWI71" s="251"/>
      <c r="FWJ71" s="251"/>
      <c r="FWK71" s="251"/>
      <c r="FWL71" s="251"/>
      <c r="FWM71" s="251"/>
      <c r="FWN71" s="251"/>
      <c r="FWO71" s="251"/>
      <c r="FWP71" s="251"/>
      <c r="FWQ71" s="251"/>
      <c r="FWR71" s="251"/>
      <c r="FWS71" s="251"/>
      <c r="FWT71" s="251"/>
      <c r="FWU71" s="251"/>
      <c r="FWV71" s="251"/>
      <c r="FWW71" s="251"/>
      <c r="FWX71" s="251"/>
      <c r="FWY71" s="251"/>
      <c r="FWZ71" s="251"/>
      <c r="FXA71" s="251"/>
      <c r="FXB71" s="251"/>
      <c r="FXC71" s="251"/>
      <c r="FXD71" s="251"/>
      <c r="FXE71" s="251"/>
      <c r="FXF71" s="251"/>
      <c r="FXG71" s="251"/>
      <c r="FXH71" s="251"/>
      <c r="FXI71" s="251"/>
      <c r="FXJ71" s="251"/>
      <c r="FXK71" s="251"/>
      <c r="FXL71" s="251"/>
      <c r="FXM71" s="251"/>
      <c r="FXN71" s="251"/>
      <c r="FXO71" s="251"/>
      <c r="FXP71" s="251"/>
      <c r="FXQ71" s="251"/>
      <c r="FXR71" s="251"/>
      <c r="FXS71" s="251"/>
      <c r="FXT71" s="251"/>
      <c r="FXU71" s="251"/>
      <c r="FXV71" s="251"/>
      <c r="FXW71" s="251"/>
      <c r="FXX71" s="251"/>
      <c r="FXY71" s="251"/>
      <c r="FXZ71" s="251"/>
      <c r="FYA71" s="251"/>
      <c r="FYB71" s="251"/>
      <c r="FYC71" s="251"/>
      <c r="FYD71" s="251"/>
      <c r="FYE71" s="251"/>
      <c r="FYF71" s="251"/>
      <c r="FYG71" s="251"/>
      <c r="FYH71" s="251"/>
      <c r="FYI71" s="251"/>
      <c r="FYJ71" s="251"/>
      <c r="FYK71" s="251"/>
      <c r="FYL71" s="251"/>
      <c r="FYM71" s="251"/>
      <c r="FYN71" s="251"/>
      <c r="FYO71" s="251"/>
      <c r="FYP71" s="251"/>
      <c r="FYQ71" s="251"/>
      <c r="FYR71" s="251"/>
      <c r="FYS71" s="251"/>
      <c r="FYT71" s="251"/>
      <c r="FYU71" s="251"/>
      <c r="FYV71" s="251"/>
      <c r="FYW71" s="251"/>
      <c r="FYX71" s="251"/>
      <c r="FYY71" s="251"/>
      <c r="FYZ71" s="251"/>
      <c r="FZA71" s="251"/>
      <c r="FZB71" s="251"/>
      <c r="FZC71" s="251"/>
      <c r="FZD71" s="251"/>
      <c r="FZE71" s="251"/>
      <c r="FZF71" s="251"/>
      <c r="FZG71" s="251"/>
      <c r="FZH71" s="251"/>
      <c r="FZI71" s="251"/>
      <c r="FZJ71" s="251"/>
      <c r="FZK71" s="251"/>
      <c r="FZL71" s="251"/>
      <c r="FZM71" s="251"/>
      <c r="FZN71" s="251"/>
      <c r="FZO71" s="251"/>
      <c r="FZP71" s="251"/>
      <c r="FZQ71" s="251"/>
      <c r="FZR71" s="251"/>
      <c r="FZS71" s="251"/>
      <c r="FZT71" s="251"/>
      <c r="FZU71" s="251"/>
      <c r="FZV71" s="251"/>
      <c r="FZW71" s="251"/>
      <c r="FZX71" s="251"/>
      <c r="FZY71" s="251"/>
      <c r="FZZ71" s="251"/>
      <c r="GAA71" s="251"/>
      <c r="GAB71" s="251"/>
      <c r="GAC71" s="251"/>
      <c r="GAD71" s="251"/>
      <c r="GAE71" s="251"/>
      <c r="GAF71" s="251"/>
      <c r="GAG71" s="251"/>
      <c r="GAH71" s="251"/>
      <c r="GAI71" s="251"/>
      <c r="GAJ71" s="251"/>
      <c r="GAK71" s="251"/>
      <c r="GAL71" s="251"/>
      <c r="GAM71" s="251"/>
      <c r="GAN71" s="251"/>
      <c r="GAO71" s="251"/>
      <c r="GAP71" s="251"/>
      <c r="GAQ71" s="251"/>
      <c r="GAR71" s="251"/>
      <c r="GAS71" s="251"/>
      <c r="GAT71" s="251"/>
      <c r="GAU71" s="251"/>
      <c r="GAV71" s="251"/>
      <c r="GAW71" s="251"/>
      <c r="GAX71" s="251"/>
      <c r="GAY71" s="251"/>
      <c r="GAZ71" s="251"/>
      <c r="GBA71" s="251"/>
      <c r="GBB71" s="251"/>
      <c r="GBC71" s="251"/>
      <c r="GBD71" s="251"/>
      <c r="GBE71" s="251"/>
      <c r="GBF71" s="251"/>
      <c r="GBG71" s="251"/>
      <c r="GBH71" s="251"/>
      <c r="GBI71" s="251"/>
      <c r="GBJ71" s="251"/>
      <c r="GBK71" s="251"/>
      <c r="GBL71" s="251"/>
      <c r="GBM71" s="251"/>
      <c r="GBN71" s="251"/>
      <c r="GBO71" s="251"/>
      <c r="GBP71" s="251"/>
      <c r="GBQ71" s="251"/>
      <c r="GBR71" s="251"/>
      <c r="GBS71" s="251"/>
      <c r="GBT71" s="251"/>
      <c r="GBU71" s="251"/>
      <c r="GBV71" s="251"/>
      <c r="GBW71" s="251"/>
      <c r="GBX71" s="251"/>
      <c r="GBY71" s="251"/>
      <c r="GBZ71" s="251"/>
      <c r="GCA71" s="251"/>
      <c r="GCB71" s="251"/>
      <c r="GCC71" s="251"/>
      <c r="GCD71" s="251"/>
      <c r="GCE71" s="251"/>
      <c r="GCF71" s="251"/>
      <c r="GCG71" s="251"/>
      <c r="GCH71" s="251"/>
      <c r="GCI71" s="251"/>
      <c r="GCJ71" s="251"/>
      <c r="GCK71" s="251"/>
      <c r="GCL71" s="251"/>
      <c r="GCM71" s="251"/>
      <c r="GCN71" s="251"/>
      <c r="GCO71" s="251"/>
      <c r="GCP71" s="251"/>
      <c r="GCQ71" s="251"/>
      <c r="GCR71" s="251"/>
      <c r="GCS71" s="251"/>
      <c r="GCT71" s="251"/>
      <c r="GCU71" s="251"/>
      <c r="GCV71" s="251"/>
      <c r="GCW71" s="251"/>
      <c r="GCX71" s="251"/>
      <c r="GCY71" s="251"/>
      <c r="GCZ71" s="251"/>
      <c r="GDA71" s="251"/>
      <c r="GDB71" s="251"/>
      <c r="GDC71" s="251"/>
      <c r="GDD71" s="251"/>
      <c r="GDE71" s="251"/>
      <c r="GDF71" s="251"/>
      <c r="GDG71" s="251"/>
      <c r="GDH71" s="251"/>
      <c r="GDI71" s="251"/>
      <c r="GDJ71" s="251"/>
      <c r="GDK71" s="251"/>
      <c r="GDL71" s="251"/>
      <c r="GDM71" s="251"/>
      <c r="GDN71" s="251"/>
      <c r="GDO71" s="251"/>
      <c r="GDP71" s="251"/>
      <c r="GDQ71" s="251"/>
      <c r="GDR71" s="251"/>
      <c r="GDS71" s="251"/>
      <c r="GDT71" s="251"/>
      <c r="GDU71" s="251"/>
      <c r="GDV71" s="251"/>
      <c r="GDW71" s="251"/>
      <c r="GDX71" s="251"/>
      <c r="GDY71" s="251"/>
      <c r="GDZ71" s="251"/>
      <c r="GEA71" s="251"/>
      <c r="GEB71" s="251"/>
      <c r="GEC71" s="251"/>
      <c r="GED71" s="251"/>
      <c r="GEE71" s="251"/>
      <c r="GEF71" s="251"/>
      <c r="GEG71" s="251"/>
      <c r="GEH71" s="251"/>
      <c r="GEI71" s="251"/>
      <c r="GEJ71" s="251"/>
      <c r="GEK71" s="251"/>
      <c r="GEL71" s="251"/>
      <c r="GEM71" s="251"/>
      <c r="GEN71" s="251"/>
      <c r="GEO71" s="251"/>
      <c r="GEP71" s="251"/>
      <c r="GEQ71" s="251"/>
      <c r="GER71" s="251"/>
      <c r="GES71" s="251"/>
      <c r="GET71" s="251"/>
      <c r="GEU71" s="251"/>
      <c r="GEV71" s="251"/>
      <c r="GEW71" s="251"/>
      <c r="GEX71" s="251"/>
      <c r="GEY71" s="251"/>
      <c r="GEZ71" s="251"/>
      <c r="GFA71" s="251"/>
      <c r="GFB71" s="251"/>
      <c r="GFC71" s="251"/>
      <c r="GFD71" s="251"/>
      <c r="GFE71" s="251"/>
      <c r="GFF71" s="251"/>
      <c r="GFG71" s="251"/>
      <c r="GFH71" s="251"/>
      <c r="GFI71" s="251"/>
      <c r="GFJ71" s="251"/>
      <c r="GFK71" s="251"/>
      <c r="GFL71" s="251"/>
      <c r="GFM71" s="251"/>
      <c r="GFN71" s="251"/>
      <c r="GFO71" s="251"/>
      <c r="GFP71" s="251"/>
      <c r="GFQ71" s="251"/>
      <c r="GFR71" s="251"/>
      <c r="GFS71" s="251"/>
      <c r="GFT71" s="251"/>
      <c r="GFU71" s="251"/>
      <c r="GFV71" s="251"/>
      <c r="GFW71" s="251"/>
      <c r="GFX71" s="251"/>
      <c r="GFY71" s="251"/>
      <c r="GFZ71" s="251"/>
      <c r="GGA71" s="251"/>
      <c r="GGB71" s="251"/>
      <c r="GGC71" s="251"/>
      <c r="GGD71" s="251"/>
      <c r="GGE71" s="251"/>
      <c r="GGF71" s="251"/>
      <c r="GGG71" s="251"/>
      <c r="GGH71" s="251"/>
      <c r="GGI71" s="251"/>
      <c r="GGJ71" s="251"/>
      <c r="GGK71" s="251"/>
      <c r="GGL71" s="251"/>
      <c r="GGM71" s="251"/>
      <c r="GGN71" s="251"/>
      <c r="GGO71" s="251"/>
      <c r="GGP71" s="251"/>
      <c r="GGQ71" s="251"/>
      <c r="GGR71" s="251"/>
      <c r="GGS71" s="251"/>
      <c r="GGT71" s="251"/>
      <c r="GGU71" s="251"/>
      <c r="GGV71" s="251"/>
      <c r="GGW71" s="251"/>
      <c r="GGX71" s="251"/>
      <c r="GGY71" s="251"/>
      <c r="GGZ71" s="251"/>
      <c r="GHA71" s="251"/>
      <c r="GHB71" s="251"/>
      <c r="GHC71" s="251"/>
      <c r="GHD71" s="251"/>
      <c r="GHE71" s="251"/>
      <c r="GHF71" s="251"/>
      <c r="GHG71" s="251"/>
      <c r="GHH71" s="251"/>
      <c r="GHI71" s="251"/>
      <c r="GHJ71" s="251"/>
      <c r="GHK71" s="251"/>
      <c r="GHL71" s="251"/>
      <c r="GHM71" s="251"/>
      <c r="GHN71" s="251"/>
      <c r="GHO71" s="251"/>
      <c r="GHP71" s="251"/>
      <c r="GHQ71" s="251"/>
      <c r="GHR71" s="251"/>
      <c r="GHS71" s="251"/>
      <c r="GHT71" s="251"/>
      <c r="GHU71" s="251"/>
      <c r="GHV71" s="251"/>
      <c r="GHW71" s="251"/>
      <c r="GHX71" s="251"/>
      <c r="GHY71" s="251"/>
      <c r="GHZ71" s="251"/>
      <c r="GIA71" s="251"/>
      <c r="GIB71" s="251"/>
      <c r="GIC71" s="251"/>
      <c r="GID71" s="251"/>
      <c r="GIE71" s="251"/>
      <c r="GIF71" s="251"/>
      <c r="GIG71" s="251"/>
      <c r="GIH71" s="251"/>
      <c r="GII71" s="251"/>
      <c r="GIJ71" s="251"/>
      <c r="GIK71" s="251"/>
      <c r="GIL71" s="251"/>
      <c r="GIM71" s="251"/>
      <c r="GIN71" s="251"/>
      <c r="GIO71" s="251"/>
      <c r="GIP71" s="251"/>
      <c r="GIQ71" s="251"/>
      <c r="GIR71" s="251"/>
      <c r="GIS71" s="251"/>
      <c r="GIT71" s="251"/>
      <c r="GIU71" s="251"/>
      <c r="GIV71" s="251"/>
      <c r="GIW71" s="251"/>
      <c r="GIX71" s="251"/>
      <c r="GIY71" s="251"/>
      <c r="GIZ71" s="251"/>
      <c r="GJA71" s="251"/>
      <c r="GJB71" s="251"/>
      <c r="GJC71" s="251"/>
      <c r="GJD71" s="251"/>
      <c r="GJE71" s="251"/>
      <c r="GJF71" s="251"/>
      <c r="GJG71" s="251"/>
      <c r="GJH71" s="251"/>
      <c r="GJI71" s="251"/>
      <c r="GJJ71" s="251"/>
      <c r="GJK71" s="251"/>
      <c r="GJL71" s="251"/>
      <c r="GJM71" s="251"/>
      <c r="GJN71" s="251"/>
      <c r="GJO71" s="251"/>
      <c r="GJP71" s="251"/>
      <c r="GJQ71" s="251"/>
      <c r="GJR71" s="251"/>
      <c r="GJS71" s="251"/>
      <c r="GJT71" s="251"/>
      <c r="GJU71" s="251"/>
      <c r="GJV71" s="251"/>
      <c r="GJW71" s="251"/>
      <c r="GJX71" s="251"/>
      <c r="GJY71" s="251"/>
      <c r="GJZ71" s="251"/>
      <c r="GKA71" s="251"/>
      <c r="GKB71" s="251"/>
      <c r="GKC71" s="251"/>
      <c r="GKD71" s="251"/>
      <c r="GKE71" s="251"/>
      <c r="GKF71" s="251"/>
      <c r="GKG71" s="251"/>
      <c r="GKH71" s="251"/>
      <c r="GKI71" s="251"/>
      <c r="GKJ71" s="251"/>
      <c r="GKK71" s="251"/>
      <c r="GKL71" s="251"/>
      <c r="GKM71" s="251"/>
      <c r="GKN71" s="251"/>
      <c r="GKO71" s="251"/>
      <c r="GKP71" s="251"/>
      <c r="GKQ71" s="251"/>
      <c r="GKR71" s="251"/>
      <c r="GKS71" s="251"/>
      <c r="GKT71" s="251"/>
      <c r="GKU71" s="251"/>
      <c r="GKV71" s="251"/>
      <c r="GKW71" s="251"/>
      <c r="GKX71" s="251"/>
      <c r="GKY71" s="251"/>
      <c r="GKZ71" s="251"/>
      <c r="GLA71" s="251"/>
      <c r="GLB71" s="251"/>
      <c r="GLC71" s="251"/>
      <c r="GLD71" s="251"/>
      <c r="GLE71" s="251"/>
      <c r="GLF71" s="251"/>
      <c r="GLG71" s="251"/>
      <c r="GLH71" s="251"/>
      <c r="GLI71" s="251"/>
      <c r="GLJ71" s="251"/>
      <c r="GLK71" s="251"/>
      <c r="GLL71" s="251"/>
      <c r="GLM71" s="251"/>
      <c r="GLN71" s="251"/>
      <c r="GLO71" s="251"/>
      <c r="GLP71" s="251"/>
      <c r="GLQ71" s="251"/>
      <c r="GLR71" s="251"/>
      <c r="GLS71" s="251"/>
      <c r="GLT71" s="251"/>
      <c r="GLU71" s="251"/>
      <c r="GLV71" s="251"/>
      <c r="GLW71" s="251"/>
      <c r="GLX71" s="251"/>
      <c r="GLY71" s="251"/>
      <c r="GLZ71" s="251"/>
      <c r="GMA71" s="251"/>
      <c r="GMB71" s="251"/>
      <c r="GMC71" s="251"/>
      <c r="GMD71" s="251"/>
      <c r="GME71" s="251"/>
      <c r="GMF71" s="251"/>
      <c r="GMG71" s="251"/>
      <c r="GMH71" s="251"/>
      <c r="GMI71" s="251"/>
      <c r="GMJ71" s="251"/>
      <c r="GMK71" s="251"/>
      <c r="GML71" s="251"/>
      <c r="GMM71" s="251"/>
      <c r="GMN71" s="251"/>
      <c r="GMO71" s="251"/>
      <c r="GMP71" s="251"/>
      <c r="GMQ71" s="251"/>
      <c r="GMR71" s="251"/>
      <c r="GMS71" s="251"/>
      <c r="GMT71" s="251"/>
      <c r="GMU71" s="251"/>
      <c r="GMV71" s="251"/>
      <c r="GMW71" s="251"/>
      <c r="GMX71" s="251"/>
      <c r="GMY71" s="251"/>
      <c r="GMZ71" s="251"/>
      <c r="GNA71" s="251"/>
      <c r="GNB71" s="251"/>
      <c r="GNC71" s="251"/>
      <c r="GND71" s="251"/>
      <c r="GNE71" s="251"/>
      <c r="GNF71" s="251"/>
      <c r="GNG71" s="251"/>
      <c r="GNH71" s="251"/>
      <c r="GNI71" s="251"/>
      <c r="GNJ71" s="251"/>
      <c r="GNK71" s="251"/>
      <c r="GNL71" s="251"/>
      <c r="GNM71" s="251"/>
      <c r="GNN71" s="251"/>
      <c r="GNO71" s="251"/>
      <c r="GNP71" s="251"/>
      <c r="GNQ71" s="251"/>
      <c r="GNR71" s="251"/>
      <c r="GNS71" s="251"/>
      <c r="GNT71" s="251"/>
      <c r="GNU71" s="251"/>
      <c r="GNV71" s="251"/>
      <c r="GNW71" s="251"/>
      <c r="GNX71" s="251"/>
      <c r="GNY71" s="251"/>
      <c r="GNZ71" s="251"/>
      <c r="GOA71" s="251"/>
      <c r="GOB71" s="251"/>
      <c r="GOC71" s="251"/>
      <c r="GOD71" s="251"/>
      <c r="GOE71" s="251"/>
      <c r="GOF71" s="251"/>
      <c r="GOG71" s="251"/>
      <c r="GOH71" s="251"/>
      <c r="GOI71" s="251"/>
      <c r="GOJ71" s="251"/>
      <c r="GOK71" s="251"/>
      <c r="GOL71" s="251"/>
      <c r="GOM71" s="251"/>
      <c r="GON71" s="251"/>
      <c r="GOO71" s="251"/>
      <c r="GOP71" s="251"/>
      <c r="GOQ71" s="251"/>
      <c r="GOR71" s="251"/>
      <c r="GOS71" s="251"/>
      <c r="GOT71" s="251"/>
      <c r="GOU71" s="251"/>
      <c r="GOV71" s="251"/>
      <c r="GOW71" s="251"/>
      <c r="GOX71" s="251"/>
      <c r="GOY71" s="251"/>
      <c r="GOZ71" s="251"/>
      <c r="GPA71" s="251"/>
      <c r="GPB71" s="251"/>
      <c r="GPC71" s="251"/>
      <c r="GPD71" s="251"/>
      <c r="GPE71" s="251"/>
      <c r="GPF71" s="251"/>
      <c r="GPG71" s="251"/>
      <c r="GPH71" s="251"/>
      <c r="GPI71" s="251"/>
      <c r="GPJ71" s="251"/>
      <c r="GPK71" s="251"/>
      <c r="GPL71" s="251"/>
      <c r="GPM71" s="251"/>
      <c r="GPN71" s="251"/>
      <c r="GPO71" s="251"/>
      <c r="GPP71" s="251"/>
      <c r="GPQ71" s="251"/>
      <c r="GPR71" s="251"/>
      <c r="GPS71" s="251"/>
      <c r="GPT71" s="251"/>
      <c r="GPU71" s="251"/>
      <c r="GPV71" s="251"/>
      <c r="GPW71" s="251"/>
      <c r="GPX71" s="251"/>
      <c r="GPY71" s="251"/>
      <c r="GPZ71" s="251"/>
      <c r="GQA71" s="251"/>
      <c r="GQB71" s="251"/>
      <c r="GQC71" s="251"/>
      <c r="GQD71" s="251"/>
      <c r="GQE71" s="251"/>
      <c r="GQF71" s="251"/>
      <c r="GQG71" s="251"/>
      <c r="GQH71" s="251"/>
      <c r="GQI71" s="251"/>
      <c r="GQJ71" s="251"/>
      <c r="GQK71" s="251"/>
      <c r="GQL71" s="251"/>
      <c r="GQM71" s="251"/>
      <c r="GQN71" s="251"/>
      <c r="GQO71" s="251"/>
      <c r="GQP71" s="251"/>
      <c r="GQQ71" s="251"/>
      <c r="GQR71" s="251"/>
      <c r="GQS71" s="251"/>
      <c r="GQT71" s="251"/>
      <c r="GQU71" s="251"/>
      <c r="GQV71" s="251"/>
      <c r="GQW71" s="251"/>
      <c r="GQX71" s="251"/>
      <c r="GQY71" s="251"/>
      <c r="GQZ71" s="251"/>
      <c r="GRA71" s="251"/>
      <c r="GRB71" s="251"/>
      <c r="GRC71" s="251"/>
      <c r="GRD71" s="251"/>
      <c r="GRE71" s="251"/>
      <c r="GRF71" s="251"/>
      <c r="GRG71" s="251"/>
      <c r="GRH71" s="251"/>
      <c r="GRI71" s="251"/>
      <c r="GRJ71" s="251"/>
      <c r="GRK71" s="251"/>
      <c r="GRL71" s="251"/>
      <c r="GRM71" s="251"/>
      <c r="GRN71" s="251"/>
      <c r="GRO71" s="251"/>
      <c r="GRP71" s="251"/>
      <c r="GRQ71" s="251"/>
      <c r="GRR71" s="251"/>
      <c r="GRS71" s="251"/>
      <c r="GRT71" s="251"/>
      <c r="GRU71" s="251"/>
      <c r="GRV71" s="251"/>
      <c r="GRW71" s="251"/>
      <c r="GRX71" s="251"/>
      <c r="GRY71" s="251"/>
      <c r="GRZ71" s="251"/>
      <c r="GSA71" s="251"/>
      <c r="GSB71" s="251"/>
      <c r="GSC71" s="251"/>
      <c r="GSD71" s="251"/>
      <c r="GSE71" s="251"/>
      <c r="GSF71" s="251"/>
      <c r="GSG71" s="251"/>
      <c r="GSH71" s="251"/>
      <c r="GSI71" s="251"/>
      <c r="GSJ71" s="251"/>
      <c r="GSK71" s="251"/>
      <c r="GSL71" s="251"/>
      <c r="GSM71" s="251"/>
      <c r="GSN71" s="251"/>
      <c r="GSO71" s="251"/>
      <c r="GSP71" s="251"/>
      <c r="GSQ71" s="251"/>
      <c r="GSR71" s="251"/>
      <c r="GSS71" s="251"/>
      <c r="GST71" s="251"/>
      <c r="GSU71" s="251"/>
      <c r="GSV71" s="251"/>
      <c r="GSW71" s="251"/>
      <c r="GSX71" s="251"/>
      <c r="GSY71" s="251"/>
      <c r="GSZ71" s="251"/>
      <c r="GTA71" s="251"/>
      <c r="GTB71" s="251"/>
      <c r="GTC71" s="251"/>
      <c r="GTD71" s="251"/>
      <c r="GTE71" s="251"/>
      <c r="GTF71" s="251"/>
      <c r="GTG71" s="251"/>
      <c r="GTH71" s="251"/>
      <c r="GTI71" s="251"/>
      <c r="GTJ71" s="251"/>
      <c r="GTK71" s="251"/>
      <c r="GTL71" s="251"/>
      <c r="GTM71" s="251"/>
      <c r="GTN71" s="251"/>
      <c r="GTO71" s="251"/>
      <c r="GTP71" s="251"/>
      <c r="GTQ71" s="251"/>
      <c r="GTR71" s="251"/>
      <c r="GTS71" s="251"/>
      <c r="GTT71" s="251"/>
      <c r="GTU71" s="251"/>
      <c r="GTV71" s="251"/>
      <c r="GTW71" s="251"/>
      <c r="GTX71" s="251"/>
      <c r="GTY71" s="251"/>
      <c r="GTZ71" s="251"/>
      <c r="GUA71" s="251"/>
      <c r="GUB71" s="251"/>
      <c r="GUC71" s="251"/>
      <c r="GUD71" s="251"/>
      <c r="GUE71" s="251"/>
      <c r="GUF71" s="251"/>
      <c r="GUG71" s="251"/>
      <c r="GUH71" s="251"/>
      <c r="GUI71" s="251"/>
      <c r="GUJ71" s="251"/>
      <c r="GUK71" s="251"/>
      <c r="GUL71" s="251"/>
      <c r="GUM71" s="251"/>
      <c r="GUN71" s="251"/>
      <c r="GUO71" s="251"/>
      <c r="GUP71" s="251"/>
      <c r="GUQ71" s="251"/>
      <c r="GUR71" s="251"/>
      <c r="GUS71" s="251"/>
      <c r="GUT71" s="251"/>
      <c r="GUU71" s="251"/>
      <c r="GUV71" s="251"/>
      <c r="GUW71" s="251"/>
      <c r="GUX71" s="251"/>
      <c r="GUY71" s="251"/>
      <c r="GUZ71" s="251"/>
      <c r="GVA71" s="251"/>
      <c r="GVB71" s="251"/>
      <c r="GVC71" s="251"/>
      <c r="GVD71" s="251"/>
      <c r="GVE71" s="251"/>
      <c r="GVF71" s="251"/>
      <c r="GVG71" s="251"/>
      <c r="GVH71" s="251"/>
      <c r="GVI71" s="251"/>
      <c r="GVJ71" s="251"/>
      <c r="GVK71" s="251"/>
      <c r="GVL71" s="251"/>
      <c r="GVM71" s="251"/>
      <c r="GVN71" s="251"/>
      <c r="GVO71" s="251"/>
      <c r="GVP71" s="251"/>
      <c r="GVQ71" s="251"/>
      <c r="GVR71" s="251"/>
      <c r="GVS71" s="251"/>
      <c r="GVT71" s="251"/>
      <c r="GVU71" s="251"/>
      <c r="GVV71" s="251"/>
      <c r="GVW71" s="251"/>
      <c r="GVX71" s="251"/>
      <c r="GVY71" s="251"/>
      <c r="GVZ71" s="251"/>
      <c r="GWA71" s="251"/>
      <c r="GWB71" s="251"/>
      <c r="GWC71" s="251"/>
      <c r="GWD71" s="251"/>
      <c r="GWE71" s="251"/>
      <c r="GWF71" s="251"/>
      <c r="GWG71" s="251"/>
      <c r="GWH71" s="251"/>
      <c r="GWI71" s="251"/>
      <c r="GWJ71" s="251"/>
      <c r="GWK71" s="251"/>
      <c r="GWL71" s="251"/>
      <c r="GWM71" s="251"/>
      <c r="GWN71" s="251"/>
      <c r="GWO71" s="251"/>
      <c r="GWP71" s="251"/>
      <c r="GWQ71" s="251"/>
      <c r="GWR71" s="251"/>
      <c r="GWS71" s="251"/>
      <c r="GWT71" s="251"/>
      <c r="GWU71" s="251"/>
      <c r="GWV71" s="251"/>
      <c r="GWW71" s="251"/>
      <c r="GWX71" s="251"/>
      <c r="GWY71" s="251"/>
      <c r="GWZ71" s="251"/>
      <c r="GXA71" s="251"/>
      <c r="GXB71" s="251"/>
      <c r="GXC71" s="251"/>
      <c r="GXD71" s="251"/>
      <c r="GXE71" s="251"/>
      <c r="GXF71" s="251"/>
      <c r="GXG71" s="251"/>
      <c r="GXH71" s="251"/>
      <c r="GXI71" s="251"/>
      <c r="GXJ71" s="251"/>
      <c r="GXK71" s="251"/>
      <c r="GXL71" s="251"/>
      <c r="GXM71" s="251"/>
      <c r="GXN71" s="251"/>
      <c r="GXO71" s="251"/>
      <c r="GXP71" s="251"/>
      <c r="GXQ71" s="251"/>
      <c r="GXR71" s="251"/>
      <c r="GXS71" s="251"/>
      <c r="GXT71" s="251"/>
      <c r="GXU71" s="251"/>
      <c r="GXV71" s="251"/>
      <c r="GXW71" s="251"/>
      <c r="GXX71" s="251"/>
      <c r="GXY71" s="251"/>
      <c r="GXZ71" s="251"/>
      <c r="GYA71" s="251"/>
      <c r="GYB71" s="251"/>
      <c r="GYC71" s="251"/>
      <c r="GYD71" s="251"/>
      <c r="GYE71" s="251"/>
      <c r="GYF71" s="251"/>
      <c r="GYG71" s="251"/>
      <c r="GYH71" s="251"/>
      <c r="GYI71" s="251"/>
      <c r="GYJ71" s="251"/>
      <c r="GYK71" s="251"/>
      <c r="GYL71" s="251"/>
      <c r="GYM71" s="251"/>
      <c r="GYN71" s="251"/>
      <c r="GYO71" s="251"/>
      <c r="GYP71" s="251"/>
      <c r="GYQ71" s="251"/>
      <c r="GYR71" s="251"/>
      <c r="GYS71" s="251"/>
      <c r="GYT71" s="251"/>
      <c r="GYU71" s="251"/>
      <c r="GYV71" s="251"/>
      <c r="GYW71" s="251"/>
      <c r="GYX71" s="251"/>
      <c r="GYY71" s="251"/>
      <c r="GYZ71" s="251"/>
      <c r="GZA71" s="251"/>
      <c r="GZB71" s="251"/>
      <c r="GZC71" s="251"/>
      <c r="GZD71" s="251"/>
      <c r="GZE71" s="251"/>
      <c r="GZF71" s="251"/>
      <c r="GZG71" s="251"/>
      <c r="GZH71" s="251"/>
      <c r="GZI71" s="251"/>
      <c r="GZJ71" s="251"/>
      <c r="GZK71" s="251"/>
      <c r="GZL71" s="251"/>
      <c r="GZM71" s="251"/>
      <c r="GZN71" s="251"/>
      <c r="GZO71" s="251"/>
      <c r="GZP71" s="251"/>
      <c r="GZQ71" s="251"/>
      <c r="GZR71" s="251"/>
      <c r="GZS71" s="251"/>
      <c r="GZT71" s="251"/>
      <c r="GZU71" s="251"/>
      <c r="GZV71" s="251"/>
      <c r="GZW71" s="251"/>
      <c r="GZX71" s="251"/>
      <c r="GZY71" s="251"/>
      <c r="GZZ71" s="251"/>
      <c r="HAA71" s="251"/>
      <c r="HAB71" s="251"/>
      <c r="HAC71" s="251"/>
      <c r="HAD71" s="251"/>
      <c r="HAE71" s="251"/>
      <c r="HAF71" s="251"/>
      <c r="HAG71" s="251"/>
      <c r="HAH71" s="251"/>
      <c r="HAI71" s="251"/>
      <c r="HAJ71" s="251"/>
      <c r="HAK71" s="251"/>
      <c r="HAL71" s="251"/>
      <c r="HAM71" s="251"/>
      <c r="HAN71" s="251"/>
      <c r="HAO71" s="251"/>
      <c r="HAP71" s="251"/>
      <c r="HAQ71" s="251"/>
      <c r="HAR71" s="251"/>
      <c r="HAS71" s="251"/>
      <c r="HAT71" s="251"/>
      <c r="HAU71" s="251"/>
      <c r="HAV71" s="251"/>
      <c r="HAW71" s="251"/>
      <c r="HAX71" s="251"/>
      <c r="HAY71" s="251"/>
      <c r="HAZ71" s="251"/>
      <c r="HBA71" s="251"/>
      <c r="HBB71" s="251"/>
      <c r="HBC71" s="251"/>
      <c r="HBD71" s="251"/>
      <c r="HBE71" s="251"/>
      <c r="HBF71" s="251"/>
      <c r="HBG71" s="251"/>
      <c r="HBH71" s="251"/>
      <c r="HBI71" s="251"/>
      <c r="HBJ71" s="251"/>
      <c r="HBK71" s="251"/>
      <c r="HBL71" s="251"/>
      <c r="HBM71" s="251"/>
      <c r="HBN71" s="251"/>
      <c r="HBO71" s="251"/>
      <c r="HBP71" s="251"/>
      <c r="HBQ71" s="251"/>
      <c r="HBR71" s="251"/>
      <c r="HBS71" s="251"/>
      <c r="HBT71" s="251"/>
      <c r="HBU71" s="251"/>
      <c r="HBV71" s="251"/>
      <c r="HBW71" s="251"/>
      <c r="HBX71" s="251"/>
      <c r="HBY71" s="251"/>
      <c r="HBZ71" s="251"/>
      <c r="HCA71" s="251"/>
      <c r="HCB71" s="251"/>
      <c r="HCC71" s="251"/>
      <c r="HCD71" s="251"/>
      <c r="HCE71" s="251"/>
      <c r="HCF71" s="251"/>
      <c r="HCG71" s="251"/>
      <c r="HCH71" s="251"/>
      <c r="HCI71" s="251"/>
      <c r="HCJ71" s="251"/>
      <c r="HCK71" s="251"/>
      <c r="HCL71" s="251"/>
      <c r="HCM71" s="251"/>
      <c r="HCN71" s="251"/>
      <c r="HCO71" s="251"/>
      <c r="HCP71" s="251"/>
      <c r="HCQ71" s="251"/>
      <c r="HCR71" s="251"/>
      <c r="HCS71" s="251"/>
      <c r="HCT71" s="251"/>
      <c r="HCU71" s="251"/>
      <c r="HCV71" s="251"/>
      <c r="HCW71" s="251"/>
      <c r="HCX71" s="251"/>
      <c r="HCY71" s="251"/>
      <c r="HCZ71" s="251"/>
      <c r="HDA71" s="251"/>
      <c r="HDB71" s="251"/>
      <c r="HDC71" s="251"/>
      <c r="HDD71" s="251"/>
      <c r="HDE71" s="251"/>
      <c r="HDF71" s="251"/>
      <c r="HDG71" s="251"/>
      <c r="HDH71" s="251"/>
      <c r="HDI71" s="251"/>
      <c r="HDJ71" s="251"/>
      <c r="HDK71" s="251"/>
      <c r="HDL71" s="251"/>
      <c r="HDM71" s="251"/>
      <c r="HDN71" s="251"/>
      <c r="HDO71" s="251"/>
      <c r="HDP71" s="251"/>
      <c r="HDQ71" s="251"/>
      <c r="HDR71" s="251"/>
      <c r="HDS71" s="251"/>
      <c r="HDT71" s="251"/>
      <c r="HDU71" s="251"/>
      <c r="HDV71" s="251"/>
      <c r="HDW71" s="251"/>
      <c r="HDX71" s="251"/>
      <c r="HDY71" s="251"/>
      <c r="HDZ71" s="251"/>
      <c r="HEA71" s="251"/>
      <c r="HEB71" s="251"/>
      <c r="HEC71" s="251"/>
      <c r="HED71" s="251"/>
      <c r="HEE71" s="251"/>
      <c r="HEF71" s="251"/>
      <c r="HEG71" s="251"/>
      <c r="HEH71" s="251"/>
      <c r="HEI71" s="251"/>
      <c r="HEJ71" s="251"/>
      <c r="HEK71" s="251"/>
      <c r="HEL71" s="251"/>
      <c r="HEM71" s="251"/>
      <c r="HEN71" s="251"/>
      <c r="HEO71" s="251"/>
      <c r="HEP71" s="251"/>
      <c r="HEQ71" s="251"/>
      <c r="HER71" s="251"/>
      <c r="HES71" s="251"/>
      <c r="HET71" s="251"/>
      <c r="HEU71" s="251"/>
      <c r="HEV71" s="251"/>
      <c r="HEW71" s="251"/>
      <c r="HEX71" s="251"/>
      <c r="HEY71" s="251"/>
      <c r="HEZ71" s="251"/>
      <c r="HFA71" s="251"/>
      <c r="HFB71" s="251"/>
      <c r="HFC71" s="251"/>
      <c r="HFD71" s="251"/>
      <c r="HFE71" s="251"/>
      <c r="HFF71" s="251"/>
      <c r="HFG71" s="251"/>
      <c r="HFH71" s="251"/>
      <c r="HFI71" s="251"/>
      <c r="HFJ71" s="251"/>
      <c r="HFK71" s="251"/>
      <c r="HFL71" s="251"/>
      <c r="HFM71" s="251"/>
      <c r="HFN71" s="251"/>
      <c r="HFO71" s="251"/>
      <c r="HFP71" s="251"/>
      <c r="HFQ71" s="251"/>
      <c r="HFR71" s="251"/>
      <c r="HFS71" s="251"/>
      <c r="HFT71" s="251"/>
      <c r="HFU71" s="251"/>
      <c r="HFV71" s="251"/>
      <c r="HFW71" s="251"/>
      <c r="HFX71" s="251"/>
      <c r="HFY71" s="251"/>
      <c r="HFZ71" s="251"/>
      <c r="HGA71" s="251"/>
      <c r="HGB71" s="251"/>
      <c r="HGC71" s="251"/>
      <c r="HGD71" s="251"/>
      <c r="HGE71" s="251"/>
      <c r="HGF71" s="251"/>
      <c r="HGG71" s="251"/>
      <c r="HGH71" s="251"/>
      <c r="HGI71" s="251"/>
      <c r="HGJ71" s="251"/>
      <c r="HGK71" s="251"/>
      <c r="HGL71" s="251"/>
      <c r="HGM71" s="251"/>
      <c r="HGN71" s="251"/>
      <c r="HGO71" s="251"/>
      <c r="HGP71" s="251"/>
      <c r="HGQ71" s="251"/>
      <c r="HGR71" s="251"/>
      <c r="HGS71" s="251"/>
      <c r="HGT71" s="251"/>
      <c r="HGU71" s="251"/>
      <c r="HGV71" s="251"/>
      <c r="HGW71" s="251"/>
      <c r="HGX71" s="251"/>
      <c r="HGY71" s="251"/>
      <c r="HGZ71" s="251"/>
      <c r="HHA71" s="251"/>
      <c r="HHB71" s="251"/>
      <c r="HHC71" s="251"/>
      <c r="HHD71" s="251"/>
      <c r="HHE71" s="251"/>
      <c r="HHF71" s="251"/>
      <c r="HHG71" s="251"/>
      <c r="HHH71" s="251"/>
      <c r="HHI71" s="251"/>
      <c r="HHJ71" s="251"/>
      <c r="HHK71" s="251"/>
      <c r="HHL71" s="251"/>
      <c r="HHM71" s="251"/>
      <c r="HHN71" s="251"/>
      <c r="HHO71" s="251"/>
      <c r="HHP71" s="251"/>
      <c r="HHQ71" s="251"/>
      <c r="HHR71" s="251"/>
      <c r="HHS71" s="251"/>
      <c r="HHT71" s="251"/>
      <c r="HHU71" s="251"/>
      <c r="HHV71" s="251"/>
      <c r="HHW71" s="251"/>
      <c r="HHX71" s="251"/>
      <c r="HHY71" s="251"/>
      <c r="HHZ71" s="251"/>
      <c r="HIA71" s="251"/>
      <c r="HIB71" s="251"/>
      <c r="HIC71" s="251"/>
      <c r="HID71" s="251"/>
      <c r="HIE71" s="251"/>
      <c r="HIF71" s="251"/>
      <c r="HIG71" s="251"/>
      <c r="HIH71" s="251"/>
      <c r="HII71" s="251"/>
      <c r="HIJ71" s="251"/>
      <c r="HIK71" s="251"/>
      <c r="HIL71" s="251"/>
      <c r="HIM71" s="251"/>
      <c r="HIN71" s="251"/>
      <c r="HIO71" s="251"/>
      <c r="HIP71" s="251"/>
      <c r="HIQ71" s="251"/>
      <c r="HIR71" s="251"/>
      <c r="HIS71" s="251"/>
      <c r="HIT71" s="251"/>
      <c r="HIU71" s="251"/>
      <c r="HIV71" s="251"/>
      <c r="HIW71" s="251"/>
      <c r="HIX71" s="251"/>
      <c r="HIY71" s="251"/>
      <c r="HIZ71" s="251"/>
      <c r="HJA71" s="251"/>
      <c r="HJB71" s="251"/>
      <c r="HJC71" s="251"/>
      <c r="HJD71" s="251"/>
      <c r="HJE71" s="251"/>
      <c r="HJF71" s="251"/>
      <c r="HJG71" s="251"/>
      <c r="HJH71" s="251"/>
      <c r="HJI71" s="251"/>
      <c r="HJJ71" s="251"/>
      <c r="HJK71" s="251"/>
      <c r="HJL71" s="251"/>
      <c r="HJM71" s="251"/>
      <c r="HJN71" s="251"/>
      <c r="HJO71" s="251"/>
      <c r="HJP71" s="251"/>
      <c r="HJQ71" s="251"/>
      <c r="HJR71" s="251"/>
      <c r="HJS71" s="251"/>
      <c r="HJT71" s="251"/>
      <c r="HJU71" s="251"/>
      <c r="HJV71" s="251"/>
      <c r="HJW71" s="251"/>
      <c r="HJX71" s="251"/>
      <c r="HJY71" s="251"/>
      <c r="HJZ71" s="251"/>
      <c r="HKA71" s="251"/>
      <c r="HKB71" s="251"/>
      <c r="HKC71" s="251"/>
      <c r="HKD71" s="251"/>
      <c r="HKE71" s="251"/>
      <c r="HKF71" s="251"/>
      <c r="HKG71" s="251"/>
      <c r="HKH71" s="251"/>
      <c r="HKI71" s="251"/>
      <c r="HKJ71" s="251"/>
      <c r="HKK71" s="251"/>
      <c r="HKL71" s="251"/>
      <c r="HKM71" s="251"/>
      <c r="HKN71" s="251"/>
      <c r="HKO71" s="251"/>
      <c r="HKP71" s="251"/>
      <c r="HKQ71" s="251"/>
      <c r="HKR71" s="251"/>
      <c r="HKS71" s="251"/>
      <c r="HKT71" s="251"/>
      <c r="HKU71" s="251"/>
      <c r="HKV71" s="251"/>
      <c r="HKW71" s="251"/>
      <c r="HKX71" s="251"/>
      <c r="HKY71" s="251"/>
      <c r="HKZ71" s="251"/>
      <c r="HLA71" s="251"/>
      <c r="HLB71" s="251"/>
      <c r="HLC71" s="251"/>
      <c r="HLD71" s="251"/>
      <c r="HLE71" s="251"/>
      <c r="HLF71" s="251"/>
      <c r="HLG71" s="251"/>
      <c r="HLH71" s="251"/>
      <c r="HLI71" s="251"/>
      <c r="HLJ71" s="251"/>
      <c r="HLK71" s="251"/>
      <c r="HLL71" s="251"/>
      <c r="HLM71" s="251"/>
      <c r="HLN71" s="251"/>
      <c r="HLO71" s="251"/>
      <c r="HLP71" s="251"/>
      <c r="HLQ71" s="251"/>
      <c r="HLR71" s="251"/>
      <c r="HLS71" s="251"/>
      <c r="HLT71" s="251"/>
      <c r="HLU71" s="251"/>
      <c r="HLV71" s="251"/>
      <c r="HLW71" s="251"/>
      <c r="HLX71" s="251"/>
      <c r="HLY71" s="251"/>
      <c r="HLZ71" s="251"/>
      <c r="HMA71" s="251"/>
      <c r="HMB71" s="251"/>
      <c r="HMC71" s="251"/>
      <c r="HMD71" s="251"/>
      <c r="HME71" s="251"/>
      <c r="HMF71" s="251"/>
      <c r="HMG71" s="251"/>
      <c r="HMH71" s="251"/>
      <c r="HMI71" s="251"/>
      <c r="HMJ71" s="251"/>
      <c r="HMK71" s="251"/>
      <c r="HML71" s="251"/>
      <c r="HMM71" s="251"/>
      <c r="HMN71" s="251"/>
      <c r="HMO71" s="251"/>
      <c r="HMP71" s="251"/>
      <c r="HMQ71" s="251"/>
      <c r="HMR71" s="251"/>
      <c r="HMS71" s="251"/>
      <c r="HMT71" s="251"/>
      <c r="HMU71" s="251"/>
      <c r="HMV71" s="251"/>
      <c r="HMW71" s="251"/>
      <c r="HMX71" s="251"/>
      <c r="HMY71" s="251"/>
      <c r="HMZ71" s="251"/>
      <c r="HNA71" s="251"/>
      <c r="HNB71" s="251"/>
      <c r="HNC71" s="251"/>
      <c r="HND71" s="251"/>
      <c r="HNE71" s="251"/>
      <c r="HNF71" s="251"/>
      <c r="HNG71" s="251"/>
      <c r="HNH71" s="251"/>
      <c r="HNI71" s="251"/>
      <c r="HNJ71" s="251"/>
      <c r="HNK71" s="251"/>
      <c r="HNL71" s="251"/>
      <c r="HNM71" s="251"/>
      <c r="HNN71" s="251"/>
      <c r="HNO71" s="251"/>
      <c r="HNP71" s="251"/>
      <c r="HNQ71" s="251"/>
      <c r="HNR71" s="251"/>
      <c r="HNS71" s="251"/>
      <c r="HNT71" s="251"/>
      <c r="HNU71" s="251"/>
      <c r="HNV71" s="251"/>
      <c r="HNW71" s="251"/>
      <c r="HNX71" s="251"/>
      <c r="HNY71" s="251"/>
      <c r="HNZ71" s="251"/>
      <c r="HOA71" s="251"/>
      <c r="HOB71" s="251"/>
      <c r="HOC71" s="251"/>
      <c r="HOD71" s="251"/>
      <c r="HOE71" s="251"/>
      <c r="HOF71" s="251"/>
      <c r="HOG71" s="251"/>
      <c r="HOH71" s="251"/>
      <c r="HOI71" s="251"/>
      <c r="HOJ71" s="251"/>
      <c r="HOK71" s="251"/>
      <c r="HOL71" s="251"/>
      <c r="HOM71" s="251"/>
      <c r="HON71" s="251"/>
      <c r="HOO71" s="251"/>
      <c r="HOP71" s="251"/>
      <c r="HOQ71" s="251"/>
      <c r="HOR71" s="251"/>
      <c r="HOS71" s="251"/>
      <c r="HOT71" s="251"/>
      <c r="HOU71" s="251"/>
      <c r="HOV71" s="251"/>
      <c r="HOW71" s="251"/>
      <c r="HOX71" s="251"/>
      <c r="HOY71" s="251"/>
      <c r="HOZ71" s="251"/>
      <c r="HPA71" s="251"/>
      <c r="HPB71" s="251"/>
      <c r="HPC71" s="251"/>
      <c r="HPD71" s="251"/>
      <c r="HPE71" s="251"/>
      <c r="HPF71" s="251"/>
      <c r="HPG71" s="251"/>
      <c r="HPH71" s="251"/>
      <c r="HPI71" s="251"/>
      <c r="HPJ71" s="251"/>
      <c r="HPK71" s="251"/>
      <c r="HPL71" s="251"/>
      <c r="HPM71" s="251"/>
      <c r="HPN71" s="251"/>
      <c r="HPO71" s="251"/>
      <c r="HPP71" s="251"/>
      <c r="HPQ71" s="251"/>
      <c r="HPR71" s="251"/>
      <c r="HPS71" s="251"/>
      <c r="HPT71" s="251"/>
      <c r="HPU71" s="251"/>
      <c r="HPV71" s="251"/>
      <c r="HPW71" s="251"/>
      <c r="HPX71" s="251"/>
      <c r="HPY71" s="251"/>
      <c r="HPZ71" s="251"/>
      <c r="HQA71" s="251"/>
      <c r="HQB71" s="251"/>
      <c r="HQC71" s="251"/>
      <c r="HQD71" s="251"/>
      <c r="HQE71" s="251"/>
      <c r="HQF71" s="251"/>
      <c r="HQG71" s="251"/>
      <c r="HQH71" s="251"/>
      <c r="HQI71" s="251"/>
      <c r="HQJ71" s="251"/>
      <c r="HQK71" s="251"/>
      <c r="HQL71" s="251"/>
      <c r="HQM71" s="251"/>
      <c r="HQN71" s="251"/>
      <c r="HQO71" s="251"/>
      <c r="HQP71" s="251"/>
      <c r="HQQ71" s="251"/>
      <c r="HQR71" s="251"/>
      <c r="HQS71" s="251"/>
      <c r="HQT71" s="251"/>
      <c r="HQU71" s="251"/>
      <c r="HQV71" s="251"/>
      <c r="HQW71" s="251"/>
      <c r="HQX71" s="251"/>
      <c r="HQY71" s="251"/>
      <c r="HQZ71" s="251"/>
      <c r="HRA71" s="251"/>
      <c r="HRB71" s="251"/>
      <c r="HRC71" s="251"/>
      <c r="HRD71" s="251"/>
      <c r="HRE71" s="251"/>
      <c r="HRF71" s="251"/>
      <c r="HRG71" s="251"/>
      <c r="HRH71" s="251"/>
      <c r="HRI71" s="251"/>
      <c r="HRJ71" s="251"/>
      <c r="HRK71" s="251"/>
      <c r="HRL71" s="251"/>
      <c r="HRM71" s="251"/>
      <c r="HRN71" s="251"/>
      <c r="HRO71" s="251"/>
      <c r="HRP71" s="251"/>
      <c r="HRQ71" s="251"/>
      <c r="HRR71" s="251"/>
      <c r="HRS71" s="251"/>
      <c r="HRT71" s="251"/>
      <c r="HRU71" s="251"/>
      <c r="HRV71" s="251"/>
      <c r="HRW71" s="251"/>
      <c r="HRX71" s="251"/>
      <c r="HRY71" s="251"/>
      <c r="HRZ71" s="251"/>
      <c r="HSA71" s="251"/>
      <c r="HSB71" s="251"/>
      <c r="HSC71" s="251"/>
      <c r="HSD71" s="251"/>
      <c r="HSE71" s="251"/>
      <c r="HSF71" s="251"/>
      <c r="HSG71" s="251"/>
      <c r="HSH71" s="251"/>
      <c r="HSI71" s="251"/>
      <c r="HSJ71" s="251"/>
      <c r="HSK71" s="251"/>
      <c r="HSL71" s="251"/>
      <c r="HSM71" s="251"/>
      <c r="HSN71" s="251"/>
      <c r="HSO71" s="251"/>
      <c r="HSP71" s="251"/>
      <c r="HSQ71" s="251"/>
      <c r="HSR71" s="251"/>
      <c r="HSS71" s="251"/>
      <c r="HST71" s="251"/>
      <c r="HSU71" s="251"/>
      <c r="HSV71" s="251"/>
      <c r="HSW71" s="251"/>
      <c r="HSX71" s="251"/>
      <c r="HSY71" s="251"/>
      <c r="HSZ71" s="251"/>
      <c r="HTA71" s="251"/>
      <c r="HTB71" s="251"/>
      <c r="HTC71" s="251"/>
      <c r="HTD71" s="251"/>
      <c r="HTE71" s="251"/>
      <c r="HTF71" s="251"/>
      <c r="HTG71" s="251"/>
      <c r="HTH71" s="251"/>
      <c r="HTI71" s="251"/>
      <c r="HTJ71" s="251"/>
      <c r="HTK71" s="251"/>
      <c r="HTL71" s="251"/>
      <c r="HTM71" s="251"/>
      <c r="HTN71" s="251"/>
      <c r="HTO71" s="251"/>
      <c r="HTP71" s="251"/>
      <c r="HTQ71" s="251"/>
      <c r="HTR71" s="251"/>
      <c r="HTS71" s="251"/>
      <c r="HTT71" s="251"/>
      <c r="HTU71" s="251"/>
      <c r="HTV71" s="251"/>
      <c r="HTW71" s="251"/>
      <c r="HTX71" s="251"/>
      <c r="HTY71" s="251"/>
      <c r="HTZ71" s="251"/>
      <c r="HUA71" s="251"/>
      <c r="HUB71" s="251"/>
      <c r="HUC71" s="251"/>
      <c r="HUD71" s="251"/>
      <c r="HUE71" s="251"/>
      <c r="HUF71" s="251"/>
      <c r="HUG71" s="251"/>
      <c r="HUH71" s="251"/>
      <c r="HUI71" s="251"/>
      <c r="HUJ71" s="251"/>
      <c r="HUK71" s="251"/>
      <c r="HUL71" s="251"/>
      <c r="HUM71" s="251"/>
      <c r="HUN71" s="251"/>
      <c r="HUO71" s="251"/>
      <c r="HUP71" s="251"/>
      <c r="HUQ71" s="251"/>
      <c r="HUR71" s="251"/>
      <c r="HUS71" s="251"/>
      <c r="HUT71" s="251"/>
      <c r="HUU71" s="251"/>
      <c r="HUV71" s="251"/>
      <c r="HUW71" s="251"/>
      <c r="HUX71" s="251"/>
      <c r="HUY71" s="251"/>
      <c r="HUZ71" s="251"/>
      <c r="HVA71" s="251"/>
      <c r="HVB71" s="251"/>
      <c r="HVC71" s="251"/>
      <c r="HVD71" s="251"/>
      <c r="HVE71" s="251"/>
      <c r="HVF71" s="251"/>
      <c r="HVG71" s="251"/>
      <c r="HVH71" s="251"/>
      <c r="HVI71" s="251"/>
      <c r="HVJ71" s="251"/>
      <c r="HVK71" s="251"/>
      <c r="HVL71" s="251"/>
      <c r="HVM71" s="251"/>
      <c r="HVN71" s="251"/>
      <c r="HVO71" s="251"/>
      <c r="HVP71" s="251"/>
      <c r="HVQ71" s="251"/>
      <c r="HVR71" s="251"/>
      <c r="HVS71" s="251"/>
      <c r="HVT71" s="251"/>
      <c r="HVU71" s="251"/>
      <c r="HVV71" s="251"/>
      <c r="HVW71" s="251"/>
      <c r="HVX71" s="251"/>
      <c r="HVY71" s="251"/>
      <c r="HVZ71" s="251"/>
      <c r="HWA71" s="251"/>
      <c r="HWB71" s="251"/>
      <c r="HWC71" s="251"/>
      <c r="HWD71" s="251"/>
      <c r="HWE71" s="251"/>
      <c r="HWF71" s="251"/>
      <c r="HWG71" s="251"/>
      <c r="HWH71" s="251"/>
      <c r="HWI71" s="251"/>
      <c r="HWJ71" s="251"/>
      <c r="HWK71" s="251"/>
      <c r="HWL71" s="251"/>
      <c r="HWM71" s="251"/>
      <c r="HWN71" s="251"/>
      <c r="HWO71" s="251"/>
      <c r="HWP71" s="251"/>
      <c r="HWQ71" s="251"/>
      <c r="HWR71" s="251"/>
      <c r="HWS71" s="251"/>
      <c r="HWT71" s="251"/>
      <c r="HWU71" s="251"/>
      <c r="HWV71" s="251"/>
      <c r="HWW71" s="251"/>
      <c r="HWX71" s="251"/>
      <c r="HWY71" s="251"/>
      <c r="HWZ71" s="251"/>
      <c r="HXA71" s="251"/>
      <c r="HXB71" s="251"/>
      <c r="HXC71" s="251"/>
      <c r="HXD71" s="251"/>
      <c r="HXE71" s="251"/>
      <c r="HXF71" s="251"/>
      <c r="HXG71" s="251"/>
      <c r="HXH71" s="251"/>
      <c r="HXI71" s="251"/>
      <c r="HXJ71" s="251"/>
      <c r="HXK71" s="251"/>
      <c r="HXL71" s="251"/>
      <c r="HXM71" s="251"/>
      <c r="HXN71" s="251"/>
      <c r="HXO71" s="251"/>
      <c r="HXP71" s="251"/>
      <c r="HXQ71" s="251"/>
      <c r="HXR71" s="251"/>
      <c r="HXS71" s="251"/>
      <c r="HXT71" s="251"/>
      <c r="HXU71" s="251"/>
      <c r="HXV71" s="251"/>
      <c r="HXW71" s="251"/>
      <c r="HXX71" s="251"/>
      <c r="HXY71" s="251"/>
      <c r="HXZ71" s="251"/>
      <c r="HYA71" s="251"/>
      <c r="HYB71" s="251"/>
      <c r="HYC71" s="251"/>
      <c r="HYD71" s="251"/>
      <c r="HYE71" s="251"/>
      <c r="HYF71" s="251"/>
      <c r="HYG71" s="251"/>
      <c r="HYH71" s="251"/>
      <c r="HYI71" s="251"/>
      <c r="HYJ71" s="251"/>
      <c r="HYK71" s="251"/>
      <c r="HYL71" s="251"/>
      <c r="HYM71" s="251"/>
      <c r="HYN71" s="251"/>
      <c r="HYO71" s="251"/>
      <c r="HYP71" s="251"/>
      <c r="HYQ71" s="251"/>
      <c r="HYR71" s="251"/>
      <c r="HYS71" s="251"/>
      <c r="HYT71" s="251"/>
      <c r="HYU71" s="251"/>
      <c r="HYV71" s="251"/>
      <c r="HYW71" s="251"/>
      <c r="HYX71" s="251"/>
      <c r="HYY71" s="251"/>
      <c r="HYZ71" s="251"/>
      <c r="HZA71" s="251"/>
      <c r="HZB71" s="251"/>
      <c r="HZC71" s="251"/>
      <c r="HZD71" s="251"/>
      <c r="HZE71" s="251"/>
      <c r="HZF71" s="251"/>
      <c r="HZG71" s="251"/>
      <c r="HZH71" s="251"/>
      <c r="HZI71" s="251"/>
      <c r="HZJ71" s="251"/>
      <c r="HZK71" s="251"/>
      <c r="HZL71" s="251"/>
      <c r="HZM71" s="251"/>
      <c r="HZN71" s="251"/>
      <c r="HZO71" s="251"/>
      <c r="HZP71" s="251"/>
      <c r="HZQ71" s="251"/>
      <c r="HZR71" s="251"/>
      <c r="HZS71" s="251"/>
      <c r="HZT71" s="251"/>
      <c r="HZU71" s="251"/>
      <c r="HZV71" s="251"/>
      <c r="HZW71" s="251"/>
      <c r="HZX71" s="251"/>
      <c r="HZY71" s="251"/>
      <c r="HZZ71" s="251"/>
      <c r="IAA71" s="251"/>
      <c r="IAB71" s="251"/>
      <c r="IAC71" s="251"/>
      <c r="IAD71" s="251"/>
      <c r="IAE71" s="251"/>
      <c r="IAF71" s="251"/>
      <c r="IAG71" s="251"/>
      <c r="IAH71" s="251"/>
      <c r="IAI71" s="251"/>
      <c r="IAJ71" s="251"/>
      <c r="IAK71" s="251"/>
      <c r="IAL71" s="251"/>
      <c r="IAM71" s="251"/>
      <c r="IAN71" s="251"/>
      <c r="IAO71" s="251"/>
      <c r="IAP71" s="251"/>
      <c r="IAQ71" s="251"/>
      <c r="IAR71" s="251"/>
      <c r="IAS71" s="251"/>
      <c r="IAT71" s="251"/>
      <c r="IAU71" s="251"/>
      <c r="IAV71" s="251"/>
      <c r="IAW71" s="251"/>
      <c r="IAX71" s="251"/>
      <c r="IAY71" s="251"/>
      <c r="IAZ71" s="251"/>
      <c r="IBA71" s="251"/>
      <c r="IBB71" s="251"/>
      <c r="IBC71" s="251"/>
      <c r="IBD71" s="251"/>
      <c r="IBE71" s="251"/>
      <c r="IBF71" s="251"/>
      <c r="IBG71" s="251"/>
      <c r="IBH71" s="251"/>
      <c r="IBI71" s="251"/>
      <c r="IBJ71" s="251"/>
      <c r="IBK71" s="251"/>
      <c r="IBL71" s="251"/>
      <c r="IBM71" s="251"/>
      <c r="IBN71" s="251"/>
      <c r="IBO71" s="251"/>
      <c r="IBP71" s="251"/>
      <c r="IBQ71" s="251"/>
      <c r="IBR71" s="251"/>
      <c r="IBS71" s="251"/>
      <c r="IBT71" s="251"/>
      <c r="IBU71" s="251"/>
      <c r="IBV71" s="251"/>
      <c r="IBW71" s="251"/>
      <c r="IBX71" s="251"/>
      <c r="IBY71" s="251"/>
      <c r="IBZ71" s="251"/>
      <c r="ICA71" s="251"/>
      <c r="ICB71" s="251"/>
      <c r="ICC71" s="251"/>
      <c r="ICD71" s="251"/>
      <c r="ICE71" s="251"/>
      <c r="ICF71" s="251"/>
      <c r="ICG71" s="251"/>
      <c r="ICH71" s="251"/>
      <c r="ICI71" s="251"/>
      <c r="ICJ71" s="251"/>
      <c r="ICK71" s="251"/>
      <c r="ICL71" s="251"/>
      <c r="ICM71" s="251"/>
      <c r="ICN71" s="251"/>
      <c r="ICO71" s="251"/>
      <c r="ICP71" s="251"/>
      <c r="ICQ71" s="251"/>
      <c r="ICR71" s="251"/>
      <c r="ICS71" s="251"/>
      <c r="ICT71" s="251"/>
      <c r="ICU71" s="251"/>
      <c r="ICV71" s="251"/>
      <c r="ICW71" s="251"/>
      <c r="ICX71" s="251"/>
      <c r="ICY71" s="251"/>
      <c r="ICZ71" s="251"/>
      <c r="IDA71" s="251"/>
      <c r="IDB71" s="251"/>
      <c r="IDC71" s="251"/>
      <c r="IDD71" s="251"/>
      <c r="IDE71" s="251"/>
      <c r="IDF71" s="251"/>
      <c r="IDG71" s="251"/>
      <c r="IDH71" s="251"/>
      <c r="IDI71" s="251"/>
      <c r="IDJ71" s="251"/>
      <c r="IDK71" s="251"/>
      <c r="IDL71" s="251"/>
      <c r="IDM71" s="251"/>
      <c r="IDN71" s="251"/>
      <c r="IDO71" s="251"/>
      <c r="IDP71" s="251"/>
      <c r="IDQ71" s="251"/>
      <c r="IDR71" s="251"/>
      <c r="IDS71" s="251"/>
      <c r="IDT71" s="251"/>
      <c r="IDU71" s="251"/>
      <c r="IDV71" s="251"/>
      <c r="IDW71" s="251"/>
      <c r="IDX71" s="251"/>
      <c r="IDY71" s="251"/>
      <c r="IDZ71" s="251"/>
      <c r="IEA71" s="251"/>
      <c r="IEB71" s="251"/>
      <c r="IEC71" s="251"/>
      <c r="IED71" s="251"/>
      <c r="IEE71" s="251"/>
      <c r="IEF71" s="251"/>
      <c r="IEG71" s="251"/>
      <c r="IEH71" s="251"/>
      <c r="IEI71" s="251"/>
      <c r="IEJ71" s="251"/>
      <c r="IEK71" s="251"/>
      <c r="IEL71" s="251"/>
      <c r="IEM71" s="251"/>
      <c r="IEN71" s="251"/>
      <c r="IEO71" s="251"/>
      <c r="IEP71" s="251"/>
      <c r="IEQ71" s="251"/>
      <c r="IER71" s="251"/>
      <c r="IES71" s="251"/>
      <c r="IET71" s="251"/>
      <c r="IEU71" s="251"/>
      <c r="IEV71" s="251"/>
      <c r="IEW71" s="251"/>
      <c r="IEX71" s="251"/>
      <c r="IEY71" s="251"/>
      <c r="IEZ71" s="251"/>
      <c r="IFA71" s="251"/>
      <c r="IFB71" s="251"/>
      <c r="IFC71" s="251"/>
      <c r="IFD71" s="251"/>
      <c r="IFE71" s="251"/>
      <c r="IFF71" s="251"/>
      <c r="IFG71" s="251"/>
      <c r="IFH71" s="251"/>
      <c r="IFI71" s="251"/>
      <c r="IFJ71" s="251"/>
      <c r="IFK71" s="251"/>
      <c r="IFL71" s="251"/>
      <c r="IFM71" s="251"/>
      <c r="IFN71" s="251"/>
      <c r="IFO71" s="251"/>
      <c r="IFP71" s="251"/>
      <c r="IFQ71" s="251"/>
      <c r="IFR71" s="251"/>
      <c r="IFS71" s="251"/>
      <c r="IFT71" s="251"/>
      <c r="IFU71" s="251"/>
      <c r="IFV71" s="251"/>
      <c r="IFW71" s="251"/>
      <c r="IFX71" s="251"/>
      <c r="IFY71" s="251"/>
      <c r="IFZ71" s="251"/>
      <c r="IGA71" s="251"/>
      <c r="IGB71" s="251"/>
      <c r="IGC71" s="251"/>
      <c r="IGD71" s="251"/>
      <c r="IGE71" s="251"/>
      <c r="IGF71" s="251"/>
      <c r="IGG71" s="251"/>
      <c r="IGH71" s="251"/>
      <c r="IGI71" s="251"/>
      <c r="IGJ71" s="251"/>
      <c r="IGK71" s="251"/>
      <c r="IGL71" s="251"/>
      <c r="IGM71" s="251"/>
      <c r="IGN71" s="251"/>
      <c r="IGO71" s="251"/>
      <c r="IGP71" s="251"/>
      <c r="IGQ71" s="251"/>
      <c r="IGR71" s="251"/>
      <c r="IGS71" s="251"/>
      <c r="IGT71" s="251"/>
      <c r="IGU71" s="251"/>
      <c r="IGV71" s="251"/>
      <c r="IGW71" s="251"/>
      <c r="IGX71" s="251"/>
      <c r="IGY71" s="251"/>
      <c r="IGZ71" s="251"/>
      <c r="IHA71" s="251"/>
      <c r="IHB71" s="251"/>
      <c r="IHC71" s="251"/>
      <c r="IHD71" s="251"/>
      <c r="IHE71" s="251"/>
      <c r="IHF71" s="251"/>
      <c r="IHG71" s="251"/>
      <c r="IHH71" s="251"/>
      <c r="IHI71" s="251"/>
      <c r="IHJ71" s="251"/>
      <c r="IHK71" s="251"/>
      <c r="IHL71" s="251"/>
      <c r="IHM71" s="251"/>
      <c r="IHN71" s="251"/>
      <c r="IHO71" s="251"/>
      <c r="IHP71" s="251"/>
      <c r="IHQ71" s="251"/>
      <c r="IHR71" s="251"/>
      <c r="IHS71" s="251"/>
      <c r="IHT71" s="251"/>
      <c r="IHU71" s="251"/>
      <c r="IHV71" s="251"/>
      <c r="IHW71" s="251"/>
      <c r="IHX71" s="251"/>
      <c r="IHY71" s="251"/>
      <c r="IHZ71" s="251"/>
      <c r="IIA71" s="251"/>
      <c r="IIB71" s="251"/>
      <c r="IIC71" s="251"/>
      <c r="IID71" s="251"/>
      <c r="IIE71" s="251"/>
      <c r="IIF71" s="251"/>
      <c r="IIG71" s="251"/>
      <c r="IIH71" s="251"/>
      <c r="III71" s="251"/>
      <c r="IIJ71" s="251"/>
      <c r="IIK71" s="251"/>
      <c r="IIL71" s="251"/>
      <c r="IIM71" s="251"/>
      <c r="IIN71" s="251"/>
      <c r="IIO71" s="251"/>
      <c r="IIP71" s="251"/>
      <c r="IIQ71" s="251"/>
      <c r="IIR71" s="251"/>
      <c r="IIS71" s="251"/>
      <c r="IIT71" s="251"/>
      <c r="IIU71" s="251"/>
      <c r="IIV71" s="251"/>
      <c r="IIW71" s="251"/>
      <c r="IIX71" s="251"/>
      <c r="IIY71" s="251"/>
      <c r="IIZ71" s="251"/>
      <c r="IJA71" s="251"/>
      <c r="IJB71" s="251"/>
      <c r="IJC71" s="251"/>
      <c r="IJD71" s="251"/>
      <c r="IJE71" s="251"/>
      <c r="IJF71" s="251"/>
      <c r="IJG71" s="251"/>
      <c r="IJH71" s="251"/>
      <c r="IJI71" s="251"/>
      <c r="IJJ71" s="251"/>
      <c r="IJK71" s="251"/>
      <c r="IJL71" s="251"/>
      <c r="IJM71" s="251"/>
      <c r="IJN71" s="251"/>
      <c r="IJO71" s="251"/>
      <c r="IJP71" s="251"/>
      <c r="IJQ71" s="251"/>
      <c r="IJR71" s="251"/>
      <c r="IJS71" s="251"/>
      <c r="IJT71" s="251"/>
      <c r="IJU71" s="251"/>
      <c r="IJV71" s="251"/>
      <c r="IJW71" s="251"/>
      <c r="IJX71" s="251"/>
      <c r="IJY71" s="251"/>
      <c r="IJZ71" s="251"/>
      <c r="IKA71" s="251"/>
      <c r="IKB71" s="251"/>
      <c r="IKC71" s="251"/>
      <c r="IKD71" s="251"/>
      <c r="IKE71" s="251"/>
      <c r="IKF71" s="251"/>
      <c r="IKG71" s="251"/>
      <c r="IKH71" s="251"/>
      <c r="IKI71" s="251"/>
      <c r="IKJ71" s="251"/>
      <c r="IKK71" s="251"/>
      <c r="IKL71" s="251"/>
      <c r="IKM71" s="251"/>
      <c r="IKN71" s="251"/>
      <c r="IKO71" s="251"/>
      <c r="IKP71" s="251"/>
      <c r="IKQ71" s="251"/>
      <c r="IKR71" s="251"/>
      <c r="IKS71" s="251"/>
      <c r="IKT71" s="251"/>
      <c r="IKU71" s="251"/>
      <c r="IKV71" s="251"/>
      <c r="IKW71" s="251"/>
      <c r="IKX71" s="251"/>
      <c r="IKY71" s="251"/>
      <c r="IKZ71" s="251"/>
      <c r="ILA71" s="251"/>
      <c r="ILB71" s="251"/>
      <c r="ILC71" s="251"/>
      <c r="ILD71" s="251"/>
      <c r="ILE71" s="251"/>
      <c r="ILF71" s="251"/>
      <c r="ILG71" s="251"/>
      <c r="ILH71" s="251"/>
      <c r="ILI71" s="251"/>
      <c r="ILJ71" s="251"/>
      <c r="ILK71" s="251"/>
      <c r="ILL71" s="251"/>
      <c r="ILM71" s="251"/>
      <c r="ILN71" s="251"/>
      <c r="ILO71" s="251"/>
      <c r="ILP71" s="251"/>
      <c r="ILQ71" s="251"/>
      <c r="ILR71" s="251"/>
      <c r="ILS71" s="251"/>
      <c r="ILT71" s="251"/>
      <c r="ILU71" s="251"/>
      <c r="ILV71" s="251"/>
      <c r="ILW71" s="251"/>
      <c r="ILX71" s="251"/>
      <c r="ILY71" s="251"/>
      <c r="ILZ71" s="251"/>
      <c r="IMA71" s="251"/>
      <c r="IMB71" s="251"/>
      <c r="IMC71" s="251"/>
      <c r="IMD71" s="251"/>
      <c r="IME71" s="251"/>
      <c r="IMF71" s="251"/>
      <c r="IMG71" s="251"/>
      <c r="IMH71" s="251"/>
      <c r="IMI71" s="251"/>
      <c r="IMJ71" s="251"/>
      <c r="IMK71" s="251"/>
      <c r="IML71" s="251"/>
      <c r="IMM71" s="251"/>
      <c r="IMN71" s="251"/>
      <c r="IMO71" s="251"/>
      <c r="IMP71" s="251"/>
      <c r="IMQ71" s="251"/>
      <c r="IMR71" s="251"/>
      <c r="IMS71" s="251"/>
      <c r="IMT71" s="251"/>
      <c r="IMU71" s="251"/>
      <c r="IMV71" s="251"/>
      <c r="IMW71" s="251"/>
      <c r="IMX71" s="251"/>
      <c r="IMY71" s="251"/>
      <c r="IMZ71" s="251"/>
      <c r="INA71" s="251"/>
      <c r="INB71" s="251"/>
      <c r="INC71" s="251"/>
      <c r="IND71" s="251"/>
      <c r="INE71" s="251"/>
      <c r="INF71" s="251"/>
      <c r="ING71" s="251"/>
      <c r="INH71" s="251"/>
      <c r="INI71" s="251"/>
      <c r="INJ71" s="251"/>
      <c r="INK71" s="251"/>
      <c r="INL71" s="251"/>
      <c r="INM71" s="251"/>
      <c r="INN71" s="251"/>
      <c r="INO71" s="251"/>
      <c r="INP71" s="251"/>
      <c r="INQ71" s="251"/>
      <c r="INR71" s="251"/>
      <c r="INS71" s="251"/>
      <c r="INT71" s="251"/>
      <c r="INU71" s="251"/>
      <c r="INV71" s="251"/>
      <c r="INW71" s="251"/>
      <c r="INX71" s="251"/>
      <c r="INY71" s="251"/>
      <c r="INZ71" s="251"/>
      <c r="IOA71" s="251"/>
      <c r="IOB71" s="251"/>
      <c r="IOC71" s="251"/>
      <c r="IOD71" s="251"/>
      <c r="IOE71" s="251"/>
      <c r="IOF71" s="251"/>
      <c r="IOG71" s="251"/>
      <c r="IOH71" s="251"/>
      <c r="IOI71" s="251"/>
      <c r="IOJ71" s="251"/>
      <c r="IOK71" s="251"/>
      <c r="IOL71" s="251"/>
      <c r="IOM71" s="251"/>
      <c r="ION71" s="251"/>
      <c r="IOO71" s="251"/>
      <c r="IOP71" s="251"/>
      <c r="IOQ71" s="251"/>
      <c r="IOR71" s="251"/>
      <c r="IOS71" s="251"/>
      <c r="IOT71" s="251"/>
      <c r="IOU71" s="251"/>
      <c r="IOV71" s="251"/>
      <c r="IOW71" s="251"/>
      <c r="IOX71" s="251"/>
      <c r="IOY71" s="251"/>
      <c r="IOZ71" s="251"/>
      <c r="IPA71" s="251"/>
      <c r="IPB71" s="251"/>
      <c r="IPC71" s="251"/>
      <c r="IPD71" s="251"/>
      <c r="IPE71" s="251"/>
      <c r="IPF71" s="251"/>
      <c r="IPG71" s="251"/>
      <c r="IPH71" s="251"/>
      <c r="IPI71" s="251"/>
      <c r="IPJ71" s="251"/>
      <c r="IPK71" s="251"/>
      <c r="IPL71" s="251"/>
      <c r="IPM71" s="251"/>
      <c r="IPN71" s="251"/>
      <c r="IPO71" s="251"/>
      <c r="IPP71" s="251"/>
      <c r="IPQ71" s="251"/>
      <c r="IPR71" s="251"/>
      <c r="IPS71" s="251"/>
      <c r="IPT71" s="251"/>
      <c r="IPU71" s="251"/>
      <c r="IPV71" s="251"/>
      <c r="IPW71" s="251"/>
      <c r="IPX71" s="251"/>
      <c r="IPY71" s="251"/>
      <c r="IPZ71" s="251"/>
      <c r="IQA71" s="251"/>
      <c r="IQB71" s="251"/>
      <c r="IQC71" s="251"/>
      <c r="IQD71" s="251"/>
      <c r="IQE71" s="251"/>
      <c r="IQF71" s="251"/>
      <c r="IQG71" s="251"/>
      <c r="IQH71" s="251"/>
      <c r="IQI71" s="251"/>
      <c r="IQJ71" s="251"/>
      <c r="IQK71" s="251"/>
      <c r="IQL71" s="251"/>
      <c r="IQM71" s="251"/>
      <c r="IQN71" s="251"/>
      <c r="IQO71" s="251"/>
      <c r="IQP71" s="251"/>
      <c r="IQQ71" s="251"/>
      <c r="IQR71" s="251"/>
      <c r="IQS71" s="251"/>
      <c r="IQT71" s="251"/>
      <c r="IQU71" s="251"/>
      <c r="IQV71" s="251"/>
      <c r="IQW71" s="251"/>
      <c r="IQX71" s="251"/>
      <c r="IQY71" s="251"/>
      <c r="IQZ71" s="251"/>
      <c r="IRA71" s="251"/>
      <c r="IRB71" s="251"/>
      <c r="IRC71" s="251"/>
      <c r="IRD71" s="251"/>
      <c r="IRE71" s="251"/>
      <c r="IRF71" s="251"/>
      <c r="IRG71" s="251"/>
      <c r="IRH71" s="251"/>
      <c r="IRI71" s="251"/>
      <c r="IRJ71" s="251"/>
      <c r="IRK71" s="251"/>
      <c r="IRL71" s="251"/>
      <c r="IRM71" s="251"/>
      <c r="IRN71" s="251"/>
      <c r="IRO71" s="251"/>
      <c r="IRP71" s="251"/>
      <c r="IRQ71" s="251"/>
      <c r="IRR71" s="251"/>
      <c r="IRS71" s="251"/>
      <c r="IRT71" s="251"/>
      <c r="IRU71" s="251"/>
      <c r="IRV71" s="251"/>
      <c r="IRW71" s="251"/>
      <c r="IRX71" s="251"/>
      <c r="IRY71" s="251"/>
      <c r="IRZ71" s="251"/>
      <c r="ISA71" s="251"/>
      <c r="ISB71" s="251"/>
      <c r="ISC71" s="251"/>
      <c r="ISD71" s="251"/>
      <c r="ISE71" s="251"/>
      <c r="ISF71" s="251"/>
      <c r="ISG71" s="251"/>
      <c r="ISH71" s="251"/>
      <c r="ISI71" s="251"/>
      <c r="ISJ71" s="251"/>
      <c r="ISK71" s="251"/>
      <c r="ISL71" s="251"/>
      <c r="ISM71" s="251"/>
      <c r="ISN71" s="251"/>
      <c r="ISO71" s="251"/>
      <c r="ISP71" s="251"/>
      <c r="ISQ71" s="251"/>
      <c r="ISR71" s="251"/>
      <c r="ISS71" s="251"/>
      <c r="IST71" s="251"/>
      <c r="ISU71" s="251"/>
      <c r="ISV71" s="251"/>
      <c r="ISW71" s="251"/>
      <c r="ISX71" s="251"/>
      <c r="ISY71" s="251"/>
      <c r="ISZ71" s="251"/>
      <c r="ITA71" s="251"/>
      <c r="ITB71" s="251"/>
      <c r="ITC71" s="251"/>
      <c r="ITD71" s="251"/>
      <c r="ITE71" s="251"/>
      <c r="ITF71" s="251"/>
      <c r="ITG71" s="251"/>
      <c r="ITH71" s="251"/>
      <c r="ITI71" s="251"/>
      <c r="ITJ71" s="251"/>
      <c r="ITK71" s="251"/>
      <c r="ITL71" s="251"/>
      <c r="ITM71" s="251"/>
      <c r="ITN71" s="251"/>
      <c r="ITO71" s="251"/>
      <c r="ITP71" s="251"/>
      <c r="ITQ71" s="251"/>
      <c r="ITR71" s="251"/>
      <c r="ITS71" s="251"/>
      <c r="ITT71" s="251"/>
      <c r="ITU71" s="251"/>
      <c r="ITV71" s="251"/>
      <c r="ITW71" s="251"/>
      <c r="ITX71" s="251"/>
      <c r="ITY71" s="251"/>
      <c r="ITZ71" s="251"/>
      <c r="IUA71" s="251"/>
      <c r="IUB71" s="251"/>
      <c r="IUC71" s="251"/>
      <c r="IUD71" s="251"/>
      <c r="IUE71" s="251"/>
      <c r="IUF71" s="251"/>
      <c r="IUG71" s="251"/>
      <c r="IUH71" s="251"/>
      <c r="IUI71" s="251"/>
      <c r="IUJ71" s="251"/>
      <c r="IUK71" s="251"/>
      <c r="IUL71" s="251"/>
      <c r="IUM71" s="251"/>
      <c r="IUN71" s="251"/>
      <c r="IUO71" s="251"/>
      <c r="IUP71" s="251"/>
      <c r="IUQ71" s="251"/>
      <c r="IUR71" s="251"/>
      <c r="IUS71" s="251"/>
      <c r="IUT71" s="251"/>
      <c r="IUU71" s="251"/>
      <c r="IUV71" s="251"/>
      <c r="IUW71" s="251"/>
      <c r="IUX71" s="251"/>
      <c r="IUY71" s="251"/>
      <c r="IUZ71" s="251"/>
      <c r="IVA71" s="251"/>
      <c r="IVB71" s="251"/>
      <c r="IVC71" s="251"/>
      <c r="IVD71" s="251"/>
      <c r="IVE71" s="251"/>
      <c r="IVF71" s="251"/>
      <c r="IVG71" s="251"/>
      <c r="IVH71" s="251"/>
      <c r="IVI71" s="251"/>
      <c r="IVJ71" s="251"/>
      <c r="IVK71" s="251"/>
      <c r="IVL71" s="251"/>
      <c r="IVM71" s="251"/>
      <c r="IVN71" s="251"/>
      <c r="IVO71" s="251"/>
      <c r="IVP71" s="251"/>
      <c r="IVQ71" s="251"/>
      <c r="IVR71" s="251"/>
      <c r="IVS71" s="251"/>
      <c r="IVT71" s="251"/>
      <c r="IVU71" s="251"/>
      <c r="IVV71" s="251"/>
      <c r="IVW71" s="251"/>
      <c r="IVX71" s="251"/>
      <c r="IVY71" s="251"/>
      <c r="IVZ71" s="251"/>
      <c r="IWA71" s="251"/>
      <c r="IWB71" s="251"/>
      <c r="IWC71" s="251"/>
      <c r="IWD71" s="251"/>
      <c r="IWE71" s="251"/>
      <c r="IWF71" s="251"/>
      <c r="IWG71" s="251"/>
      <c r="IWH71" s="251"/>
      <c r="IWI71" s="251"/>
      <c r="IWJ71" s="251"/>
      <c r="IWK71" s="251"/>
      <c r="IWL71" s="251"/>
      <c r="IWM71" s="251"/>
      <c r="IWN71" s="251"/>
      <c r="IWO71" s="251"/>
      <c r="IWP71" s="251"/>
      <c r="IWQ71" s="251"/>
      <c r="IWR71" s="251"/>
      <c r="IWS71" s="251"/>
      <c r="IWT71" s="251"/>
      <c r="IWU71" s="251"/>
      <c r="IWV71" s="251"/>
      <c r="IWW71" s="251"/>
      <c r="IWX71" s="251"/>
      <c r="IWY71" s="251"/>
      <c r="IWZ71" s="251"/>
      <c r="IXA71" s="251"/>
      <c r="IXB71" s="251"/>
      <c r="IXC71" s="251"/>
      <c r="IXD71" s="251"/>
      <c r="IXE71" s="251"/>
      <c r="IXF71" s="251"/>
      <c r="IXG71" s="251"/>
      <c r="IXH71" s="251"/>
      <c r="IXI71" s="251"/>
      <c r="IXJ71" s="251"/>
      <c r="IXK71" s="251"/>
      <c r="IXL71" s="251"/>
      <c r="IXM71" s="251"/>
      <c r="IXN71" s="251"/>
      <c r="IXO71" s="251"/>
      <c r="IXP71" s="251"/>
      <c r="IXQ71" s="251"/>
      <c r="IXR71" s="251"/>
      <c r="IXS71" s="251"/>
      <c r="IXT71" s="251"/>
      <c r="IXU71" s="251"/>
      <c r="IXV71" s="251"/>
      <c r="IXW71" s="251"/>
      <c r="IXX71" s="251"/>
      <c r="IXY71" s="251"/>
      <c r="IXZ71" s="251"/>
      <c r="IYA71" s="251"/>
      <c r="IYB71" s="251"/>
      <c r="IYC71" s="251"/>
      <c r="IYD71" s="251"/>
      <c r="IYE71" s="251"/>
      <c r="IYF71" s="251"/>
      <c r="IYG71" s="251"/>
      <c r="IYH71" s="251"/>
      <c r="IYI71" s="251"/>
      <c r="IYJ71" s="251"/>
      <c r="IYK71" s="251"/>
      <c r="IYL71" s="251"/>
      <c r="IYM71" s="251"/>
      <c r="IYN71" s="251"/>
      <c r="IYO71" s="251"/>
      <c r="IYP71" s="251"/>
      <c r="IYQ71" s="251"/>
      <c r="IYR71" s="251"/>
      <c r="IYS71" s="251"/>
      <c r="IYT71" s="251"/>
      <c r="IYU71" s="251"/>
      <c r="IYV71" s="251"/>
      <c r="IYW71" s="251"/>
      <c r="IYX71" s="251"/>
      <c r="IYY71" s="251"/>
      <c r="IYZ71" s="251"/>
      <c r="IZA71" s="251"/>
      <c r="IZB71" s="251"/>
      <c r="IZC71" s="251"/>
      <c r="IZD71" s="251"/>
      <c r="IZE71" s="251"/>
      <c r="IZF71" s="251"/>
      <c r="IZG71" s="251"/>
      <c r="IZH71" s="251"/>
      <c r="IZI71" s="251"/>
      <c r="IZJ71" s="251"/>
      <c r="IZK71" s="251"/>
      <c r="IZL71" s="251"/>
      <c r="IZM71" s="251"/>
      <c r="IZN71" s="251"/>
      <c r="IZO71" s="251"/>
      <c r="IZP71" s="251"/>
      <c r="IZQ71" s="251"/>
      <c r="IZR71" s="251"/>
      <c r="IZS71" s="251"/>
      <c r="IZT71" s="251"/>
      <c r="IZU71" s="251"/>
      <c r="IZV71" s="251"/>
      <c r="IZW71" s="251"/>
      <c r="IZX71" s="251"/>
      <c r="IZY71" s="251"/>
      <c r="IZZ71" s="251"/>
      <c r="JAA71" s="251"/>
      <c r="JAB71" s="251"/>
      <c r="JAC71" s="251"/>
      <c r="JAD71" s="251"/>
      <c r="JAE71" s="251"/>
      <c r="JAF71" s="251"/>
      <c r="JAG71" s="251"/>
      <c r="JAH71" s="251"/>
      <c r="JAI71" s="251"/>
      <c r="JAJ71" s="251"/>
      <c r="JAK71" s="251"/>
      <c r="JAL71" s="251"/>
      <c r="JAM71" s="251"/>
      <c r="JAN71" s="251"/>
      <c r="JAO71" s="251"/>
      <c r="JAP71" s="251"/>
      <c r="JAQ71" s="251"/>
      <c r="JAR71" s="251"/>
      <c r="JAS71" s="251"/>
      <c r="JAT71" s="251"/>
      <c r="JAU71" s="251"/>
      <c r="JAV71" s="251"/>
      <c r="JAW71" s="251"/>
      <c r="JAX71" s="251"/>
      <c r="JAY71" s="251"/>
      <c r="JAZ71" s="251"/>
      <c r="JBA71" s="251"/>
      <c r="JBB71" s="251"/>
      <c r="JBC71" s="251"/>
      <c r="JBD71" s="251"/>
      <c r="JBE71" s="251"/>
      <c r="JBF71" s="251"/>
      <c r="JBG71" s="251"/>
      <c r="JBH71" s="251"/>
      <c r="JBI71" s="251"/>
      <c r="JBJ71" s="251"/>
      <c r="JBK71" s="251"/>
      <c r="JBL71" s="251"/>
      <c r="JBM71" s="251"/>
      <c r="JBN71" s="251"/>
      <c r="JBO71" s="251"/>
      <c r="JBP71" s="251"/>
      <c r="JBQ71" s="251"/>
      <c r="JBR71" s="251"/>
      <c r="JBS71" s="251"/>
      <c r="JBT71" s="251"/>
      <c r="JBU71" s="251"/>
      <c r="JBV71" s="251"/>
      <c r="JBW71" s="251"/>
      <c r="JBX71" s="251"/>
      <c r="JBY71" s="251"/>
      <c r="JBZ71" s="251"/>
      <c r="JCA71" s="251"/>
      <c r="JCB71" s="251"/>
      <c r="JCC71" s="251"/>
      <c r="JCD71" s="251"/>
      <c r="JCE71" s="251"/>
      <c r="JCF71" s="251"/>
      <c r="JCG71" s="251"/>
      <c r="JCH71" s="251"/>
      <c r="JCI71" s="251"/>
      <c r="JCJ71" s="251"/>
      <c r="JCK71" s="251"/>
      <c r="JCL71" s="251"/>
      <c r="JCM71" s="251"/>
      <c r="JCN71" s="251"/>
      <c r="JCO71" s="251"/>
      <c r="JCP71" s="251"/>
      <c r="JCQ71" s="251"/>
      <c r="JCR71" s="251"/>
      <c r="JCS71" s="251"/>
      <c r="JCT71" s="251"/>
      <c r="JCU71" s="251"/>
      <c r="JCV71" s="251"/>
      <c r="JCW71" s="251"/>
      <c r="JCX71" s="251"/>
      <c r="JCY71" s="251"/>
      <c r="JCZ71" s="251"/>
      <c r="JDA71" s="251"/>
      <c r="JDB71" s="251"/>
      <c r="JDC71" s="251"/>
      <c r="JDD71" s="251"/>
      <c r="JDE71" s="251"/>
      <c r="JDF71" s="251"/>
      <c r="JDG71" s="251"/>
      <c r="JDH71" s="251"/>
      <c r="JDI71" s="251"/>
      <c r="JDJ71" s="251"/>
      <c r="JDK71" s="251"/>
      <c r="JDL71" s="251"/>
      <c r="JDM71" s="251"/>
      <c r="JDN71" s="251"/>
      <c r="JDO71" s="251"/>
      <c r="JDP71" s="251"/>
      <c r="JDQ71" s="251"/>
      <c r="JDR71" s="251"/>
      <c r="JDS71" s="251"/>
      <c r="JDT71" s="251"/>
      <c r="JDU71" s="251"/>
      <c r="JDV71" s="251"/>
      <c r="JDW71" s="251"/>
      <c r="JDX71" s="251"/>
      <c r="JDY71" s="251"/>
      <c r="JDZ71" s="251"/>
      <c r="JEA71" s="251"/>
      <c r="JEB71" s="251"/>
      <c r="JEC71" s="251"/>
      <c r="JED71" s="251"/>
      <c r="JEE71" s="251"/>
      <c r="JEF71" s="251"/>
      <c r="JEG71" s="251"/>
      <c r="JEH71" s="251"/>
      <c r="JEI71" s="251"/>
      <c r="JEJ71" s="251"/>
      <c r="JEK71" s="251"/>
      <c r="JEL71" s="251"/>
      <c r="JEM71" s="251"/>
      <c r="JEN71" s="251"/>
      <c r="JEO71" s="251"/>
      <c r="JEP71" s="251"/>
      <c r="JEQ71" s="251"/>
      <c r="JER71" s="251"/>
      <c r="JES71" s="251"/>
      <c r="JET71" s="251"/>
      <c r="JEU71" s="251"/>
      <c r="JEV71" s="251"/>
      <c r="JEW71" s="251"/>
      <c r="JEX71" s="251"/>
      <c r="JEY71" s="251"/>
      <c r="JEZ71" s="251"/>
      <c r="JFA71" s="251"/>
      <c r="JFB71" s="251"/>
      <c r="JFC71" s="251"/>
      <c r="JFD71" s="251"/>
      <c r="JFE71" s="251"/>
      <c r="JFF71" s="251"/>
      <c r="JFG71" s="251"/>
      <c r="JFH71" s="251"/>
      <c r="JFI71" s="251"/>
      <c r="JFJ71" s="251"/>
      <c r="JFK71" s="251"/>
      <c r="JFL71" s="251"/>
      <c r="JFM71" s="251"/>
      <c r="JFN71" s="251"/>
      <c r="JFO71" s="251"/>
      <c r="JFP71" s="251"/>
      <c r="JFQ71" s="251"/>
      <c r="JFR71" s="251"/>
      <c r="JFS71" s="251"/>
      <c r="JFT71" s="251"/>
      <c r="JFU71" s="251"/>
      <c r="JFV71" s="251"/>
      <c r="JFW71" s="251"/>
      <c r="JFX71" s="251"/>
      <c r="JFY71" s="251"/>
      <c r="JFZ71" s="251"/>
      <c r="JGA71" s="251"/>
      <c r="JGB71" s="251"/>
      <c r="JGC71" s="251"/>
      <c r="JGD71" s="251"/>
      <c r="JGE71" s="251"/>
      <c r="JGF71" s="251"/>
      <c r="JGG71" s="251"/>
      <c r="JGH71" s="251"/>
      <c r="JGI71" s="251"/>
      <c r="JGJ71" s="251"/>
      <c r="JGK71" s="251"/>
      <c r="JGL71" s="251"/>
      <c r="JGM71" s="251"/>
      <c r="JGN71" s="251"/>
      <c r="JGO71" s="251"/>
      <c r="JGP71" s="251"/>
      <c r="JGQ71" s="251"/>
      <c r="JGR71" s="251"/>
      <c r="JGS71" s="251"/>
      <c r="JGT71" s="251"/>
      <c r="JGU71" s="251"/>
      <c r="JGV71" s="251"/>
      <c r="JGW71" s="251"/>
      <c r="JGX71" s="251"/>
      <c r="JGY71" s="251"/>
      <c r="JGZ71" s="251"/>
      <c r="JHA71" s="251"/>
      <c r="JHB71" s="251"/>
      <c r="JHC71" s="251"/>
      <c r="JHD71" s="251"/>
      <c r="JHE71" s="251"/>
      <c r="JHF71" s="251"/>
      <c r="JHG71" s="251"/>
      <c r="JHH71" s="251"/>
      <c r="JHI71" s="251"/>
      <c r="JHJ71" s="251"/>
      <c r="JHK71" s="251"/>
      <c r="JHL71" s="251"/>
      <c r="JHM71" s="251"/>
      <c r="JHN71" s="251"/>
      <c r="JHO71" s="251"/>
      <c r="JHP71" s="251"/>
      <c r="JHQ71" s="251"/>
      <c r="JHR71" s="251"/>
      <c r="JHS71" s="251"/>
      <c r="JHT71" s="251"/>
      <c r="JHU71" s="251"/>
      <c r="JHV71" s="251"/>
      <c r="JHW71" s="251"/>
      <c r="JHX71" s="251"/>
      <c r="JHY71" s="251"/>
      <c r="JHZ71" s="251"/>
      <c r="JIA71" s="251"/>
      <c r="JIB71" s="251"/>
      <c r="JIC71" s="251"/>
      <c r="JID71" s="251"/>
      <c r="JIE71" s="251"/>
      <c r="JIF71" s="251"/>
      <c r="JIG71" s="251"/>
      <c r="JIH71" s="251"/>
      <c r="JII71" s="251"/>
      <c r="JIJ71" s="251"/>
      <c r="JIK71" s="251"/>
      <c r="JIL71" s="251"/>
      <c r="JIM71" s="251"/>
      <c r="JIN71" s="251"/>
      <c r="JIO71" s="251"/>
      <c r="JIP71" s="251"/>
      <c r="JIQ71" s="251"/>
      <c r="JIR71" s="251"/>
      <c r="JIS71" s="251"/>
      <c r="JIT71" s="251"/>
      <c r="JIU71" s="251"/>
      <c r="JIV71" s="251"/>
      <c r="JIW71" s="251"/>
      <c r="JIX71" s="251"/>
      <c r="JIY71" s="251"/>
      <c r="JIZ71" s="251"/>
      <c r="JJA71" s="251"/>
      <c r="JJB71" s="251"/>
      <c r="JJC71" s="251"/>
      <c r="JJD71" s="251"/>
      <c r="JJE71" s="251"/>
      <c r="JJF71" s="251"/>
      <c r="JJG71" s="251"/>
      <c r="JJH71" s="251"/>
      <c r="JJI71" s="251"/>
      <c r="JJJ71" s="251"/>
      <c r="JJK71" s="251"/>
      <c r="JJL71" s="251"/>
      <c r="JJM71" s="251"/>
      <c r="JJN71" s="251"/>
      <c r="JJO71" s="251"/>
      <c r="JJP71" s="251"/>
      <c r="JJQ71" s="251"/>
      <c r="JJR71" s="251"/>
      <c r="JJS71" s="251"/>
      <c r="JJT71" s="251"/>
      <c r="JJU71" s="251"/>
      <c r="JJV71" s="251"/>
      <c r="JJW71" s="251"/>
      <c r="JJX71" s="251"/>
      <c r="JJY71" s="251"/>
      <c r="JJZ71" s="251"/>
      <c r="JKA71" s="251"/>
      <c r="JKB71" s="251"/>
      <c r="JKC71" s="251"/>
      <c r="JKD71" s="251"/>
      <c r="JKE71" s="251"/>
      <c r="JKF71" s="251"/>
      <c r="JKG71" s="251"/>
      <c r="JKH71" s="251"/>
      <c r="JKI71" s="251"/>
      <c r="JKJ71" s="251"/>
      <c r="JKK71" s="251"/>
      <c r="JKL71" s="251"/>
      <c r="JKM71" s="251"/>
      <c r="JKN71" s="251"/>
      <c r="JKO71" s="251"/>
      <c r="JKP71" s="251"/>
      <c r="JKQ71" s="251"/>
      <c r="JKR71" s="251"/>
      <c r="JKS71" s="251"/>
      <c r="JKT71" s="251"/>
      <c r="JKU71" s="251"/>
      <c r="JKV71" s="251"/>
      <c r="JKW71" s="251"/>
      <c r="JKX71" s="251"/>
      <c r="JKY71" s="251"/>
      <c r="JKZ71" s="251"/>
      <c r="JLA71" s="251"/>
      <c r="JLB71" s="251"/>
      <c r="JLC71" s="251"/>
      <c r="JLD71" s="251"/>
      <c r="JLE71" s="251"/>
      <c r="JLF71" s="251"/>
      <c r="JLG71" s="251"/>
      <c r="JLH71" s="251"/>
      <c r="JLI71" s="251"/>
      <c r="JLJ71" s="251"/>
      <c r="JLK71" s="251"/>
      <c r="JLL71" s="251"/>
      <c r="JLM71" s="251"/>
      <c r="JLN71" s="251"/>
      <c r="JLO71" s="251"/>
      <c r="JLP71" s="251"/>
      <c r="JLQ71" s="251"/>
      <c r="JLR71" s="251"/>
      <c r="JLS71" s="251"/>
      <c r="JLT71" s="251"/>
      <c r="JLU71" s="251"/>
      <c r="JLV71" s="251"/>
      <c r="JLW71" s="251"/>
      <c r="JLX71" s="251"/>
      <c r="JLY71" s="251"/>
      <c r="JLZ71" s="251"/>
      <c r="JMA71" s="251"/>
      <c r="JMB71" s="251"/>
      <c r="JMC71" s="251"/>
      <c r="JMD71" s="251"/>
      <c r="JME71" s="251"/>
      <c r="JMF71" s="251"/>
      <c r="JMG71" s="251"/>
      <c r="JMH71" s="251"/>
      <c r="JMI71" s="251"/>
      <c r="JMJ71" s="251"/>
      <c r="JMK71" s="251"/>
      <c r="JML71" s="251"/>
      <c r="JMM71" s="251"/>
      <c r="JMN71" s="251"/>
      <c r="JMO71" s="251"/>
      <c r="JMP71" s="251"/>
      <c r="JMQ71" s="251"/>
      <c r="JMR71" s="251"/>
      <c r="JMS71" s="251"/>
      <c r="JMT71" s="251"/>
      <c r="JMU71" s="251"/>
      <c r="JMV71" s="251"/>
      <c r="JMW71" s="251"/>
      <c r="JMX71" s="251"/>
      <c r="JMY71" s="251"/>
      <c r="JMZ71" s="251"/>
      <c r="JNA71" s="251"/>
      <c r="JNB71" s="251"/>
      <c r="JNC71" s="251"/>
      <c r="JND71" s="251"/>
      <c r="JNE71" s="251"/>
      <c r="JNF71" s="251"/>
      <c r="JNG71" s="251"/>
      <c r="JNH71" s="251"/>
      <c r="JNI71" s="251"/>
      <c r="JNJ71" s="251"/>
      <c r="JNK71" s="251"/>
      <c r="JNL71" s="251"/>
      <c r="JNM71" s="251"/>
      <c r="JNN71" s="251"/>
      <c r="JNO71" s="251"/>
      <c r="JNP71" s="251"/>
      <c r="JNQ71" s="251"/>
      <c r="JNR71" s="251"/>
      <c r="JNS71" s="251"/>
      <c r="JNT71" s="251"/>
      <c r="JNU71" s="251"/>
      <c r="JNV71" s="251"/>
      <c r="JNW71" s="251"/>
      <c r="JNX71" s="251"/>
      <c r="JNY71" s="251"/>
      <c r="JNZ71" s="251"/>
      <c r="JOA71" s="251"/>
      <c r="JOB71" s="251"/>
      <c r="JOC71" s="251"/>
      <c r="JOD71" s="251"/>
      <c r="JOE71" s="251"/>
      <c r="JOF71" s="251"/>
      <c r="JOG71" s="251"/>
      <c r="JOH71" s="251"/>
      <c r="JOI71" s="251"/>
      <c r="JOJ71" s="251"/>
      <c r="JOK71" s="251"/>
      <c r="JOL71" s="251"/>
      <c r="JOM71" s="251"/>
      <c r="JON71" s="251"/>
      <c r="JOO71" s="251"/>
      <c r="JOP71" s="251"/>
      <c r="JOQ71" s="251"/>
      <c r="JOR71" s="251"/>
      <c r="JOS71" s="251"/>
      <c r="JOT71" s="251"/>
      <c r="JOU71" s="251"/>
      <c r="JOV71" s="251"/>
      <c r="JOW71" s="251"/>
      <c r="JOX71" s="251"/>
      <c r="JOY71" s="251"/>
      <c r="JOZ71" s="251"/>
      <c r="JPA71" s="251"/>
      <c r="JPB71" s="251"/>
      <c r="JPC71" s="251"/>
      <c r="JPD71" s="251"/>
      <c r="JPE71" s="251"/>
      <c r="JPF71" s="251"/>
      <c r="JPG71" s="251"/>
      <c r="JPH71" s="251"/>
      <c r="JPI71" s="251"/>
      <c r="JPJ71" s="251"/>
      <c r="JPK71" s="251"/>
      <c r="JPL71" s="251"/>
      <c r="JPM71" s="251"/>
      <c r="JPN71" s="251"/>
      <c r="JPO71" s="251"/>
      <c r="JPP71" s="251"/>
      <c r="JPQ71" s="251"/>
      <c r="JPR71" s="251"/>
      <c r="JPS71" s="251"/>
      <c r="JPT71" s="251"/>
      <c r="JPU71" s="251"/>
      <c r="JPV71" s="251"/>
      <c r="JPW71" s="251"/>
      <c r="JPX71" s="251"/>
      <c r="JPY71" s="251"/>
      <c r="JPZ71" s="251"/>
      <c r="JQA71" s="251"/>
      <c r="JQB71" s="251"/>
      <c r="JQC71" s="251"/>
      <c r="JQD71" s="251"/>
      <c r="JQE71" s="251"/>
      <c r="JQF71" s="251"/>
      <c r="JQG71" s="251"/>
      <c r="JQH71" s="251"/>
      <c r="JQI71" s="251"/>
      <c r="JQJ71" s="251"/>
      <c r="JQK71" s="251"/>
      <c r="JQL71" s="251"/>
      <c r="JQM71" s="251"/>
      <c r="JQN71" s="251"/>
      <c r="JQO71" s="251"/>
      <c r="JQP71" s="251"/>
      <c r="JQQ71" s="251"/>
      <c r="JQR71" s="251"/>
      <c r="JQS71" s="251"/>
      <c r="JQT71" s="251"/>
      <c r="JQU71" s="251"/>
      <c r="JQV71" s="251"/>
      <c r="JQW71" s="251"/>
      <c r="JQX71" s="251"/>
      <c r="JQY71" s="251"/>
      <c r="JQZ71" s="251"/>
      <c r="JRA71" s="251"/>
      <c r="JRB71" s="251"/>
      <c r="JRC71" s="251"/>
      <c r="JRD71" s="251"/>
      <c r="JRE71" s="251"/>
      <c r="JRF71" s="251"/>
      <c r="JRG71" s="251"/>
      <c r="JRH71" s="251"/>
      <c r="JRI71" s="251"/>
      <c r="JRJ71" s="251"/>
      <c r="JRK71" s="251"/>
      <c r="JRL71" s="251"/>
      <c r="JRM71" s="251"/>
      <c r="JRN71" s="251"/>
      <c r="JRO71" s="251"/>
      <c r="JRP71" s="251"/>
      <c r="JRQ71" s="251"/>
      <c r="JRR71" s="251"/>
      <c r="JRS71" s="251"/>
      <c r="JRT71" s="251"/>
      <c r="JRU71" s="251"/>
      <c r="JRV71" s="251"/>
      <c r="JRW71" s="251"/>
      <c r="JRX71" s="251"/>
      <c r="JRY71" s="251"/>
      <c r="JRZ71" s="251"/>
      <c r="JSA71" s="251"/>
      <c r="JSB71" s="251"/>
      <c r="JSC71" s="251"/>
      <c r="JSD71" s="251"/>
      <c r="JSE71" s="251"/>
      <c r="JSF71" s="251"/>
      <c r="JSG71" s="251"/>
      <c r="JSH71" s="251"/>
      <c r="JSI71" s="251"/>
      <c r="JSJ71" s="251"/>
      <c r="JSK71" s="251"/>
      <c r="JSL71" s="251"/>
      <c r="JSM71" s="251"/>
      <c r="JSN71" s="251"/>
      <c r="JSO71" s="251"/>
      <c r="JSP71" s="251"/>
      <c r="JSQ71" s="251"/>
      <c r="JSR71" s="251"/>
      <c r="JSS71" s="251"/>
      <c r="JST71" s="251"/>
      <c r="JSU71" s="251"/>
      <c r="JSV71" s="251"/>
      <c r="JSW71" s="251"/>
      <c r="JSX71" s="251"/>
      <c r="JSY71" s="251"/>
      <c r="JSZ71" s="251"/>
      <c r="JTA71" s="251"/>
      <c r="JTB71" s="251"/>
      <c r="JTC71" s="251"/>
      <c r="JTD71" s="251"/>
      <c r="JTE71" s="251"/>
      <c r="JTF71" s="251"/>
      <c r="JTG71" s="251"/>
      <c r="JTH71" s="251"/>
      <c r="JTI71" s="251"/>
      <c r="JTJ71" s="251"/>
      <c r="JTK71" s="251"/>
      <c r="JTL71" s="251"/>
      <c r="JTM71" s="251"/>
      <c r="JTN71" s="251"/>
      <c r="JTO71" s="251"/>
      <c r="JTP71" s="251"/>
      <c r="JTQ71" s="251"/>
      <c r="JTR71" s="251"/>
      <c r="JTS71" s="251"/>
      <c r="JTT71" s="251"/>
      <c r="JTU71" s="251"/>
      <c r="JTV71" s="251"/>
      <c r="JTW71" s="251"/>
      <c r="JTX71" s="251"/>
      <c r="JTY71" s="251"/>
      <c r="JTZ71" s="251"/>
      <c r="JUA71" s="251"/>
      <c r="JUB71" s="251"/>
      <c r="JUC71" s="251"/>
      <c r="JUD71" s="251"/>
      <c r="JUE71" s="251"/>
      <c r="JUF71" s="251"/>
      <c r="JUG71" s="251"/>
      <c r="JUH71" s="251"/>
      <c r="JUI71" s="251"/>
      <c r="JUJ71" s="251"/>
      <c r="JUK71" s="251"/>
      <c r="JUL71" s="251"/>
      <c r="JUM71" s="251"/>
      <c r="JUN71" s="251"/>
      <c r="JUO71" s="251"/>
      <c r="JUP71" s="251"/>
      <c r="JUQ71" s="251"/>
      <c r="JUR71" s="251"/>
      <c r="JUS71" s="251"/>
      <c r="JUT71" s="251"/>
      <c r="JUU71" s="251"/>
      <c r="JUV71" s="251"/>
      <c r="JUW71" s="251"/>
      <c r="JUX71" s="251"/>
      <c r="JUY71" s="251"/>
      <c r="JUZ71" s="251"/>
      <c r="JVA71" s="251"/>
      <c r="JVB71" s="251"/>
      <c r="JVC71" s="251"/>
      <c r="JVD71" s="251"/>
      <c r="JVE71" s="251"/>
      <c r="JVF71" s="251"/>
      <c r="JVG71" s="251"/>
      <c r="JVH71" s="251"/>
      <c r="JVI71" s="251"/>
      <c r="JVJ71" s="251"/>
      <c r="JVK71" s="251"/>
      <c r="JVL71" s="251"/>
      <c r="JVM71" s="251"/>
      <c r="JVN71" s="251"/>
      <c r="JVO71" s="251"/>
      <c r="JVP71" s="251"/>
      <c r="JVQ71" s="251"/>
      <c r="JVR71" s="251"/>
      <c r="JVS71" s="251"/>
      <c r="JVT71" s="251"/>
      <c r="JVU71" s="251"/>
      <c r="JVV71" s="251"/>
      <c r="JVW71" s="251"/>
      <c r="JVX71" s="251"/>
      <c r="JVY71" s="251"/>
      <c r="JVZ71" s="251"/>
      <c r="JWA71" s="251"/>
      <c r="JWB71" s="251"/>
      <c r="JWC71" s="251"/>
      <c r="JWD71" s="251"/>
      <c r="JWE71" s="251"/>
      <c r="JWF71" s="251"/>
      <c r="JWG71" s="251"/>
      <c r="JWH71" s="251"/>
      <c r="JWI71" s="251"/>
      <c r="JWJ71" s="251"/>
      <c r="JWK71" s="251"/>
      <c r="JWL71" s="251"/>
      <c r="JWM71" s="251"/>
      <c r="JWN71" s="251"/>
      <c r="JWO71" s="251"/>
      <c r="JWP71" s="251"/>
      <c r="JWQ71" s="251"/>
      <c r="JWR71" s="251"/>
      <c r="JWS71" s="251"/>
      <c r="JWT71" s="251"/>
      <c r="JWU71" s="251"/>
      <c r="JWV71" s="251"/>
      <c r="JWW71" s="251"/>
      <c r="JWX71" s="251"/>
      <c r="JWY71" s="251"/>
      <c r="JWZ71" s="251"/>
      <c r="JXA71" s="251"/>
      <c r="JXB71" s="251"/>
      <c r="JXC71" s="251"/>
      <c r="JXD71" s="251"/>
      <c r="JXE71" s="251"/>
      <c r="JXF71" s="251"/>
      <c r="JXG71" s="251"/>
      <c r="JXH71" s="251"/>
      <c r="JXI71" s="251"/>
      <c r="JXJ71" s="251"/>
      <c r="JXK71" s="251"/>
      <c r="JXL71" s="251"/>
      <c r="JXM71" s="251"/>
      <c r="JXN71" s="251"/>
      <c r="JXO71" s="251"/>
      <c r="JXP71" s="251"/>
      <c r="JXQ71" s="251"/>
      <c r="JXR71" s="251"/>
      <c r="JXS71" s="251"/>
      <c r="JXT71" s="251"/>
      <c r="JXU71" s="251"/>
      <c r="JXV71" s="251"/>
      <c r="JXW71" s="251"/>
      <c r="JXX71" s="251"/>
      <c r="JXY71" s="251"/>
      <c r="JXZ71" s="251"/>
      <c r="JYA71" s="251"/>
      <c r="JYB71" s="251"/>
      <c r="JYC71" s="251"/>
      <c r="JYD71" s="251"/>
      <c r="JYE71" s="251"/>
      <c r="JYF71" s="251"/>
      <c r="JYG71" s="251"/>
      <c r="JYH71" s="251"/>
      <c r="JYI71" s="251"/>
      <c r="JYJ71" s="251"/>
      <c r="JYK71" s="251"/>
      <c r="JYL71" s="251"/>
      <c r="JYM71" s="251"/>
      <c r="JYN71" s="251"/>
      <c r="JYO71" s="251"/>
      <c r="JYP71" s="251"/>
      <c r="JYQ71" s="251"/>
      <c r="JYR71" s="251"/>
      <c r="JYS71" s="251"/>
      <c r="JYT71" s="251"/>
      <c r="JYU71" s="251"/>
      <c r="JYV71" s="251"/>
      <c r="JYW71" s="251"/>
      <c r="JYX71" s="251"/>
      <c r="JYY71" s="251"/>
      <c r="JYZ71" s="251"/>
      <c r="JZA71" s="251"/>
      <c r="JZB71" s="251"/>
      <c r="JZC71" s="251"/>
      <c r="JZD71" s="251"/>
      <c r="JZE71" s="251"/>
      <c r="JZF71" s="251"/>
      <c r="JZG71" s="251"/>
      <c r="JZH71" s="251"/>
      <c r="JZI71" s="251"/>
      <c r="JZJ71" s="251"/>
      <c r="JZK71" s="251"/>
      <c r="JZL71" s="251"/>
      <c r="JZM71" s="251"/>
      <c r="JZN71" s="251"/>
      <c r="JZO71" s="251"/>
      <c r="JZP71" s="251"/>
      <c r="JZQ71" s="251"/>
      <c r="JZR71" s="251"/>
      <c r="JZS71" s="251"/>
      <c r="JZT71" s="251"/>
      <c r="JZU71" s="251"/>
      <c r="JZV71" s="251"/>
      <c r="JZW71" s="251"/>
      <c r="JZX71" s="251"/>
      <c r="JZY71" s="251"/>
      <c r="JZZ71" s="251"/>
      <c r="KAA71" s="251"/>
      <c r="KAB71" s="251"/>
      <c r="KAC71" s="251"/>
      <c r="KAD71" s="251"/>
      <c r="KAE71" s="251"/>
      <c r="KAF71" s="251"/>
      <c r="KAG71" s="251"/>
      <c r="KAH71" s="251"/>
      <c r="KAI71" s="251"/>
      <c r="KAJ71" s="251"/>
      <c r="KAK71" s="251"/>
      <c r="KAL71" s="251"/>
      <c r="KAM71" s="251"/>
      <c r="KAN71" s="251"/>
      <c r="KAO71" s="251"/>
      <c r="KAP71" s="251"/>
      <c r="KAQ71" s="251"/>
      <c r="KAR71" s="251"/>
      <c r="KAS71" s="251"/>
      <c r="KAT71" s="251"/>
      <c r="KAU71" s="251"/>
      <c r="KAV71" s="251"/>
      <c r="KAW71" s="251"/>
      <c r="KAX71" s="251"/>
      <c r="KAY71" s="251"/>
      <c r="KAZ71" s="251"/>
      <c r="KBA71" s="251"/>
      <c r="KBB71" s="251"/>
      <c r="KBC71" s="251"/>
      <c r="KBD71" s="251"/>
      <c r="KBE71" s="251"/>
      <c r="KBF71" s="251"/>
      <c r="KBG71" s="251"/>
      <c r="KBH71" s="251"/>
      <c r="KBI71" s="251"/>
      <c r="KBJ71" s="251"/>
      <c r="KBK71" s="251"/>
      <c r="KBL71" s="251"/>
      <c r="KBM71" s="251"/>
      <c r="KBN71" s="251"/>
      <c r="KBO71" s="251"/>
      <c r="KBP71" s="251"/>
      <c r="KBQ71" s="251"/>
      <c r="KBR71" s="251"/>
      <c r="KBS71" s="251"/>
      <c r="KBT71" s="251"/>
      <c r="KBU71" s="251"/>
      <c r="KBV71" s="251"/>
      <c r="KBW71" s="251"/>
      <c r="KBX71" s="251"/>
      <c r="KBY71" s="251"/>
      <c r="KBZ71" s="251"/>
      <c r="KCA71" s="251"/>
      <c r="KCB71" s="251"/>
      <c r="KCC71" s="251"/>
      <c r="KCD71" s="251"/>
      <c r="KCE71" s="251"/>
      <c r="KCF71" s="251"/>
      <c r="KCG71" s="251"/>
      <c r="KCH71" s="251"/>
      <c r="KCI71" s="251"/>
      <c r="KCJ71" s="251"/>
      <c r="KCK71" s="251"/>
      <c r="KCL71" s="251"/>
      <c r="KCM71" s="251"/>
      <c r="KCN71" s="251"/>
      <c r="KCO71" s="251"/>
      <c r="KCP71" s="251"/>
      <c r="KCQ71" s="251"/>
      <c r="KCR71" s="251"/>
      <c r="KCS71" s="251"/>
      <c r="KCT71" s="251"/>
      <c r="KCU71" s="251"/>
      <c r="KCV71" s="251"/>
      <c r="KCW71" s="251"/>
      <c r="KCX71" s="251"/>
      <c r="KCY71" s="251"/>
      <c r="KCZ71" s="251"/>
      <c r="KDA71" s="251"/>
      <c r="KDB71" s="251"/>
      <c r="KDC71" s="251"/>
      <c r="KDD71" s="251"/>
      <c r="KDE71" s="251"/>
      <c r="KDF71" s="251"/>
      <c r="KDG71" s="251"/>
      <c r="KDH71" s="251"/>
      <c r="KDI71" s="251"/>
      <c r="KDJ71" s="251"/>
      <c r="KDK71" s="251"/>
      <c r="KDL71" s="251"/>
      <c r="KDM71" s="251"/>
      <c r="KDN71" s="251"/>
      <c r="KDO71" s="251"/>
      <c r="KDP71" s="251"/>
      <c r="KDQ71" s="251"/>
      <c r="KDR71" s="251"/>
      <c r="KDS71" s="251"/>
      <c r="KDT71" s="251"/>
      <c r="KDU71" s="251"/>
      <c r="KDV71" s="251"/>
      <c r="KDW71" s="251"/>
      <c r="KDX71" s="251"/>
      <c r="KDY71" s="251"/>
      <c r="KDZ71" s="251"/>
      <c r="KEA71" s="251"/>
      <c r="KEB71" s="251"/>
      <c r="KEC71" s="251"/>
      <c r="KED71" s="251"/>
      <c r="KEE71" s="251"/>
      <c r="KEF71" s="251"/>
      <c r="KEG71" s="251"/>
      <c r="KEH71" s="251"/>
      <c r="KEI71" s="251"/>
      <c r="KEJ71" s="251"/>
      <c r="KEK71" s="251"/>
      <c r="KEL71" s="251"/>
      <c r="KEM71" s="251"/>
      <c r="KEN71" s="251"/>
      <c r="KEO71" s="251"/>
      <c r="KEP71" s="251"/>
      <c r="KEQ71" s="251"/>
      <c r="KER71" s="251"/>
      <c r="KES71" s="251"/>
      <c r="KET71" s="251"/>
      <c r="KEU71" s="251"/>
      <c r="KEV71" s="251"/>
      <c r="KEW71" s="251"/>
      <c r="KEX71" s="251"/>
      <c r="KEY71" s="251"/>
      <c r="KEZ71" s="251"/>
      <c r="KFA71" s="251"/>
      <c r="KFB71" s="251"/>
      <c r="KFC71" s="251"/>
      <c r="KFD71" s="251"/>
      <c r="KFE71" s="251"/>
      <c r="KFF71" s="251"/>
      <c r="KFG71" s="251"/>
      <c r="KFH71" s="251"/>
      <c r="KFI71" s="251"/>
      <c r="KFJ71" s="251"/>
      <c r="KFK71" s="251"/>
      <c r="KFL71" s="251"/>
      <c r="KFM71" s="251"/>
      <c r="KFN71" s="251"/>
      <c r="KFO71" s="251"/>
      <c r="KFP71" s="251"/>
      <c r="KFQ71" s="251"/>
      <c r="KFR71" s="251"/>
      <c r="KFS71" s="251"/>
      <c r="KFT71" s="251"/>
      <c r="KFU71" s="251"/>
      <c r="KFV71" s="251"/>
      <c r="KFW71" s="251"/>
      <c r="KFX71" s="251"/>
      <c r="KFY71" s="251"/>
      <c r="KFZ71" s="251"/>
      <c r="KGA71" s="251"/>
      <c r="KGB71" s="251"/>
      <c r="KGC71" s="251"/>
      <c r="KGD71" s="251"/>
      <c r="KGE71" s="251"/>
      <c r="KGF71" s="251"/>
      <c r="KGG71" s="251"/>
      <c r="KGH71" s="251"/>
      <c r="KGI71" s="251"/>
      <c r="KGJ71" s="251"/>
      <c r="KGK71" s="251"/>
      <c r="KGL71" s="251"/>
      <c r="KGM71" s="251"/>
      <c r="KGN71" s="251"/>
      <c r="KGO71" s="251"/>
      <c r="KGP71" s="251"/>
      <c r="KGQ71" s="251"/>
      <c r="KGR71" s="251"/>
      <c r="KGS71" s="251"/>
      <c r="KGT71" s="251"/>
      <c r="KGU71" s="251"/>
      <c r="KGV71" s="251"/>
      <c r="KGW71" s="251"/>
      <c r="KGX71" s="251"/>
      <c r="KGY71" s="251"/>
      <c r="KGZ71" s="251"/>
      <c r="KHA71" s="251"/>
      <c r="KHB71" s="251"/>
      <c r="KHC71" s="251"/>
      <c r="KHD71" s="251"/>
      <c r="KHE71" s="251"/>
      <c r="KHF71" s="251"/>
      <c r="KHG71" s="251"/>
      <c r="KHH71" s="251"/>
      <c r="KHI71" s="251"/>
      <c r="KHJ71" s="251"/>
      <c r="KHK71" s="251"/>
      <c r="KHL71" s="251"/>
      <c r="KHM71" s="251"/>
      <c r="KHN71" s="251"/>
      <c r="KHO71" s="251"/>
      <c r="KHP71" s="251"/>
      <c r="KHQ71" s="251"/>
      <c r="KHR71" s="251"/>
      <c r="KHS71" s="251"/>
      <c r="KHT71" s="251"/>
      <c r="KHU71" s="251"/>
      <c r="KHV71" s="251"/>
      <c r="KHW71" s="251"/>
      <c r="KHX71" s="251"/>
      <c r="KHY71" s="251"/>
      <c r="KHZ71" s="251"/>
      <c r="KIA71" s="251"/>
      <c r="KIB71" s="251"/>
      <c r="KIC71" s="251"/>
      <c r="KID71" s="251"/>
      <c r="KIE71" s="251"/>
      <c r="KIF71" s="251"/>
      <c r="KIG71" s="251"/>
      <c r="KIH71" s="251"/>
      <c r="KII71" s="251"/>
      <c r="KIJ71" s="251"/>
      <c r="KIK71" s="251"/>
      <c r="KIL71" s="251"/>
      <c r="KIM71" s="251"/>
      <c r="KIN71" s="251"/>
      <c r="KIO71" s="251"/>
      <c r="KIP71" s="251"/>
      <c r="KIQ71" s="251"/>
      <c r="KIR71" s="251"/>
      <c r="KIS71" s="251"/>
      <c r="KIT71" s="251"/>
      <c r="KIU71" s="251"/>
      <c r="KIV71" s="251"/>
      <c r="KIW71" s="251"/>
      <c r="KIX71" s="251"/>
      <c r="KIY71" s="251"/>
      <c r="KIZ71" s="251"/>
      <c r="KJA71" s="251"/>
      <c r="KJB71" s="251"/>
      <c r="KJC71" s="251"/>
      <c r="KJD71" s="251"/>
      <c r="KJE71" s="251"/>
      <c r="KJF71" s="251"/>
      <c r="KJG71" s="251"/>
      <c r="KJH71" s="251"/>
      <c r="KJI71" s="251"/>
      <c r="KJJ71" s="251"/>
      <c r="KJK71" s="251"/>
      <c r="KJL71" s="251"/>
      <c r="KJM71" s="251"/>
      <c r="KJN71" s="251"/>
      <c r="KJO71" s="251"/>
      <c r="KJP71" s="251"/>
      <c r="KJQ71" s="251"/>
      <c r="KJR71" s="251"/>
      <c r="KJS71" s="251"/>
      <c r="KJT71" s="251"/>
      <c r="KJU71" s="251"/>
      <c r="KJV71" s="251"/>
      <c r="KJW71" s="251"/>
      <c r="KJX71" s="251"/>
      <c r="KJY71" s="251"/>
      <c r="KJZ71" s="251"/>
      <c r="KKA71" s="251"/>
      <c r="KKB71" s="251"/>
      <c r="KKC71" s="251"/>
      <c r="KKD71" s="251"/>
      <c r="KKE71" s="251"/>
      <c r="KKF71" s="251"/>
      <c r="KKG71" s="251"/>
      <c r="KKH71" s="251"/>
      <c r="KKI71" s="251"/>
      <c r="KKJ71" s="251"/>
      <c r="KKK71" s="251"/>
      <c r="KKL71" s="251"/>
      <c r="KKM71" s="251"/>
      <c r="KKN71" s="251"/>
      <c r="KKO71" s="251"/>
      <c r="KKP71" s="251"/>
      <c r="KKQ71" s="251"/>
      <c r="KKR71" s="251"/>
      <c r="KKS71" s="251"/>
      <c r="KKT71" s="251"/>
      <c r="KKU71" s="251"/>
      <c r="KKV71" s="251"/>
      <c r="KKW71" s="251"/>
      <c r="KKX71" s="251"/>
      <c r="KKY71" s="251"/>
      <c r="KKZ71" s="251"/>
      <c r="KLA71" s="251"/>
      <c r="KLB71" s="251"/>
      <c r="KLC71" s="251"/>
      <c r="KLD71" s="251"/>
      <c r="KLE71" s="251"/>
      <c r="KLF71" s="251"/>
      <c r="KLG71" s="251"/>
      <c r="KLH71" s="251"/>
      <c r="KLI71" s="251"/>
      <c r="KLJ71" s="251"/>
      <c r="KLK71" s="251"/>
      <c r="KLL71" s="251"/>
      <c r="KLM71" s="251"/>
      <c r="KLN71" s="251"/>
      <c r="KLO71" s="251"/>
      <c r="KLP71" s="251"/>
      <c r="KLQ71" s="251"/>
      <c r="KLR71" s="251"/>
      <c r="KLS71" s="251"/>
      <c r="KLT71" s="251"/>
      <c r="KLU71" s="251"/>
      <c r="KLV71" s="251"/>
      <c r="KLW71" s="251"/>
      <c r="KLX71" s="251"/>
      <c r="KLY71" s="251"/>
      <c r="KLZ71" s="251"/>
      <c r="KMA71" s="251"/>
      <c r="KMB71" s="251"/>
      <c r="KMC71" s="251"/>
      <c r="KMD71" s="251"/>
      <c r="KME71" s="251"/>
      <c r="KMF71" s="251"/>
      <c r="KMG71" s="251"/>
      <c r="KMH71" s="251"/>
      <c r="KMI71" s="251"/>
      <c r="KMJ71" s="251"/>
      <c r="KMK71" s="251"/>
      <c r="KML71" s="251"/>
      <c r="KMM71" s="251"/>
      <c r="KMN71" s="251"/>
      <c r="KMO71" s="251"/>
      <c r="KMP71" s="251"/>
      <c r="KMQ71" s="251"/>
      <c r="KMR71" s="251"/>
      <c r="KMS71" s="251"/>
      <c r="KMT71" s="251"/>
      <c r="KMU71" s="251"/>
      <c r="KMV71" s="251"/>
      <c r="KMW71" s="251"/>
      <c r="KMX71" s="251"/>
      <c r="KMY71" s="251"/>
      <c r="KMZ71" s="251"/>
      <c r="KNA71" s="251"/>
      <c r="KNB71" s="251"/>
      <c r="KNC71" s="251"/>
      <c r="KND71" s="251"/>
      <c r="KNE71" s="251"/>
      <c r="KNF71" s="251"/>
      <c r="KNG71" s="251"/>
      <c r="KNH71" s="251"/>
      <c r="KNI71" s="251"/>
      <c r="KNJ71" s="251"/>
      <c r="KNK71" s="251"/>
      <c r="KNL71" s="251"/>
      <c r="KNM71" s="251"/>
      <c r="KNN71" s="251"/>
      <c r="KNO71" s="251"/>
      <c r="KNP71" s="251"/>
      <c r="KNQ71" s="251"/>
      <c r="KNR71" s="251"/>
      <c r="KNS71" s="251"/>
      <c r="KNT71" s="251"/>
      <c r="KNU71" s="251"/>
      <c r="KNV71" s="251"/>
      <c r="KNW71" s="251"/>
      <c r="KNX71" s="251"/>
      <c r="KNY71" s="251"/>
      <c r="KNZ71" s="251"/>
      <c r="KOA71" s="251"/>
      <c r="KOB71" s="251"/>
      <c r="KOC71" s="251"/>
      <c r="KOD71" s="251"/>
      <c r="KOE71" s="251"/>
      <c r="KOF71" s="251"/>
      <c r="KOG71" s="251"/>
      <c r="KOH71" s="251"/>
      <c r="KOI71" s="251"/>
      <c r="KOJ71" s="251"/>
      <c r="KOK71" s="251"/>
      <c r="KOL71" s="251"/>
      <c r="KOM71" s="251"/>
      <c r="KON71" s="251"/>
      <c r="KOO71" s="251"/>
      <c r="KOP71" s="251"/>
      <c r="KOQ71" s="251"/>
      <c r="KOR71" s="251"/>
      <c r="KOS71" s="251"/>
      <c r="KOT71" s="251"/>
      <c r="KOU71" s="251"/>
      <c r="KOV71" s="251"/>
      <c r="KOW71" s="251"/>
      <c r="KOX71" s="251"/>
      <c r="KOY71" s="251"/>
      <c r="KOZ71" s="251"/>
      <c r="KPA71" s="251"/>
      <c r="KPB71" s="251"/>
      <c r="KPC71" s="251"/>
      <c r="KPD71" s="251"/>
      <c r="KPE71" s="251"/>
      <c r="KPF71" s="251"/>
      <c r="KPG71" s="251"/>
      <c r="KPH71" s="251"/>
      <c r="KPI71" s="251"/>
      <c r="KPJ71" s="251"/>
      <c r="KPK71" s="251"/>
      <c r="KPL71" s="251"/>
      <c r="KPM71" s="251"/>
      <c r="KPN71" s="251"/>
      <c r="KPO71" s="251"/>
      <c r="KPP71" s="251"/>
      <c r="KPQ71" s="251"/>
      <c r="KPR71" s="251"/>
      <c r="KPS71" s="251"/>
      <c r="KPT71" s="251"/>
      <c r="KPU71" s="251"/>
      <c r="KPV71" s="251"/>
      <c r="KPW71" s="251"/>
      <c r="KPX71" s="251"/>
      <c r="KPY71" s="251"/>
      <c r="KPZ71" s="251"/>
      <c r="KQA71" s="251"/>
      <c r="KQB71" s="251"/>
      <c r="KQC71" s="251"/>
      <c r="KQD71" s="251"/>
      <c r="KQE71" s="251"/>
      <c r="KQF71" s="251"/>
      <c r="KQG71" s="251"/>
      <c r="KQH71" s="251"/>
      <c r="KQI71" s="251"/>
      <c r="KQJ71" s="251"/>
      <c r="KQK71" s="251"/>
      <c r="KQL71" s="251"/>
      <c r="KQM71" s="251"/>
      <c r="KQN71" s="251"/>
      <c r="KQO71" s="251"/>
      <c r="KQP71" s="251"/>
      <c r="KQQ71" s="251"/>
      <c r="KQR71" s="251"/>
      <c r="KQS71" s="251"/>
      <c r="KQT71" s="251"/>
      <c r="KQU71" s="251"/>
      <c r="KQV71" s="251"/>
      <c r="KQW71" s="251"/>
      <c r="KQX71" s="251"/>
      <c r="KQY71" s="251"/>
      <c r="KQZ71" s="251"/>
      <c r="KRA71" s="251"/>
      <c r="KRB71" s="251"/>
      <c r="KRC71" s="251"/>
      <c r="KRD71" s="251"/>
      <c r="KRE71" s="251"/>
      <c r="KRF71" s="251"/>
      <c r="KRG71" s="251"/>
      <c r="KRH71" s="251"/>
      <c r="KRI71" s="251"/>
      <c r="KRJ71" s="251"/>
      <c r="KRK71" s="251"/>
      <c r="KRL71" s="251"/>
      <c r="KRM71" s="251"/>
      <c r="KRN71" s="251"/>
      <c r="KRO71" s="251"/>
      <c r="KRP71" s="251"/>
      <c r="KRQ71" s="251"/>
      <c r="KRR71" s="251"/>
      <c r="KRS71" s="251"/>
      <c r="KRT71" s="251"/>
      <c r="KRU71" s="251"/>
      <c r="KRV71" s="251"/>
      <c r="KRW71" s="251"/>
      <c r="KRX71" s="251"/>
      <c r="KRY71" s="251"/>
      <c r="KRZ71" s="251"/>
      <c r="KSA71" s="251"/>
      <c r="KSB71" s="251"/>
      <c r="KSC71" s="251"/>
      <c r="KSD71" s="251"/>
      <c r="KSE71" s="251"/>
      <c r="KSF71" s="251"/>
      <c r="KSG71" s="251"/>
      <c r="KSH71" s="251"/>
      <c r="KSI71" s="251"/>
      <c r="KSJ71" s="251"/>
      <c r="KSK71" s="251"/>
      <c r="KSL71" s="251"/>
      <c r="KSM71" s="251"/>
      <c r="KSN71" s="251"/>
      <c r="KSO71" s="251"/>
      <c r="KSP71" s="251"/>
      <c r="KSQ71" s="251"/>
      <c r="KSR71" s="251"/>
      <c r="KSS71" s="251"/>
      <c r="KST71" s="251"/>
      <c r="KSU71" s="251"/>
      <c r="KSV71" s="251"/>
      <c r="KSW71" s="251"/>
      <c r="KSX71" s="251"/>
      <c r="KSY71" s="251"/>
      <c r="KSZ71" s="251"/>
      <c r="KTA71" s="251"/>
      <c r="KTB71" s="251"/>
      <c r="KTC71" s="251"/>
      <c r="KTD71" s="251"/>
      <c r="KTE71" s="251"/>
      <c r="KTF71" s="251"/>
      <c r="KTG71" s="251"/>
      <c r="KTH71" s="251"/>
      <c r="KTI71" s="251"/>
      <c r="KTJ71" s="251"/>
      <c r="KTK71" s="251"/>
      <c r="KTL71" s="251"/>
      <c r="KTM71" s="251"/>
      <c r="KTN71" s="251"/>
      <c r="KTO71" s="251"/>
      <c r="KTP71" s="251"/>
      <c r="KTQ71" s="251"/>
      <c r="KTR71" s="251"/>
      <c r="KTS71" s="251"/>
      <c r="KTT71" s="251"/>
      <c r="KTU71" s="251"/>
      <c r="KTV71" s="251"/>
      <c r="KTW71" s="251"/>
      <c r="KTX71" s="251"/>
      <c r="KTY71" s="251"/>
      <c r="KTZ71" s="251"/>
      <c r="KUA71" s="251"/>
      <c r="KUB71" s="251"/>
      <c r="KUC71" s="251"/>
      <c r="KUD71" s="251"/>
      <c r="KUE71" s="251"/>
      <c r="KUF71" s="251"/>
      <c r="KUG71" s="251"/>
      <c r="KUH71" s="251"/>
      <c r="KUI71" s="251"/>
      <c r="KUJ71" s="251"/>
      <c r="KUK71" s="251"/>
      <c r="KUL71" s="251"/>
      <c r="KUM71" s="251"/>
      <c r="KUN71" s="251"/>
      <c r="KUO71" s="251"/>
      <c r="KUP71" s="251"/>
      <c r="KUQ71" s="251"/>
      <c r="KUR71" s="251"/>
      <c r="KUS71" s="251"/>
      <c r="KUT71" s="251"/>
      <c r="KUU71" s="251"/>
      <c r="KUV71" s="251"/>
      <c r="KUW71" s="251"/>
      <c r="KUX71" s="251"/>
      <c r="KUY71" s="251"/>
      <c r="KUZ71" s="251"/>
      <c r="KVA71" s="251"/>
      <c r="KVB71" s="251"/>
      <c r="KVC71" s="251"/>
      <c r="KVD71" s="251"/>
      <c r="KVE71" s="251"/>
      <c r="KVF71" s="251"/>
      <c r="KVG71" s="251"/>
      <c r="KVH71" s="251"/>
      <c r="KVI71" s="251"/>
      <c r="KVJ71" s="251"/>
      <c r="KVK71" s="251"/>
      <c r="KVL71" s="251"/>
      <c r="KVM71" s="251"/>
      <c r="KVN71" s="251"/>
      <c r="KVO71" s="251"/>
      <c r="KVP71" s="251"/>
      <c r="KVQ71" s="251"/>
      <c r="KVR71" s="251"/>
      <c r="KVS71" s="251"/>
      <c r="KVT71" s="251"/>
      <c r="KVU71" s="251"/>
      <c r="KVV71" s="251"/>
      <c r="KVW71" s="251"/>
      <c r="KVX71" s="251"/>
      <c r="KVY71" s="251"/>
      <c r="KVZ71" s="251"/>
      <c r="KWA71" s="251"/>
      <c r="KWB71" s="251"/>
      <c r="KWC71" s="251"/>
      <c r="KWD71" s="251"/>
      <c r="KWE71" s="251"/>
      <c r="KWF71" s="251"/>
      <c r="KWG71" s="251"/>
      <c r="KWH71" s="251"/>
      <c r="KWI71" s="251"/>
      <c r="KWJ71" s="251"/>
      <c r="KWK71" s="251"/>
      <c r="KWL71" s="251"/>
      <c r="KWM71" s="251"/>
      <c r="KWN71" s="251"/>
      <c r="KWO71" s="251"/>
      <c r="KWP71" s="251"/>
      <c r="KWQ71" s="251"/>
      <c r="KWR71" s="251"/>
      <c r="KWS71" s="251"/>
      <c r="KWT71" s="251"/>
      <c r="KWU71" s="251"/>
      <c r="KWV71" s="251"/>
      <c r="KWW71" s="251"/>
      <c r="KWX71" s="251"/>
      <c r="KWY71" s="251"/>
      <c r="KWZ71" s="251"/>
      <c r="KXA71" s="251"/>
      <c r="KXB71" s="251"/>
      <c r="KXC71" s="251"/>
      <c r="KXD71" s="251"/>
      <c r="KXE71" s="251"/>
      <c r="KXF71" s="251"/>
      <c r="KXG71" s="251"/>
      <c r="KXH71" s="251"/>
      <c r="KXI71" s="251"/>
      <c r="KXJ71" s="251"/>
      <c r="KXK71" s="251"/>
      <c r="KXL71" s="251"/>
      <c r="KXM71" s="251"/>
      <c r="KXN71" s="251"/>
      <c r="KXO71" s="251"/>
      <c r="KXP71" s="251"/>
      <c r="KXQ71" s="251"/>
      <c r="KXR71" s="251"/>
      <c r="KXS71" s="251"/>
      <c r="KXT71" s="251"/>
      <c r="KXU71" s="251"/>
      <c r="KXV71" s="251"/>
      <c r="KXW71" s="251"/>
      <c r="KXX71" s="251"/>
      <c r="KXY71" s="251"/>
      <c r="KXZ71" s="251"/>
      <c r="KYA71" s="251"/>
      <c r="KYB71" s="251"/>
      <c r="KYC71" s="251"/>
      <c r="KYD71" s="251"/>
      <c r="KYE71" s="251"/>
      <c r="KYF71" s="251"/>
      <c r="KYG71" s="251"/>
      <c r="KYH71" s="251"/>
      <c r="KYI71" s="251"/>
      <c r="KYJ71" s="251"/>
      <c r="KYK71" s="251"/>
      <c r="KYL71" s="251"/>
      <c r="KYM71" s="251"/>
      <c r="KYN71" s="251"/>
      <c r="KYO71" s="251"/>
      <c r="KYP71" s="251"/>
      <c r="KYQ71" s="251"/>
      <c r="KYR71" s="251"/>
      <c r="KYS71" s="251"/>
      <c r="KYT71" s="251"/>
      <c r="KYU71" s="251"/>
      <c r="KYV71" s="251"/>
      <c r="KYW71" s="251"/>
      <c r="KYX71" s="251"/>
      <c r="KYY71" s="251"/>
      <c r="KYZ71" s="251"/>
      <c r="KZA71" s="251"/>
      <c r="KZB71" s="251"/>
      <c r="KZC71" s="251"/>
      <c r="KZD71" s="251"/>
      <c r="KZE71" s="251"/>
      <c r="KZF71" s="251"/>
      <c r="KZG71" s="251"/>
      <c r="KZH71" s="251"/>
      <c r="KZI71" s="251"/>
      <c r="KZJ71" s="251"/>
      <c r="KZK71" s="251"/>
      <c r="KZL71" s="251"/>
      <c r="KZM71" s="251"/>
      <c r="KZN71" s="251"/>
      <c r="KZO71" s="251"/>
      <c r="KZP71" s="251"/>
      <c r="KZQ71" s="251"/>
      <c r="KZR71" s="251"/>
      <c r="KZS71" s="251"/>
      <c r="KZT71" s="251"/>
      <c r="KZU71" s="251"/>
      <c r="KZV71" s="251"/>
      <c r="KZW71" s="251"/>
      <c r="KZX71" s="251"/>
      <c r="KZY71" s="251"/>
      <c r="KZZ71" s="251"/>
      <c r="LAA71" s="251"/>
      <c r="LAB71" s="251"/>
      <c r="LAC71" s="251"/>
      <c r="LAD71" s="251"/>
      <c r="LAE71" s="251"/>
      <c r="LAF71" s="251"/>
      <c r="LAG71" s="251"/>
      <c r="LAH71" s="251"/>
      <c r="LAI71" s="251"/>
      <c r="LAJ71" s="251"/>
      <c r="LAK71" s="251"/>
      <c r="LAL71" s="251"/>
      <c r="LAM71" s="251"/>
      <c r="LAN71" s="251"/>
      <c r="LAO71" s="251"/>
      <c r="LAP71" s="251"/>
      <c r="LAQ71" s="251"/>
      <c r="LAR71" s="251"/>
      <c r="LAS71" s="251"/>
      <c r="LAT71" s="251"/>
      <c r="LAU71" s="251"/>
      <c r="LAV71" s="251"/>
      <c r="LAW71" s="251"/>
      <c r="LAX71" s="251"/>
      <c r="LAY71" s="251"/>
      <c r="LAZ71" s="251"/>
      <c r="LBA71" s="251"/>
      <c r="LBB71" s="251"/>
      <c r="LBC71" s="251"/>
      <c r="LBD71" s="251"/>
      <c r="LBE71" s="251"/>
      <c r="LBF71" s="251"/>
      <c r="LBG71" s="251"/>
      <c r="LBH71" s="251"/>
      <c r="LBI71" s="251"/>
      <c r="LBJ71" s="251"/>
      <c r="LBK71" s="251"/>
      <c r="LBL71" s="251"/>
      <c r="LBM71" s="251"/>
      <c r="LBN71" s="251"/>
      <c r="LBO71" s="251"/>
      <c r="LBP71" s="251"/>
      <c r="LBQ71" s="251"/>
      <c r="LBR71" s="251"/>
      <c r="LBS71" s="251"/>
      <c r="LBT71" s="251"/>
      <c r="LBU71" s="251"/>
      <c r="LBV71" s="251"/>
      <c r="LBW71" s="251"/>
      <c r="LBX71" s="251"/>
      <c r="LBY71" s="251"/>
      <c r="LBZ71" s="251"/>
      <c r="LCA71" s="251"/>
      <c r="LCB71" s="251"/>
      <c r="LCC71" s="251"/>
      <c r="LCD71" s="251"/>
      <c r="LCE71" s="251"/>
      <c r="LCF71" s="251"/>
      <c r="LCG71" s="251"/>
      <c r="LCH71" s="251"/>
      <c r="LCI71" s="251"/>
      <c r="LCJ71" s="251"/>
      <c r="LCK71" s="251"/>
      <c r="LCL71" s="251"/>
      <c r="LCM71" s="251"/>
      <c r="LCN71" s="251"/>
      <c r="LCO71" s="251"/>
      <c r="LCP71" s="251"/>
      <c r="LCQ71" s="251"/>
      <c r="LCR71" s="251"/>
      <c r="LCS71" s="251"/>
      <c r="LCT71" s="251"/>
      <c r="LCU71" s="251"/>
      <c r="LCV71" s="251"/>
      <c r="LCW71" s="251"/>
      <c r="LCX71" s="251"/>
      <c r="LCY71" s="251"/>
      <c r="LCZ71" s="251"/>
      <c r="LDA71" s="251"/>
      <c r="LDB71" s="251"/>
      <c r="LDC71" s="251"/>
      <c r="LDD71" s="251"/>
      <c r="LDE71" s="251"/>
      <c r="LDF71" s="251"/>
      <c r="LDG71" s="251"/>
      <c r="LDH71" s="251"/>
      <c r="LDI71" s="251"/>
      <c r="LDJ71" s="251"/>
      <c r="LDK71" s="251"/>
      <c r="LDL71" s="251"/>
      <c r="LDM71" s="251"/>
      <c r="LDN71" s="251"/>
      <c r="LDO71" s="251"/>
      <c r="LDP71" s="251"/>
      <c r="LDQ71" s="251"/>
      <c r="LDR71" s="251"/>
      <c r="LDS71" s="251"/>
      <c r="LDT71" s="251"/>
      <c r="LDU71" s="251"/>
      <c r="LDV71" s="251"/>
      <c r="LDW71" s="251"/>
      <c r="LDX71" s="251"/>
      <c r="LDY71" s="251"/>
      <c r="LDZ71" s="251"/>
      <c r="LEA71" s="251"/>
      <c r="LEB71" s="251"/>
      <c r="LEC71" s="251"/>
      <c r="LED71" s="251"/>
      <c r="LEE71" s="251"/>
      <c r="LEF71" s="251"/>
      <c r="LEG71" s="251"/>
      <c r="LEH71" s="251"/>
      <c r="LEI71" s="251"/>
      <c r="LEJ71" s="251"/>
      <c r="LEK71" s="251"/>
      <c r="LEL71" s="251"/>
      <c r="LEM71" s="251"/>
      <c r="LEN71" s="251"/>
      <c r="LEO71" s="251"/>
      <c r="LEP71" s="251"/>
      <c r="LEQ71" s="251"/>
      <c r="LER71" s="251"/>
      <c r="LES71" s="251"/>
      <c r="LET71" s="251"/>
      <c r="LEU71" s="251"/>
      <c r="LEV71" s="251"/>
      <c r="LEW71" s="251"/>
      <c r="LEX71" s="251"/>
      <c r="LEY71" s="251"/>
      <c r="LEZ71" s="251"/>
      <c r="LFA71" s="251"/>
      <c r="LFB71" s="251"/>
      <c r="LFC71" s="251"/>
      <c r="LFD71" s="251"/>
      <c r="LFE71" s="251"/>
      <c r="LFF71" s="251"/>
      <c r="LFG71" s="251"/>
      <c r="LFH71" s="251"/>
      <c r="LFI71" s="251"/>
      <c r="LFJ71" s="251"/>
      <c r="LFK71" s="251"/>
      <c r="LFL71" s="251"/>
      <c r="LFM71" s="251"/>
      <c r="LFN71" s="251"/>
      <c r="LFO71" s="251"/>
      <c r="LFP71" s="251"/>
      <c r="LFQ71" s="251"/>
      <c r="LFR71" s="251"/>
      <c r="LFS71" s="251"/>
      <c r="LFT71" s="251"/>
      <c r="LFU71" s="251"/>
      <c r="LFV71" s="251"/>
      <c r="LFW71" s="251"/>
      <c r="LFX71" s="251"/>
      <c r="LFY71" s="251"/>
      <c r="LFZ71" s="251"/>
      <c r="LGA71" s="251"/>
      <c r="LGB71" s="251"/>
      <c r="LGC71" s="251"/>
      <c r="LGD71" s="251"/>
      <c r="LGE71" s="251"/>
      <c r="LGF71" s="251"/>
      <c r="LGG71" s="251"/>
      <c r="LGH71" s="251"/>
      <c r="LGI71" s="251"/>
      <c r="LGJ71" s="251"/>
      <c r="LGK71" s="251"/>
      <c r="LGL71" s="251"/>
      <c r="LGM71" s="251"/>
      <c r="LGN71" s="251"/>
      <c r="LGO71" s="251"/>
      <c r="LGP71" s="251"/>
      <c r="LGQ71" s="251"/>
      <c r="LGR71" s="251"/>
      <c r="LGS71" s="251"/>
      <c r="LGT71" s="251"/>
      <c r="LGU71" s="251"/>
      <c r="LGV71" s="251"/>
      <c r="LGW71" s="251"/>
      <c r="LGX71" s="251"/>
      <c r="LGY71" s="251"/>
      <c r="LGZ71" s="251"/>
      <c r="LHA71" s="251"/>
      <c r="LHB71" s="251"/>
      <c r="LHC71" s="251"/>
      <c r="LHD71" s="251"/>
      <c r="LHE71" s="251"/>
      <c r="LHF71" s="251"/>
      <c r="LHG71" s="251"/>
      <c r="LHH71" s="251"/>
      <c r="LHI71" s="251"/>
      <c r="LHJ71" s="251"/>
      <c r="LHK71" s="251"/>
      <c r="LHL71" s="251"/>
      <c r="LHM71" s="251"/>
      <c r="LHN71" s="251"/>
      <c r="LHO71" s="251"/>
      <c r="LHP71" s="251"/>
      <c r="LHQ71" s="251"/>
      <c r="LHR71" s="251"/>
      <c r="LHS71" s="251"/>
      <c r="LHT71" s="251"/>
      <c r="LHU71" s="251"/>
      <c r="LHV71" s="251"/>
      <c r="LHW71" s="251"/>
      <c r="LHX71" s="251"/>
      <c r="LHY71" s="251"/>
      <c r="LHZ71" s="251"/>
      <c r="LIA71" s="251"/>
      <c r="LIB71" s="251"/>
      <c r="LIC71" s="251"/>
      <c r="LID71" s="251"/>
      <c r="LIE71" s="251"/>
      <c r="LIF71" s="251"/>
      <c r="LIG71" s="251"/>
      <c r="LIH71" s="251"/>
      <c r="LII71" s="251"/>
      <c r="LIJ71" s="251"/>
      <c r="LIK71" s="251"/>
      <c r="LIL71" s="251"/>
      <c r="LIM71" s="251"/>
      <c r="LIN71" s="251"/>
      <c r="LIO71" s="251"/>
      <c r="LIP71" s="251"/>
      <c r="LIQ71" s="251"/>
      <c r="LIR71" s="251"/>
      <c r="LIS71" s="251"/>
      <c r="LIT71" s="251"/>
      <c r="LIU71" s="251"/>
      <c r="LIV71" s="251"/>
      <c r="LIW71" s="251"/>
      <c r="LIX71" s="251"/>
      <c r="LIY71" s="251"/>
      <c r="LIZ71" s="251"/>
      <c r="LJA71" s="251"/>
      <c r="LJB71" s="251"/>
      <c r="LJC71" s="251"/>
      <c r="LJD71" s="251"/>
      <c r="LJE71" s="251"/>
      <c r="LJF71" s="251"/>
      <c r="LJG71" s="251"/>
      <c r="LJH71" s="251"/>
      <c r="LJI71" s="251"/>
      <c r="LJJ71" s="251"/>
      <c r="LJK71" s="251"/>
      <c r="LJL71" s="251"/>
      <c r="LJM71" s="251"/>
      <c r="LJN71" s="251"/>
      <c r="LJO71" s="251"/>
      <c r="LJP71" s="251"/>
      <c r="LJQ71" s="251"/>
      <c r="LJR71" s="251"/>
      <c r="LJS71" s="251"/>
      <c r="LJT71" s="251"/>
      <c r="LJU71" s="251"/>
      <c r="LJV71" s="251"/>
      <c r="LJW71" s="251"/>
      <c r="LJX71" s="251"/>
      <c r="LJY71" s="251"/>
      <c r="LJZ71" s="251"/>
      <c r="LKA71" s="251"/>
      <c r="LKB71" s="251"/>
      <c r="LKC71" s="251"/>
      <c r="LKD71" s="251"/>
      <c r="LKE71" s="251"/>
      <c r="LKF71" s="251"/>
      <c r="LKG71" s="251"/>
      <c r="LKH71" s="251"/>
      <c r="LKI71" s="251"/>
      <c r="LKJ71" s="251"/>
      <c r="LKK71" s="251"/>
      <c r="LKL71" s="251"/>
      <c r="LKM71" s="251"/>
      <c r="LKN71" s="251"/>
      <c r="LKO71" s="251"/>
      <c r="LKP71" s="251"/>
      <c r="LKQ71" s="251"/>
      <c r="LKR71" s="251"/>
      <c r="LKS71" s="251"/>
      <c r="LKT71" s="251"/>
      <c r="LKU71" s="251"/>
      <c r="LKV71" s="251"/>
      <c r="LKW71" s="251"/>
      <c r="LKX71" s="251"/>
      <c r="LKY71" s="251"/>
      <c r="LKZ71" s="251"/>
      <c r="LLA71" s="251"/>
      <c r="LLB71" s="251"/>
      <c r="LLC71" s="251"/>
      <c r="LLD71" s="251"/>
      <c r="LLE71" s="251"/>
      <c r="LLF71" s="251"/>
      <c r="LLG71" s="251"/>
      <c r="LLH71" s="251"/>
      <c r="LLI71" s="251"/>
      <c r="LLJ71" s="251"/>
      <c r="LLK71" s="251"/>
      <c r="LLL71" s="251"/>
      <c r="LLM71" s="251"/>
      <c r="LLN71" s="251"/>
      <c r="LLO71" s="251"/>
      <c r="LLP71" s="251"/>
      <c r="LLQ71" s="251"/>
      <c r="LLR71" s="251"/>
      <c r="LLS71" s="251"/>
      <c r="LLT71" s="251"/>
      <c r="LLU71" s="251"/>
      <c r="LLV71" s="251"/>
      <c r="LLW71" s="251"/>
      <c r="LLX71" s="251"/>
      <c r="LLY71" s="251"/>
      <c r="LLZ71" s="251"/>
      <c r="LMA71" s="251"/>
      <c r="LMB71" s="251"/>
      <c r="LMC71" s="251"/>
      <c r="LMD71" s="251"/>
      <c r="LME71" s="251"/>
      <c r="LMF71" s="251"/>
      <c r="LMG71" s="251"/>
      <c r="LMH71" s="251"/>
      <c r="LMI71" s="251"/>
      <c r="LMJ71" s="251"/>
      <c r="LMK71" s="251"/>
      <c r="LML71" s="251"/>
      <c r="LMM71" s="251"/>
      <c r="LMN71" s="251"/>
      <c r="LMO71" s="251"/>
      <c r="LMP71" s="251"/>
      <c r="LMQ71" s="251"/>
      <c r="LMR71" s="251"/>
      <c r="LMS71" s="251"/>
      <c r="LMT71" s="251"/>
      <c r="LMU71" s="251"/>
      <c r="LMV71" s="251"/>
      <c r="LMW71" s="251"/>
      <c r="LMX71" s="251"/>
      <c r="LMY71" s="251"/>
      <c r="LMZ71" s="251"/>
      <c r="LNA71" s="251"/>
      <c r="LNB71" s="251"/>
      <c r="LNC71" s="251"/>
      <c r="LND71" s="251"/>
      <c r="LNE71" s="251"/>
      <c r="LNF71" s="251"/>
      <c r="LNG71" s="251"/>
      <c r="LNH71" s="251"/>
      <c r="LNI71" s="251"/>
      <c r="LNJ71" s="251"/>
      <c r="LNK71" s="251"/>
      <c r="LNL71" s="251"/>
      <c r="LNM71" s="251"/>
      <c r="LNN71" s="251"/>
      <c r="LNO71" s="251"/>
      <c r="LNP71" s="251"/>
      <c r="LNQ71" s="251"/>
      <c r="LNR71" s="251"/>
      <c r="LNS71" s="251"/>
      <c r="LNT71" s="251"/>
      <c r="LNU71" s="251"/>
      <c r="LNV71" s="251"/>
      <c r="LNW71" s="251"/>
      <c r="LNX71" s="251"/>
      <c r="LNY71" s="251"/>
      <c r="LNZ71" s="251"/>
      <c r="LOA71" s="251"/>
      <c r="LOB71" s="251"/>
      <c r="LOC71" s="251"/>
      <c r="LOD71" s="251"/>
      <c r="LOE71" s="251"/>
      <c r="LOF71" s="251"/>
      <c r="LOG71" s="251"/>
      <c r="LOH71" s="251"/>
      <c r="LOI71" s="251"/>
      <c r="LOJ71" s="251"/>
      <c r="LOK71" s="251"/>
      <c r="LOL71" s="251"/>
      <c r="LOM71" s="251"/>
      <c r="LON71" s="251"/>
      <c r="LOO71" s="251"/>
      <c r="LOP71" s="251"/>
      <c r="LOQ71" s="251"/>
      <c r="LOR71" s="251"/>
      <c r="LOS71" s="251"/>
      <c r="LOT71" s="251"/>
      <c r="LOU71" s="251"/>
      <c r="LOV71" s="251"/>
      <c r="LOW71" s="251"/>
      <c r="LOX71" s="251"/>
      <c r="LOY71" s="251"/>
      <c r="LOZ71" s="251"/>
      <c r="LPA71" s="251"/>
      <c r="LPB71" s="251"/>
      <c r="LPC71" s="251"/>
      <c r="LPD71" s="251"/>
      <c r="LPE71" s="251"/>
      <c r="LPF71" s="251"/>
      <c r="LPG71" s="251"/>
      <c r="LPH71" s="251"/>
      <c r="LPI71" s="251"/>
      <c r="LPJ71" s="251"/>
      <c r="LPK71" s="251"/>
      <c r="LPL71" s="251"/>
      <c r="LPM71" s="251"/>
      <c r="LPN71" s="251"/>
      <c r="LPO71" s="251"/>
      <c r="LPP71" s="251"/>
      <c r="LPQ71" s="251"/>
      <c r="LPR71" s="251"/>
      <c r="LPS71" s="251"/>
      <c r="LPT71" s="251"/>
      <c r="LPU71" s="251"/>
      <c r="LPV71" s="251"/>
      <c r="LPW71" s="251"/>
      <c r="LPX71" s="251"/>
      <c r="LPY71" s="251"/>
      <c r="LPZ71" s="251"/>
      <c r="LQA71" s="251"/>
      <c r="LQB71" s="251"/>
      <c r="LQC71" s="251"/>
      <c r="LQD71" s="251"/>
      <c r="LQE71" s="251"/>
      <c r="LQF71" s="251"/>
      <c r="LQG71" s="251"/>
      <c r="LQH71" s="251"/>
      <c r="LQI71" s="251"/>
      <c r="LQJ71" s="251"/>
      <c r="LQK71" s="251"/>
      <c r="LQL71" s="251"/>
      <c r="LQM71" s="251"/>
      <c r="LQN71" s="251"/>
      <c r="LQO71" s="251"/>
      <c r="LQP71" s="251"/>
      <c r="LQQ71" s="251"/>
      <c r="LQR71" s="251"/>
      <c r="LQS71" s="251"/>
      <c r="LQT71" s="251"/>
      <c r="LQU71" s="251"/>
      <c r="LQV71" s="251"/>
      <c r="LQW71" s="251"/>
      <c r="LQX71" s="251"/>
      <c r="LQY71" s="251"/>
      <c r="LQZ71" s="251"/>
      <c r="LRA71" s="251"/>
      <c r="LRB71" s="251"/>
      <c r="LRC71" s="251"/>
      <c r="LRD71" s="251"/>
      <c r="LRE71" s="251"/>
      <c r="LRF71" s="251"/>
      <c r="LRG71" s="251"/>
      <c r="LRH71" s="251"/>
      <c r="LRI71" s="251"/>
      <c r="LRJ71" s="251"/>
      <c r="LRK71" s="251"/>
      <c r="LRL71" s="251"/>
      <c r="LRM71" s="251"/>
      <c r="LRN71" s="251"/>
      <c r="LRO71" s="251"/>
      <c r="LRP71" s="251"/>
      <c r="LRQ71" s="251"/>
      <c r="LRR71" s="251"/>
      <c r="LRS71" s="251"/>
      <c r="LRT71" s="251"/>
      <c r="LRU71" s="251"/>
      <c r="LRV71" s="251"/>
      <c r="LRW71" s="251"/>
      <c r="LRX71" s="251"/>
      <c r="LRY71" s="251"/>
      <c r="LRZ71" s="251"/>
      <c r="LSA71" s="251"/>
      <c r="LSB71" s="251"/>
      <c r="LSC71" s="251"/>
      <c r="LSD71" s="251"/>
      <c r="LSE71" s="251"/>
      <c r="LSF71" s="251"/>
      <c r="LSG71" s="251"/>
      <c r="LSH71" s="251"/>
      <c r="LSI71" s="251"/>
      <c r="LSJ71" s="251"/>
      <c r="LSK71" s="251"/>
      <c r="LSL71" s="251"/>
      <c r="LSM71" s="251"/>
      <c r="LSN71" s="251"/>
      <c r="LSO71" s="251"/>
      <c r="LSP71" s="251"/>
      <c r="LSQ71" s="251"/>
      <c r="LSR71" s="251"/>
      <c r="LSS71" s="251"/>
      <c r="LST71" s="251"/>
      <c r="LSU71" s="251"/>
      <c r="LSV71" s="251"/>
      <c r="LSW71" s="251"/>
      <c r="LSX71" s="251"/>
      <c r="LSY71" s="251"/>
      <c r="LSZ71" s="251"/>
      <c r="LTA71" s="251"/>
      <c r="LTB71" s="251"/>
      <c r="LTC71" s="251"/>
      <c r="LTD71" s="251"/>
      <c r="LTE71" s="251"/>
      <c r="LTF71" s="251"/>
      <c r="LTG71" s="251"/>
      <c r="LTH71" s="251"/>
      <c r="LTI71" s="251"/>
      <c r="LTJ71" s="251"/>
      <c r="LTK71" s="251"/>
      <c r="LTL71" s="251"/>
      <c r="LTM71" s="251"/>
      <c r="LTN71" s="251"/>
      <c r="LTO71" s="251"/>
      <c r="LTP71" s="251"/>
      <c r="LTQ71" s="251"/>
      <c r="LTR71" s="251"/>
      <c r="LTS71" s="251"/>
      <c r="LTT71" s="251"/>
      <c r="LTU71" s="251"/>
      <c r="LTV71" s="251"/>
      <c r="LTW71" s="251"/>
      <c r="LTX71" s="251"/>
      <c r="LTY71" s="251"/>
      <c r="LTZ71" s="251"/>
      <c r="LUA71" s="251"/>
      <c r="LUB71" s="251"/>
      <c r="LUC71" s="251"/>
      <c r="LUD71" s="251"/>
      <c r="LUE71" s="251"/>
      <c r="LUF71" s="251"/>
      <c r="LUG71" s="251"/>
      <c r="LUH71" s="251"/>
      <c r="LUI71" s="251"/>
      <c r="LUJ71" s="251"/>
      <c r="LUK71" s="251"/>
      <c r="LUL71" s="251"/>
      <c r="LUM71" s="251"/>
      <c r="LUN71" s="251"/>
      <c r="LUO71" s="251"/>
      <c r="LUP71" s="251"/>
      <c r="LUQ71" s="251"/>
      <c r="LUR71" s="251"/>
      <c r="LUS71" s="251"/>
      <c r="LUT71" s="251"/>
      <c r="LUU71" s="251"/>
      <c r="LUV71" s="251"/>
      <c r="LUW71" s="251"/>
      <c r="LUX71" s="251"/>
      <c r="LUY71" s="251"/>
      <c r="LUZ71" s="251"/>
      <c r="LVA71" s="251"/>
      <c r="LVB71" s="251"/>
      <c r="LVC71" s="251"/>
      <c r="LVD71" s="251"/>
      <c r="LVE71" s="251"/>
      <c r="LVF71" s="251"/>
      <c r="LVG71" s="251"/>
      <c r="LVH71" s="251"/>
      <c r="LVI71" s="251"/>
      <c r="LVJ71" s="251"/>
      <c r="LVK71" s="251"/>
      <c r="LVL71" s="251"/>
      <c r="LVM71" s="251"/>
      <c r="LVN71" s="251"/>
      <c r="LVO71" s="251"/>
      <c r="LVP71" s="251"/>
      <c r="LVQ71" s="251"/>
      <c r="LVR71" s="251"/>
      <c r="LVS71" s="251"/>
      <c r="LVT71" s="251"/>
      <c r="LVU71" s="251"/>
      <c r="LVV71" s="251"/>
      <c r="LVW71" s="251"/>
      <c r="LVX71" s="251"/>
      <c r="LVY71" s="251"/>
      <c r="LVZ71" s="251"/>
      <c r="LWA71" s="251"/>
      <c r="LWB71" s="251"/>
      <c r="LWC71" s="251"/>
      <c r="LWD71" s="251"/>
      <c r="LWE71" s="251"/>
      <c r="LWF71" s="251"/>
      <c r="LWG71" s="251"/>
      <c r="LWH71" s="251"/>
      <c r="LWI71" s="251"/>
      <c r="LWJ71" s="251"/>
      <c r="LWK71" s="251"/>
      <c r="LWL71" s="251"/>
      <c r="LWM71" s="251"/>
      <c r="LWN71" s="251"/>
      <c r="LWO71" s="251"/>
      <c r="LWP71" s="251"/>
      <c r="LWQ71" s="251"/>
      <c r="LWR71" s="251"/>
      <c r="LWS71" s="251"/>
      <c r="LWT71" s="251"/>
      <c r="LWU71" s="251"/>
      <c r="LWV71" s="251"/>
      <c r="LWW71" s="251"/>
      <c r="LWX71" s="251"/>
      <c r="LWY71" s="251"/>
      <c r="LWZ71" s="251"/>
      <c r="LXA71" s="251"/>
      <c r="LXB71" s="251"/>
      <c r="LXC71" s="251"/>
      <c r="LXD71" s="251"/>
      <c r="LXE71" s="251"/>
      <c r="LXF71" s="251"/>
      <c r="LXG71" s="251"/>
      <c r="LXH71" s="251"/>
      <c r="LXI71" s="251"/>
      <c r="LXJ71" s="251"/>
      <c r="LXK71" s="251"/>
      <c r="LXL71" s="251"/>
      <c r="LXM71" s="251"/>
      <c r="LXN71" s="251"/>
      <c r="LXO71" s="251"/>
      <c r="LXP71" s="251"/>
      <c r="LXQ71" s="251"/>
      <c r="LXR71" s="251"/>
      <c r="LXS71" s="251"/>
      <c r="LXT71" s="251"/>
      <c r="LXU71" s="251"/>
      <c r="LXV71" s="251"/>
      <c r="LXW71" s="251"/>
      <c r="LXX71" s="251"/>
      <c r="LXY71" s="251"/>
      <c r="LXZ71" s="251"/>
      <c r="LYA71" s="251"/>
      <c r="LYB71" s="251"/>
      <c r="LYC71" s="251"/>
      <c r="LYD71" s="251"/>
      <c r="LYE71" s="251"/>
      <c r="LYF71" s="251"/>
      <c r="LYG71" s="251"/>
      <c r="LYH71" s="251"/>
      <c r="LYI71" s="251"/>
      <c r="LYJ71" s="251"/>
      <c r="LYK71" s="251"/>
      <c r="LYL71" s="251"/>
      <c r="LYM71" s="251"/>
      <c r="LYN71" s="251"/>
      <c r="LYO71" s="251"/>
      <c r="LYP71" s="251"/>
      <c r="LYQ71" s="251"/>
      <c r="LYR71" s="251"/>
      <c r="LYS71" s="251"/>
      <c r="LYT71" s="251"/>
      <c r="LYU71" s="251"/>
      <c r="LYV71" s="251"/>
      <c r="LYW71" s="251"/>
      <c r="LYX71" s="251"/>
      <c r="LYY71" s="251"/>
      <c r="LYZ71" s="251"/>
      <c r="LZA71" s="251"/>
      <c r="LZB71" s="251"/>
      <c r="LZC71" s="251"/>
      <c r="LZD71" s="251"/>
      <c r="LZE71" s="251"/>
      <c r="LZF71" s="251"/>
      <c r="LZG71" s="251"/>
      <c r="LZH71" s="251"/>
      <c r="LZI71" s="251"/>
      <c r="LZJ71" s="251"/>
      <c r="LZK71" s="251"/>
      <c r="LZL71" s="251"/>
      <c r="LZM71" s="251"/>
      <c r="LZN71" s="251"/>
      <c r="LZO71" s="251"/>
      <c r="LZP71" s="251"/>
      <c r="LZQ71" s="251"/>
      <c r="LZR71" s="251"/>
      <c r="LZS71" s="251"/>
      <c r="LZT71" s="251"/>
      <c r="LZU71" s="251"/>
      <c r="LZV71" s="251"/>
      <c r="LZW71" s="251"/>
      <c r="LZX71" s="251"/>
      <c r="LZY71" s="251"/>
      <c r="LZZ71" s="251"/>
      <c r="MAA71" s="251"/>
      <c r="MAB71" s="251"/>
      <c r="MAC71" s="251"/>
      <c r="MAD71" s="251"/>
      <c r="MAE71" s="251"/>
      <c r="MAF71" s="251"/>
      <c r="MAG71" s="251"/>
      <c r="MAH71" s="251"/>
      <c r="MAI71" s="251"/>
      <c r="MAJ71" s="251"/>
      <c r="MAK71" s="251"/>
      <c r="MAL71" s="251"/>
      <c r="MAM71" s="251"/>
      <c r="MAN71" s="251"/>
      <c r="MAO71" s="251"/>
      <c r="MAP71" s="251"/>
      <c r="MAQ71" s="251"/>
      <c r="MAR71" s="251"/>
      <c r="MAS71" s="251"/>
      <c r="MAT71" s="251"/>
      <c r="MAU71" s="251"/>
      <c r="MAV71" s="251"/>
      <c r="MAW71" s="251"/>
      <c r="MAX71" s="251"/>
      <c r="MAY71" s="251"/>
      <c r="MAZ71" s="251"/>
      <c r="MBA71" s="251"/>
      <c r="MBB71" s="251"/>
      <c r="MBC71" s="251"/>
      <c r="MBD71" s="251"/>
      <c r="MBE71" s="251"/>
      <c r="MBF71" s="251"/>
      <c r="MBG71" s="251"/>
      <c r="MBH71" s="251"/>
      <c r="MBI71" s="251"/>
      <c r="MBJ71" s="251"/>
      <c r="MBK71" s="251"/>
      <c r="MBL71" s="251"/>
      <c r="MBM71" s="251"/>
      <c r="MBN71" s="251"/>
      <c r="MBO71" s="251"/>
      <c r="MBP71" s="251"/>
      <c r="MBQ71" s="251"/>
      <c r="MBR71" s="251"/>
      <c r="MBS71" s="251"/>
      <c r="MBT71" s="251"/>
      <c r="MBU71" s="251"/>
      <c r="MBV71" s="251"/>
      <c r="MBW71" s="251"/>
      <c r="MBX71" s="251"/>
      <c r="MBY71" s="251"/>
      <c r="MBZ71" s="251"/>
      <c r="MCA71" s="251"/>
      <c r="MCB71" s="251"/>
      <c r="MCC71" s="251"/>
      <c r="MCD71" s="251"/>
      <c r="MCE71" s="251"/>
      <c r="MCF71" s="251"/>
      <c r="MCG71" s="251"/>
      <c r="MCH71" s="251"/>
      <c r="MCI71" s="251"/>
      <c r="MCJ71" s="251"/>
      <c r="MCK71" s="251"/>
      <c r="MCL71" s="251"/>
      <c r="MCM71" s="251"/>
      <c r="MCN71" s="251"/>
      <c r="MCO71" s="251"/>
      <c r="MCP71" s="251"/>
      <c r="MCQ71" s="251"/>
      <c r="MCR71" s="251"/>
      <c r="MCS71" s="251"/>
      <c r="MCT71" s="251"/>
      <c r="MCU71" s="251"/>
      <c r="MCV71" s="251"/>
      <c r="MCW71" s="251"/>
      <c r="MCX71" s="251"/>
      <c r="MCY71" s="251"/>
      <c r="MCZ71" s="251"/>
      <c r="MDA71" s="251"/>
      <c r="MDB71" s="251"/>
      <c r="MDC71" s="251"/>
      <c r="MDD71" s="251"/>
      <c r="MDE71" s="251"/>
      <c r="MDF71" s="251"/>
      <c r="MDG71" s="251"/>
      <c r="MDH71" s="251"/>
      <c r="MDI71" s="251"/>
      <c r="MDJ71" s="251"/>
      <c r="MDK71" s="251"/>
      <c r="MDL71" s="251"/>
      <c r="MDM71" s="251"/>
      <c r="MDN71" s="251"/>
      <c r="MDO71" s="251"/>
      <c r="MDP71" s="251"/>
      <c r="MDQ71" s="251"/>
      <c r="MDR71" s="251"/>
      <c r="MDS71" s="251"/>
      <c r="MDT71" s="251"/>
      <c r="MDU71" s="251"/>
      <c r="MDV71" s="251"/>
      <c r="MDW71" s="251"/>
      <c r="MDX71" s="251"/>
      <c r="MDY71" s="251"/>
      <c r="MDZ71" s="251"/>
      <c r="MEA71" s="251"/>
      <c r="MEB71" s="251"/>
      <c r="MEC71" s="251"/>
      <c r="MED71" s="251"/>
      <c r="MEE71" s="251"/>
      <c r="MEF71" s="251"/>
      <c r="MEG71" s="251"/>
      <c r="MEH71" s="251"/>
      <c r="MEI71" s="251"/>
      <c r="MEJ71" s="251"/>
      <c r="MEK71" s="251"/>
      <c r="MEL71" s="251"/>
      <c r="MEM71" s="251"/>
      <c r="MEN71" s="251"/>
      <c r="MEO71" s="251"/>
      <c r="MEP71" s="251"/>
      <c r="MEQ71" s="251"/>
      <c r="MER71" s="251"/>
      <c r="MES71" s="251"/>
      <c r="MET71" s="251"/>
      <c r="MEU71" s="251"/>
      <c r="MEV71" s="251"/>
      <c r="MEW71" s="251"/>
      <c r="MEX71" s="251"/>
      <c r="MEY71" s="251"/>
      <c r="MEZ71" s="251"/>
      <c r="MFA71" s="251"/>
      <c r="MFB71" s="251"/>
      <c r="MFC71" s="251"/>
      <c r="MFD71" s="251"/>
      <c r="MFE71" s="251"/>
      <c r="MFF71" s="251"/>
      <c r="MFG71" s="251"/>
      <c r="MFH71" s="251"/>
      <c r="MFI71" s="251"/>
      <c r="MFJ71" s="251"/>
      <c r="MFK71" s="251"/>
      <c r="MFL71" s="251"/>
      <c r="MFM71" s="251"/>
      <c r="MFN71" s="251"/>
      <c r="MFO71" s="251"/>
      <c r="MFP71" s="251"/>
      <c r="MFQ71" s="251"/>
      <c r="MFR71" s="251"/>
      <c r="MFS71" s="251"/>
      <c r="MFT71" s="251"/>
      <c r="MFU71" s="251"/>
      <c r="MFV71" s="251"/>
      <c r="MFW71" s="251"/>
      <c r="MFX71" s="251"/>
      <c r="MFY71" s="251"/>
      <c r="MFZ71" s="251"/>
      <c r="MGA71" s="251"/>
      <c r="MGB71" s="251"/>
      <c r="MGC71" s="251"/>
      <c r="MGD71" s="251"/>
      <c r="MGE71" s="251"/>
      <c r="MGF71" s="251"/>
      <c r="MGG71" s="251"/>
      <c r="MGH71" s="251"/>
      <c r="MGI71" s="251"/>
      <c r="MGJ71" s="251"/>
      <c r="MGK71" s="251"/>
      <c r="MGL71" s="251"/>
      <c r="MGM71" s="251"/>
      <c r="MGN71" s="251"/>
      <c r="MGO71" s="251"/>
      <c r="MGP71" s="251"/>
      <c r="MGQ71" s="251"/>
      <c r="MGR71" s="251"/>
      <c r="MGS71" s="251"/>
      <c r="MGT71" s="251"/>
      <c r="MGU71" s="251"/>
      <c r="MGV71" s="251"/>
      <c r="MGW71" s="251"/>
      <c r="MGX71" s="251"/>
      <c r="MGY71" s="251"/>
      <c r="MGZ71" s="251"/>
      <c r="MHA71" s="251"/>
      <c r="MHB71" s="251"/>
      <c r="MHC71" s="251"/>
      <c r="MHD71" s="251"/>
      <c r="MHE71" s="251"/>
      <c r="MHF71" s="251"/>
      <c r="MHG71" s="251"/>
      <c r="MHH71" s="251"/>
      <c r="MHI71" s="251"/>
      <c r="MHJ71" s="251"/>
      <c r="MHK71" s="251"/>
      <c r="MHL71" s="251"/>
      <c r="MHM71" s="251"/>
      <c r="MHN71" s="251"/>
      <c r="MHO71" s="251"/>
      <c r="MHP71" s="251"/>
      <c r="MHQ71" s="251"/>
      <c r="MHR71" s="251"/>
      <c r="MHS71" s="251"/>
      <c r="MHT71" s="251"/>
      <c r="MHU71" s="251"/>
      <c r="MHV71" s="251"/>
      <c r="MHW71" s="251"/>
      <c r="MHX71" s="251"/>
      <c r="MHY71" s="251"/>
      <c r="MHZ71" s="251"/>
      <c r="MIA71" s="251"/>
      <c r="MIB71" s="251"/>
      <c r="MIC71" s="251"/>
      <c r="MID71" s="251"/>
      <c r="MIE71" s="251"/>
      <c r="MIF71" s="251"/>
      <c r="MIG71" s="251"/>
      <c r="MIH71" s="251"/>
      <c r="MII71" s="251"/>
      <c r="MIJ71" s="251"/>
      <c r="MIK71" s="251"/>
      <c r="MIL71" s="251"/>
      <c r="MIM71" s="251"/>
      <c r="MIN71" s="251"/>
      <c r="MIO71" s="251"/>
      <c r="MIP71" s="251"/>
      <c r="MIQ71" s="251"/>
      <c r="MIR71" s="251"/>
      <c r="MIS71" s="251"/>
      <c r="MIT71" s="251"/>
      <c r="MIU71" s="251"/>
      <c r="MIV71" s="251"/>
      <c r="MIW71" s="251"/>
      <c r="MIX71" s="251"/>
      <c r="MIY71" s="251"/>
      <c r="MIZ71" s="251"/>
      <c r="MJA71" s="251"/>
      <c r="MJB71" s="251"/>
      <c r="MJC71" s="251"/>
      <c r="MJD71" s="251"/>
      <c r="MJE71" s="251"/>
      <c r="MJF71" s="251"/>
      <c r="MJG71" s="251"/>
      <c r="MJH71" s="251"/>
      <c r="MJI71" s="251"/>
      <c r="MJJ71" s="251"/>
      <c r="MJK71" s="251"/>
      <c r="MJL71" s="251"/>
      <c r="MJM71" s="251"/>
      <c r="MJN71" s="251"/>
      <c r="MJO71" s="251"/>
      <c r="MJP71" s="251"/>
      <c r="MJQ71" s="251"/>
      <c r="MJR71" s="251"/>
      <c r="MJS71" s="251"/>
      <c r="MJT71" s="251"/>
      <c r="MJU71" s="251"/>
      <c r="MJV71" s="251"/>
      <c r="MJW71" s="251"/>
      <c r="MJX71" s="251"/>
      <c r="MJY71" s="251"/>
      <c r="MJZ71" s="251"/>
      <c r="MKA71" s="251"/>
      <c r="MKB71" s="251"/>
      <c r="MKC71" s="251"/>
      <c r="MKD71" s="251"/>
      <c r="MKE71" s="251"/>
      <c r="MKF71" s="251"/>
      <c r="MKG71" s="251"/>
      <c r="MKH71" s="251"/>
      <c r="MKI71" s="251"/>
      <c r="MKJ71" s="251"/>
      <c r="MKK71" s="251"/>
      <c r="MKL71" s="251"/>
      <c r="MKM71" s="251"/>
      <c r="MKN71" s="251"/>
      <c r="MKO71" s="251"/>
      <c r="MKP71" s="251"/>
      <c r="MKQ71" s="251"/>
      <c r="MKR71" s="251"/>
      <c r="MKS71" s="251"/>
      <c r="MKT71" s="251"/>
      <c r="MKU71" s="251"/>
      <c r="MKV71" s="251"/>
      <c r="MKW71" s="251"/>
      <c r="MKX71" s="251"/>
      <c r="MKY71" s="251"/>
      <c r="MKZ71" s="251"/>
      <c r="MLA71" s="251"/>
      <c r="MLB71" s="251"/>
      <c r="MLC71" s="251"/>
      <c r="MLD71" s="251"/>
      <c r="MLE71" s="251"/>
      <c r="MLF71" s="251"/>
      <c r="MLG71" s="251"/>
      <c r="MLH71" s="251"/>
      <c r="MLI71" s="251"/>
      <c r="MLJ71" s="251"/>
      <c r="MLK71" s="251"/>
      <c r="MLL71" s="251"/>
      <c r="MLM71" s="251"/>
      <c r="MLN71" s="251"/>
      <c r="MLO71" s="251"/>
      <c r="MLP71" s="251"/>
      <c r="MLQ71" s="251"/>
      <c r="MLR71" s="251"/>
      <c r="MLS71" s="251"/>
      <c r="MLT71" s="251"/>
      <c r="MLU71" s="251"/>
      <c r="MLV71" s="251"/>
      <c r="MLW71" s="251"/>
      <c r="MLX71" s="251"/>
      <c r="MLY71" s="251"/>
      <c r="MLZ71" s="251"/>
      <c r="MMA71" s="251"/>
      <c r="MMB71" s="251"/>
      <c r="MMC71" s="251"/>
      <c r="MMD71" s="251"/>
      <c r="MME71" s="251"/>
      <c r="MMF71" s="251"/>
      <c r="MMG71" s="251"/>
      <c r="MMH71" s="251"/>
      <c r="MMI71" s="251"/>
      <c r="MMJ71" s="251"/>
      <c r="MMK71" s="251"/>
      <c r="MML71" s="251"/>
      <c r="MMM71" s="251"/>
      <c r="MMN71" s="251"/>
      <c r="MMO71" s="251"/>
      <c r="MMP71" s="251"/>
      <c r="MMQ71" s="251"/>
      <c r="MMR71" s="251"/>
      <c r="MMS71" s="251"/>
      <c r="MMT71" s="251"/>
      <c r="MMU71" s="251"/>
      <c r="MMV71" s="251"/>
      <c r="MMW71" s="251"/>
      <c r="MMX71" s="251"/>
      <c r="MMY71" s="251"/>
      <c r="MMZ71" s="251"/>
      <c r="MNA71" s="251"/>
      <c r="MNB71" s="251"/>
      <c r="MNC71" s="251"/>
      <c r="MND71" s="251"/>
      <c r="MNE71" s="251"/>
      <c r="MNF71" s="251"/>
      <c r="MNG71" s="251"/>
      <c r="MNH71" s="251"/>
      <c r="MNI71" s="251"/>
      <c r="MNJ71" s="251"/>
      <c r="MNK71" s="251"/>
      <c r="MNL71" s="251"/>
      <c r="MNM71" s="251"/>
      <c r="MNN71" s="251"/>
      <c r="MNO71" s="251"/>
      <c r="MNP71" s="251"/>
      <c r="MNQ71" s="251"/>
      <c r="MNR71" s="251"/>
      <c r="MNS71" s="251"/>
      <c r="MNT71" s="251"/>
      <c r="MNU71" s="251"/>
      <c r="MNV71" s="251"/>
      <c r="MNW71" s="251"/>
      <c r="MNX71" s="251"/>
      <c r="MNY71" s="251"/>
      <c r="MNZ71" s="251"/>
      <c r="MOA71" s="251"/>
      <c r="MOB71" s="251"/>
      <c r="MOC71" s="251"/>
      <c r="MOD71" s="251"/>
      <c r="MOE71" s="251"/>
      <c r="MOF71" s="251"/>
      <c r="MOG71" s="251"/>
      <c r="MOH71" s="251"/>
      <c r="MOI71" s="251"/>
      <c r="MOJ71" s="251"/>
      <c r="MOK71" s="251"/>
      <c r="MOL71" s="251"/>
      <c r="MOM71" s="251"/>
      <c r="MON71" s="251"/>
      <c r="MOO71" s="251"/>
      <c r="MOP71" s="251"/>
      <c r="MOQ71" s="251"/>
      <c r="MOR71" s="251"/>
      <c r="MOS71" s="251"/>
      <c r="MOT71" s="251"/>
      <c r="MOU71" s="251"/>
      <c r="MOV71" s="251"/>
      <c r="MOW71" s="251"/>
      <c r="MOX71" s="251"/>
      <c r="MOY71" s="251"/>
      <c r="MOZ71" s="251"/>
      <c r="MPA71" s="251"/>
      <c r="MPB71" s="251"/>
      <c r="MPC71" s="251"/>
      <c r="MPD71" s="251"/>
      <c r="MPE71" s="251"/>
      <c r="MPF71" s="251"/>
      <c r="MPG71" s="251"/>
      <c r="MPH71" s="251"/>
      <c r="MPI71" s="251"/>
      <c r="MPJ71" s="251"/>
      <c r="MPK71" s="251"/>
      <c r="MPL71" s="251"/>
      <c r="MPM71" s="251"/>
      <c r="MPN71" s="251"/>
      <c r="MPO71" s="251"/>
      <c r="MPP71" s="251"/>
      <c r="MPQ71" s="251"/>
      <c r="MPR71" s="251"/>
      <c r="MPS71" s="251"/>
      <c r="MPT71" s="251"/>
      <c r="MPU71" s="251"/>
      <c r="MPV71" s="251"/>
      <c r="MPW71" s="251"/>
      <c r="MPX71" s="251"/>
      <c r="MPY71" s="251"/>
      <c r="MPZ71" s="251"/>
      <c r="MQA71" s="251"/>
      <c r="MQB71" s="251"/>
      <c r="MQC71" s="251"/>
      <c r="MQD71" s="251"/>
      <c r="MQE71" s="251"/>
      <c r="MQF71" s="251"/>
      <c r="MQG71" s="251"/>
      <c r="MQH71" s="251"/>
      <c r="MQI71" s="251"/>
      <c r="MQJ71" s="251"/>
      <c r="MQK71" s="251"/>
      <c r="MQL71" s="251"/>
      <c r="MQM71" s="251"/>
      <c r="MQN71" s="251"/>
      <c r="MQO71" s="251"/>
      <c r="MQP71" s="251"/>
      <c r="MQQ71" s="251"/>
      <c r="MQR71" s="251"/>
      <c r="MQS71" s="251"/>
      <c r="MQT71" s="251"/>
      <c r="MQU71" s="251"/>
      <c r="MQV71" s="251"/>
      <c r="MQW71" s="251"/>
      <c r="MQX71" s="251"/>
      <c r="MQY71" s="251"/>
      <c r="MQZ71" s="251"/>
      <c r="MRA71" s="251"/>
      <c r="MRB71" s="251"/>
      <c r="MRC71" s="251"/>
      <c r="MRD71" s="251"/>
      <c r="MRE71" s="251"/>
      <c r="MRF71" s="251"/>
      <c r="MRG71" s="251"/>
      <c r="MRH71" s="251"/>
      <c r="MRI71" s="251"/>
      <c r="MRJ71" s="251"/>
      <c r="MRK71" s="251"/>
      <c r="MRL71" s="251"/>
      <c r="MRM71" s="251"/>
      <c r="MRN71" s="251"/>
      <c r="MRO71" s="251"/>
      <c r="MRP71" s="251"/>
      <c r="MRQ71" s="251"/>
      <c r="MRR71" s="251"/>
      <c r="MRS71" s="251"/>
      <c r="MRT71" s="251"/>
      <c r="MRU71" s="251"/>
      <c r="MRV71" s="251"/>
      <c r="MRW71" s="251"/>
      <c r="MRX71" s="251"/>
      <c r="MRY71" s="251"/>
      <c r="MRZ71" s="251"/>
      <c r="MSA71" s="251"/>
      <c r="MSB71" s="251"/>
      <c r="MSC71" s="251"/>
      <c r="MSD71" s="251"/>
      <c r="MSE71" s="251"/>
      <c r="MSF71" s="251"/>
      <c r="MSG71" s="251"/>
      <c r="MSH71" s="251"/>
      <c r="MSI71" s="251"/>
      <c r="MSJ71" s="251"/>
      <c r="MSK71" s="251"/>
      <c r="MSL71" s="251"/>
      <c r="MSM71" s="251"/>
      <c r="MSN71" s="251"/>
      <c r="MSO71" s="251"/>
      <c r="MSP71" s="251"/>
      <c r="MSQ71" s="251"/>
      <c r="MSR71" s="251"/>
      <c r="MSS71" s="251"/>
      <c r="MST71" s="251"/>
      <c r="MSU71" s="251"/>
      <c r="MSV71" s="251"/>
      <c r="MSW71" s="251"/>
      <c r="MSX71" s="251"/>
      <c r="MSY71" s="251"/>
      <c r="MSZ71" s="251"/>
      <c r="MTA71" s="251"/>
      <c r="MTB71" s="251"/>
      <c r="MTC71" s="251"/>
      <c r="MTD71" s="251"/>
      <c r="MTE71" s="251"/>
      <c r="MTF71" s="251"/>
      <c r="MTG71" s="251"/>
      <c r="MTH71" s="251"/>
      <c r="MTI71" s="251"/>
      <c r="MTJ71" s="251"/>
      <c r="MTK71" s="251"/>
      <c r="MTL71" s="251"/>
      <c r="MTM71" s="251"/>
      <c r="MTN71" s="251"/>
      <c r="MTO71" s="251"/>
      <c r="MTP71" s="251"/>
      <c r="MTQ71" s="251"/>
      <c r="MTR71" s="251"/>
      <c r="MTS71" s="251"/>
      <c r="MTT71" s="251"/>
      <c r="MTU71" s="251"/>
      <c r="MTV71" s="251"/>
      <c r="MTW71" s="251"/>
      <c r="MTX71" s="251"/>
      <c r="MTY71" s="251"/>
      <c r="MTZ71" s="251"/>
      <c r="MUA71" s="251"/>
      <c r="MUB71" s="251"/>
      <c r="MUC71" s="251"/>
      <c r="MUD71" s="251"/>
      <c r="MUE71" s="251"/>
      <c r="MUF71" s="251"/>
      <c r="MUG71" s="251"/>
      <c r="MUH71" s="251"/>
      <c r="MUI71" s="251"/>
      <c r="MUJ71" s="251"/>
      <c r="MUK71" s="251"/>
      <c r="MUL71" s="251"/>
      <c r="MUM71" s="251"/>
      <c r="MUN71" s="251"/>
      <c r="MUO71" s="251"/>
      <c r="MUP71" s="251"/>
      <c r="MUQ71" s="251"/>
      <c r="MUR71" s="251"/>
      <c r="MUS71" s="251"/>
      <c r="MUT71" s="251"/>
      <c r="MUU71" s="251"/>
      <c r="MUV71" s="251"/>
      <c r="MUW71" s="251"/>
      <c r="MUX71" s="251"/>
      <c r="MUY71" s="251"/>
      <c r="MUZ71" s="251"/>
      <c r="MVA71" s="251"/>
      <c r="MVB71" s="251"/>
      <c r="MVC71" s="251"/>
      <c r="MVD71" s="251"/>
      <c r="MVE71" s="251"/>
      <c r="MVF71" s="251"/>
      <c r="MVG71" s="251"/>
      <c r="MVH71" s="251"/>
      <c r="MVI71" s="251"/>
      <c r="MVJ71" s="251"/>
      <c r="MVK71" s="251"/>
      <c r="MVL71" s="251"/>
      <c r="MVM71" s="251"/>
      <c r="MVN71" s="251"/>
      <c r="MVO71" s="251"/>
      <c r="MVP71" s="251"/>
      <c r="MVQ71" s="251"/>
      <c r="MVR71" s="251"/>
      <c r="MVS71" s="251"/>
      <c r="MVT71" s="251"/>
      <c r="MVU71" s="251"/>
      <c r="MVV71" s="251"/>
      <c r="MVW71" s="251"/>
      <c r="MVX71" s="251"/>
      <c r="MVY71" s="251"/>
      <c r="MVZ71" s="251"/>
      <c r="MWA71" s="251"/>
      <c r="MWB71" s="251"/>
      <c r="MWC71" s="251"/>
      <c r="MWD71" s="251"/>
      <c r="MWE71" s="251"/>
      <c r="MWF71" s="251"/>
      <c r="MWG71" s="251"/>
      <c r="MWH71" s="251"/>
      <c r="MWI71" s="251"/>
      <c r="MWJ71" s="251"/>
      <c r="MWK71" s="251"/>
      <c r="MWL71" s="251"/>
      <c r="MWM71" s="251"/>
      <c r="MWN71" s="251"/>
      <c r="MWO71" s="251"/>
      <c r="MWP71" s="251"/>
      <c r="MWQ71" s="251"/>
      <c r="MWR71" s="251"/>
      <c r="MWS71" s="251"/>
      <c r="MWT71" s="251"/>
      <c r="MWU71" s="251"/>
      <c r="MWV71" s="251"/>
      <c r="MWW71" s="251"/>
      <c r="MWX71" s="251"/>
      <c r="MWY71" s="251"/>
      <c r="MWZ71" s="251"/>
      <c r="MXA71" s="251"/>
      <c r="MXB71" s="251"/>
      <c r="MXC71" s="251"/>
      <c r="MXD71" s="251"/>
      <c r="MXE71" s="251"/>
      <c r="MXF71" s="251"/>
      <c r="MXG71" s="251"/>
      <c r="MXH71" s="251"/>
      <c r="MXI71" s="251"/>
      <c r="MXJ71" s="251"/>
      <c r="MXK71" s="251"/>
      <c r="MXL71" s="251"/>
      <c r="MXM71" s="251"/>
      <c r="MXN71" s="251"/>
      <c r="MXO71" s="251"/>
      <c r="MXP71" s="251"/>
      <c r="MXQ71" s="251"/>
      <c r="MXR71" s="251"/>
      <c r="MXS71" s="251"/>
      <c r="MXT71" s="251"/>
      <c r="MXU71" s="251"/>
      <c r="MXV71" s="251"/>
      <c r="MXW71" s="251"/>
      <c r="MXX71" s="251"/>
      <c r="MXY71" s="251"/>
      <c r="MXZ71" s="251"/>
      <c r="MYA71" s="251"/>
      <c r="MYB71" s="251"/>
      <c r="MYC71" s="251"/>
      <c r="MYD71" s="251"/>
      <c r="MYE71" s="251"/>
      <c r="MYF71" s="251"/>
      <c r="MYG71" s="251"/>
      <c r="MYH71" s="251"/>
      <c r="MYI71" s="251"/>
      <c r="MYJ71" s="251"/>
      <c r="MYK71" s="251"/>
      <c r="MYL71" s="251"/>
      <c r="MYM71" s="251"/>
      <c r="MYN71" s="251"/>
      <c r="MYO71" s="251"/>
      <c r="MYP71" s="251"/>
      <c r="MYQ71" s="251"/>
      <c r="MYR71" s="251"/>
      <c r="MYS71" s="251"/>
      <c r="MYT71" s="251"/>
      <c r="MYU71" s="251"/>
      <c r="MYV71" s="251"/>
      <c r="MYW71" s="251"/>
      <c r="MYX71" s="251"/>
      <c r="MYY71" s="251"/>
      <c r="MYZ71" s="251"/>
      <c r="MZA71" s="251"/>
      <c r="MZB71" s="251"/>
      <c r="MZC71" s="251"/>
      <c r="MZD71" s="251"/>
      <c r="MZE71" s="251"/>
      <c r="MZF71" s="251"/>
      <c r="MZG71" s="251"/>
      <c r="MZH71" s="251"/>
      <c r="MZI71" s="251"/>
      <c r="MZJ71" s="251"/>
      <c r="MZK71" s="251"/>
      <c r="MZL71" s="251"/>
      <c r="MZM71" s="251"/>
      <c r="MZN71" s="251"/>
      <c r="MZO71" s="251"/>
      <c r="MZP71" s="251"/>
      <c r="MZQ71" s="251"/>
      <c r="MZR71" s="251"/>
      <c r="MZS71" s="251"/>
      <c r="MZT71" s="251"/>
      <c r="MZU71" s="251"/>
      <c r="MZV71" s="251"/>
      <c r="MZW71" s="251"/>
      <c r="MZX71" s="251"/>
      <c r="MZY71" s="251"/>
      <c r="MZZ71" s="251"/>
      <c r="NAA71" s="251"/>
      <c r="NAB71" s="251"/>
      <c r="NAC71" s="251"/>
      <c r="NAD71" s="251"/>
      <c r="NAE71" s="251"/>
      <c r="NAF71" s="251"/>
      <c r="NAG71" s="251"/>
      <c r="NAH71" s="251"/>
      <c r="NAI71" s="251"/>
      <c r="NAJ71" s="251"/>
      <c r="NAK71" s="251"/>
      <c r="NAL71" s="251"/>
      <c r="NAM71" s="251"/>
      <c r="NAN71" s="251"/>
      <c r="NAO71" s="251"/>
      <c r="NAP71" s="251"/>
      <c r="NAQ71" s="251"/>
      <c r="NAR71" s="251"/>
      <c r="NAS71" s="251"/>
      <c r="NAT71" s="251"/>
      <c r="NAU71" s="251"/>
      <c r="NAV71" s="251"/>
      <c r="NAW71" s="251"/>
      <c r="NAX71" s="251"/>
      <c r="NAY71" s="251"/>
      <c r="NAZ71" s="251"/>
      <c r="NBA71" s="251"/>
      <c r="NBB71" s="251"/>
      <c r="NBC71" s="251"/>
      <c r="NBD71" s="251"/>
      <c r="NBE71" s="251"/>
      <c r="NBF71" s="251"/>
      <c r="NBG71" s="251"/>
      <c r="NBH71" s="251"/>
      <c r="NBI71" s="251"/>
      <c r="NBJ71" s="251"/>
      <c r="NBK71" s="251"/>
      <c r="NBL71" s="251"/>
      <c r="NBM71" s="251"/>
      <c r="NBN71" s="251"/>
      <c r="NBO71" s="251"/>
      <c r="NBP71" s="251"/>
      <c r="NBQ71" s="251"/>
      <c r="NBR71" s="251"/>
      <c r="NBS71" s="251"/>
      <c r="NBT71" s="251"/>
      <c r="NBU71" s="251"/>
      <c r="NBV71" s="251"/>
      <c r="NBW71" s="251"/>
      <c r="NBX71" s="251"/>
      <c r="NBY71" s="251"/>
      <c r="NBZ71" s="251"/>
      <c r="NCA71" s="251"/>
      <c r="NCB71" s="251"/>
      <c r="NCC71" s="251"/>
      <c r="NCD71" s="251"/>
      <c r="NCE71" s="251"/>
      <c r="NCF71" s="251"/>
      <c r="NCG71" s="251"/>
      <c r="NCH71" s="251"/>
      <c r="NCI71" s="251"/>
      <c r="NCJ71" s="251"/>
      <c r="NCK71" s="251"/>
      <c r="NCL71" s="251"/>
      <c r="NCM71" s="251"/>
      <c r="NCN71" s="251"/>
      <c r="NCO71" s="251"/>
      <c r="NCP71" s="251"/>
      <c r="NCQ71" s="251"/>
      <c r="NCR71" s="251"/>
      <c r="NCS71" s="251"/>
      <c r="NCT71" s="251"/>
      <c r="NCU71" s="251"/>
      <c r="NCV71" s="251"/>
      <c r="NCW71" s="251"/>
      <c r="NCX71" s="251"/>
      <c r="NCY71" s="251"/>
      <c r="NCZ71" s="251"/>
      <c r="NDA71" s="251"/>
      <c r="NDB71" s="251"/>
      <c r="NDC71" s="251"/>
      <c r="NDD71" s="251"/>
      <c r="NDE71" s="251"/>
      <c r="NDF71" s="251"/>
      <c r="NDG71" s="251"/>
      <c r="NDH71" s="251"/>
      <c r="NDI71" s="251"/>
      <c r="NDJ71" s="251"/>
      <c r="NDK71" s="251"/>
      <c r="NDL71" s="251"/>
      <c r="NDM71" s="251"/>
      <c r="NDN71" s="251"/>
      <c r="NDO71" s="251"/>
      <c r="NDP71" s="251"/>
      <c r="NDQ71" s="251"/>
      <c r="NDR71" s="251"/>
      <c r="NDS71" s="251"/>
      <c r="NDT71" s="251"/>
      <c r="NDU71" s="251"/>
      <c r="NDV71" s="251"/>
      <c r="NDW71" s="251"/>
      <c r="NDX71" s="251"/>
      <c r="NDY71" s="251"/>
      <c r="NDZ71" s="251"/>
      <c r="NEA71" s="251"/>
      <c r="NEB71" s="251"/>
      <c r="NEC71" s="251"/>
      <c r="NED71" s="251"/>
      <c r="NEE71" s="251"/>
      <c r="NEF71" s="251"/>
      <c r="NEG71" s="251"/>
      <c r="NEH71" s="251"/>
      <c r="NEI71" s="251"/>
      <c r="NEJ71" s="251"/>
      <c r="NEK71" s="251"/>
      <c r="NEL71" s="251"/>
      <c r="NEM71" s="251"/>
      <c r="NEN71" s="251"/>
      <c r="NEO71" s="251"/>
      <c r="NEP71" s="251"/>
      <c r="NEQ71" s="251"/>
      <c r="NER71" s="251"/>
      <c r="NES71" s="251"/>
      <c r="NET71" s="251"/>
      <c r="NEU71" s="251"/>
      <c r="NEV71" s="251"/>
      <c r="NEW71" s="251"/>
      <c r="NEX71" s="251"/>
      <c r="NEY71" s="251"/>
      <c r="NEZ71" s="251"/>
      <c r="NFA71" s="251"/>
      <c r="NFB71" s="251"/>
      <c r="NFC71" s="251"/>
      <c r="NFD71" s="251"/>
      <c r="NFE71" s="251"/>
      <c r="NFF71" s="251"/>
      <c r="NFG71" s="251"/>
      <c r="NFH71" s="251"/>
      <c r="NFI71" s="251"/>
      <c r="NFJ71" s="251"/>
      <c r="NFK71" s="251"/>
      <c r="NFL71" s="251"/>
      <c r="NFM71" s="251"/>
      <c r="NFN71" s="251"/>
      <c r="NFO71" s="251"/>
      <c r="NFP71" s="251"/>
      <c r="NFQ71" s="251"/>
      <c r="NFR71" s="251"/>
      <c r="NFS71" s="251"/>
      <c r="NFT71" s="251"/>
      <c r="NFU71" s="251"/>
      <c r="NFV71" s="251"/>
      <c r="NFW71" s="251"/>
      <c r="NFX71" s="251"/>
      <c r="NFY71" s="251"/>
      <c r="NFZ71" s="251"/>
      <c r="NGA71" s="251"/>
      <c r="NGB71" s="251"/>
      <c r="NGC71" s="251"/>
      <c r="NGD71" s="251"/>
      <c r="NGE71" s="251"/>
      <c r="NGF71" s="251"/>
      <c r="NGG71" s="251"/>
      <c r="NGH71" s="251"/>
      <c r="NGI71" s="251"/>
      <c r="NGJ71" s="251"/>
      <c r="NGK71" s="251"/>
      <c r="NGL71" s="251"/>
      <c r="NGM71" s="251"/>
      <c r="NGN71" s="251"/>
      <c r="NGO71" s="251"/>
      <c r="NGP71" s="251"/>
      <c r="NGQ71" s="251"/>
      <c r="NGR71" s="251"/>
      <c r="NGS71" s="251"/>
      <c r="NGT71" s="251"/>
      <c r="NGU71" s="251"/>
      <c r="NGV71" s="251"/>
      <c r="NGW71" s="251"/>
      <c r="NGX71" s="251"/>
      <c r="NGY71" s="251"/>
      <c r="NGZ71" s="251"/>
      <c r="NHA71" s="251"/>
      <c r="NHB71" s="251"/>
      <c r="NHC71" s="251"/>
      <c r="NHD71" s="251"/>
      <c r="NHE71" s="251"/>
      <c r="NHF71" s="251"/>
      <c r="NHG71" s="251"/>
      <c r="NHH71" s="251"/>
      <c r="NHI71" s="251"/>
      <c r="NHJ71" s="251"/>
      <c r="NHK71" s="251"/>
      <c r="NHL71" s="251"/>
      <c r="NHM71" s="251"/>
      <c r="NHN71" s="251"/>
      <c r="NHO71" s="251"/>
      <c r="NHP71" s="251"/>
      <c r="NHQ71" s="251"/>
      <c r="NHR71" s="251"/>
      <c r="NHS71" s="251"/>
      <c r="NHT71" s="251"/>
      <c r="NHU71" s="251"/>
      <c r="NHV71" s="251"/>
      <c r="NHW71" s="251"/>
      <c r="NHX71" s="251"/>
      <c r="NHY71" s="251"/>
      <c r="NHZ71" s="251"/>
      <c r="NIA71" s="251"/>
      <c r="NIB71" s="251"/>
      <c r="NIC71" s="251"/>
      <c r="NID71" s="251"/>
      <c r="NIE71" s="251"/>
      <c r="NIF71" s="251"/>
      <c r="NIG71" s="251"/>
      <c r="NIH71" s="251"/>
      <c r="NII71" s="251"/>
      <c r="NIJ71" s="251"/>
      <c r="NIK71" s="251"/>
      <c r="NIL71" s="251"/>
      <c r="NIM71" s="251"/>
      <c r="NIN71" s="251"/>
      <c r="NIO71" s="251"/>
      <c r="NIP71" s="251"/>
      <c r="NIQ71" s="251"/>
      <c r="NIR71" s="251"/>
      <c r="NIS71" s="251"/>
      <c r="NIT71" s="251"/>
      <c r="NIU71" s="251"/>
      <c r="NIV71" s="251"/>
      <c r="NIW71" s="251"/>
      <c r="NIX71" s="251"/>
      <c r="NIY71" s="251"/>
      <c r="NIZ71" s="251"/>
      <c r="NJA71" s="251"/>
      <c r="NJB71" s="251"/>
      <c r="NJC71" s="251"/>
      <c r="NJD71" s="251"/>
      <c r="NJE71" s="251"/>
      <c r="NJF71" s="251"/>
      <c r="NJG71" s="251"/>
      <c r="NJH71" s="251"/>
      <c r="NJI71" s="251"/>
      <c r="NJJ71" s="251"/>
      <c r="NJK71" s="251"/>
      <c r="NJL71" s="251"/>
      <c r="NJM71" s="251"/>
      <c r="NJN71" s="251"/>
      <c r="NJO71" s="251"/>
      <c r="NJP71" s="251"/>
      <c r="NJQ71" s="251"/>
      <c r="NJR71" s="251"/>
      <c r="NJS71" s="251"/>
      <c r="NJT71" s="251"/>
      <c r="NJU71" s="251"/>
      <c r="NJV71" s="251"/>
      <c r="NJW71" s="251"/>
      <c r="NJX71" s="251"/>
      <c r="NJY71" s="251"/>
      <c r="NJZ71" s="251"/>
      <c r="NKA71" s="251"/>
      <c r="NKB71" s="251"/>
      <c r="NKC71" s="251"/>
      <c r="NKD71" s="251"/>
      <c r="NKE71" s="251"/>
      <c r="NKF71" s="251"/>
      <c r="NKG71" s="251"/>
      <c r="NKH71" s="251"/>
      <c r="NKI71" s="251"/>
      <c r="NKJ71" s="251"/>
      <c r="NKK71" s="251"/>
      <c r="NKL71" s="251"/>
      <c r="NKM71" s="251"/>
      <c r="NKN71" s="251"/>
      <c r="NKO71" s="251"/>
      <c r="NKP71" s="251"/>
      <c r="NKQ71" s="251"/>
      <c r="NKR71" s="251"/>
      <c r="NKS71" s="251"/>
      <c r="NKT71" s="251"/>
      <c r="NKU71" s="251"/>
      <c r="NKV71" s="251"/>
      <c r="NKW71" s="251"/>
      <c r="NKX71" s="251"/>
      <c r="NKY71" s="251"/>
      <c r="NKZ71" s="251"/>
      <c r="NLA71" s="251"/>
      <c r="NLB71" s="251"/>
      <c r="NLC71" s="251"/>
      <c r="NLD71" s="251"/>
      <c r="NLE71" s="251"/>
      <c r="NLF71" s="251"/>
      <c r="NLG71" s="251"/>
      <c r="NLH71" s="251"/>
      <c r="NLI71" s="251"/>
      <c r="NLJ71" s="251"/>
      <c r="NLK71" s="251"/>
      <c r="NLL71" s="251"/>
      <c r="NLM71" s="251"/>
      <c r="NLN71" s="251"/>
      <c r="NLO71" s="251"/>
      <c r="NLP71" s="251"/>
      <c r="NLQ71" s="251"/>
      <c r="NLR71" s="251"/>
      <c r="NLS71" s="251"/>
      <c r="NLT71" s="251"/>
      <c r="NLU71" s="251"/>
      <c r="NLV71" s="251"/>
      <c r="NLW71" s="251"/>
      <c r="NLX71" s="251"/>
      <c r="NLY71" s="251"/>
      <c r="NLZ71" s="251"/>
      <c r="NMA71" s="251"/>
      <c r="NMB71" s="251"/>
      <c r="NMC71" s="251"/>
      <c r="NMD71" s="251"/>
      <c r="NME71" s="251"/>
      <c r="NMF71" s="251"/>
      <c r="NMG71" s="251"/>
      <c r="NMH71" s="251"/>
      <c r="NMI71" s="251"/>
      <c r="NMJ71" s="251"/>
      <c r="NMK71" s="251"/>
      <c r="NML71" s="251"/>
      <c r="NMM71" s="251"/>
      <c r="NMN71" s="251"/>
      <c r="NMO71" s="251"/>
      <c r="NMP71" s="251"/>
      <c r="NMQ71" s="251"/>
      <c r="NMR71" s="251"/>
      <c r="NMS71" s="251"/>
      <c r="NMT71" s="251"/>
      <c r="NMU71" s="251"/>
      <c r="NMV71" s="251"/>
      <c r="NMW71" s="251"/>
      <c r="NMX71" s="251"/>
      <c r="NMY71" s="251"/>
      <c r="NMZ71" s="251"/>
      <c r="NNA71" s="251"/>
      <c r="NNB71" s="251"/>
      <c r="NNC71" s="251"/>
      <c r="NND71" s="251"/>
      <c r="NNE71" s="251"/>
      <c r="NNF71" s="251"/>
      <c r="NNG71" s="251"/>
      <c r="NNH71" s="251"/>
      <c r="NNI71" s="251"/>
      <c r="NNJ71" s="251"/>
      <c r="NNK71" s="251"/>
      <c r="NNL71" s="251"/>
      <c r="NNM71" s="251"/>
      <c r="NNN71" s="251"/>
      <c r="NNO71" s="251"/>
      <c r="NNP71" s="251"/>
      <c r="NNQ71" s="251"/>
      <c r="NNR71" s="251"/>
      <c r="NNS71" s="251"/>
      <c r="NNT71" s="251"/>
      <c r="NNU71" s="251"/>
      <c r="NNV71" s="251"/>
      <c r="NNW71" s="251"/>
      <c r="NNX71" s="251"/>
      <c r="NNY71" s="251"/>
      <c r="NNZ71" s="251"/>
      <c r="NOA71" s="251"/>
      <c r="NOB71" s="251"/>
      <c r="NOC71" s="251"/>
      <c r="NOD71" s="251"/>
      <c r="NOE71" s="251"/>
      <c r="NOF71" s="251"/>
      <c r="NOG71" s="251"/>
      <c r="NOH71" s="251"/>
      <c r="NOI71" s="251"/>
      <c r="NOJ71" s="251"/>
      <c r="NOK71" s="251"/>
      <c r="NOL71" s="251"/>
      <c r="NOM71" s="251"/>
      <c r="NON71" s="251"/>
      <c r="NOO71" s="251"/>
      <c r="NOP71" s="251"/>
      <c r="NOQ71" s="251"/>
      <c r="NOR71" s="251"/>
      <c r="NOS71" s="251"/>
      <c r="NOT71" s="251"/>
      <c r="NOU71" s="251"/>
      <c r="NOV71" s="251"/>
      <c r="NOW71" s="251"/>
      <c r="NOX71" s="251"/>
      <c r="NOY71" s="251"/>
      <c r="NOZ71" s="251"/>
      <c r="NPA71" s="251"/>
      <c r="NPB71" s="251"/>
      <c r="NPC71" s="251"/>
      <c r="NPD71" s="251"/>
      <c r="NPE71" s="251"/>
      <c r="NPF71" s="251"/>
      <c r="NPG71" s="251"/>
      <c r="NPH71" s="251"/>
      <c r="NPI71" s="251"/>
      <c r="NPJ71" s="251"/>
      <c r="NPK71" s="251"/>
      <c r="NPL71" s="251"/>
      <c r="NPM71" s="251"/>
      <c r="NPN71" s="251"/>
      <c r="NPO71" s="251"/>
      <c r="NPP71" s="251"/>
      <c r="NPQ71" s="251"/>
      <c r="NPR71" s="251"/>
      <c r="NPS71" s="251"/>
      <c r="NPT71" s="251"/>
      <c r="NPU71" s="251"/>
      <c r="NPV71" s="251"/>
      <c r="NPW71" s="251"/>
      <c r="NPX71" s="251"/>
      <c r="NPY71" s="251"/>
      <c r="NPZ71" s="251"/>
      <c r="NQA71" s="251"/>
      <c r="NQB71" s="251"/>
      <c r="NQC71" s="251"/>
      <c r="NQD71" s="251"/>
      <c r="NQE71" s="251"/>
      <c r="NQF71" s="251"/>
      <c r="NQG71" s="251"/>
      <c r="NQH71" s="251"/>
      <c r="NQI71" s="251"/>
      <c r="NQJ71" s="251"/>
      <c r="NQK71" s="251"/>
      <c r="NQL71" s="251"/>
      <c r="NQM71" s="251"/>
      <c r="NQN71" s="251"/>
      <c r="NQO71" s="251"/>
      <c r="NQP71" s="251"/>
      <c r="NQQ71" s="251"/>
      <c r="NQR71" s="251"/>
      <c r="NQS71" s="251"/>
      <c r="NQT71" s="251"/>
      <c r="NQU71" s="251"/>
      <c r="NQV71" s="251"/>
      <c r="NQW71" s="251"/>
      <c r="NQX71" s="251"/>
      <c r="NQY71" s="251"/>
      <c r="NQZ71" s="251"/>
      <c r="NRA71" s="251"/>
      <c r="NRB71" s="251"/>
      <c r="NRC71" s="251"/>
      <c r="NRD71" s="251"/>
      <c r="NRE71" s="251"/>
      <c r="NRF71" s="251"/>
      <c r="NRG71" s="251"/>
      <c r="NRH71" s="251"/>
      <c r="NRI71" s="251"/>
      <c r="NRJ71" s="251"/>
      <c r="NRK71" s="251"/>
      <c r="NRL71" s="251"/>
      <c r="NRM71" s="251"/>
      <c r="NRN71" s="251"/>
      <c r="NRO71" s="251"/>
      <c r="NRP71" s="251"/>
      <c r="NRQ71" s="251"/>
      <c r="NRR71" s="251"/>
      <c r="NRS71" s="251"/>
      <c r="NRT71" s="251"/>
      <c r="NRU71" s="251"/>
      <c r="NRV71" s="251"/>
      <c r="NRW71" s="251"/>
      <c r="NRX71" s="251"/>
      <c r="NRY71" s="251"/>
      <c r="NRZ71" s="251"/>
      <c r="NSA71" s="251"/>
      <c r="NSB71" s="251"/>
      <c r="NSC71" s="251"/>
      <c r="NSD71" s="251"/>
      <c r="NSE71" s="251"/>
      <c r="NSF71" s="251"/>
      <c r="NSG71" s="251"/>
      <c r="NSH71" s="251"/>
      <c r="NSI71" s="251"/>
      <c r="NSJ71" s="251"/>
      <c r="NSK71" s="251"/>
      <c r="NSL71" s="251"/>
      <c r="NSM71" s="251"/>
      <c r="NSN71" s="251"/>
      <c r="NSO71" s="251"/>
      <c r="NSP71" s="251"/>
      <c r="NSQ71" s="251"/>
      <c r="NSR71" s="251"/>
      <c r="NSS71" s="251"/>
      <c r="NST71" s="251"/>
      <c r="NSU71" s="251"/>
      <c r="NSV71" s="251"/>
      <c r="NSW71" s="251"/>
      <c r="NSX71" s="251"/>
      <c r="NSY71" s="251"/>
      <c r="NSZ71" s="251"/>
      <c r="NTA71" s="251"/>
      <c r="NTB71" s="251"/>
      <c r="NTC71" s="251"/>
      <c r="NTD71" s="251"/>
      <c r="NTE71" s="251"/>
      <c r="NTF71" s="251"/>
      <c r="NTG71" s="251"/>
      <c r="NTH71" s="251"/>
      <c r="NTI71" s="251"/>
      <c r="NTJ71" s="251"/>
      <c r="NTK71" s="251"/>
      <c r="NTL71" s="251"/>
      <c r="NTM71" s="251"/>
      <c r="NTN71" s="251"/>
      <c r="NTO71" s="251"/>
      <c r="NTP71" s="251"/>
      <c r="NTQ71" s="251"/>
      <c r="NTR71" s="251"/>
      <c r="NTS71" s="251"/>
      <c r="NTT71" s="251"/>
      <c r="NTU71" s="251"/>
      <c r="NTV71" s="251"/>
      <c r="NTW71" s="251"/>
      <c r="NTX71" s="251"/>
      <c r="NTY71" s="251"/>
      <c r="NTZ71" s="251"/>
      <c r="NUA71" s="251"/>
      <c r="NUB71" s="251"/>
      <c r="NUC71" s="251"/>
      <c r="NUD71" s="251"/>
      <c r="NUE71" s="251"/>
      <c r="NUF71" s="251"/>
      <c r="NUG71" s="251"/>
      <c r="NUH71" s="251"/>
      <c r="NUI71" s="251"/>
      <c r="NUJ71" s="251"/>
      <c r="NUK71" s="251"/>
      <c r="NUL71" s="251"/>
      <c r="NUM71" s="251"/>
      <c r="NUN71" s="251"/>
      <c r="NUO71" s="251"/>
      <c r="NUP71" s="251"/>
      <c r="NUQ71" s="251"/>
      <c r="NUR71" s="251"/>
      <c r="NUS71" s="251"/>
      <c r="NUT71" s="251"/>
      <c r="NUU71" s="251"/>
      <c r="NUV71" s="251"/>
      <c r="NUW71" s="251"/>
      <c r="NUX71" s="251"/>
      <c r="NUY71" s="251"/>
      <c r="NUZ71" s="251"/>
      <c r="NVA71" s="251"/>
      <c r="NVB71" s="251"/>
      <c r="NVC71" s="251"/>
      <c r="NVD71" s="251"/>
      <c r="NVE71" s="251"/>
      <c r="NVF71" s="251"/>
      <c r="NVG71" s="251"/>
      <c r="NVH71" s="251"/>
      <c r="NVI71" s="251"/>
      <c r="NVJ71" s="251"/>
      <c r="NVK71" s="251"/>
      <c r="NVL71" s="251"/>
      <c r="NVM71" s="251"/>
      <c r="NVN71" s="251"/>
      <c r="NVO71" s="251"/>
      <c r="NVP71" s="251"/>
      <c r="NVQ71" s="251"/>
      <c r="NVR71" s="251"/>
      <c r="NVS71" s="251"/>
      <c r="NVT71" s="251"/>
      <c r="NVU71" s="251"/>
      <c r="NVV71" s="251"/>
      <c r="NVW71" s="251"/>
      <c r="NVX71" s="251"/>
      <c r="NVY71" s="251"/>
      <c r="NVZ71" s="251"/>
      <c r="NWA71" s="251"/>
      <c r="NWB71" s="251"/>
      <c r="NWC71" s="251"/>
      <c r="NWD71" s="251"/>
      <c r="NWE71" s="251"/>
      <c r="NWF71" s="251"/>
      <c r="NWG71" s="251"/>
      <c r="NWH71" s="251"/>
      <c r="NWI71" s="251"/>
      <c r="NWJ71" s="251"/>
      <c r="NWK71" s="251"/>
      <c r="NWL71" s="251"/>
      <c r="NWM71" s="251"/>
      <c r="NWN71" s="251"/>
      <c r="NWO71" s="251"/>
      <c r="NWP71" s="251"/>
      <c r="NWQ71" s="251"/>
      <c r="NWR71" s="251"/>
      <c r="NWS71" s="251"/>
      <c r="NWT71" s="251"/>
      <c r="NWU71" s="251"/>
      <c r="NWV71" s="251"/>
      <c r="NWW71" s="251"/>
      <c r="NWX71" s="251"/>
      <c r="NWY71" s="251"/>
      <c r="NWZ71" s="251"/>
      <c r="NXA71" s="251"/>
      <c r="NXB71" s="251"/>
      <c r="NXC71" s="251"/>
      <c r="NXD71" s="251"/>
      <c r="NXE71" s="251"/>
      <c r="NXF71" s="251"/>
      <c r="NXG71" s="251"/>
      <c r="NXH71" s="251"/>
      <c r="NXI71" s="251"/>
      <c r="NXJ71" s="251"/>
      <c r="NXK71" s="251"/>
      <c r="NXL71" s="251"/>
      <c r="NXM71" s="251"/>
      <c r="NXN71" s="251"/>
      <c r="NXO71" s="251"/>
      <c r="NXP71" s="251"/>
      <c r="NXQ71" s="251"/>
      <c r="NXR71" s="251"/>
      <c r="NXS71" s="251"/>
      <c r="NXT71" s="251"/>
      <c r="NXU71" s="251"/>
      <c r="NXV71" s="251"/>
      <c r="NXW71" s="251"/>
      <c r="NXX71" s="251"/>
      <c r="NXY71" s="251"/>
      <c r="NXZ71" s="251"/>
      <c r="NYA71" s="251"/>
      <c r="NYB71" s="251"/>
      <c r="NYC71" s="251"/>
      <c r="NYD71" s="251"/>
      <c r="NYE71" s="251"/>
      <c r="NYF71" s="251"/>
      <c r="NYG71" s="251"/>
      <c r="NYH71" s="251"/>
      <c r="NYI71" s="251"/>
      <c r="NYJ71" s="251"/>
      <c r="NYK71" s="251"/>
      <c r="NYL71" s="251"/>
      <c r="NYM71" s="251"/>
      <c r="NYN71" s="251"/>
      <c r="NYO71" s="251"/>
      <c r="NYP71" s="251"/>
      <c r="NYQ71" s="251"/>
      <c r="NYR71" s="251"/>
      <c r="NYS71" s="251"/>
      <c r="NYT71" s="251"/>
      <c r="NYU71" s="251"/>
      <c r="NYV71" s="251"/>
      <c r="NYW71" s="251"/>
      <c r="NYX71" s="251"/>
      <c r="NYY71" s="251"/>
      <c r="NYZ71" s="251"/>
      <c r="NZA71" s="251"/>
      <c r="NZB71" s="251"/>
      <c r="NZC71" s="251"/>
      <c r="NZD71" s="251"/>
      <c r="NZE71" s="251"/>
      <c r="NZF71" s="251"/>
      <c r="NZG71" s="251"/>
      <c r="NZH71" s="251"/>
      <c r="NZI71" s="251"/>
      <c r="NZJ71" s="251"/>
      <c r="NZK71" s="251"/>
      <c r="NZL71" s="251"/>
      <c r="NZM71" s="251"/>
      <c r="NZN71" s="251"/>
      <c r="NZO71" s="251"/>
      <c r="NZP71" s="251"/>
      <c r="NZQ71" s="251"/>
      <c r="NZR71" s="251"/>
      <c r="NZS71" s="251"/>
      <c r="NZT71" s="251"/>
      <c r="NZU71" s="251"/>
      <c r="NZV71" s="251"/>
      <c r="NZW71" s="251"/>
      <c r="NZX71" s="251"/>
      <c r="NZY71" s="251"/>
      <c r="NZZ71" s="251"/>
      <c r="OAA71" s="251"/>
      <c r="OAB71" s="251"/>
      <c r="OAC71" s="251"/>
      <c r="OAD71" s="251"/>
      <c r="OAE71" s="251"/>
      <c r="OAF71" s="251"/>
      <c r="OAG71" s="251"/>
      <c r="OAH71" s="251"/>
      <c r="OAI71" s="251"/>
      <c r="OAJ71" s="251"/>
      <c r="OAK71" s="251"/>
      <c r="OAL71" s="251"/>
      <c r="OAM71" s="251"/>
      <c r="OAN71" s="251"/>
      <c r="OAO71" s="251"/>
      <c r="OAP71" s="251"/>
      <c r="OAQ71" s="251"/>
      <c r="OAR71" s="251"/>
      <c r="OAS71" s="251"/>
      <c r="OAT71" s="251"/>
      <c r="OAU71" s="251"/>
      <c r="OAV71" s="251"/>
      <c r="OAW71" s="251"/>
      <c r="OAX71" s="251"/>
      <c r="OAY71" s="251"/>
      <c r="OAZ71" s="251"/>
      <c r="OBA71" s="251"/>
      <c r="OBB71" s="251"/>
      <c r="OBC71" s="251"/>
      <c r="OBD71" s="251"/>
      <c r="OBE71" s="251"/>
      <c r="OBF71" s="251"/>
      <c r="OBG71" s="251"/>
      <c r="OBH71" s="251"/>
      <c r="OBI71" s="251"/>
      <c r="OBJ71" s="251"/>
      <c r="OBK71" s="251"/>
      <c r="OBL71" s="251"/>
      <c r="OBM71" s="251"/>
      <c r="OBN71" s="251"/>
      <c r="OBO71" s="251"/>
      <c r="OBP71" s="251"/>
      <c r="OBQ71" s="251"/>
      <c r="OBR71" s="251"/>
      <c r="OBS71" s="251"/>
      <c r="OBT71" s="251"/>
      <c r="OBU71" s="251"/>
      <c r="OBV71" s="251"/>
      <c r="OBW71" s="251"/>
      <c r="OBX71" s="251"/>
      <c r="OBY71" s="251"/>
      <c r="OBZ71" s="251"/>
      <c r="OCA71" s="251"/>
      <c r="OCB71" s="251"/>
      <c r="OCC71" s="251"/>
      <c r="OCD71" s="251"/>
      <c r="OCE71" s="251"/>
      <c r="OCF71" s="251"/>
      <c r="OCG71" s="251"/>
      <c r="OCH71" s="251"/>
      <c r="OCI71" s="251"/>
      <c r="OCJ71" s="251"/>
      <c r="OCK71" s="251"/>
      <c r="OCL71" s="251"/>
      <c r="OCM71" s="251"/>
      <c r="OCN71" s="251"/>
      <c r="OCO71" s="251"/>
      <c r="OCP71" s="251"/>
      <c r="OCQ71" s="251"/>
      <c r="OCR71" s="251"/>
      <c r="OCS71" s="251"/>
      <c r="OCT71" s="251"/>
      <c r="OCU71" s="251"/>
      <c r="OCV71" s="251"/>
      <c r="OCW71" s="251"/>
      <c r="OCX71" s="251"/>
      <c r="OCY71" s="251"/>
      <c r="OCZ71" s="251"/>
      <c r="ODA71" s="251"/>
      <c r="ODB71" s="251"/>
      <c r="ODC71" s="251"/>
      <c r="ODD71" s="251"/>
      <c r="ODE71" s="251"/>
      <c r="ODF71" s="251"/>
      <c r="ODG71" s="251"/>
      <c r="ODH71" s="251"/>
      <c r="ODI71" s="251"/>
      <c r="ODJ71" s="251"/>
      <c r="ODK71" s="251"/>
      <c r="ODL71" s="251"/>
      <c r="ODM71" s="251"/>
      <c r="ODN71" s="251"/>
      <c r="ODO71" s="251"/>
      <c r="ODP71" s="251"/>
      <c r="ODQ71" s="251"/>
      <c r="ODR71" s="251"/>
      <c r="ODS71" s="251"/>
      <c r="ODT71" s="251"/>
      <c r="ODU71" s="251"/>
      <c r="ODV71" s="251"/>
      <c r="ODW71" s="251"/>
      <c r="ODX71" s="251"/>
      <c r="ODY71" s="251"/>
      <c r="ODZ71" s="251"/>
      <c r="OEA71" s="251"/>
      <c r="OEB71" s="251"/>
      <c r="OEC71" s="251"/>
      <c r="OED71" s="251"/>
      <c r="OEE71" s="251"/>
      <c r="OEF71" s="251"/>
      <c r="OEG71" s="251"/>
      <c r="OEH71" s="251"/>
      <c r="OEI71" s="251"/>
      <c r="OEJ71" s="251"/>
      <c r="OEK71" s="251"/>
      <c r="OEL71" s="251"/>
      <c r="OEM71" s="251"/>
      <c r="OEN71" s="251"/>
      <c r="OEO71" s="251"/>
      <c r="OEP71" s="251"/>
      <c r="OEQ71" s="251"/>
      <c r="OER71" s="251"/>
      <c r="OES71" s="251"/>
      <c r="OET71" s="251"/>
      <c r="OEU71" s="251"/>
      <c r="OEV71" s="251"/>
      <c r="OEW71" s="251"/>
      <c r="OEX71" s="251"/>
      <c r="OEY71" s="251"/>
      <c r="OEZ71" s="251"/>
      <c r="OFA71" s="251"/>
      <c r="OFB71" s="251"/>
      <c r="OFC71" s="251"/>
      <c r="OFD71" s="251"/>
      <c r="OFE71" s="251"/>
      <c r="OFF71" s="251"/>
      <c r="OFG71" s="251"/>
      <c r="OFH71" s="251"/>
      <c r="OFI71" s="251"/>
      <c r="OFJ71" s="251"/>
      <c r="OFK71" s="251"/>
      <c r="OFL71" s="251"/>
      <c r="OFM71" s="251"/>
      <c r="OFN71" s="251"/>
      <c r="OFO71" s="251"/>
      <c r="OFP71" s="251"/>
      <c r="OFQ71" s="251"/>
      <c r="OFR71" s="251"/>
      <c r="OFS71" s="251"/>
      <c r="OFT71" s="251"/>
      <c r="OFU71" s="251"/>
      <c r="OFV71" s="251"/>
      <c r="OFW71" s="251"/>
      <c r="OFX71" s="251"/>
      <c r="OFY71" s="251"/>
      <c r="OFZ71" s="251"/>
      <c r="OGA71" s="251"/>
      <c r="OGB71" s="251"/>
      <c r="OGC71" s="251"/>
      <c r="OGD71" s="251"/>
      <c r="OGE71" s="251"/>
      <c r="OGF71" s="251"/>
      <c r="OGG71" s="251"/>
      <c r="OGH71" s="251"/>
      <c r="OGI71" s="251"/>
      <c r="OGJ71" s="251"/>
      <c r="OGK71" s="251"/>
      <c r="OGL71" s="251"/>
      <c r="OGM71" s="251"/>
      <c r="OGN71" s="251"/>
      <c r="OGO71" s="251"/>
      <c r="OGP71" s="251"/>
      <c r="OGQ71" s="251"/>
      <c r="OGR71" s="251"/>
      <c r="OGS71" s="251"/>
      <c r="OGT71" s="251"/>
      <c r="OGU71" s="251"/>
      <c r="OGV71" s="251"/>
      <c r="OGW71" s="251"/>
      <c r="OGX71" s="251"/>
      <c r="OGY71" s="251"/>
      <c r="OGZ71" s="251"/>
      <c r="OHA71" s="251"/>
      <c r="OHB71" s="251"/>
      <c r="OHC71" s="251"/>
      <c r="OHD71" s="251"/>
      <c r="OHE71" s="251"/>
      <c r="OHF71" s="251"/>
      <c r="OHG71" s="251"/>
      <c r="OHH71" s="251"/>
      <c r="OHI71" s="251"/>
      <c r="OHJ71" s="251"/>
      <c r="OHK71" s="251"/>
      <c r="OHL71" s="251"/>
      <c r="OHM71" s="251"/>
      <c r="OHN71" s="251"/>
      <c r="OHO71" s="251"/>
      <c r="OHP71" s="251"/>
      <c r="OHQ71" s="251"/>
      <c r="OHR71" s="251"/>
      <c r="OHS71" s="251"/>
      <c r="OHT71" s="251"/>
      <c r="OHU71" s="251"/>
      <c r="OHV71" s="251"/>
      <c r="OHW71" s="251"/>
      <c r="OHX71" s="251"/>
      <c r="OHY71" s="251"/>
      <c r="OHZ71" s="251"/>
      <c r="OIA71" s="251"/>
      <c r="OIB71" s="251"/>
      <c r="OIC71" s="251"/>
      <c r="OID71" s="251"/>
      <c r="OIE71" s="251"/>
      <c r="OIF71" s="251"/>
      <c r="OIG71" s="251"/>
      <c r="OIH71" s="251"/>
      <c r="OII71" s="251"/>
      <c r="OIJ71" s="251"/>
      <c r="OIK71" s="251"/>
      <c r="OIL71" s="251"/>
      <c r="OIM71" s="251"/>
      <c r="OIN71" s="251"/>
      <c r="OIO71" s="251"/>
      <c r="OIP71" s="251"/>
      <c r="OIQ71" s="251"/>
      <c r="OIR71" s="251"/>
      <c r="OIS71" s="251"/>
      <c r="OIT71" s="251"/>
      <c r="OIU71" s="251"/>
      <c r="OIV71" s="251"/>
      <c r="OIW71" s="251"/>
      <c r="OIX71" s="251"/>
      <c r="OIY71" s="251"/>
      <c r="OIZ71" s="251"/>
      <c r="OJA71" s="251"/>
      <c r="OJB71" s="251"/>
      <c r="OJC71" s="251"/>
      <c r="OJD71" s="251"/>
      <c r="OJE71" s="251"/>
      <c r="OJF71" s="251"/>
      <c r="OJG71" s="251"/>
      <c r="OJH71" s="251"/>
      <c r="OJI71" s="251"/>
      <c r="OJJ71" s="251"/>
      <c r="OJK71" s="251"/>
      <c r="OJL71" s="251"/>
      <c r="OJM71" s="251"/>
      <c r="OJN71" s="251"/>
      <c r="OJO71" s="251"/>
      <c r="OJP71" s="251"/>
      <c r="OJQ71" s="251"/>
      <c r="OJR71" s="251"/>
      <c r="OJS71" s="251"/>
      <c r="OJT71" s="251"/>
      <c r="OJU71" s="251"/>
      <c r="OJV71" s="251"/>
      <c r="OJW71" s="251"/>
      <c r="OJX71" s="251"/>
      <c r="OJY71" s="251"/>
      <c r="OJZ71" s="251"/>
      <c r="OKA71" s="251"/>
      <c r="OKB71" s="251"/>
      <c r="OKC71" s="251"/>
      <c r="OKD71" s="251"/>
      <c r="OKE71" s="251"/>
      <c r="OKF71" s="251"/>
      <c r="OKG71" s="251"/>
      <c r="OKH71" s="251"/>
      <c r="OKI71" s="251"/>
      <c r="OKJ71" s="251"/>
      <c r="OKK71" s="251"/>
      <c r="OKL71" s="251"/>
      <c r="OKM71" s="251"/>
      <c r="OKN71" s="251"/>
      <c r="OKO71" s="251"/>
      <c r="OKP71" s="251"/>
      <c r="OKQ71" s="251"/>
      <c r="OKR71" s="251"/>
      <c r="OKS71" s="251"/>
      <c r="OKT71" s="251"/>
      <c r="OKU71" s="251"/>
      <c r="OKV71" s="251"/>
      <c r="OKW71" s="251"/>
      <c r="OKX71" s="251"/>
      <c r="OKY71" s="251"/>
      <c r="OKZ71" s="251"/>
      <c r="OLA71" s="251"/>
      <c r="OLB71" s="251"/>
      <c r="OLC71" s="251"/>
      <c r="OLD71" s="251"/>
      <c r="OLE71" s="251"/>
      <c r="OLF71" s="251"/>
      <c r="OLG71" s="251"/>
      <c r="OLH71" s="251"/>
      <c r="OLI71" s="251"/>
      <c r="OLJ71" s="251"/>
      <c r="OLK71" s="251"/>
      <c r="OLL71" s="251"/>
      <c r="OLM71" s="251"/>
      <c r="OLN71" s="251"/>
      <c r="OLO71" s="251"/>
      <c r="OLP71" s="251"/>
      <c r="OLQ71" s="251"/>
      <c r="OLR71" s="251"/>
      <c r="OLS71" s="251"/>
      <c r="OLT71" s="251"/>
      <c r="OLU71" s="251"/>
      <c r="OLV71" s="251"/>
      <c r="OLW71" s="251"/>
      <c r="OLX71" s="251"/>
      <c r="OLY71" s="251"/>
      <c r="OLZ71" s="251"/>
      <c r="OMA71" s="251"/>
      <c r="OMB71" s="251"/>
      <c r="OMC71" s="251"/>
      <c r="OMD71" s="251"/>
      <c r="OME71" s="251"/>
      <c r="OMF71" s="251"/>
      <c r="OMG71" s="251"/>
      <c r="OMH71" s="251"/>
      <c r="OMI71" s="251"/>
      <c r="OMJ71" s="251"/>
      <c r="OMK71" s="251"/>
      <c r="OML71" s="251"/>
      <c r="OMM71" s="251"/>
      <c r="OMN71" s="251"/>
      <c r="OMO71" s="251"/>
      <c r="OMP71" s="251"/>
      <c r="OMQ71" s="251"/>
      <c r="OMR71" s="251"/>
      <c r="OMS71" s="251"/>
      <c r="OMT71" s="251"/>
      <c r="OMU71" s="251"/>
      <c r="OMV71" s="251"/>
      <c r="OMW71" s="251"/>
      <c r="OMX71" s="251"/>
      <c r="OMY71" s="251"/>
      <c r="OMZ71" s="251"/>
      <c r="ONA71" s="251"/>
      <c r="ONB71" s="251"/>
      <c r="ONC71" s="251"/>
      <c r="OND71" s="251"/>
      <c r="ONE71" s="251"/>
      <c r="ONF71" s="251"/>
      <c r="ONG71" s="251"/>
      <c r="ONH71" s="251"/>
      <c r="ONI71" s="251"/>
      <c r="ONJ71" s="251"/>
      <c r="ONK71" s="251"/>
      <c r="ONL71" s="251"/>
      <c r="ONM71" s="251"/>
      <c r="ONN71" s="251"/>
      <c r="ONO71" s="251"/>
      <c r="ONP71" s="251"/>
      <c r="ONQ71" s="251"/>
      <c r="ONR71" s="251"/>
      <c r="ONS71" s="251"/>
      <c r="ONT71" s="251"/>
      <c r="ONU71" s="251"/>
      <c r="ONV71" s="251"/>
      <c r="ONW71" s="251"/>
      <c r="ONX71" s="251"/>
      <c r="ONY71" s="251"/>
      <c r="ONZ71" s="251"/>
      <c r="OOA71" s="251"/>
      <c r="OOB71" s="251"/>
      <c r="OOC71" s="251"/>
      <c r="OOD71" s="251"/>
      <c r="OOE71" s="251"/>
      <c r="OOF71" s="251"/>
      <c r="OOG71" s="251"/>
      <c r="OOH71" s="251"/>
      <c r="OOI71" s="251"/>
      <c r="OOJ71" s="251"/>
      <c r="OOK71" s="251"/>
      <c r="OOL71" s="251"/>
      <c r="OOM71" s="251"/>
      <c r="OON71" s="251"/>
      <c r="OOO71" s="251"/>
      <c r="OOP71" s="251"/>
      <c r="OOQ71" s="251"/>
      <c r="OOR71" s="251"/>
      <c r="OOS71" s="251"/>
      <c r="OOT71" s="251"/>
      <c r="OOU71" s="251"/>
      <c r="OOV71" s="251"/>
      <c r="OOW71" s="251"/>
      <c r="OOX71" s="251"/>
      <c r="OOY71" s="251"/>
      <c r="OOZ71" s="251"/>
      <c r="OPA71" s="251"/>
      <c r="OPB71" s="251"/>
      <c r="OPC71" s="251"/>
      <c r="OPD71" s="251"/>
      <c r="OPE71" s="251"/>
      <c r="OPF71" s="251"/>
      <c r="OPG71" s="251"/>
      <c r="OPH71" s="251"/>
      <c r="OPI71" s="251"/>
      <c r="OPJ71" s="251"/>
      <c r="OPK71" s="251"/>
      <c r="OPL71" s="251"/>
      <c r="OPM71" s="251"/>
      <c r="OPN71" s="251"/>
      <c r="OPO71" s="251"/>
      <c r="OPP71" s="251"/>
      <c r="OPQ71" s="251"/>
      <c r="OPR71" s="251"/>
      <c r="OPS71" s="251"/>
      <c r="OPT71" s="251"/>
      <c r="OPU71" s="251"/>
      <c r="OPV71" s="251"/>
      <c r="OPW71" s="251"/>
      <c r="OPX71" s="251"/>
      <c r="OPY71" s="251"/>
      <c r="OPZ71" s="251"/>
      <c r="OQA71" s="251"/>
      <c r="OQB71" s="251"/>
      <c r="OQC71" s="251"/>
      <c r="OQD71" s="251"/>
      <c r="OQE71" s="251"/>
      <c r="OQF71" s="251"/>
      <c r="OQG71" s="251"/>
      <c r="OQH71" s="251"/>
      <c r="OQI71" s="251"/>
      <c r="OQJ71" s="251"/>
      <c r="OQK71" s="251"/>
      <c r="OQL71" s="251"/>
      <c r="OQM71" s="251"/>
      <c r="OQN71" s="251"/>
      <c r="OQO71" s="251"/>
      <c r="OQP71" s="251"/>
      <c r="OQQ71" s="251"/>
      <c r="OQR71" s="251"/>
      <c r="OQS71" s="251"/>
      <c r="OQT71" s="251"/>
      <c r="OQU71" s="251"/>
      <c r="OQV71" s="251"/>
      <c r="OQW71" s="251"/>
      <c r="OQX71" s="251"/>
      <c r="OQY71" s="251"/>
      <c r="OQZ71" s="251"/>
      <c r="ORA71" s="251"/>
      <c r="ORB71" s="251"/>
      <c r="ORC71" s="251"/>
      <c r="ORD71" s="251"/>
      <c r="ORE71" s="251"/>
      <c r="ORF71" s="251"/>
      <c r="ORG71" s="251"/>
      <c r="ORH71" s="251"/>
      <c r="ORI71" s="251"/>
      <c r="ORJ71" s="251"/>
      <c r="ORK71" s="251"/>
      <c r="ORL71" s="251"/>
      <c r="ORM71" s="251"/>
      <c r="ORN71" s="251"/>
      <c r="ORO71" s="251"/>
      <c r="ORP71" s="251"/>
      <c r="ORQ71" s="251"/>
      <c r="ORR71" s="251"/>
      <c r="ORS71" s="251"/>
      <c r="ORT71" s="251"/>
      <c r="ORU71" s="251"/>
      <c r="ORV71" s="251"/>
      <c r="ORW71" s="251"/>
      <c r="ORX71" s="251"/>
      <c r="ORY71" s="251"/>
      <c r="ORZ71" s="251"/>
      <c r="OSA71" s="251"/>
      <c r="OSB71" s="251"/>
      <c r="OSC71" s="251"/>
      <c r="OSD71" s="251"/>
      <c r="OSE71" s="251"/>
      <c r="OSF71" s="251"/>
      <c r="OSG71" s="251"/>
      <c r="OSH71" s="251"/>
      <c r="OSI71" s="251"/>
      <c r="OSJ71" s="251"/>
      <c r="OSK71" s="251"/>
      <c r="OSL71" s="251"/>
      <c r="OSM71" s="251"/>
      <c r="OSN71" s="251"/>
      <c r="OSO71" s="251"/>
      <c r="OSP71" s="251"/>
      <c r="OSQ71" s="251"/>
      <c r="OSR71" s="251"/>
      <c r="OSS71" s="251"/>
      <c r="OST71" s="251"/>
      <c r="OSU71" s="251"/>
      <c r="OSV71" s="251"/>
      <c r="OSW71" s="251"/>
      <c r="OSX71" s="251"/>
      <c r="OSY71" s="251"/>
      <c r="OSZ71" s="251"/>
      <c r="OTA71" s="251"/>
      <c r="OTB71" s="251"/>
      <c r="OTC71" s="251"/>
      <c r="OTD71" s="251"/>
      <c r="OTE71" s="251"/>
      <c r="OTF71" s="251"/>
      <c r="OTG71" s="251"/>
      <c r="OTH71" s="251"/>
      <c r="OTI71" s="251"/>
      <c r="OTJ71" s="251"/>
      <c r="OTK71" s="251"/>
      <c r="OTL71" s="251"/>
      <c r="OTM71" s="251"/>
      <c r="OTN71" s="251"/>
      <c r="OTO71" s="251"/>
      <c r="OTP71" s="251"/>
      <c r="OTQ71" s="251"/>
      <c r="OTR71" s="251"/>
      <c r="OTS71" s="251"/>
      <c r="OTT71" s="251"/>
      <c r="OTU71" s="251"/>
      <c r="OTV71" s="251"/>
      <c r="OTW71" s="251"/>
      <c r="OTX71" s="251"/>
      <c r="OTY71" s="251"/>
      <c r="OTZ71" s="251"/>
      <c r="OUA71" s="251"/>
      <c r="OUB71" s="251"/>
      <c r="OUC71" s="251"/>
      <c r="OUD71" s="251"/>
      <c r="OUE71" s="251"/>
      <c r="OUF71" s="251"/>
      <c r="OUG71" s="251"/>
      <c r="OUH71" s="251"/>
      <c r="OUI71" s="251"/>
      <c r="OUJ71" s="251"/>
      <c r="OUK71" s="251"/>
      <c r="OUL71" s="251"/>
      <c r="OUM71" s="251"/>
      <c r="OUN71" s="251"/>
      <c r="OUO71" s="251"/>
      <c r="OUP71" s="251"/>
      <c r="OUQ71" s="251"/>
      <c r="OUR71" s="251"/>
      <c r="OUS71" s="251"/>
      <c r="OUT71" s="251"/>
      <c r="OUU71" s="251"/>
      <c r="OUV71" s="251"/>
      <c r="OUW71" s="251"/>
      <c r="OUX71" s="251"/>
      <c r="OUY71" s="251"/>
      <c r="OUZ71" s="251"/>
      <c r="OVA71" s="251"/>
      <c r="OVB71" s="251"/>
      <c r="OVC71" s="251"/>
      <c r="OVD71" s="251"/>
      <c r="OVE71" s="251"/>
      <c r="OVF71" s="251"/>
      <c r="OVG71" s="251"/>
      <c r="OVH71" s="251"/>
      <c r="OVI71" s="251"/>
      <c r="OVJ71" s="251"/>
      <c r="OVK71" s="251"/>
      <c r="OVL71" s="251"/>
      <c r="OVM71" s="251"/>
      <c r="OVN71" s="251"/>
      <c r="OVO71" s="251"/>
      <c r="OVP71" s="251"/>
      <c r="OVQ71" s="251"/>
      <c r="OVR71" s="251"/>
      <c r="OVS71" s="251"/>
      <c r="OVT71" s="251"/>
      <c r="OVU71" s="251"/>
      <c r="OVV71" s="251"/>
      <c r="OVW71" s="251"/>
      <c r="OVX71" s="251"/>
      <c r="OVY71" s="251"/>
      <c r="OVZ71" s="251"/>
      <c r="OWA71" s="251"/>
      <c r="OWB71" s="251"/>
      <c r="OWC71" s="251"/>
      <c r="OWD71" s="251"/>
      <c r="OWE71" s="251"/>
      <c r="OWF71" s="251"/>
      <c r="OWG71" s="251"/>
      <c r="OWH71" s="251"/>
      <c r="OWI71" s="251"/>
      <c r="OWJ71" s="251"/>
      <c r="OWK71" s="251"/>
      <c r="OWL71" s="251"/>
      <c r="OWM71" s="251"/>
      <c r="OWN71" s="251"/>
      <c r="OWO71" s="251"/>
      <c r="OWP71" s="251"/>
      <c r="OWQ71" s="251"/>
      <c r="OWR71" s="251"/>
      <c r="OWS71" s="251"/>
      <c r="OWT71" s="251"/>
      <c r="OWU71" s="251"/>
      <c r="OWV71" s="251"/>
      <c r="OWW71" s="251"/>
      <c r="OWX71" s="251"/>
      <c r="OWY71" s="251"/>
      <c r="OWZ71" s="251"/>
      <c r="OXA71" s="251"/>
      <c r="OXB71" s="251"/>
      <c r="OXC71" s="251"/>
      <c r="OXD71" s="251"/>
      <c r="OXE71" s="251"/>
      <c r="OXF71" s="251"/>
      <c r="OXG71" s="251"/>
      <c r="OXH71" s="251"/>
      <c r="OXI71" s="251"/>
      <c r="OXJ71" s="251"/>
      <c r="OXK71" s="251"/>
      <c r="OXL71" s="251"/>
      <c r="OXM71" s="251"/>
      <c r="OXN71" s="251"/>
      <c r="OXO71" s="251"/>
      <c r="OXP71" s="251"/>
      <c r="OXQ71" s="251"/>
      <c r="OXR71" s="251"/>
      <c r="OXS71" s="251"/>
      <c r="OXT71" s="251"/>
      <c r="OXU71" s="251"/>
      <c r="OXV71" s="251"/>
      <c r="OXW71" s="251"/>
      <c r="OXX71" s="251"/>
      <c r="OXY71" s="251"/>
      <c r="OXZ71" s="251"/>
      <c r="OYA71" s="251"/>
      <c r="OYB71" s="251"/>
      <c r="OYC71" s="251"/>
      <c r="OYD71" s="251"/>
      <c r="OYE71" s="251"/>
      <c r="OYF71" s="251"/>
      <c r="OYG71" s="251"/>
      <c r="OYH71" s="251"/>
      <c r="OYI71" s="251"/>
      <c r="OYJ71" s="251"/>
      <c r="OYK71" s="251"/>
      <c r="OYL71" s="251"/>
      <c r="OYM71" s="251"/>
      <c r="OYN71" s="251"/>
      <c r="OYO71" s="251"/>
      <c r="OYP71" s="251"/>
      <c r="OYQ71" s="251"/>
      <c r="OYR71" s="251"/>
      <c r="OYS71" s="251"/>
      <c r="OYT71" s="251"/>
      <c r="OYU71" s="251"/>
      <c r="OYV71" s="251"/>
      <c r="OYW71" s="251"/>
      <c r="OYX71" s="251"/>
      <c r="OYY71" s="251"/>
      <c r="OYZ71" s="251"/>
      <c r="OZA71" s="251"/>
      <c r="OZB71" s="251"/>
      <c r="OZC71" s="251"/>
      <c r="OZD71" s="251"/>
      <c r="OZE71" s="251"/>
      <c r="OZF71" s="251"/>
      <c r="OZG71" s="251"/>
      <c r="OZH71" s="251"/>
      <c r="OZI71" s="251"/>
      <c r="OZJ71" s="251"/>
      <c r="OZK71" s="251"/>
      <c r="OZL71" s="251"/>
      <c r="OZM71" s="251"/>
      <c r="OZN71" s="251"/>
      <c r="OZO71" s="251"/>
      <c r="OZP71" s="251"/>
      <c r="OZQ71" s="251"/>
      <c r="OZR71" s="251"/>
      <c r="OZS71" s="251"/>
      <c r="OZT71" s="251"/>
      <c r="OZU71" s="251"/>
      <c r="OZV71" s="251"/>
      <c r="OZW71" s="251"/>
      <c r="OZX71" s="251"/>
      <c r="OZY71" s="251"/>
      <c r="OZZ71" s="251"/>
      <c r="PAA71" s="251"/>
      <c r="PAB71" s="251"/>
      <c r="PAC71" s="251"/>
      <c r="PAD71" s="251"/>
      <c r="PAE71" s="251"/>
      <c r="PAF71" s="251"/>
      <c r="PAG71" s="251"/>
      <c r="PAH71" s="251"/>
      <c r="PAI71" s="251"/>
      <c r="PAJ71" s="251"/>
      <c r="PAK71" s="251"/>
      <c r="PAL71" s="251"/>
      <c r="PAM71" s="251"/>
      <c r="PAN71" s="251"/>
      <c r="PAO71" s="251"/>
      <c r="PAP71" s="251"/>
      <c r="PAQ71" s="251"/>
      <c r="PAR71" s="251"/>
      <c r="PAS71" s="251"/>
      <c r="PAT71" s="251"/>
      <c r="PAU71" s="251"/>
      <c r="PAV71" s="251"/>
      <c r="PAW71" s="251"/>
      <c r="PAX71" s="251"/>
      <c r="PAY71" s="251"/>
      <c r="PAZ71" s="251"/>
      <c r="PBA71" s="251"/>
      <c r="PBB71" s="251"/>
      <c r="PBC71" s="251"/>
      <c r="PBD71" s="251"/>
      <c r="PBE71" s="251"/>
      <c r="PBF71" s="251"/>
      <c r="PBG71" s="251"/>
      <c r="PBH71" s="251"/>
      <c r="PBI71" s="251"/>
      <c r="PBJ71" s="251"/>
      <c r="PBK71" s="251"/>
      <c r="PBL71" s="251"/>
      <c r="PBM71" s="251"/>
      <c r="PBN71" s="251"/>
      <c r="PBO71" s="251"/>
      <c r="PBP71" s="251"/>
      <c r="PBQ71" s="251"/>
      <c r="PBR71" s="251"/>
      <c r="PBS71" s="251"/>
      <c r="PBT71" s="251"/>
      <c r="PBU71" s="251"/>
      <c r="PBV71" s="251"/>
      <c r="PBW71" s="251"/>
      <c r="PBX71" s="251"/>
      <c r="PBY71" s="251"/>
      <c r="PBZ71" s="251"/>
      <c r="PCA71" s="251"/>
      <c r="PCB71" s="251"/>
      <c r="PCC71" s="251"/>
      <c r="PCD71" s="251"/>
      <c r="PCE71" s="251"/>
      <c r="PCF71" s="251"/>
      <c r="PCG71" s="251"/>
      <c r="PCH71" s="251"/>
      <c r="PCI71" s="251"/>
      <c r="PCJ71" s="251"/>
      <c r="PCK71" s="251"/>
      <c r="PCL71" s="251"/>
      <c r="PCM71" s="251"/>
      <c r="PCN71" s="251"/>
      <c r="PCO71" s="251"/>
      <c r="PCP71" s="251"/>
      <c r="PCQ71" s="251"/>
      <c r="PCR71" s="251"/>
      <c r="PCS71" s="251"/>
      <c r="PCT71" s="251"/>
      <c r="PCU71" s="251"/>
      <c r="PCV71" s="251"/>
      <c r="PCW71" s="251"/>
      <c r="PCX71" s="251"/>
      <c r="PCY71" s="251"/>
      <c r="PCZ71" s="251"/>
      <c r="PDA71" s="251"/>
      <c r="PDB71" s="251"/>
      <c r="PDC71" s="251"/>
      <c r="PDD71" s="251"/>
      <c r="PDE71" s="251"/>
      <c r="PDF71" s="251"/>
      <c r="PDG71" s="251"/>
      <c r="PDH71" s="251"/>
      <c r="PDI71" s="251"/>
      <c r="PDJ71" s="251"/>
      <c r="PDK71" s="251"/>
      <c r="PDL71" s="251"/>
      <c r="PDM71" s="251"/>
      <c r="PDN71" s="251"/>
      <c r="PDO71" s="251"/>
      <c r="PDP71" s="251"/>
      <c r="PDQ71" s="251"/>
      <c r="PDR71" s="251"/>
      <c r="PDS71" s="251"/>
      <c r="PDT71" s="251"/>
      <c r="PDU71" s="251"/>
      <c r="PDV71" s="251"/>
      <c r="PDW71" s="251"/>
      <c r="PDX71" s="251"/>
      <c r="PDY71" s="251"/>
      <c r="PDZ71" s="251"/>
      <c r="PEA71" s="251"/>
      <c r="PEB71" s="251"/>
      <c r="PEC71" s="251"/>
      <c r="PED71" s="251"/>
      <c r="PEE71" s="251"/>
      <c r="PEF71" s="251"/>
      <c r="PEG71" s="251"/>
      <c r="PEH71" s="251"/>
      <c r="PEI71" s="251"/>
      <c r="PEJ71" s="251"/>
      <c r="PEK71" s="251"/>
      <c r="PEL71" s="251"/>
      <c r="PEM71" s="251"/>
      <c r="PEN71" s="251"/>
      <c r="PEO71" s="251"/>
      <c r="PEP71" s="251"/>
      <c r="PEQ71" s="251"/>
      <c r="PER71" s="251"/>
      <c r="PES71" s="251"/>
      <c r="PET71" s="251"/>
      <c r="PEU71" s="251"/>
      <c r="PEV71" s="251"/>
      <c r="PEW71" s="251"/>
      <c r="PEX71" s="251"/>
      <c r="PEY71" s="251"/>
      <c r="PEZ71" s="251"/>
      <c r="PFA71" s="251"/>
      <c r="PFB71" s="251"/>
      <c r="PFC71" s="251"/>
      <c r="PFD71" s="251"/>
      <c r="PFE71" s="251"/>
      <c r="PFF71" s="251"/>
      <c r="PFG71" s="251"/>
      <c r="PFH71" s="251"/>
      <c r="PFI71" s="251"/>
      <c r="PFJ71" s="251"/>
      <c r="PFK71" s="251"/>
      <c r="PFL71" s="251"/>
      <c r="PFM71" s="251"/>
      <c r="PFN71" s="251"/>
      <c r="PFO71" s="251"/>
      <c r="PFP71" s="251"/>
      <c r="PFQ71" s="251"/>
      <c r="PFR71" s="251"/>
      <c r="PFS71" s="251"/>
      <c r="PFT71" s="251"/>
      <c r="PFU71" s="251"/>
      <c r="PFV71" s="251"/>
      <c r="PFW71" s="251"/>
      <c r="PFX71" s="251"/>
      <c r="PFY71" s="251"/>
      <c r="PFZ71" s="251"/>
      <c r="PGA71" s="251"/>
      <c r="PGB71" s="251"/>
      <c r="PGC71" s="251"/>
      <c r="PGD71" s="251"/>
      <c r="PGE71" s="251"/>
      <c r="PGF71" s="251"/>
      <c r="PGG71" s="251"/>
      <c r="PGH71" s="251"/>
      <c r="PGI71" s="251"/>
      <c r="PGJ71" s="251"/>
      <c r="PGK71" s="251"/>
      <c r="PGL71" s="251"/>
      <c r="PGM71" s="251"/>
      <c r="PGN71" s="251"/>
      <c r="PGO71" s="251"/>
      <c r="PGP71" s="251"/>
      <c r="PGQ71" s="251"/>
      <c r="PGR71" s="251"/>
      <c r="PGS71" s="251"/>
      <c r="PGT71" s="251"/>
      <c r="PGU71" s="251"/>
      <c r="PGV71" s="251"/>
      <c r="PGW71" s="251"/>
      <c r="PGX71" s="251"/>
      <c r="PGY71" s="251"/>
      <c r="PGZ71" s="251"/>
      <c r="PHA71" s="251"/>
      <c r="PHB71" s="251"/>
      <c r="PHC71" s="251"/>
      <c r="PHD71" s="251"/>
      <c r="PHE71" s="251"/>
      <c r="PHF71" s="251"/>
      <c r="PHG71" s="251"/>
      <c r="PHH71" s="251"/>
      <c r="PHI71" s="251"/>
      <c r="PHJ71" s="251"/>
      <c r="PHK71" s="251"/>
      <c r="PHL71" s="251"/>
      <c r="PHM71" s="251"/>
      <c r="PHN71" s="251"/>
      <c r="PHO71" s="251"/>
      <c r="PHP71" s="251"/>
      <c r="PHQ71" s="251"/>
      <c r="PHR71" s="251"/>
      <c r="PHS71" s="251"/>
      <c r="PHT71" s="251"/>
      <c r="PHU71" s="251"/>
      <c r="PHV71" s="251"/>
      <c r="PHW71" s="251"/>
      <c r="PHX71" s="251"/>
      <c r="PHY71" s="251"/>
      <c r="PHZ71" s="251"/>
      <c r="PIA71" s="251"/>
      <c r="PIB71" s="251"/>
      <c r="PIC71" s="251"/>
      <c r="PID71" s="251"/>
      <c r="PIE71" s="251"/>
      <c r="PIF71" s="251"/>
      <c r="PIG71" s="251"/>
      <c r="PIH71" s="251"/>
      <c r="PII71" s="251"/>
      <c r="PIJ71" s="251"/>
      <c r="PIK71" s="251"/>
      <c r="PIL71" s="251"/>
      <c r="PIM71" s="251"/>
      <c r="PIN71" s="251"/>
      <c r="PIO71" s="251"/>
      <c r="PIP71" s="251"/>
      <c r="PIQ71" s="251"/>
      <c r="PIR71" s="251"/>
      <c r="PIS71" s="251"/>
      <c r="PIT71" s="251"/>
      <c r="PIU71" s="251"/>
      <c r="PIV71" s="251"/>
      <c r="PIW71" s="251"/>
      <c r="PIX71" s="251"/>
      <c r="PIY71" s="251"/>
      <c r="PIZ71" s="251"/>
      <c r="PJA71" s="251"/>
      <c r="PJB71" s="251"/>
      <c r="PJC71" s="251"/>
      <c r="PJD71" s="251"/>
      <c r="PJE71" s="251"/>
      <c r="PJF71" s="251"/>
      <c r="PJG71" s="251"/>
      <c r="PJH71" s="251"/>
      <c r="PJI71" s="251"/>
      <c r="PJJ71" s="251"/>
      <c r="PJK71" s="251"/>
      <c r="PJL71" s="251"/>
      <c r="PJM71" s="251"/>
      <c r="PJN71" s="251"/>
      <c r="PJO71" s="251"/>
      <c r="PJP71" s="251"/>
      <c r="PJQ71" s="251"/>
      <c r="PJR71" s="251"/>
      <c r="PJS71" s="251"/>
      <c r="PJT71" s="251"/>
      <c r="PJU71" s="251"/>
      <c r="PJV71" s="251"/>
      <c r="PJW71" s="251"/>
      <c r="PJX71" s="251"/>
      <c r="PJY71" s="251"/>
      <c r="PJZ71" s="251"/>
      <c r="PKA71" s="251"/>
      <c r="PKB71" s="251"/>
      <c r="PKC71" s="251"/>
      <c r="PKD71" s="251"/>
      <c r="PKE71" s="251"/>
      <c r="PKF71" s="251"/>
      <c r="PKG71" s="251"/>
      <c r="PKH71" s="251"/>
      <c r="PKI71" s="251"/>
      <c r="PKJ71" s="251"/>
      <c r="PKK71" s="251"/>
      <c r="PKL71" s="251"/>
      <c r="PKM71" s="251"/>
      <c r="PKN71" s="251"/>
      <c r="PKO71" s="251"/>
      <c r="PKP71" s="251"/>
      <c r="PKQ71" s="251"/>
      <c r="PKR71" s="251"/>
      <c r="PKS71" s="251"/>
      <c r="PKT71" s="251"/>
      <c r="PKU71" s="251"/>
      <c r="PKV71" s="251"/>
      <c r="PKW71" s="251"/>
      <c r="PKX71" s="251"/>
      <c r="PKY71" s="251"/>
      <c r="PKZ71" s="251"/>
      <c r="PLA71" s="251"/>
      <c r="PLB71" s="251"/>
      <c r="PLC71" s="251"/>
      <c r="PLD71" s="251"/>
      <c r="PLE71" s="251"/>
      <c r="PLF71" s="251"/>
      <c r="PLG71" s="251"/>
      <c r="PLH71" s="251"/>
      <c r="PLI71" s="251"/>
      <c r="PLJ71" s="251"/>
      <c r="PLK71" s="251"/>
      <c r="PLL71" s="251"/>
      <c r="PLM71" s="251"/>
      <c r="PLN71" s="251"/>
      <c r="PLO71" s="251"/>
      <c r="PLP71" s="251"/>
      <c r="PLQ71" s="251"/>
      <c r="PLR71" s="251"/>
      <c r="PLS71" s="251"/>
      <c r="PLT71" s="251"/>
      <c r="PLU71" s="251"/>
      <c r="PLV71" s="251"/>
      <c r="PLW71" s="251"/>
      <c r="PLX71" s="251"/>
      <c r="PLY71" s="251"/>
      <c r="PLZ71" s="251"/>
      <c r="PMA71" s="251"/>
      <c r="PMB71" s="251"/>
      <c r="PMC71" s="251"/>
      <c r="PMD71" s="251"/>
      <c r="PME71" s="251"/>
      <c r="PMF71" s="251"/>
      <c r="PMG71" s="251"/>
      <c r="PMH71" s="251"/>
      <c r="PMI71" s="251"/>
      <c r="PMJ71" s="251"/>
      <c r="PMK71" s="251"/>
      <c r="PML71" s="251"/>
      <c r="PMM71" s="251"/>
      <c r="PMN71" s="251"/>
      <c r="PMO71" s="251"/>
      <c r="PMP71" s="251"/>
      <c r="PMQ71" s="251"/>
      <c r="PMR71" s="251"/>
      <c r="PMS71" s="251"/>
      <c r="PMT71" s="251"/>
      <c r="PMU71" s="251"/>
      <c r="PMV71" s="251"/>
      <c r="PMW71" s="251"/>
      <c r="PMX71" s="251"/>
      <c r="PMY71" s="251"/>
      <c r="PMZ71" s="251"/>
      <c r="PNA71" s="251"/>
      <c r="PNB71" s="251"/>
      <c r="PNC71" s="251"/>
      <c r="PND71" s="251"/>
      <c r="PNE71" s="251"/>
      <c r="PNF71" s="251"/>
      <c r="PNG71" s="251"/>
      <c r="PNH71" s="251"/>
      <c r="PNI71" s="251"/>
      <c r="PNJ71" s="251"/>
      <c r="PNK71" s="251"/>
      <c r="PNL71" s="251"/>
      <c r="PNM71" s="251"/>
      <c r="PNN71" s="251"/>
      <c r="PNO71" s="251"/>
      <c r="PNP71" s="251"/>
      <c r="PNQ71" s="251"/>
      <c r="PNR71" s="251"/>
      <c r="PNS71" s="251"/>
      <c r="PNT71" s="251"/>
      <c r="PNU71" s="251"/>
      <c r="PNV71" s="251"/>
      <c r="PNW71" s="251"/>
      <c r="PNX71" s="251"/>
      <c r="PNY71" s="251"/>
      <c r="PNZ71" s="251"/>
      <c r="POA71" s="251"/>
      <c r="POB71" s="251"/>
      <c r="POC71" s="251"/>
      <c r="POD71" s="251"/>
      <c r="POE71" s="251"/>
      <c r="POF71" s="251"/>
      <c r="POG71" s="251"/>
      <c r="POH71" s="251"/>
      <c r="POI71" s="251"/>
      <c r="POJ71" s="251"/>
      <c r="POK71" s="251"/>
      <c r="POL71" s="251"/>
      <c r="POM71" s="251"/>
      <c r="PON71" s="251"/>
      <c r="POO71" s="251"/>
      <c r="POP71" s="251"/>
      <c r="POQ71" s="251"/>
      <c r="POR71" s="251"/>
      <c r="POS71" s="251"/>
      <c r="POT71" s="251"/>
      <c r="POU71" s="251"/>
      <c r="POV71" s="251"/>
      <c r="POW71" s="251"/>
      <c r="POX71" s="251"/>
      <c r="POY71" s="251"/>
      <c r="POZ71" s="251"/>
      <c r="PPA71" s="251"/>
      <c r="PPB71" s="251"/>
      <c r="PPC71" s="251"/>
      <c r="PPD71" s="251"/>
      <c r="PPE71" s="251"/>
      <c r="PPF71" s="251"/>
      <c r="PPG71" s="251"/>
      <c r="PPH71" s="251"/>
      <c r="PPI71" s="251"/>
      <c r="PPJ71" s="251"/>
      <c r="PPK71" s="251"/>
      <c r="PPL71" s="251"/>
      <c r="PPM71" s="251"/>
      <c r="PPN71" s="251"/>
      <c r="PPO71" s="251"/>
      <c r="PPP71" s="251"/>
      <c r="PPQ71" s="251"/>
      <c r="PPR71" s="251"/>
      <c r="PPS71" s="251"/>
      <c r="PPT71" s="251"/>
      <c r="PPU71" s="251"/>
      <c r="PPV71" s="251"/>
      <c r="PPW71" s="251"/>
      <c r="PPX71" s="251"/>
      <c r="PPY71" s="251"/>
      <c r="PPZ71" s="251"/>
      <c r="PQA71" s="251"/>
      <c r="PQB71" s="251"/>
      <c r="PQC71" s="251"/>
      <c r="PQD71" s="251"/>
      <c r="PQE71" s="251"/>
      <c r="PQF71" s="251"/>
      <c r="PQG71" s="251"/>
      <c r="PQH71" s="251"/>
      <c r="PQI71" s="251"/>
      <c r="PQJ71" s="251"/>
      <c r="PQK71" s="251"/>
      <c r="PQL71" s="251"/>
      <c r="PQM71" s="251"/>
      <c r="PQN71" s="251"/>
      <c r="PQO71" s="251"/>
      <c r="PQP71" s="251"/>
      <c r="PQQ71" s="251"/>
      <c r="PQR71" s="251"/>
      <c r="PQS71" s="251"/>
      <c r="PQT71" s="251"/>
      <c r="PQU71" s="251"/>
      <c r="PQV71" s="251"/>
      <c r="PQW71" s="251"/>
      <c r="PQX71" s="251"/>
      <c r="PQY71" s="251"/>
      <c r="PQZ71" s="251"/>
      <c r="PRA71" s="251"/>
      <c r="PRB71" s="251"/>
      <c r="PRC71" s="251"/>
      <c r="PRD71" s="251"/>
      <c r="PRE71" s="251"/>
      <c r="PRF71" s="251"/>
      <c r="PRG71" s="251"/>
      <c r="PRH71" s="251"/>
      <c r="PRI71" s="251"/>
      <c r="PRJ71" s="251"/>
      <c r="PRK71" s="251"/>
      <c r="PRL71" s="251"/>
      <c r="PRM71" s="251"/>
      <c r="PRN71" s="251"/>
      <c r="PRO71" s="251"/>
      <c r="PRP71" s="251"/>
      <c r="PRQ71" s="251"/>
      <c r="PRR71" s="251"/>
      <c r="PRS71" s="251"/>
      <c r="PRT71" s="251"/>
      <c r="PRU71" s="251"/>
      <c r="PRV71" s="251"/>
      <c r="PRW71" s="251"/>
      <c r="PRX71" s="251"/>
      <c r="PRY71" s="251"/>
      <c r="PRZ71" s="251"/>
      <c r="PSA71" s="251"/>
      <c r="PSB71" s="251"/>
      <c r="PSC71" s="251"/>
      <c r="PSD71" s="251"/>
      <c r="PSE71" s="251"/>
      <c r="PSF71" s="251"/>
      <c r="PSG71" s="251"/>
      <c r="PSH71" s="251"/>
      <c r="PSI71" s="251"/>
      <c r="PSJ71" s="251"/>
      <c r="PSK71" s="251"/>
      <c r="PSL71" s="251"/>
      <c r="PSM71" s="251"/>
      <c r="PSN71" s="251"/>
      <c r="PSO71" s="251"/>
      <c r="PSP71" s="251"/>
      <c r="PSQ71" s="251"/>
      <c r="PSR71" s="251"/>
      <c r="PSS71" s="251"/>
      <c r="PST71" s="251"/>
      <c r="PSU71" s="251"/>
      <c r="PSV71" s="251"/>
      <c r="PSW71" s="251"/>
      <c r="PSX71" s="251"/>
      <c r="PSY71" s="251"/>
      <c r="PSZ71" s="251"/>
      <c r="PTA71" s="251"/>
      <c r="PTB71" s="251"/>
      <c r="PTC71" s="251"/>
      <c r="PTD71" s="251"/>
      <c r="PTE71" s="251"/>
      <c r="PTF71" s="251"/>
      <c r="PTG71" s="251"/>
      <c r="PTH71" s="251"/>
      <c r="PTI71" s="251"/>
      <c r="PTJ71" s="251"/>
      <c r="PTK71" s="251"/>
      <c r="PTL71" s="251"/>
      <c r="PTM71" s="251"/>
      <c r="PTN71" s="251"/>
      <c r="PTO71" s="251"/>
      <c r="PTP71" s="251"/>
      <c r="PTQ71" s="251"/>
      <c r="PTR71" s="251"/>
      <c r="PTS71" s="251"/>
      <c r="PTT71" s="251"/>
      <c r="PTU71" s="251"/>
      <c r="PTV71" s="251"/>
      <c r="PTW71" s="251"/>
      <c r="PTX71" s="251"/>
      <c r="PTY71" s="251"/>
      <c r="PTZ71" s="251"/>
      <c r="PUA71" s="251"/>
      <c r="PUB71" s="251"/>
      <c r="PUC71" s="251"/>
      <c r="PUD71" s="251"/>
      <c r="PUE71" s="251"/>
      <c r="PUF71" s="251"/>
      <c r="PUG71" s="251"/>
      <c r="PUH71" s="251"/>
      <c r="PUI71" s="251"/>
      <c r="PUJ71" s="251"/>
      <c r="PUK71" s="251"/>
      <c r="PUL71" s="251"/>
      <c r="PUM71" s="251"/>
      <c r="PUN71" s="251"/>
      <c r="PUO71" s="251"/>
      <c r="PUP71" s="251"/>
      <c r="PUQ71" s="251"/>
      <c r="PUR71" s="251"/>
      <c r="PUS71" s="251"/>
      <c r="PUT71" s="251"/>
      <c r="PUU71" s="251"/>
      <c r="PUV71" s="251"/>
      <c r="PUW71" s="251"/>
      <c r="PUX71" s="251"/>
      <c r="PUY71" s="251"/>
      <c r="PUZ71" s="251"/>
      <c r="PVA71" s="251"/>
      <c r="PVB71" s="251"/>
      <c r="PVC71" s="251"/>
      <c r="PVD71" s="251"/>
      <c r="PVE71" s="251"/>
      <c r="PVF71" s="251"/>
      <c r="PVG71" s="251"/>
      <c r="PVH71" s="251"/>
      <c r="PVI71" s="251"/>
      <c r="PVJ71" s="251"/>
      <c r="PVK71" s="251"/>
      <c r="PVL71" s="251"/>
      <c r="PVM71" s="251"/>
      <c r="PVN71" s="251"/>
      <c r="PVO71" s="251"/>
      <c r="PVP71" s="251"/>
      <c r="PVQ71" s="251"/>
      <c r="PVR71" s="251"/>
      <c r="PVS71" s="251"/>
      <c r="PVT71" s="251"/>
      <c r="PVU71" s="251"/>
      <c r="PVV71" s="251"/>
      <c r="PVW71" s="251"/>
      <c r="PVX71" s="251"/>
      <c r="PVY71" s="251"/>
      <c r="PVZ71" s="251"/>
      <c r="PWA71" s="251"/>
      <c r="PWB71" s="251"/>
      <c r="PWC71" s="251"/>
      <c r="PWD71" s="251"/>
      <c r="PWE71" s="251"/>
      <c r="PWF71" s="251"/>
      <c r="PWG71" s="251"/>
      <c r="PWH71" s="251"/>
      <c r="PWI71" s="251"/>
      <c r="PWJ71" s="251"/>
      <c r="PWK71" s="251"/>
      <c r="PWL71" s="251"/>
      <c r="PWM71" s="251"/>
      <c r="PWN71" s="251"/>
      <c r="PWO71" s="251"/>
      <c r="PWP71" s="251"/>
      <c r="PWQ71" s="251"/>
      <c r="PWR71" s="251"/>
      <c r="PWS71" s="251"/>
      <c r="PWT71" s="251"/>
      <c r="PWU71" s="251"/>
      <c r="PWV71" s="251"/>
      <c r="PWW71" s="251"/>
      <c r="PWX71" s="251"/>
      <c r="PWY71" s="251"/>
      <c r="PWZ71" s="251"/>
      <c r="PXA71" s="251"/>
      <c r="PXB71" s="251"/>
      <c r="PXC71" s="251"/>
      <c r="PXD71" s="251"/>
      <c r="PXE71" s="251"/>
      <c r="PXF71" s="251"/>
      <c r="PXG71" s="251"/>
      <c r="PXH71" s="251"/>
      <c r="PXI71" s="251"/>
      <c r="PXJ71" s="251"/>
      <c r="PXK71" s="251"/>
      <c r="PXL71" s="251"/>
      <c r="PXM71" s="251"/>
      <c r="PXN71" s="251"/>
      <c r="PXO71" s="251"/>
      <c r="PXP71" s="251"/>
      <c r="PXQ71" s="251"/>
      <c r="PXR71" s="251"/>
      <c r="PXS71" s="251"/>
      <c r="PXT71" s="251"/>
      <c r="PXU71" s="251"/>
      <c r="PXV71" s="251"/>
      <c r="PXW71" s="251"/>
      <c r="PXX71" s="251"/>
      <c r="PXY71" s="251"/>
      <c r="PXZ71" s="251"/>
      <c r="PYA71" s="251"/>
      <c r="PYB71" s="251"/>
      <c r="PYC71" s="251"/>
      <c r="PYD71" s="251"/>
      <c r="PYE71" s="251"/>
      <c r="PYF71" s="251"/>
      <c r="PYG71" s="251"/>
      <c r="PYH71" s="251"/>
      <c r="PYI71" s="251"/>
      <c r="PYJ71" s="251"/>
      <c r="PYK71" s="251"/>
      <c r="PYL71" s="251"/>
      <c r="PYM71" s="251"/>
      <c r="PYN71" s="251"/>
      <c r="PYO71" s="251"/>
      <c r="PYP71" s="251"/>
      <c r="PYQ71" s="251"/>
      <c r="PYR71" s="251"/>
      <c r="PYS71" s="251"/>
      <c r="PYT71" s="251"/>
      <c r="PYU71" s="251"/>
      <c r="PYV71" s="251"/>
      <c r="PYW71" s="251"/>
      <c r="PYX71" s="251"/>
      <c r="PYY71" s="251"/>
      <c r="PYZ71" s="251"/>
      <c r="PZA71" s="251"/>
      <c r="PZB71" s="251"/>
      <c r="PZC71" s="251"/>
      <c r="PZD71" s="251"/>
      <c r="PZE71" s="251"/>
      <c r="PZF71" s="251"/>
      <c r="PZG71" s="251"/>
      <c r="PZH71" s="251"/>
      <c r="PZI71" s="251"/>
      <c r="PZJ71" s="251"/>
      <c r="PZK71" s="251"/>
      <c r="PZL71" s="251"/>
      <c r="PZM71" s="251"/>
      <c r="PZN71" s="251"/>
      <c r="PZO71" s="251"/>
      <c r="PZP71" s="251"/>
      <c r="PZQ71" s="251"/>
      <c r="PZR71" s="251"/>
      <c r="PZS71" s="251"/>
      <c r="PZT71" s="251"/>
      <c r="PZU71" s="251"/>
      <c r="PZV71" s="251"/>
      <c r="PZW71" s="251"/>
      <c r="PZX71" s="251"/>
      <c r="PZY71" s="251"/>
      <c r="PZZ71" s="251"/>
      <c r="QAA71" s="251"/>
      <c r="QAB71" s="251"/>
      <c r="QAC71" s="251"/>
      <c r="QAD71" s="251"/>
      <c r="QAE71" s="251"/>
      <c r="QAF71" s="251"/>
      <c r="QAG71" s="251"/>
      <c r="QAH71" s="251"/>
      <c r="QAI71" s="251"/>
      <c r="QAJ71" s="251"/>
      <c r="QAK71" s="251"/>
      <c r="QAL71" s="251"/>
      <c r="QAM71" s="251"/>
      <c r="QAN71" s="251"/>
      <c r="QAO71" s="251"/>
      <c r="QAP71" s="251"/>
      <c r="QAQ71" s="251"/>
      <c r="QAR71" s="251"/>
      <c r="QAS71" s="251"/>
      <c r="QAT71" s="251"/>
      <c r="QAU71" s="251"/>
      <c r="QAV71" s="251"/>
      <c r="QAW71" s="251"/>
      <c r="QAX71" s="251"/>
      <c r="QAY71" s="251"/>
      <c r="QAZ71" s="251"/>
      <c r="QBA71" s="251"/>
      <c r="QBB71" s="251"/>
      <c r="QBC71" s="251"/>
      <c r="QBD71" s="251"/>
      <c r="QBE71" s="251"/>
      <c r="QBF71" s="251"/>
      <c r="QBG71" s="251"/>
      <c r="QBH71" s="251"/>
      <c r="QBI71" s="251"/>
      <c r="QBJ71" s="251"/>
      <c r="QBK71" s="251"/>
      <c r="QBL71" s="251"/>
      <c r="QBM71" s="251"/>
      <c r="QBN71" s="251"/>
      <c r="QBO71" s="251"/>
      <c r="QBP71" s="251"/>
      <c r="QBQ71" s="251"/>
      <c r="QBR71" s="251"/>
      <c r="QBS71" s="251"/>
      <c r="QBT71" s="251"/>
      <c r="QBU71" s="251"/>
      <c r="QBV71" s="251"/>
      <c r="QBW71" s="251"/>
      <c r="QBX71" s="251"/>
      <c r="QBY71" s="251"/>
      <c r="QBZ71" s="251"/>
      <c r="QCA71" s="251"/>
      <c r="QCB71" s="251"/>
      <c r="QCC71" s="251"/>
      <c r="QCD71" s="251"/>
      <c r="QCE71" s="251"/>
      <c r="QCF71" s="251"/>
      <c r="QCG71" s="251"/>
      <c r="QCH71" s="251"/>
      <c r="QCI71" s="251"/>
      <c r="QCJ71" s="251"/>
      <c r="QCK71" s="251"/>
      <c r="QCL71" s="251"/>
      <c r="QCM71" s="251"/>
      <c r="QCN71" s="251"/>
      <c r="QCO71" s="251"/>
      <c r="QCP71" s="251"/>
      <c r="QCQ71" s="251"/>
      <c r="QCR71" s="251"/>
      <c r="QCS71" s="251"/>
      <c r="QCT71" s="251"/>
      <c r="QCU71" s="251"/>
      <c r="QCV71" s="251"/>
      <c r="QCW71" s="251"/>
      <c r="QCX71" s="251"/>
      <c r="QCY71" s="251"/>
      <c r="QCZ71" s="251"/>
      <c r="QDA71" s="251"/>
      <c r="QDB71" s="251"/>
      <c r="QDC71" s="251"/>
      <c r="QDD71" s="251"/>
      <c r="QDE71" s="251"/>
      <c r="QDF71" s="251"/>
      <c r="QDG71" s="251"/>
      <c r="QDH71" s="251"/>
      <c r="QDI71" s="251"/>
      <c r="QDJ71" s="251"/>
      <c r="QDK71" s="251"/>
      <c r="QDL71" s="251"/>
      <c r="QDM71" s="251"/>
      <c r="QDN71" s="251"/>
      <c r="QDO71" s="251"/>
      <c r="QDP71" s="251"/>
      <c r="QDQ71" s="251"/>
      <c r="QDR71" s="251"/>
      <c r="QDS71" s="251"/>
      <c r="QDT71" s="251"/>
      <c r="QDU71" s="251"/>
      <c r="QDV71" s="251"/>
      <c r="QDW71" s="251"/>
      <c r="QDX71" s="251"/>
      <c r="QDY71" s="251"/>
      <c r="QDZ71" s="251"/>
      <c r="QEA71" s="251"/>
      <c r="QEB71" s="251"/>
      <c r="QEC71" s="251"/>
      <c r="QED71" s="251"/>
      <c r="QEE71" s="251"/>
      <c r="QEF71" s="251"/>
      <c r="QEG71" s="251"/>
      <c r="QEH71" s="251"/>
      <c r="QEI71" s="251"/>
      <c r="QEJ71" s="251"/>
      <c r="QEK71" s="251"/>
      <c r="QEL71" s="251"/>
      <c r="QEM71" s="251"/>
      <c r="QEN71" s="251"/>
      <c r="QEO71" s="251"/>
      <c r="QEP71" s="251"/>
      <c r="QEQ71" s="251"/>
      <c r="QER71" s="251"/>
      <c r="QES71" s="251"/>
      <c r="QET71" s="251"/>
      <c r="QEU71" s="251"/>
      <c r="QEV71" s="251"/>
      <c r="QEW71" s="251"/>
      <c r="QEX71" s="251"/>
      <c r="QEY71" s="251"/>
      <c r="QEZ71" s="251"/>
      <c r="QFA71" s="251"/>
      <c r="QFB71" s="251"/>
      <c r="QFC71" s="251"/>
      <c r="QFD71" s="251"/>
      <c r="QFE71" s="251"/>
      <c r="QFF71" s="251"/>
      <c r="QFG71" s="251"/>
      <c r="QFH71" s="251"/>
      <c r="QFI71" s="251"/>
      <c r="QFJ71" s="251"/>
      <c r="QFK71" s="251"/>
      <c r="QFL71" s="251"/>
      <c r="QFM71" s="251"/>
      <c r="QFN71" s="251"/>
      <c r="QFO71" s="251"/>
      <c r="QFP71" s="251"/>
      <c r="QFQ71" s="251"/>
      <c r="QFR71" s="251"/>
      <c r="QFS71" s="251"/>
      <c r="QFT71" s="251"/>
      <c r="QFU71" s="251"/>
      <c r="QFV71" s="251"/>
      <c r="QFW71" s="251"/>
      <c r="QFX71" s="251"/>
      <c r="QFY71" s="251"/>
      <c r="QFZ71" s="251"/>
      <c r="QGA71" s="251"/>
      <c r="QGB71" s="251"/>
      <c r="QGC71" s="251"/>
      <c r="QGD71" s="251"/>
      <c r="QGE71" s="251"/>
      <c r="QGF71" s="251"/>
      <c r="QGG71" s="251"/>
      <c r="QGH71" s="251"/>
      <c r="QGI71" s="251"/>
      <c r="QGJ71" s="251"/>
      <c r="QGK71" s="251"/>
      <c r="QGL71" s="251"/>
      <c r="QGM71" s="251"/>
      <c r="QGN71" s="251"/>
      <c r="QGO71" s="251"/>
      <c r="QGP71" s="251"/>
      <c r="QGQ71" s="251"/>
      <c r="QGR71" s="251"/>
      <c r="QGS71" s="251"/>
      <c r="QGT71" s="251"/>
      <c r="QGU71" s="251"/>
      <c r="QGV71" s="251"/>
      <c r="QGW71" s="251"/>
      <c r="QGX71" s="251"/>
      <c r="QGY71" s="251"/>
      <c r="QGZ71" s="251"/>
      <c r="QHA71" s="251"/>
      <c r="QHB71" s="251"/>
      <c r="QHC71" s="251"/>
      <c r="QHD71" s="251"/>
      <c r="QHE71" s="251"/>
      <c r="QHF71" s="251"/>
      <c r="QHG71" s="251"/>
      <c r="QHH71" s="251"/>
      <c r="QHI71" s="251"/>
      <c r="QHJ71" s="251"/>
      <c r="QHK71" s="251"/>
      <c r="QHL71" s="251"/>
      <c r="QHM71" s="251"/>
      <c r="QHN71" s="251"/>
      <c r="QHO71" s="251"/>
      <c r="QHP71" s="251"/>
      <c r="QHQ71" s="251"/>
      <c r="QHR71" s="251"/>
      <c r="QHS71" s="251"/>
      <c r="QHT71" s="251"/>
      <c r="QHU71" s="251"/>
      <c r="QHV71" s="251"/>
      <c r="QHW71" s="251"/>
      <c r="QHX71" s="251"/>
      <c r="QHY71" s="251"/>
      <c r="QHZ71" s="251"/>
      <c r="QIA71" s="251"/>
      <c r="QIB71" s="251"/>
      <c r="QIC71" s="251"/>
      <c r="QID71" s="251"/>
      <c r="QIE71" s="251"/>
      <c r="QIF71" s="251"/>
      <c r="QIG71" s="251"/>
      <c r="QIH71" s="251"/>
      <c r="QII71" s="251"/>
      <c r="QIJ71" s="251"/>
      <c r="QIK71" s="251"/>
      <c r="QIL71" s="251"/>
      <c r="QIM71" s="251"/>
      <c r="QIN71" s="251"/>
      <c r="QIO71" s="251"/>
      <c r="QIP71" s="251"/>
      <c r="QIQ71" s="251"/>
      <c r="QIR71" s="251"/>
      <c r="QIS71" s="251"/>
      <c r="QIT71" s="251"/>
      <c r="QIU71" s="251"/>
      <c r="QIV71" s="251"/>
      <c r="QIW71" s="251"/>
      <c r="QIX71" s="251"/>
      <c r="QIY71" s="251"/>
      <c r="QIZ71" s="251"/>
      <c r="QJA71" s="251"/>
      <c r="QJB71" s="251"/>
      <c r="QJC71" s="251"/>
      <c r="QJD71" s="251"/>
      <c r="QJE71" s="251"/>
      <c r="QJF71" s="251"/>
      <c r="QJG71" s="251"/>
      <c r="QJH71" s="251"/>
      <c r="QJI71" s="251"/>
      <c r="QJJ71" s="251"/>
      <c r="QJK71" s="251"/>
      <c r="QJL71" s="251"/>
      <c r="QJM71" s="251"/>
      <c r="QJN71" s="251"/>
      <c r="QJO71" s="251"/>
      <c r="QJP71" s="251"/>
      <c r="QJQ71" s="251"/>
      <c r="QJR71" s="251"/>
      <c r="QJS71" s="251"/>
      <c r="QJT71" s="251"/>
      <c r="QJU71" s="251"/>
      <c r="QJV71" s="251"/>
      <c r="QJW71" s="251"/>
      <c r="QJX71" s="251"/>
      <c r="QJY71" s="251"/>
      <c r="QJZ71" s="251"/>
      <c r="QKA71" s="251"/>
      <c r="QKB71" s="251"/>
      <c r="QKC71" s="251"/>
      <c r="QKD71" s="251"/>
      <c r="QKE71" s="251"/>
      <c r="QKF71" s="251"/>
      <c r="QKG71" s="251"/>
      <c r="QKH71" s="251"/>
      <c r="QKI71" s="251"/>
      <c r="QKJ71" s="251"/>
      <c r="QKK71" s="251"/>
      <c r="QKL71" s="251"/>
      <c r="QKM71" s="251"/>
      <c r="QKN71" s="251"/>
      <c r="QKO71" s="251"/>
      <c r="QKP71" s="251"/>
      <c r="QKQ71" s="251"/>
      <c r="QKR71" s="251"/>
      <c r="QKS71" s="251"/>
      <c r="QKT71" s="251"/>
      <c r="QKU71" s="251"/>
      <c r="QKV71" s="251"/>
      <c r="QKW71" s="251"/>
      <c r="QKX71" s="251"/>
      <c r="QKY71" s="251"/>
      <c r="QKZ71" s="251"/>
      <c r="QLA71" s="251"/>
      <c r="QLB71" s="251"/>
      <c r="QLC71" s="251"/>
      <c r="QLD71" s="251"/>
      <c r="QLE71" s="251"/>
      <c r="QLF71" s="251"/>
      <c r="QLG71" s="251"/>
      <c r="QLH71" s="251"/>
      <c r="QLI71" s="251"/>
      <c r="QLJ71" s="251"/>
      <c r="QLK71" s="251"/>
      <c r="QLL71" s="251"/>
      <c r="QLM71" s="251"/>
      <c r="QLN71" s="251"/>
      <c r="QLO71" s="251"/>
      <c r="QLP71" s="251"/>
      <c r="QLQ71" s="251"/>
      <c r="QLR71" s="251"/>
      <c r="QLS71" s="251"/>
      <c r="QLT71" s="251"/>
      <c r="QLU71" s="251"/>
      <c r="QLV71" s="251"/>
      <c r="QLW71" s="251"/>
      <c r="QLX71" s="251"/>
      <c r="QLY71" s="251"/>
      <c r="QLZ71" s="251"/>
      <c r="QMA71" s="251"/>
      <c r="QMB71" s="251"/>
      <c r="QMC71" s="251"/>
      <c r="QMD71" s="251"/>
      <c r="QME71" s="251"/>
      <c r="QMF71" s="251"/>
      <c r="QMG71" s="251"/>
      <c r="QMH71" s="251"/>
      <c r="QMI71" s="251"/>
      <c r="QMJ71" s="251"/>
      <c r="QMK71" s="251"/>
      <c r="QML71" s="251"/>
      <c r="QMM71" s="251"/>
      <c r="QMN71" s="251"/>
      <c r="QMO71" s="251"/>
      <c r="QMP71" s="251"/>
      <c r="QMQ71" s="251"/>
      <c r="QMR71" s="251"/>
      <c r="QMS71" s="251"/>
      <c r="QMT71" s="251"/>
      <c r="QMU71" s="251"/>
      <c r="QMV71" s="251"/>
      <c r="QMW71" s="251"/>
      <c r="QMX71" s="251"/>
      <c r="QMY71" s="251"/>
      <c r="QMZ71" s="251"/>
      <c r="QNA71" s="251"/>
      <c r="QNB71" s="251"/>
      <c r="QNC71" s="251"/>
      <c r="QND71" s="251"/>
      <c r="QNE71" s="251"/>
      <c r="QNF71" s="251"/>
      <c r="QNG71" s="251"/>
      <c r="QNH71" s="251"/>
      <c r="QNI71" s="251"/>
      <c r="QNJ71" s="251"/>
      <c r="QNK71" s="251"/>
      <c r="QNL71" s="251"/>
      <c r="QNM71" s="251"/>
      <c r="QNN71" s="251"/>
      <c r="QNO71" s="251"/>
      <c r="QNP71" s="251"/>
      <c r="QNQ71" s="251"/>
      <c r="QNR71" s="251"/>
      <c r="QNS71" s="251"/>
      <c r="QNT71" s="251"/>
      <c r="QNU71" s="251"/>
      <c r="QNV71" s="251"/>
      <c r="QNW71" s="251"/>
      <c r="QNX71" s="251"/>
      <c r="QNY71" s="251"/>
      <c r="QNZ71" s="251"/>
      <c r="QOA71" s="251"/>
      <c r="QOB71" s="251"/>
      <c r="QOC71" s="251"/>
      <c r="QOD71" s="251"/>
      <c r="QOE71" s="251"/>
      <c r="QOF71" s="251"/>
      <c r="QOG71" s="251"/>
      <c r="QOH71" s="251"/>
      <c r="QOI71" s="251"/>
      <c r="QOJ71" s="251"/>
      <c r="QOK71" s="251"/>
      <c r="QOL71" s="251"/>
      <c r="QOM71" s="251"/>
      <c r="QON71" s="251"/>
      <c r="QOO71" s="251"/>
      <c r="QOP71" s="251"/>
      <c r="QOQ71" s="251"/>
      <c r="QOR71" s="251"/>
      <c r="QOS71" s="251"/>
      <c r="QOT71" s="251"/>
      <c r="QOU71" s="251"/>
      <c r="QOV71" s="251"/>
      <c r="QOW71" s="251"/>
      <c r="QOX71" s="251"/>
      <c r="QOY71" s="251"/>
      <c r="QOZ71" s="251"/>
      <c r="QPA71" s="251"/>
      <c r="QPB71" s="251"/>
      <c r="QPC71" s="251"/>
      <c r="QPD71" s="251"/>
      <c r="QPE71" s="251"/>
      <c r="QPF71" s="251"/>
      <c r="QPG71" s="251"/>
      <c r="QPH71" s="251"/>
      <c r="QPI71" s="251"/>
      <c r="QPJ71" s="251"/>
      <c r="QPK71" s="251"/>
      <c r="QPL71" s="251"/>
      <c r="QPM71" s="251"/>
      <c r="QPN71" s="251"/>
      <c r="QPO71" s="251"/>
      <c r="QPP71" s="251"/>
      <c r="QPQ71" s="251"/>
      <c r="QPR71" s="251"/>
      <c r="QPS71" s="251"/>
      <c r="QPT71" s="251"/>
      <c r="QPU71" s="251"/>
      <c r="QPV71" s="251"/>
      <c r="QPW71" s="251"/>
      <c r="QPX71" s="251"/>
      <c r="QPY71" s="251"/>
      <c r="QPZ71" s="251"/>
      <c r="QQA71" s="251"/>
      <c r="QQB71" s="251"/>
      <c r="QQC71" s="251"/>
      <c r="QQD71" s="251"/>
      <c r="QQE71" s="251"/>
      <c r="QQF71" s="251"/>
      <c r="QQG71" s="251"/>
      <c r="QQH71" s="251"/>
      <c r="QQI71" s="251"/>
      <c r="QQJ71" s="251"/>
      <c r="QQK71" s="251"/>
      <c r="QQL71" s="251"/>
      <c r="QQM71" s="251"/>
      <c r="QQN71" s="251"/>
      <c r="QQO71" s="251"/>
      <c r="QQP71" s="251"/>
      <c r="QQQ71" s="251"/>
      <c r="QQR71" s="251"/>
      <c r="QQS71" s="251"/>
      <c r="QQT71" s="251"/>
      <c r="QQU71" s="251"/>
      <c r="QQV71" s="251"/>
      <c r="QQW71" s="251"/>
      <c r="QQX71" s="251"/>
      <c r="QQY71" s="251"/>
      <c r="QQZ71" s="251"/>
      <c r="QRA71" s="251"/>
      <c r="QRB71" s="251"/>
      <c r="QRC71" s="251"/>
      <c r="QRD71" s="251"/>
      <c r="QRE71" s="251"/>
      <c r="QRF71" s="251"/>
      <c r="QRG71" s="251"/>
      <c r="QRH71" s="251"/>
      <c r="QRI71" s="251"/>
      <c r="QRJ71" s="251"/>
      <c r="QRK71" s="251"/>
      <c r="QRL71" s="251"/>
      <c r="QRM71" s="251"/>
      <c r="QRN71" s="251"/>
      <c r="QRO71" s="251"/>
      <c r="QRP71" s="251"/>
      <c r="QRQ71" s="251"/>
      <c r="QRR71" s="251"/>
      <c r="QRS71" s="251"/>
      <c r="QRT71" s="251"/>
      <c r="QRU71" s="251"/>
      <c r="QRV71" s="251"/>
      <c r="QRW71" s="251"/>
      <c r="QRX71" s="251"/>
      <c r="QRY71" s="251"/>
      <c r="QRZ71" s="251"/>
      <c r="QSA71" s="251"/>
      <c r="QSB71" s="251"/>
      <c r="QSC71" s="251"/>
      <c r="QSD71" s="251"/>
      <c r="QSE71" s="251"/>
      <c r="QSF71" s="251"/>
      <c r="QSG71" s="251"/>
      <c r="QSH71" s="251"/>
      <c r="QSI71" s="251"/>
      <c r="QSJ71" s="251"/>
      <c r="QSK71" s="251"/>
      <c r="QSL71" s="251"/>
      <c r="QSM71" s="251"/>
      <c r="QSN71" s="251"/>
      <c r="QSO71" s="251"/>
      <c r="QSP71" s="251"/>
      <c r="QSQ71" s="251"/>
      <c r="QSR71" s="251"/>
      <c r="QSS71" s="251"/>
      <c r="QST71" s="251"/>
      <c r="QSU71" s="251"/>
      <c r="QSV71" s="251"/>
      <c r="QSW71" s="251"/>
      <c r="QSX71" s="251"/>
      <c r="QSY71" s="251"/>
      <c r="QSZ71" s="251"/>
      <c r="QTA71" s="251"/>
      <c r="QTB71" s="251"/>
      <c r="QTC71" s="251"/>
      <c r="QTD71" s="251"/>
      <c r="QTE71" s="251"/>
      <c r="QTF71" s="251"/>
      <c r="QTG71" s="251"/>
      <c r="QTH71" s="251"/>
      <c r="QTI71" s="251"/>
      <c r="QTJ71" s="251"/>
      <c r="QTK71" s="251"/>
      <c r="QTL71" s="251"/>
      <c r="QTM71" s="251"/>
      <c r="QTN71" s="251"/>
      <c r="QTO71" s="251"/>
      <c r="QTP71" s="251"/>
      <c r="QTQ71" s="251"/>
      <c r="QTR71" s="251"/>
      <c r="QTS71" s="251"/>
      <c r="QTT71" s="251"/>
      <c r="QTU71" s="251"/>
      <c r="QTV71" s="251"/>
      <c r="QTW71" s="251"/>
      <c r="QTX71" s="251"/>
      <c r="QTY71" s="251"/>
      <c r="QTZ71" s="251"/>
      <c r="QUA71" s="251"/>
      <c r="QUB71" s="251"/>
      <c r="QUC71" s="251"/>
      <c r="QUD71" s="251"/>
      <c r="QUE71" s="251"/>
      <c r="QUF71" s="251"/>
      <c r="QUG71" s="251"/>
      <c r="QUH71" s="251"/>
      <c r="QUI71" s="251"/>
      <c r="QUJ71" s="251"/>
      <c r="QUK71" s="251"/>
      <c r="QUL71" s="251"/>
      <c r="QUM71" s="251"/>
      <c r="QUN71" s="251"/>
      <c r="QUO71" s="251"/>
      <c r="QUP71" s="251"/>
      <c r="QUQ71" s="251"/>
      <c r="QUR71" s="251"/>
      <c r="QUS71" s="251"/>
      <c r="QUT71" s="251"/>
      <c r="QUU71" s="251"/>
      <c r="QUV71" s="251"/>
      <c r="QUW71" s="251"/>
      <c r="QUX71" s="251"/>
      <c r="QUY71" s="251"/>
      <c r="QUZ71" s="251"/>
      <c r="QVA71" s="251"/>
      <c r="QVB71" s="251"/>
      <c r="QVC71" s="251"/>
      <c r="QVD71" s="251"/>
      <c r="QVE71" s="251"/>
      <c r="QVF71" s="251"/>
      <c r="QVG71" s="251"/>
      <c r="QVH71" s="251"/>
      <c r="QVI71" s="251"/>
      <c r="QVJ71" s="251"/>
      <c r="QVK71" s="251"/>
      <c r="QVL71" s="251"/>
      <c r="QVM71" s="251"/>
      <c r="QVN71" s="251"/>
      <c r="QVO71" s="251"/>
      <c r="QVP71" s="251"/>
      <c r="QVQ71" s="251"/>
      <c r="QVR71" s="251"/>
      <c r="QVS71" s="251"/>
      <c r="QVT71" s="251"/>
      <c r="QVU71" s="251"/>
      <c r="QVV71" s="251"/>
      <c r="QVW71" s="251"/>
      <c r="QVX71" s="251"/>
      <c r="QVY71" s="251"/>
      <c r="QVZ71" s="251"/>
      <c r="QWA71" s="251"/>
      <c r="QWB71" s="251"/>
      <c r="QWC71" s="251"/>
      <c r="QWD71" s="251"/>
      <c r="QWE71" s="251"/>
      <c r="QWF71" s="251"/>
      <c r="QWG71" s="251"/>
      <c r="QWH71" s="251"/>
      <c r="QWI71" s="251"/>
      <c r="QWJ71" s="251"/>
      <c r="QWK71" s="251"/>
      <c r="QWL71" s="251"/>
      <c r="QWM71" s="251"/>
      <c r="QWN71" s="251"/>
      <c r="QWO71" s="251"/>
      <c r="QWP71" s="251"/>
      <c r="QWQ71" s="251"/>
      <c r="QWR71" s="251"/>
      <c r="QWS71" s="251"/>
      <c r="QWT71" s="251"/>
      <c r="QWU71" s="251"/>
      <c r="QWV71" s="251"/>
      <c r="QWW71" s="251"/>
      <c r="QWX71" s="251"/>
      <c r="QWY71" s="251"/>
      <c r="QWZ71" s="251"/>
      <c r="QXA71" s="251"/>
      <c r="QXB71" s="251"/>
      <c r="QXC71" s="251"/>
      <c r="QXD71" s="251"/>
      <c r="QXE71" s="251"/>
      <c r="QXF71" s="251"/>
      <c r="QXG71" s="251"/>
      <c r="QXH71" s="251"/>
      <c r="QXI71" s="251"/>
      <c r="QXJ71" s="251"/>
      <c r="QXK71" s="251"/>
      <c r="QXL71" s="251"/>
      <c r="QXM71" s="251"/>
      <c r="QXN71" s="251"/>
      <c r="QXO71" s="251"/>
      <c r="QXP71" s="251"/>
      <c r="QXQ71" s="251"/>
      <c r="QXR71" s="251"/>
      <c r="QXS71" s="251"/>
      <c r="QXT71" s="251"/>
      <c r="QXU71" s="251"/>
      <c r="QXV71" s="251"/>
      <c r="QXW71" s="251"/>
      <c r="QXX71" s="251"/>
      <c r="QXY71" s="251"/>
      <c r="QXZ71" s="251"/>
      <c r="QYA71" s="251"/>
      <c r="QYB71" s="251"/>
      <c r="QYC71" s="251"/>
      <c r="QYD71" s="251"/>
      <c r="QYE71" s="251"/>
      <c r="QYF71" s="251"/>
      <c r="QYG71" s="251"/>
      <c r="QYH71" s="251"/>
      <c r="QYI71" s="251"/>
      <c r="QYJ71" s="251"/>
      <c r="QYK71" s="251"/>
      <c r="QYL71" s="251"/>
      <c r="QYM71" s="251"/>
      <c r="QYN71" s="251"/>
      <c r="QYO71" s="251"/>
      <c r="QYP71" s="251"/>
      <c r="QYQ71" s="251"/>
      <c r="QYR71" s="251"/>
      <c r="QYS71" s="251"/>
      <c r="QYT71" s="251"/>
      <c r="QYU71" s="251"/>
      <c r="QYV71" s="251"/>
      <c r="QYW71" s="251"/>
      <c r="QYX71" s="251"/>
      <c r="QYY71" s="251"/>
      <c r="QYZ71" s="251"/>
      <c r="QZA71" s="251"/>
      <c r="QZB71" s="251"/>
      <c r="QZC71" s="251"/>
      <c r="QZD71" s="251"/>
      <c r="QZE71" s="251"/>
      <c r="QZF71" s="251"/>
      <c r="QZG71" s="251"/>
      <c r="QZH71" s="251"/>
      <c r="QZI71" s="251"/>
      <c r="QZJ71" s="251"/>
      <c r="QZK71" s="251"/>
      <c r="QZL71" s="251"/>
      <c r="QZM71" s="251"/>
      <c r="QZN71" s="251"/>
      <c r="QZO71" s="251"/>
      <c r="QZP71" s="251"/>
      <c r="QZQ71" s="251"/>
      <c r="QZR71" s="251"/>
      <c r="QZS71" s="251"/>
      <c r="QZT71" s="251"/>
      <c r="QZU71" s="251"/>
      <c r="QZV71" s="251"/>
      <c r="QZW71" s="251"/>
      <c r="QZX71" s="251"/>
      <c r="QZY71" s="251"/>
      <c r="QZZ71" s="251"/>
      <c r="RAA71" s="251"/>
      <c r="RAB71" s="251"/>
      <c r="RAC71" s="251"/>
      <c r="RAD71" s="251"/>
      <c r="RAE71" s="251"/>
      <c r="RAF71" s="251"/>
      <c r="RAG71" s="251"/>
      <c r="RAH71" s="251"/>
      <c r="RAI71" s="251"/>
      <c r="RAJ71" s="251"/>
      <c r="RAK71" s="251"/>
      <c r="RAL71" s="251"/>
      <c r="RAM71" s="251"/>
      <c r="RAN71" s="251"/>
      <c r="RAO71" s="251"/>
      <c r="RAP71" s="251"/>
      <c r="RAQ71" s="251"/>
      <c r="RAR71" s="251"/>
      <c r="RAS71" s="251"/>
      <c r="RAT71" s="251"/>
      <c r="RAU71" s="251"/>
      <c r="RAV71" s="251"/>
      <c r="RAW71" s="251"/>
      <c r="RAX71" s="251"/>
      <c r="RAY71" s="251"/>
      <c r="RAZ71" s="251"/>
      <c r="RBA71" s="251"/>
      <c r="RBB71" s="251"/>
      <c r="RBC71" s="251"/>
      <c r="RBD71" s="251"/>
      <c r="RBE71" s="251"/>
      <c r="RBF71" s="251"/>
      <c r="RBG71" s="251"/>
      <c r="RBH71" s="251"/>
      <c r="RBI71" s="251"/>
      <c r="RBJ71" s="251"/>
      <c r="RBK71" s="251"/>
      <c r="RBL71" s="251"/>
      <c r="RBM71" s="251"/>
      <c r="RBN71" s="251"/>
      <c r="RBO71" s="251"/>
      <c r="RBP71" s="251"/>
      <c r="RBQ71" s="251"/>
      <c r="RBR71" s="251"/>
      <c r="RBS71" s="251"/>
      <c r="RBT71" s="251"/>
      <c r="RBU71" s="251"/>
      <c r="RBV71" s="251"/>
      <c r="RBW71" s="251"/>
      <c r="RBX71" s="251"/>
      <c r="RBY71" s="251"/>
      <c r="RBZ71" s="251"/>
      <c r="RCA71" s="251"/>
      <c r="RCB71" s="251"/>
      <c r="RCC71" s="251"/>
      <c r="RCD71" s="251"/>
      <c r="RCE71" s="251"/>
      <c r="RCF71" s="251"/>
      <c r="RCG71" s="251"/>
      <c r="RCH71" s="251"/>
      <c r="RCI71" s="251"/>
      <c r="RCJ71" s="251"/>
      <c r="RCK71" s="251"/>
      <c r="RCL71" s="251"/>
      <c r="RCM71" s="251"/>
      <c r="RCN71" s="251"/>
      <c r="RCO71" s="251"/>
      <c r="RCP71" s="251"/>
      <c r="RCQ71" s="251"/>
      <c r="RCR71" s="251"/>
      <c r="RCS71" s="251"/>
      <c r="RCT71" s="251"/>
      <c r="RCU71" s="251"/>
      <c r="RCV71" s="251"/>
      <c r="RCW71" s="251"/>
      <c r="RCX71" s="251"/>
      <c r="RCY71" s="251"/>
      <c r="RCZ71" s="251"/>
      <c r="RDA71" s="251"/>
      <c r="RDB71" s="251"/>
      <c r="RDC71" s="251"/>
      <c r="RDD71" s="251"/>
      <c r="RDE71" s="251"/>
      <c r="RDF71" s="251"/>
      <c r="RDG71" s="251"/>
      <c r="RDH71" s="251"/>
      <c r="RDI71" s="251"/>
      <c r="RDJ71" s="251"/>
      <c r="RDK71" s="251"/>
      <c r="RDL71" s="251"/>
      <c r="RDM71" s="251"/>
      <c r="RDN71" s="251"/>
      <c r="RDO71" s="251"/>
      <c r="RDP71" s="251"/>
      <c r="RDQ71" s="251"/>
      <c r="RDR71" s="251"/>
      <c r="RDS71" s="251"/>
      <c r="RDT71" s="251"/>
      <c r="RDU71" s="251"/>
      <c r="RDV71" s="251"/>
      <c r="RDW71" s="251"/>
      <c r="RDX71" s="251"/>
      <c r="RDY71" s="251"/>
      <c r="RDZ71" s="251"/>
      <c r="REA71" s="251"/>
      <c r="REB71" s="251"/>
      <c r="REC71" s="251"/>
      <c r="RED71" s="251"/>
      <c r="REE71" s="251"/>
      <c r="REF71" s="251"/>
      <c r="REG71" s="251"/>
      <c r="REH71" s="251"/>
      <c r="REI71" s="251"/>
      <c r="REJ71" s="251"/>
      <c r="REK71" s="251"/>
      <c r="REL71" s="251"/>
      <c r="REM71" s="251"/>
      <c r="REN71" s="251"/>
      <c r="REO71" s="251"/>
      <c r="REP71" s="251"/>
      <c r="REQ71" s="251"/>
      <c r="RER71" s="251"/>
      <c r="RES71" s="251"/>
      <c r="RET71" s="251"/>
      <c r="REU71" s="251"/>
      <c r="REV71" s="251"/>
      <c r="REW71" s="251"/>
      <c r="REX71" s="251"/>
      <c r="REY71" s="251"/>
      <c r="REZ71" s="251"/>
      <c r="RFA71" s="251"/>
      <c r="RFB71" s="251"/>
      <c r="RFC71" s="251"/>
      <c r="RFD71" s="251"/>
      <c r="RFE71" s="251"/>
      <c r="RFF71" s="251"/>
      <c r="RFG71" s="251"/>
      <c r="RFH71" s="251"/>
      <c r="RFI71" s="251"/>
      <c r="RFJ71" s="251"/>
      <c r="RFK71" s="251"/>
      <c r="RFL71" s="251"/>
      <c r="RFM71" s="251"/>
      <c r="RFN71" s="251"/>
      <c r="RFO71" s="251"/>
      <c r="RFP71" s="251"/>
      <c r="RFQ71" s="251"/>
      <c r="RFR71" s="251"/>
      <c r="RFS71" s="251"/>
      <c r="RFT71" s="251"/>
      <c r="RFU71" s="251"/>
      <c r="RFV71" s="251"/>
      <c r="RFW71" s="251"/>
      <c r="RFX71" s="251"/>
      <c r="RFY71" s="251"/>
      <c r="RFZ71" s="251"/>
      <c r="RGA71" s="251"/>
      <c r="RGB71" s="251"/>
      <c r="RGC71" s="251"/>
      <c r="RGD71" s="251"/>
      <c r="RGE71" s="251"/>
      <c r="RGF71" s="251"/>
      <c r="RGG71" s="251"/>
      <c r="RGH71" s="251"/>
      <c r="RGI71" s="251"/>
      <c r="RGJ71" s="251"/>
      <c r="RGK71" s="251"/>
      <c r="RGL71" s="251"/>
      <c r="RGM71" s="251"/>
      <c r="RGN71" s="251"/>
      <c r="RGO71" s="251"/>
      <c r="RGP71" s="251"/>
      <c r="RGQ71" s="251"/>
      <c r="RGR71" s="251"/>
      <c r="RGS71" s="251"/>
      <c r="RGT71" s="251"/>
      <c r="RGU71" s="251"/>
      <c r="RGV71" s="251"/>
      <c r="RGW71" s="251"/>
      <c r="RGX71" s="251"/>
      <c r="RGY71" s="251"/>
      <c r="RGZ71" s="251"/>
      <c r="RHA71" s="251"/>
      <c r="RHB71" s="251"/>
      <c r="RHC71" s="251"/>
      <c r="RHD71" s="251"/>
      <c r="RHE71" s="251"/>
      <c r="RHF71" s="251"/>
      <c r="RHG71" s="251"/>
      <c r="RHH71" s="251"/>
      <c r="RHI71" s="251"/>
      <c r="RHJ71" s="251"/>
      <c r="RHK71" s="251"/>
      <c r="RHL71" s="251"/>
      <c r="RHM71" s="251"/>
      <c r="RHN71" s="251"/>
      <c r="RHO71" s="251"/>
      <c r="RHP71" s="251"/>
      <c r="RHQ71" s="251"/>
      <c r="RHR71" s="251"/>
      <c r="RHS71" s="251"/>
      <c r="RHT71" s="251"/>
      <c r="RHU71" s="251"/>
      <c r="RHV71" s="251"/>
      <c r="RHW71" s="251"/>
      <c r="RHX71" s="251"/>
      <c r="RHY71" s="251"/>
      <c r="RHZ71" s="251"/>
      <c r="RIA71" s="251"/>
      <c r="RIB71" s="251"/>
      <c r="RIC71" s="251"/>
      <c r="RID71" s="251"/>
      <c r="RIE71" s="251"/>
      <c r="RIF71" s="251"/>
      <c r="RIG71" s="251"/>
      <c r="RIH71" s="251"/>
      <c r="RII71" s="251"/>
      <c r="RIJ71" s="251"/>
      <c r="RIK71" s="251"/>
      <c r="RIL71" s="251"/>
      <c r="RIM71" s="251"/>
      <c r="RIN71" s="251"/>
      <c r="RIO71" s="251"/>
      <c r="RIP71" s="251"/>
      <c r="RIQ71" s="251"/>
      <c r="RIR71" s="251"/>
      <c r="RIS71" s="251"/>
      <c r="RIT71" s="251"/>
      <c r="RIU71" s="251"/>
      <c r="RIV71" s="251"/>
      <c r="RIW71" s="251"/>
      <c r="RIX71" s="251"/>
      <c r="RIY71" s="251"/>
      <c r="RIZ71" s="251"/>
      <c r="RJA71" s="251"/>
      <c r="RJB71" s="251"/>
      <c r="RJC71" s="251"/>
      <c r="RJD71" s="251"/>
      <c r="RJE71" s="251"/>
      <c r="RJF71" s="251"/>
      <c r="RJG71" s="251"/>
      <c r="RJH71" s="251"/>
      <c r="RJI71" s="251"/>
      <c r="RJJ71" s="251"/>
      <c r="RJK71" s="251"/>
      <c r="RJL71" s="251"/>
      <c r="RJM71" s="251"/>
      <c r="RJN71" s="251"/>
      <c r="RJO71" s="251"/>
      <c r="RJP71" s="251"/>
      <c r="RJQ71" s="251"/>
      <c r="RJR71" s="251"/>
      <c r="RJS71" s="251"/>
      <c r="RJT71" s="251"/>
      <c r="RJU71" s="251"/>
      <c r="RJV71" s="251"/>
      <c r="RJW71" s="251"/>
      <c r="RJX71" s="251"/>
      <c r="RJY71" s="251"/>
      <c r="RJZ71" s="251"/>
      <c r="RKA71" s="251"/>
      <c r="RKB71" s="251"/>
      <c r="RKC71" s="251"/>
      <c r="RKD71" s="251"/>
      <c r="RKE71" s="251"/>
      <c r="RKF71" s="251"/>
      <c r="RKG71" s="251"/>
      <c r="RKH71" s="251"/>
      <c r="RKI71" s="251"/>
      <c r="RKJ71" s="251"/>
      <c r="RKK71" s="251"/>
      <c r="RKL71" s="251"/>
      <c r="RKM71" s="251"/>
      <c r="RKN71" s="251"/>
      <c r="RKO71" s="251"/>
      <c r="RKP71" s="251"/>
      <c r="RKQ71" s="251"/>
      <c r="RKR71" s="251"/>
      <c r="RKS71" s="251"/>
      <c r="RKT71" s="251"/>
      <c r="RKU71" s="251"/>
      <c r="RKV71" s="251"/>
      <c r="RKW71" s="251"/>
      <c r="RKX71" s="251"/>
      <c r="RKY71" s="251"/>
      <c r="RKZ71" s="251"/>
      <c r="RLA71" s="251"/>
      <c r="RLB71" s="251"/>
      <c r="RLC71" s="251"/>
      <c r="RLD71" s="251"/>
      <c r="RLE71" s="251"/>
      <c r="RLF71" s="251"/>
      <c r="RLG71" s="251"/>
      <c r="RLH71" s="251"/>
      <c r="RLI71" s="251"/>
      <c r="RLJ71" s="251"/>
      <c r="RLK71" s="251"/>
      <c r="RLL71" s="251"/>
      <c r="RLM71" s="251"/>
      <c r="RLN71" s="251"/>
      <c r="RLO71" s="251"/>
      <c r="RLP71" s="251"/>
      <c r="RLQ71" s="251"/>
      <c r="RLR71" s="251"/>
      <c r="RLS71" s="251"/>
      <c r="RLT71" s="251"/>
      <c r="RLU71" s="251"/>
      <c r="RLV71" s="251"/>
      <c r="RLW71" s="251"/>
      <c r="RLX71" s="251"/>
      <c r="RLY71" s="251"/>
      <c r="RLZ71" s="251"/>
      <c r="RMA71" s="251"/>
      <c r="RMB71" s="251"/>
      <c r="RMC71" s="251"/>
      <c r="RMD71" s="251"/>
      <c r="RME71" s="251"/>
      <c r="RMF71" s="251"/>
      <c r="RMG71" s="251"/>
      <c r="RMH71" s="251"/>
      <c r="RMI71" s="251"/>
      <c r="RMJ71" s="251"/>
      <c r="RMK71" s="251"/>
      <c r="RML71" s="251"/>
      <c r="RMM71" s="251"/>
      <c r="RMN71" s="251"/>
      <c r="RMO71" s="251"/>
      <c r="RMP71" s="251"/>
      <c r="RMQ71" s="251"/>
      <c r="RMR71" s="251"/>
      <c r="RMS71" s="251"/>
      <c r="RMT71" s="251"/>
      <c r="RMU71" s="251"/>
      <c r="RMV71" s="251"/>
      <c r="RMW71" s="251"/>
      <c r="RMX71" s="251"/>
      <c r="RMY71" s="251"/>
      <c r="RMZ71" s="251"/>
      <c r="RNA71" s="251"/>
      <c r="RNB71" s="251"/>
      <c r="RNC71" s="251"/>
      <c r="RND71" s="251"/>
      <c r="RNE71" s="251"/>
      <c r="RNF71" s="251"/>
      <c r="RNG71" s="251"/>
      <c r="RNH71" s="251"/>
      <c r="RNI71" s="251"/>
      <c r="RNJ71" s="251"/>
      <c r="RNK71" s="251"/>
      <c r="RNL71" s="251"/>
      <c r="RNM71" s="251"/>
      <c r="RNN71" s="251"/>
      <c r="RNO71" s="251"/>
      <c r="RNP71" s="251"/>
      <c r="RNQ71" s="251"/>
      <c r="RNR71" s="251"/>
      <c r="RNS71" s="251"/>
      <c r="RNT71" s="251"/>
      <c r="RNU71" s="251"/>
      <c r="RNV71" s="251"/>
      <c r="RNW71" s="251"/>
      <c r="RNX71" s="251"/>
      <c r="RNY71" s="251"/>
      <c r="RNZ71" s="251"/>
      <c r="ROA71" s="251"/>
      <c r="ROB71" s="251"/>
      <c r="ROC71" s="251"/>
      <c r="ROD71" s="251"/>
      <c r="ROE71" s="251"/>
      <c r="ROF71" s="251"/>
      <c r="ROG71" s="251"/>
      <c r="ROH71" s="251"/>
      <c r="ROI71" s="251"/>
      <c r="ROJ71" s="251"/>
      <c r="ROK71" s="251"/>
      <c r="ROL71" s="251"/>
      <c r="ROM71" s="251"/>
      <c r="RON71" s="251"/>
      <c r="ROO71" s="251"/>
      <c r="ROP71" s="251"/>
      <c r="ROQ71" s="251"/>
      <c r="ROR71" s="251"/>
      <c r="ROS71" s="251"/>
      <c r="ROT71" s="251"/>
      <c r="ROU71" s="251"/>
      <c r="ROV71" s="251"/>
      <c r="ROW71" s="251"/>
      <c r="ROX71" s="251"/>
      <c r="ROY71" s="251"/>
      <c r="ROZ71" s="251"/>
      <c r="RPA71" s="251"/>
      <c r="RPB71" s="251"/>
      <c r="RPC71" s="251"/>
      <c r="RPD71" s="251"/>
      <c r="RPE71" s="251"/>
      <c r="RPF71" s="251"/>
      <c r="RPG71" s="251"/>
      <c r="RPH71" s="251"/>
      <c r="RPI71" s="251"/>
      <c r="RPJ71" s="251"/>
      <c r="RPK71" s="251"/>
      <c r="RPL71" s="251"/>
      <c r="RPM71" s="251"/>
      <c r="RPN71" s="251"/>
      <c r="RPO71" s="251"/>
      <c r="RPP71" s="251"/>
      <c r="RPQ71" s="251"/>
      <c r="RPR71" s="251"/>
      <c r="RPS71" s="251"/>
      <c r="RPT71" s="251"/>
      <c r="RPU71" s="251"/>
      <c r="RPV71" s="251"/>
      <c r="RPW71" s="251"/>
      <c r="RPX71" s="251"/>
      <c r="RPY71" s="251"/>
      <c r="RPZ71" s="251"/>
      <c r="RQA71" s="251"/>
      <c r="RQB71" s="251"/>
      <c r="RQC71" s="251"/>
      <c r="RQD71" s="251"/>
      <c r="RQE71" s="251"/>
      <c r="RQF71" s="251"/>
      <c r="RQG71" s="251"/>
      <c r="RQH71" s="251"/>
      <c r="RQI71" s="251"/>
      <c r="RQJ71" s="251"/>
      <c r="RQK71" s="251"/>
      <c r="RQL71" s="251"/>
      <c r="RQM71" s="251"/>
      <c r="RQN71" s="251"/>
      <c r="RQO71" s="251"/>
      <c r="RQP71" s="251"/>
      <c r="RQQ71" s="251"/>
      <c r="RQR71" s="251"/>
      <c r="RQS71" s="251"/>
      <c r="RQT71" s="251"/>
      <c r="RQU71" s="251"/>
      <c r="RQV71" s="251"/>
      <c r="RQW71" s="251"/>
      <c r="RQX71" s="251"/>
      <c r="RQY71" s="251"/>
      <c r="RQZ71" s="251"/>
      <c r="RRA71" s="251"/>
      <c r="RRB71" s="251"/>
      <c r="RRC71" s="251"/>
      <c r="RRD71" s="251"/>
      <c r="RRE71" s="251"/>
      <c r="RRF71" s="251"/>
      <c r="RRG71" s="251"/>
      <c r="RRH71" s="251"/>
      <c r="RRI71" s="251"/>
      <c r="RRJ71" s="251"/>
      <c r="RRK71" s="251"/>
      <c r="RRL71" s="251"/>
      <c r="RRM71" s="251"/>
      <c r="RRN71" s="251"/>
      <c r="RRO71" s="251"/>
      <c r="RRP71" s="251"/>
      <c r="RRQ71" s="251"/>
      <c r="RRR71" s="251"/>
      <c r="RRS71" s="251"/>
      <c r="RRT71" s="251"/>
      <c r="RRU71" s="251"/>
      <c r="RRV71" s="251"/>
      <c r="RRW71" s="251"/>
      <c r="RRX71" s="251"/>
      <c r="RRY71" s="251"/>
      <c r="RRZ71" s="251"/>
      <c r="RSA71" s="251"/>
      <c r="RSB71" s="251"/>
      <c r="RSC71" s="251"/>
      <c r="RSD71" s="251"/>
      <c r="RSE71" s="251"/>
      <c r="RSF71" s="251"/>
      <c r="RSG71" s="251"/>
      <c r="RSH71" s="251"/>
      <c r="RSI71" s="251"/>
      <c r="RSJ71" s="251"/>
      <c r="RSK71" s="251"/>
      <c r="RSL71" s="251"/>
      <c r="RSM71" s="251"/>
      <c r="RSN71" s="251"/>
      <c r="RSO71" s="251"/>
      <c r="RSP71" s="251"/>
      <c r="RSQ71" s="251"/>
      <c r="RSR71" s="251"/>
      <c r="RSS71" s="251"/>
      <c r="RST71" s="251"/>
      <c r="RSU71" s="251"/>
      <c r="RSV71" s="251"/>
      <c r="RSW71" s="251"/>
      <c r="RSX71" s="251"/>
      <c r="RSY71" s="251"/>
      <c r="RSZ71" s="251"/>
      <c r="RTA71" s="251"/>
      <c r="RTB71" s="251"/>
      <c r="RTC71" s="251"/>
      <c r="RTD71" s="251"/>
      <c r="RTE71" s="251"/>
      <c r="RTF71" s="251"/>
      <c r="RTG71" s="251"/>
      <c r="RTH71" s="251"/>
      <c r="RTI71" s="251"/>
      <c r="RTJ71" s="251"/>
      <c r="RTK71" s="251"/>
      <c r="RTL71" s="251"/>
      <c r="RTM71" s="251"/>
      <c r="RTN71" s="251"/>
      <c r="RTO71" s="251"/>
      <c r="RTP71" s="251"/>
      <c r="RTQ71" s="251"/>
      <c r="RTR71" s="251"/>
      <c r="RTS71" s="251"/>
      <c r="RTT71" s="251"/>
      <c r="RTU71" s="251"/>
      <c r="RTV71" s="251"/>
      <c r="RTW71" s="251"/>
      <c r="RTX71" s="251"/>
      <c r="RTY71" s="251"/>
      <c r="RTZ71" s="251"/>
      <c r="RUA71" s="251"/>
      <c r="RUB71" s="251"/>
      <c r="RUC71" s="251"/>
      <c r="RUD71" s="251"/>
      <c r="RUE71" s="251"/>
      <c r="RUF71" s="251"/>
      <c r="RUG71" s="251"/>
      <c r="RUH71" s="251"/>
      <c r="RUI71" s="251"/>
      <c r="RUJ71" s="251"/>
      <c r="RUK71" s="251"/>
      <c r="RUL71" s="251"/>
      <c r="RUM71" s="251"/>
      <c r="RUN71" s="251"/>
      <c r="RUO71" s="251"/>
      <c r="RUP71" s="251"/>
      <c r="RUQ71" s="251"/>
      <c r="RUR71" s="251"/>
      <c r="RUS71" s="251"/>
      <c r="RUT71" s="251"/>
      <c r="RUU71" s="251"/>
      <c r="RUV71" s="251"/>
      <c r="RUW71" s="251"/>
      <c r="RUX71" s="251"/>
      <c r="RUY71" s="251"/>
      <c r="RUZ71" s="251"/>
      <c r="RVA71" s="251"/>
      <c r="RVB71" s="251"/>
      <c r="RVC71" s="251"/>
      <c r="RVD71" s="251"/>
      <c r="RVE71" s="251"/>
      <c r="RVF71" s="251"/>
      <c r="RVG71" s="251"/>
      <c r="RVH71" s="251"/>
      <c r="RVI71" s="251"/>
      <c r="RVJ71" s="251"/>
      <c r="RVK71" s="251"/>
      <c r="RVL71" s="251"/>
      <c r="RVM71" s="251"/>
      <c r="RVN71" s="251"/>
      <c r="RVO71" s="251"/>
      <c r="RVP71" s="251"/>
      <c r="RVQ71" s="251"/>
      <c r="RVR71" s="251"/>
      <c r="RVS71" s="251"/>
      <c r="RVT71" s="251"/>
      <c r="RVU71" s="251"/>
      <c r="RVV71" s="251"/>
      <c r="RVW71" s="251"/>
      <c r="RVX71" s="251"/>
      <c r="RVY71" s="251"/>
      <c r="RVZ71" s="251"/>
      <c r="RWA71" s="251"/>
      <c r="RWB71" s="251"/>
      <c r="RWC71" s="251"/>
      <c r="RWD71" s="251"/>
      <c r="RWE71" s="251"/>
      <c r="RWF71" s="251"/>
      <c r="RWG71" s="251"/>
      <c r="RWH71" s="251"/>
      <c r="RWI71" s="251"/>
      <c r="RWJ71" s="251"/>
      <c r="RWK71" s="251"/>
      <c r="RWL71" s="251"/>
      <c r="RWM71" s="251"/>
      <c r="RWN71" s="251"/>
      <c r="RWO71" s="251"/>
      <c r="RWP71" s="251"/>
      <c r="RWQ71" s="251"/>
      <c r="RWR71" s="251"/>
      <c r="RWS71" s="251"/>
      <c r="RWT71" s="251"/>
      <c r="RWU71" s="251"/>
      <c r="RWV71" s="251"/>
      <c r="RWW71" s="251"/>
      <c r="RWX71" s="251"/>
      <c r="RWY71" s="251"/>
      <c r="RWZ71" s="251"/>
      <c r="RXA71" s="251"/>
      <c r="RXB71" s="251"/>
      <c r="RXC71" s="251"/>
      <c r="RXD71" s="251"/>
      <c r="RXE71" s="251"/>
      <c r="RXF71" s="251"/>
      <c r="RXG71" s="251"/>
      <c r="RXH71" s="251"/>
      <c r="RXI71" s="251"/>
      <c r="RXJ71" s="251"/>
      <c r="RXK71" s="251"/>
      <c r="RXL71" s="251"/>
      <c r="RXM71" s="251"/>
      <c r="RXN71" s="251"/>
      <c r="RXO71" s="251"/>
      <c r="RXP71" s="251"/>
      <c r="RXQ71" s="251"/>
      <c r="RXR71" s="251"/>
      <c r="RXS71" s="251"/>
      <c r="RXT71" s="251"/>
      <c r="RXU71" s="251"/>
      <c r="RXV71" s="251"/>
      <c r="RXW71" s="251"/>
      <c r="RXX71" s="251"/>
      <c r="RXY71" s="251"/>
      <c r="RXZ71" s="251"/>
      <c r="RYA71" s="251"/>
      <c r="RYB71" s="251"/>
      <c r="RYC71" s="251"/>
      <c r="RYD71" s="251"/>
      <c r="RYE71" s="251"/>
      <c r="RYF71" s="251"/>
      <c r="RYG71" s="251"/>
      <c r="RYH71" s="251"/>
      <c r="RYI71" s="251"/>
      <c r="RYJ71" s="251"/>
      <c r="RYK71" s="251"/>
      <c r="RYL71" s="251"/>
      <c r="RYM71" s="251"/>
      <c r="RYN71" s="251"/>
      <c r="RYO71" s="251"/>
      <c r="RYP71" s="251"/>
      <c r="RYQ71" s="251"/>
      <c r="RYR71" s="251"/>
      <c r="RYS71" s="251"/>
      <c r="RYT71" s="251"/>
      <c r="RYU71" s="251"/>
      <c r="RYV71" s="251"/>
      <c r="RYW71" s="251"/>
      <c r="RYX71" s="251"/>
      <c r="RYY71" s="251"/>
      <c r="RYZ71" s="251"/>
      <c r="RZA71" s="251"/>
      <c r="RZB71" s="251"/>
      <c r="RZC71" s="251"/>
      <c r="RZD71" s="251"/>
      <c r="RZE71" s="251"/>
      <c r="RZF71" s="251"/>
      <c r="RZG71" s="251"/>
      <c r="RZH71" s="251"/>
      <c r="RZI71" s="251"/>
      <c r="RZJ71" s="251"/>
      <c r="RZK71" s="251"/>
      <c r="RZL71" s="251"/>
      <c r="RZM71" s="251"/>
      <c r="RZN71" s="251"/>
      <c r="RZO71" s="251"/>
      <c r="RZP71" s="251"/>
      <c r="RZQ71" s="251"/>
      <c r="RZR71" s="251"/>
      <c r="RZS71" s="251"/>
      <c r="RZT71" s="251"/>
      <c r="RZU71" s="251"/>
      <c r="RZV71" s="251"/>
      <c r="RZW71" s="251"/>
      <c r="RZX71" s="251"/>
      <c r="RZY71" s="251"/>
      <c r="RZZ71" s="251"/>
      <c r="SAA71" s="251"/>
      <c r="SAB71" s="251"/>
      <c r="SAC71" s="251"/>
      <c r="SAD71" s="251"/>
      <c r="SAE71" s="251"/>
      <c r="SAF71" s="251"/>
      <c r="SAG71" s="251"/>
      <c r="SAH71" s="251"/>
      <c r="SAI71" s="251"/>
      <c r="SAJ71" s="251"/>
      <c r="SAK71" s="251"/>
      <c r="SAL71" s="251"/>
      <c r="SAM71" s="251"/>
      <c r="SAN71" s="251"/>
      <c r="SAO71" s="251"/>
      <c r="SAP71" s="251"/>
      <c r="SAQ71" s="251"/>
      <c r="SAR71" s="251"/>
      <c r="SAS71" s="251"/>
      <c r="SAT71" s="251"/>
      <c r="SAU71" s="251"/>
      <c r="SAV71" s="251"/>
      <c r="SAW71" s="251"/>
      <c r="SAX71" s="251"/>
      <c r="SAY71" s="251"/>
      <c r="SAZ71" s="251"/>
      <c r="SBA71" s="251"/>
      <c r="SBB71" s="251"/>
      <c r="SBC71" s="251"/>
      <c r="SBD71" s="251"/>
      <c r="SBE71" s="251"/>
      <c r="SBF71" s="251"/>
      <c r="SBG71" s="251"/>
      <c r="SBH71" s="251"/>
      <c r="SBI71" s="251"/>
      <c r="SBJ71" s="251"/>
      <c r="SBK71" s="251"/>
      <c r="SBL71" s="251"/>
      <c r="SBM71" s="251"/>
      <c r="SBN71" s="251"/>
      <c r="SBO71" s="251"/>
      <c r="SBP71" s="251"/>
      <c r="SBQ71" s="251"/>
      <c r="SBR71" s="251"/>
      <c r="SBS71" s="251"/>
      <c r="SBT71" s="251"/>
      <c r="SBU71" s="251"/>
      <c r="SBV71" s="251"/>
      <c r="SBW71" s="251"/>
      <c r="SBX71" s="251"/>
      <c r="SBY71" s="251"/>
      <c r="SBZ71" s="251"/>
      <c r="SCA71" s="251"/>
      <c r="SCB71" s="251"/>
      <c r="SCC71" s="251"/>
      <c r="SCD71" s="251"/>
      <c r="SCE71" s="251"/>
      <c r="SCF71" s="251"/>
      <c r="SCG71" s="251"/>
      <c r="SCH71" s="251"/>
      <c r="SCI71" s="251"/>
      <c r="SCJ71" s="251"/>
      <c r="SCK71" s="251"/>
      <c r="SCL71" s="251"/>
      <c r="SCM71" s="251"/>
      <c r="SCN71" s="251"/>
      <c r="SCO71" s="251"/>
      <c r="SCP71" s="251"/>
      <c r="SCQ71" s="251"/>
      <c r="SCR71" s="251"/>
      <c r="SCS71" s="251"/>
      <c r="SCT71" s="251"/>
      <c r="SCU71" s="251"/>
      <c r="SCV71" s="251"/>
      <c r="SCW71" s="251"/>
      <c r="SCX71" s="251"/>
      <c r="SCY71" s="251"/>
      <c r="SCZ71" s="251"/>
      <c r="SDA71" s="251"/>
      <c r="SDB71" s="251"/>
      <c r="SDC71" s="251"/>
      <c r="SDD71" s="251"/>
      <c r="SDE71" s="251"/>
      <c r="SDF71" s="251"/>
      <c r="SDG71" s="251"/>
      <c r="SDH71" s="251"/>
      <c r="SDI71" s="251"/>
      <c r="SDJ71" s="251"/>
      <c r="SDK71" s="251"/>
      <c r="SDL71" s="251"/>
      <c r="SDM71" s="251"/>
      <c r="SDN71" s="251"/>
      <c r="SDO71" s="251"/>
      <c r="SDP71" s="251"/>
      <c r="SDQ71" s="251"/>
      <c r="SDR71" s="251"/>
      <c r="SDS71" s="251"/>
      <c r="SDT71" s="251"/>
      <c r="SDU71" s="251"/>
      <c r="SDV71" s="251"/>
      <c r="SDW71" s="251"/>
      <c r="SDX71" s="251"/>
      <c r="SDY71" s="251"/>
      <c r="SDZ71" s="251"/>
      <c r="SEA71" s="251"/>
      <c r="SEB71" s="251"/>
      <c r="SEC71" s="251"/>
      <c r="SED71" s="251"/>
      <c r="SEE71" s="251"/>
      <c r="SEF71" s="251"/>
      <c r="SEG71" s="251"/>
      <c r="SEH71" s="251"/>
      <c r="SEI71" s="251"/>
      <c r="SEJ71" s="251"/>
      <c r="SEK71" s="251"/>
      <c r="SEL71" s="251"/>
      <c r="SEM71" s="251"/>
      <c r="SEN71" s="251"/>
      <c r="SEO71" s="251"/>
      <c r="SEP71" s="251"/>
      <c r="SEQ71" s="251"/>
      <c r="SER71" s="251"/>
      <c r="SES71" s="251"/>
      <c r="SET71" s="251"/>
      <c r="SEU71" s="251"/>
      <c r="SEV71" s="251"/>
      <c r="SEW71" s="251"/>
      <c r="SEX71" s="251"/>
      <c r="SEY71" s="251"/>
      <c r="SEZ71" s="251"/>
      <c r="SFA71" s="251"/>
      <c r="SFB71" s="251"/>
      <c r="SFC71" s="251"/>
      <c r="SFD71" s="251"/>
      <c r="SFE71" s="251"/>
      <c r="SFF71" s="251"/>
      <c r="SFG71" s="251"/>
      <c r="SFH71" s="251"/>
      <c r="SFI71" s="251"/>
      <c r="SFJ71" s="251"/>
      <c r="SFK71" s="251"/>
      <c r="SFL71" s="251"/>
      <c r="SFM71" s="251"/>
      <c r="SFN71" s="251"/>
      <c r="SFO71" s="251"/>
      <c r="SFP71" s="251"/>
      <c r="SFQ71" s="251"/>
      <c r="SFR71" s="251"/>
      <c r="SFS71" s="251"/>
      <c r="SFT71" s="251"/>
      <c r="SFU71" s="251"/>
      <c r="SFV71" s="251"/>
      <c r="SFW71" s="251"/>
      <c r="SFX71" s="251"/>
      <c r="SFY71" s="251"/>
      <c r="SFZ71" s="251"/>
      <c r="SGA71" s="251"/>
      <c r="SGB71" s="251"/>
      <c r="SGC71" s="251"/>
      <c r="SGD71" s="251"/>
      <c r="SGE71" s="251"/>
      <c r="SGF71" s="251"/>
      <c r="SGG71" s="251"/>
      <c r="SGH71" s="251"/>
      <c r="SGI71" s="251"/>
      <c r="SGJ71" s="251"/>
      <c r="SGK71" s="251"/>
      <c r="SGL71" s="251"/>
      <c r="SGM71" s="251"/>
      <c r="SGN71" s="251"/>
      <c r="SGO71" s="251"/>
      <c r="SGP71" s="251"/>
      <c r="SGQ71" s="251"/>
      <c r="SGR71" s="251"/>
      <c r="SGS71" s="251"/>
      <c r="SGT71" s="251"/>
      <c r="SGU71" s="251"/>
      <c r="SGV71" s="251"/>
      <c r="SGW71" s="251"/>
      <c r="SGX71" s="251"/>
      <c r="SGY71" s="251"/>
      <c r="SGZ71" s="251"/>
      <c r="SHA71" s="251"/>
      <c r="SHB71" s="251"/>
      <c r="SHC71" s="251"/>
      <c r="SHD71" s="251"/>
      <c r="SHE71" s="251"/>
      <c r="SHF71" s="251"/>
      <c r="SHG71" s="251"/>
      <c r="SHH71" s="251"/>
      <c r="SHI71" s="251"/>
      <c r="SHJ71" s="251"/>
      <c r="SHK71" s="251"/>
      <c r="SHL71" s="251"/>
      <c r="SHM71" s="251"/>
      <c r="SHN71" s="251"/>
      <c r="SHO71" s="251"/>
      <c r="SHP71" s="251"/>
      <c r="SHQ71" s="251"/>
      <c r="SHR71" s="251"/>
      <c r="SHS71" s="251"/>
      <c r="SHT71" s="251"/>
      <c r="SHU71" s="251"/>
      <c r="SHV71" s="251"/>
      <c r="SHW71" s="251"/>
      <c r="SHX71" s="251"/>
      <c r="SHY71" s="251"/>
      <c r="SHZ71" s="251"/>
      <c r="SIA71" s="251"/>
      <c r="SIB71" s="251"/>
      <c r="SIC71" s="251"/>
      <c r="SID71" s="251"/>
      <c r="SIE71" s="251"/>
      <c r="SIF71" s="251"/>
      <c r="SIG71" s="251"/>
      <c r="SIH71" s="251"/>
      <c r="SII71" s="251"/>
      <c r="SIJ71" s="251"/>
      <c r="SIK71" s="251"/>
      <c r="SIL71" s="251"/>
      <c r="SIM71" s="251"/>
      <c r="SIN71" s="251"/>
      <c r="SIO71" s="251"/>
      <c r="SIP71" s="251"/>
      <c r="SIQ71" s="251"/>
      <c r="SIR71" s="251"/>
      <c r="SIS71" s="251"/>
      <c r="SIT71" s="251"/>
      <c r="SIU71" s="251"/>
      <c r="SIV71" s="251"/>
      <c r="SIW71" s="251"/>
      <c r="SIX71" s="251"/>
      <c r="SIY71" s="251"/>
      <c r="SIZ71" s="251"/>
      <c r="SJA71" s="251"/>
      <c r="SJB71" s="251"/>
      <c r="SJC71" s="251"/>
      <c r="SJD71" s="251"/>
      <c r="SJE71" s="251"/>
      <c r="SJF71" s="251"/>
      <c r="SJG71" s="251"/>
      <c r="SJH71" s="251"/>
      <c r="SJI71" s="251"/>
      <c r="SJJ71" s="251"/>
      <c r="SJK71" s="251"/>
      <c r="SJL71" s="251"/>
      <c r="SJM71" s="251"/>
      <c r="SJN71" s="251"/>
      <c r="SJO71" s="251"/>
      <c r="SJP71" s="251"/>
      <c r="SJQ71" s="251"/>
      <c r="SJR71" s="251"/>
      <c r="SJS71" s="251"/>
      <c r="SJT71" s="251"/>
      <c r="SJU71" s="251"/>
      <c r="SJV71" s="251"/>
      <c r="SJW71" s="251"/>
      <c r="SJX71" s="251"/>
      <c r="SJY71" s="251"/>
      <c r="SJZ71" s="251"/>
      <c r="SKA71" s="251"/>
      <c r="SKB71" s="251"/>
      <c r="SKC71" s="251"/>
      <c r="SKD71" s="251"/>
      <c r="SKE71" s="251"/>
      <c r="SKF71" s="251"/>
      <c r="SKG71" s="251"/>
      <c r="SKH71" s="251"/>
      <c r="SKI71" s="251"/>
      <c r="SKJ71" s="251"/>
      <c r="SKK71" s="251"/>
      <c r="SKL71" s="251"/>
      <c r="SKM71" s="251"/>
      <c r="SKN71" s="251"/>
      <c r="SKO71" s="251"/>
      <c r="SKP71" s="251"/>
      <c r="SKQ71" s="251"/>
      <c r="SKR71" s="251"/>
      <c r="SKS71" s="251"/>
      <c r="SKT71" s="251"/>
      <c r="SKU71" s="251"/>
      <c r="SKV71" s="251"/>
      <c r="SKW71" s="251"/>
      <c r="SKX71" s="251"/>
      <c r="SKY71" s="251"/>
      <c r="SKZ71" s="251"/>
      <c r="SLA71" s="251"/>
      <c r="SLB71" s="251"/>
      <c r="SLC71" s="251"/>
      <c r="SLD71" s="251"/>
      <c r="SLE71" s="251"/>
      <c r="SLF71" s="251"/>
      <c r="SLG71" s="251"/>
      <c r="SLH71" s="251"/>
      <c r="SLI71" s="251"/>
      <c r="SLJ71" s="251"/>
      <c r="SLK71" s="251"/>
      <c r="SLL71" s="251"/>
      <c r="SLM71" s="251"/>
      <c r="SLN71" s="251"/>
      <c r="SLO71" s="251"/>
      <c r="SLP71" s="251"/>
      <c r="SLQ71" s="251"/>
      <c r="SLR71" s="251"/>
      <c r="SLS71" s="251"/>
      <c r="SLT71" s="251"/>
      <c r="SLU71" s="251"/>
      <c r="SLV71" s="251"/>
      <c r="SLW71" s="251"/>
      <c r="SLX71" s="251"/>
      <c r="SLY71" s="251"/>
      <c r="SLZ71" s="251"/>
      <c r="SMA71" s="251"/>
      <c r="SMB71" s="251"/>
      <c r="SMC71" s="251"/>
      <c r="SMD71" s="251"/>
      <c r="SME71" s="251"/>
      <c r="SMF71" s="251"/>
      <c r="SMG71" s="251"/>
      <c r="SMH71" s="251"/>
      <c r="SMI71" s="251"/>
      <c r="SMJ71" s="251"/>
      <c r="SMK71" s="251"/>
      <c r="SML71" s="251"/>
      <c r="SMM71" s="251"/>
      <c r="SMN71" s="251"/>
      <c r="SMO71" s="251"/>
      <c r="SMP71" s="251"/>
      <c r="SMQ71" s="251"/>
      <c r="SMR71" s="251"/>
      <c r="SMS71" s="251"/>
      <c r="SMT71" s="251"/>
      <c r="SMU71" s="251"/>
      <c r="SMV71" s="251"/>
      <c r="SMW71" s="251"/>
      <c r="SMX71" s="251"/>
      <c r="SMY71" s="251"/>
      <c r="SMZ71" s="251"/>
      <c r="SNA71" s="251"/>
      <c r="SNB71" s="251"/>
      <c r="SNC71" s="251"/>
      <c r="SND71" s="251"/>
      <c r="SNE71" s="251"/>
      <c r="SNF71" s="251"/>
      <c r="SNG71" s="251"/>
      <c r="SNH71" s="251"/>
      <c r="SNI71" s="251"/>
      <c r="SNJ71" s="251"/>
      <c r="SNK71" s="251"/>
      <c r="SNL71" s="251"/>
      <c r="SNM71" s="251"/>
      <c r="SNN71" s="251"/>
      <c r="SNO71" s="251"/>
      <c r="SNP71" s="251"/>
      <c r="SNQ71" s="251"/>
      <c r="SNR71" s="251"/>
      <c r="SNS71" s="251"/>
      <c r="SNT71" s="251"/>
      <c r="SNU71" s="251"/>
      <c r="SNV71" s="251"/>
      <c r="SNW71" s="251"/>
      <c r="SNX71" s="251"/>
      <c r="SNY71" s="251"/>
      <c r="SNZ71" s="251"/>
      <c r="SOA71" s="251"/>
      <c r="SOB71" s="251"/>
      <c r="SOC71" s="251"/>
      <c r="SOD71" s="251"/>
      <c r="SOE71" s="251"/>
      <c r="SOF71" s="251"/>
      <c r="SOG71" s="251"/>
      <c r="SOH71" s="251"/>
      <c r="SOI71" s="251"/>
      <c r="SOJ71" s="251"/>
      <c r="SOK71" s="251"/>
      <c r="SOL71" s="251"/>
      <c r="SOM71" s="251"/>
      <c r="SON71" s="251"/>
      <c r="SOO71" s="251"/>
      <c r="SOP71" s="251"/>
      <c r="SOQ71" s="251"/>
      <c r="SOR71" s="251"/>
      <c r="SOS71" s="251"/>
      <c r="SOT71" s="251"/>
      <c r="SOU71" s="251"/>
      <c r="SOV71" s="251"/>
      <c r="SOW71" s="251"/>
      <c r="SOX71" s="251"/>
      <c r="SOY71" s="251"/>
      <c r="SOZ71" s="251"/>
      <c r="SPA71" s="251"/>
      <c r="SPB71" s="251"/>
      <c r="SPC71" s="251"/>
      <c r="SPD71" s="251"/>
      <c r="SPE71" s="251"/>
      <c r="SPF71" s="251"/>
      <c r="SPG71" s="251"/>
      <c r="SPH71" s="251"/>
      <c r="SPI71" s="251"/>
      <c r="SPJ71" s="251"/>
      <c r="SPK71" s="251"/>
      <c r="SPL71" s="251"/>
      <c r="SPM71" s="251"/>
      <c r="SPN71" s="251"/>
      <c r="SPO71" s="251"/>
      <c r="SPP71" s="251"/>
      <c r="SPQ71" s="251"/>
      <c r="SPR71" s="251"/>
      <c r="SPS71" s="251"/>
      <c r="SPT71" s="251"/>
      <c r="SPU71" s="251"/>
      <c r="SPV71" s="251"/>
      <c r="SPW71" s="251"/>
      <c r="SPX71" s="251"/>
      <c r="SPY71" s="251"/>
      <c r="SPZ71" s="251"/>
      <c r="SQA71" s="251"/>
      <c r="SQB71" s="251"/>
      <c r="SQC71" s="251"/>
      <c r="SQD71" s="251"/>
      <c r="SQE71" s="251"/>
      <c r="SQF71" s="251"/>
      <c r="SQG71" s="251"/>
      <c r="SQH71" s="251"/>
      <c r="SQI71" s="251"/>
      <c r="SQJ71" s="251"/>
      <c r="SQK71" s="251"/>
      <c r="SQL71" s="251"/>
      <c r="SQM71" s="251"/>
      <c r="SQN71" s="251"/>
      <c r="SQO71" s="251"/>
      <c r="SQP71" s="251"/>
      <c r="SQQ71" s="251"/>
      <c r="SQR71" s="251"/>
      <c r="SQS71" s="251"/>
      <c r="SQT71" s="251"/>
      <c r="SQU71" s="251"/>
      <c r="SQV71" s="251"/>
      <c r="SQW71" s="251"/>
      <c r="SQX71" s="251"/>
      <c r="SQY71" s="251"/>
      <c r="SQZ71" s="251"/>
      <c r="SRA71" s="251"/>
      <c r="SRB71" s="251"/>
      <c r="SRC71" s="251"/>
      <c r="SRD71" s="251"/>
      <c r="SRE71" s="251"/>
      <c r="SRF71" s="251"/>
      <c r="SRG71" s="251"/>
      <c r="SRH71" s="251"/>
      <c r="SRI71" s="251"/>
      <c r="SRJ71" s="251"/>
      <c r="SRK71" s="251"/>
      <c r="SRL71" s="251"/>
      <c r="SRM71" s="251"/>
      <c r="SRN71" s="251"/>
      <c r="SRO71" s="251"/>
      <c r="SRP71" s="251"/>
      <c r="SRQ71" s="251"/>
      <c r="SRR71" s="251"/>
      <c r="SRS71" s="251"/>
      <c r="SRT71" s="251"/>
      <c r="SRU71" s="251"/>
      <c r="SRV71" s="251"/>
      <c r="SRW71" s="251"/>
      <c r="SRX71" s="251"/>
      <c r="SRY71" s="251"/>
      <c r="SRZ71" s="251"/>
      <c r="SSA71" s="251"/>
      <c r="SSB71" s="251"/>
      <c r="SSC71" s="251"/>
      <c r="SSD71" s="251"/>
      <c r="SSE71" s="251"/>
      <c r="SSF71" s="251"/>
      <c r="SSG71" s="251"/>
      <c r="SSH71" s="251"/>
      <c r="SSI71" s="251"/>
      <c r="SSJ71" s="251"/>
      <c r="SSK71" s="251"/>
      <c r="SSL71" s="251"/>
      <c r="SSM71" s="251"/>
      <c r="SSN71" s="251"/>
      <c r="SSO71" s="251"/>
      <c r="SSP71" s="251"/>
      <c r="SSQ71" s="251"/>
      <c r="SSR71" s="251"/>
      <c r="SSS71" s="251"/>
      <c r="SST71" s="251"/>
      <c r="SSU71" s="251"/>
      <c r="SSV71" s="251"/>
      <c r="SSW71" s="251"/>
      <c r="SSX71" s="251"/>
      <c r="SSY71" s="251"/>
      <c r="SSZ71" s="251"/>
      <c r="STA71" s="251"/>
      <c r="STB71" s="251"/>
      <c r="STC71" s="251"/>
      <c r="STD71" s="251"/>
      <c r="STE71" s="251"/>
      <c r="STF71" s="251"/>
      <c r="STG71" s="251"/>
      <c r="STH71" s="251"/>
      <c r="STI71" s="251"/>
      <c r="STJ71" s="251"/>
      <c r="STK71" s="251"/>
      <c r="STL71" s="251"/>
      <c r="STM71" s="251"/>
      <c r="STN71" s="251"/>
      <c r="STO71" s="251"/>
      <c r="STP71" s="251"/>
      <c r="STQ71" s="251"/>
      <c r="STR71" s="251"/>
      <c r="STS71" s="251"/>
      <c r="STT71" s="251"/>
      <c r="STU71" s="251"/>
      <c r="STV71" s="251"/>
      <c r="STW71" s="251"/>
      <c r="STX71" s="251"/>
      <c r="STY71" s="251"/>
      <c r="STZ71" s="251"/>
      <c r="SUA71" s="251"/>
      <c r="SUB71" s="251"/>
      <c r="SUC71" s="251"/>
      <c r="SUD71" s="251"/>
      <c r="SUE71" s="251"/>
      <c r="SUF71" s="251"/>
      <c r="SUG71" s="251"/>
      <c r="SUH71" s="251"/>
      <c r="SUI71" s="251"/>
      <c r="SUJ71" s="251"/>
      <c r="SUK71" s="251"/>
      <c r="SUL71" s="251"/>
      <c r="SUM71" s="251"/>
      <c r="SUN71" s="251"/>
      <c r="SUO71" s="251"/>
      <c r="SUP71" s="251"/>
      <c r="SUQ71" s="251"/>
      <c r="SUR71" s="251"/>
      <c r="SUS71" s="251"/>
      <c r="SUT71" s="251"/>
      <c r="SUU71" s="251"/>
      <c r="SUV71" s="251"/>
      <c r="SUW71" s="251"/>
      <c r="SUX71" s="251"/>
      <c r="SUY71" s="251"/>
      <c r="SUZ71" s="251"/>
      <c r="SVA71" s="251"/>
      <c r="SVB71" s="251"/>
      <c r="SVC71" s="251"/>
      <c r="SVD71" s="251"/>
      <c r="SVE71" s="251"/>
      <c r="SVF71" s="251"/>
      <c r="SVG71" s="251"/>
      <c r="SVH71" s="251"/>
      <c r="SVI71" s="251"/>
      <c r="SVJ71" s="251"/>
      <c r="SVK71" s="251"/>
      <c r="SVL71" s="251"/>
      <c r="SVM71" s="251"/>
      <c r="SVN71" s="251"/>
      <c r="SVO71" s="251"/>
      <c r="SVP71" s="251"/>
      <c r="SVQ71" s="251"/>
      <c r="SVR71" s="251"/>
      <c r="SVS71" s="251"/>
      <c r="SVT71" s="251"/>
      <c r="SVU71" s="251"/>
      <c r="SVV71" s="251"/>
      <c r="SVW71" s="251"/>
      <c r="SVX71" s="251"/>
      <c r="SVY71" s="251"/>
      <c r="SVZ71" s="251"/>
      <c r="SWA71" s="251"/>
      <c r="SWB71" s="251"/>
      <c r="SWC71" s="251"/>
      <c r="SWD71" s="251"/>
      <c r="SWE71" s="251"/>
      <c r="SWF71" s="251"/>
      <c r="SWG71" s="251"/>
      <c r="SWH71" s="251"/>
      <c r="SWI71" s="251"/>
      <c r="SWJ71" s="251"/>
      <c r="SWK71" s="251"/>
      <c r="SWL71" s="251"/>
      <c r="SWM71" s="251"/>
      <c r="SWN71" s="251"/>
      <c r="SWO71" s="251"/>
      <c r="SWP71" s="251"/>
      <c r="SWQ71" s="251"/>
      <c r="SWR71" s="251"/>
      <c r="SWS71" s="251"/>
      <c r="SWT71" s="251"/>
      <c r="SWU71" s="251"/>
      <c r="SWV71" s="251"/>
      <c r="SWW71" s="251"/>
      <c r="SWX71" s="251"/>
      <c r="SWY71" s="251"/>
      <c r="SWZ71" s="251"/>
      <c r="SXA71" s="251"/>
      <c r="SXB71" s="251"/>
      <c r="SXC71" s="251"/>
      <c r="SXD71" s="251"/>
      <c r="SXE71" s="251"/>
      <c r="SXF71" s="251"/>
      <c r="SXG71" s="251"/>
      <c r="SXH71" s="251"/>
      <c r="SXI71" s="251"/>
      <c r="SXJ71" s="251"/>
      <c r="SXK71" s="251"/>
      <c r="SXL71" s="251"/>
      <c r="SXM71" s="251"/>
      <c r="SXN71" s="251"/>
      <c r="SXO71" s="251"/>
      <c r="SXP71" s="251"/>
      <c r="SXQ71" s="251"/>
      <c r="SXR71" s="251"/>
      <c r="SXS71" s="251"/>
      <c r="SXT71" s="251"/>
      <c r="SXU71" s="251"/>
      <c r="SXV71" s="251"/>
      <c r="SXW71" s="251"/>
      <c r="SXX71" s="251"/>
      <c r="SXY71" s="251"/>
      <c r="SXZ71" s="251"/>
      <c r="SYA71" s="251"/>
      <c r="SYB71" s="251"/>
      <c r="SYC71" s="251"/>
      <c r="SYD71" s="251"/>
      <c r="SYE71" s="251"/>
      <c r="SYF71" s="251"/>
      <c r="SYG71" s="251"/>
      <c r="SYH71" s="251"/>
      <c r="SYI71" s="251"/>
      <c r="SYJ71" s="251"/>
      <c r="SYK71" s="251"/>
      <c r="SYL71" s="251"/>
      <c r="SYM71" s="251"/>
      <c r="SYN71" s="251"/>
      <c r="SYO71" s="251"/>
      <c r="SYP71" s="251"/>
      <c r="SYQ71" s="251"/>
      <c r="SYR71" s="251"/>
      <c r="SYS71" s="251"/>
      <c r="SYT71" s="251"/>
      <c r="SYU71" s="251"/>
      <c r="SYV71" s="251"/>
      <c r="SYW71" s="251"/>
      <c r="SYX71" s="251"/>
      <c r="SYY71" s="251"/>
      <c r="SYZ71" s="251"/>
      <c r="SZA71" s="251"/>
      <c r="SZB71" s="251"/>
      <c r="SZC71" s="251"/>
      <c r="SZD71" s="251"/>
      <c r="SZE71" s="251"/>
      <c r="SZF71" s="251"/>
      <c r="SZG71" s="251"/>
      <c r="SZH71" s="251"/>
      <c r="SZI71" s="251"/>
      <c r="SZJ71" s="251"/>
      <c r="SZK71" s="251"/>
      <c r="SZL71" s="251"/>
      <c r="SZM71" s="251"/>
      <c r="SZN71" s="251"/>
      <c r="SZO71" s="251"/>
      <c r="SZP71" s="251"/>
      <c r="SZQ71" s="251"/>
      <c r="SZR71" s="251"/>
      <c r="SZS71" s="251"/>
      <c r="SZT71" s="251"/>
      <c r="SZU71" s="251"/>
      <c r="SZV71" s="251"/>
      <c r="SZW71" s="251"/>
      <c r="SZX71" s="251"/>
      <c r="SZY71" s="251"/>
      <c r="SZZ71" s="251"/>
      <c r="TAA71" s="251"/>
      <c r="TAB71" s="251"/>
      <c r="TAC71" s="251"/>
      <c r="TAD71" s="251"/>
      <c r="TAE71" s="251"/>
      <c r="TAF71" s="251"/>
      <c r="TAG71" s="251"/>
      <c r="TAH71" s="251"/>
      <c r="TAI71" s="251"/>
      <c r="TAJ71" s="251"/>
      <c r="TAK71" s="251"/>
      <c r="TAL71" s="251"/>
      <c r="TAM71" s="251"/>
      <c r="TAN71" s="251"/>
      <c r="TAO71" s="251"/>
      <c r="TAP71" s="251"/>
      <c r="TAQ71" s="251"/>
      <c r="TAR71" s="251"/>
      <c r="TAS71" s="251"/>
      <c r="TAT71" s="251"/>
      <c r="TAU71" s="251"/>
      <c r="TAV71" s="251"/>
      <c r="TAW71" s="251"/>
      <c r="TAX71" s="251"/>
      <c r="TAY71" s="251"/>
      <c r="TAZ71" s="251"/>
      <c r="TBA71" s="251"/>
      <c r="TBB71" s="251"/>
      <c r="TBC71" s="251"/>
      <c r="TBD71" s="251"/>
      <c r="TBE71" s="251"/>
      <c r="TBF71" s="251"/>
      <c r="TBG71" s="251"/>
      <c r="TBH71" s="251"/>
      <c r="TBI71" s="251"/>
      <c r="TBJ71" s="251"/>
      <c r="TBK71" s="251"/>
      <c r="TBL71" s="251"/>
      <c r="TBM71" s="251"/>
      <c r="TBN71" s="251"/>
      <c r="TBO71" s="251"/>
      <c r="TBP71" s="251"/>
      <c r="TBQ71" s="251"/>
      <c r="TBR71" s="251"/>
      <c r="TBS71" s="251"/>
      <c r="TBT71" s="251"/>
      <c r="TBU71" s="251"/>
      <c r="TBV71" s="251"/>
      <c r="TBW71" s="251"/>
      <c r="TBX71" s="251"/>
      <c r="TBY71" s="251"/>
      <c r="TBZ71" s="251"/>
      <c r="TCA71" s="251"/>
      <c r="TCB71" s="251"/>
      <c r="TCC71" s="251"/>
      <c r="TCD71" s="251"/>
      <c r="TCE71" s="251"/>
      <c r="TCF71" s="251"/>
      <c r="TCG71" s="251"/>
      <c r="TCH71" s="251"/>
      <c r="TCI71" s="251"/>
      <c r="TCJ71" s="251"/>
      <c r="TCK71" s="251"/>
      <c r="TCL71" s="251"/>
      <c r="TCM71" s="251"/>
      <c r="TCN71" s="251"/>
      <c r="TCO71" s="251"/>
      <c r="TCP71" s="251"/>
      <c r="TCQ71" s="251"/>
      <c r="TCR71" s="251"/>
      <c r="TCS71" s="251"/>
      <c r="TCT71" s="251"/>
      <c r="TCU71" s="251"/>
      <c r="TCV71" s="251"/>
      <c r="TCW71" s="251"/>
      <c r="TCX71" s="251"/>
      <c r="TCY71" s="251"/>
      <c r="TCZ71" s="251"/>
      <c r="TDA71" s="251"/>
      <c r="TDB71" s="251"/>
      <c r="TDC71" s="251"/>
      <c r="TDD71" s="251"/>
      <c r="TDE71" s="251"/>
      <c r="TDF71" s="251"/>
      <c r="TDG71" s="251"/>
      <c r="TDH71" s="251"/>
      <c r="TDI71" s="251"/>
      <c r="TDJ71" s="251"/>
      <c r="TDK71" s="251"/>
      <c r="TDL71" s="251"/>
      <c r="TDM71" s="251"/>
      <c r="TDN71" s="251"/>
      <c r="TDO71" s="251"/>
      <c r="TDP71" s="251"/>
      <c r="TDQ71" s="251"/>
      <c r="TDR71" s="251"/>
      <c r="TDS71" s="251"/>
      <c r="TDT71" s="251"/>
      <c r="TDU71" s="251"/>
      <c r="TDV71" s="251"/>
      <c r="TDW71" s="251"/>
      <c r="TDX71" s="251"/>
      <c r="TDY71" s="251"/>
      <c r="TDZ71" s="251"/>
      <c r="TEA71" s="251"/>
      <c r="TEB71" s="251"/>
      <c r="TEC71" s="251"/>
      <c r="TED71" s="251"/>
      <c r="TEE71" s="251"/>
      <c r="TEF71" s="251"/>
      <c r="TEG71" s="251"/>
      <c r="TEH71" s="251"/>
      <c r="TEI71" s="251"/>
      <c r="TEJ71" s="251"/>
      <c r="TEK71" s="251"/>
      <c r="TEL71" s="251"/>
      <c r="TEM71" s="251"/>
      <c r="TEN71" s="251"/>
      <c r="TEO71" s="251"/>
      <c r="TEP71" s="251"/>
      <c r="TEQ71" s="251"/>
      <c r="TER71" s="251"/>
      <c r="TES71" s="251"/>
      <c r="TET71" s="251"/>
      <c r="TEU71" s="251"/>
      <c r="TEV71" s="251"/>
      <c r="TEW71" s="251"/>
      <c r="TEX71" s="251"/>
      <c r="TEY71" s="251"/>
      <c r="TEZ71" s="251"/>
      <c r="TFA71" s="251"/>
      <c r="TFB71" s="251"/>
      <c r="TFC71" s="251"/>
      <c r="TFD71" s="251"/>
      <c r="TFE71" s="251"/>
      <c r="TFF71" s="251"/>
      <c r="TFG71" s="251"/>
      <c r="TFH71" s="251"/>
      <c r="TFI71" s="251"/>
      <c r="TFJ71" s="251"/>
      <c r="TFK71" s="251"/>
      <c r="TFL71" s="251"/>
      <c r="TFM71" s="251"/>
      <c r="TFN71" s="251"/>
      <c r="TFO71" s="251"/>
      <c r="TFP71" s="251"/>
      <c r="TFQ71" s="251"/>
      <c r="TFR71" s="251"/>
      <c r="TFS71" s="251"/>
      <c r="TFT71" s="251"/>
      <c r="TFU71" s="251"/>
      <c r="TFV71" s="251"/>
      <c r="TFW71" s="251"/>
      <c r="TFX71" s="251"/>
      <c r="TFY71" s="251"/>
      <c r="TFZ71" s="251"/>
      <c r="TGA71" s="251"/>
      <c r="TGB71" s="251"/>
      <c r="TGC71" s="251"/>
      <c r="TGD71" s="251"/>
      <c r="TGE71" s="251"/>
      <c r="TGF71" s="251"/>
      <c r="TGG71" s="251"/>
      <c r="TGH71" s="251"/>
      <c r="TGI71" s="251"/>
      <c r="TGJ71" s="251"/>
      <c r="TGK71" s="251"/>
      <c r="TGL71" s="251"/>
      <c r="TGM71" s="251"/>
      <c r="TGN71" s="251"/>
      <c r="TGO71" s="251"/>
      <c r="TGP71" s="251"/>
      <c r="TGQ71" s="251"/>
      <c r="TGR71" s="251"/>
      <c r="TGS71" s="251"/>
      <c r="TGT71" s="251"/>
      <c r="TGU71" s="251"/>
      <c r="TGV71" s="251"/>
      <c r="TGW71" s="251"/>
      <c r="TGX71" s="251"/>
      <c r="TGY71" s="251"/>
      <c r="TGZ71" s="251"/>
      <c r="THA71" s="251"/>
      <c r="THB71" s="251"/>
      <c r="THC71" s="251"/>
      <c r="THD71" s="251"/>
      <c r="THE71" s="251"/>
      <c r="THF71" s="251"/>
      <c r="THG71" s="251"/>
      <c r="THH71" s="251"/>
      <c r="THI71" s="251"/>
      <c r="THJ71" s="251"/>
      <c r="THK71" s="251"/>
      <c r="THL71" s="251"/>
      <c r="THM71" s="251"/>
      <c r="THN71" s="251"/>
      <c r="THO71" s="251"/>
      <c r="THP71" s="251"/>
      <c r="THQ71" s="251"/>
      <c r="THR71" s="251"/>
      <c r="THS71" s="251"/>
      <c r="THT71" s="251"/>
      <c r="THU71" s="251"/>
      <c r="THV71" s="251"/>
      <c r="THW71" s="251"/>
      <c r="THX71" s="251"/>
      <c r="THY71" s="251"/>
      <c r="THZ71" s="251"/>
      <c r="TIA71" s="251"/>
      <c r="TIB71" s="251"/>
      <c r="TIC71" s="251"/>
      <c r="TID71" s="251"/>
      <c r="TIE71" s="251"/>
      <c r="TIF71" s="251"/>
      <c r="TIG71" s="251"/>
      <c r="TIH71" s="251"/>
      <c r="TII71" s="251"/>
      <c r="TIJ71" s="251"/>
      <c r="TIK71" s="251"/>
      <c r="TIL71" s="251"/>
      <c r="TIM71" s="251"/>
      <c r="TIN71" s="251"/>
      <c r="TIO71" s="251"/>
      <c r="TIP71" s="251"/>
      <c r="TIQ71" s="251"/>
      <c r="TIR71" s="251"/>
      <c r="TIS71" s="251"/>
      <c r="TIT71" s="251"/>
      <c r="TIU71" s="251"/>
      <c r="TIV71" s="251"/>
      <c r="TIW71" s="251"/>
      <c r="TIX71" s="251"/>
      <c r="TIY71" s="251"/>
      <c r="TIZ71" s="251"/>
      <c r="TJA71" s="251"/>
      <c r="TJB71" s="251"/>
      <c r="TJC71" s="251"/>
      <c r="TJD71" s="251"/>
      <c r="TJE71" s="251"/>
      <c r="TJF71" s="251"/>
      <c r="TJG71" s="251"/>
      <c r="TJH71" s="251"/>
      <c r="TJI71" s="251"/>
      <c r="TJJ71" s="251"/>
      <c r="TJK71" s="251"/>
      <c r="TJL71" s="251"/>
      <c r="TJM71" s="251"/>
      <c r="TJN71" s="251"/>
      <c r="TJO71" s="251"/>
      <c r="TJP71" s="251"/>
      <c r="TJQ71" s="251"/>
      <c r="TJR71" s="251"/>
      <c r="TJS71" s="251"/>
      <c r="TJT71" s="251"/>
      <c r="TJU71" s="251"/>
      <c r="TJV71" s="251"/>
      <c r="TJW71" s="251"/>
      <c r="TJX71" s="251"/>
      <c r="TJY71" s="251"/>
      <c r="TJZ71" s="251"/>
      <c r="TKA71" s="251"/>
      <c r="TKB71" s="251"/>
      <c r="TKC71" s="251"/>
      <c r="TKD71" s="251"/>
      <c r="TKE71" s="251"/>
      <c r="TKF71" s="251"/>
      <c r="TKG71" s="251"/>
      <c r="TKH71" s="251"/>
      <c r="TKI71" s="251"/>
      <c r="TKJ71" s="251"/>
      <c r="TKK71" s="251"/>
      <c r="TKL71" s="251"/>
      <c r="TKM71" s="251"/>
      <c r="TKN71" s="251"/>
      <c r="TKO71" s="251"/>
      <c r="TKP71" s="251"/>
      <c r="TKQ71" s="251"/>
      <c r="TKR71" s="251"/>
      <c r="TKS71" s="251"/>
      <c r="TKT71" s="251"/>
      <c r="TKU71" s="251"/>
      <c r="TKV71" s="251"/>
      <c r="TKW71" s="251"/>
      <c r="TKX71" s="251"/>
      <c r="TKY71" s="251"/>
      <c r="TKZ71" s="251"/>
      <c r="TLA71" s="251"/>
      <c r="TLB71" s="251"/>
      <c r="TLC71" s="251"/>
      <c r="TLD71" s="251"/>
      <c r="TLE71" s="251"/>
      <c r="TLF71" s="251"/>
      <c r="TLG71" s="251"/>
      <c r="TLH71" s="251"/>
      <c r="TLI71" s="251"/>
      <c r="TLJ71" s="251"/>
      <c r="TLK71" s="251"/>
      <c r="TLL71" s="251"/>
      <c r="TLM71" s="251"/>
      <c r="TLN71" s="251"/>
      <c r="TLO71" s="251"/>
      <c r="TLP71" s="251"/>
      <c r="TLQ71" s="251"/>
      <c r="TLR71" s="251"/>
      <c r="TLS71" s="251"/>
      <c r="TLT71" s="251"/>
      <c r="TLU71" s="251"/>
      <c r="TLV71" s="251"/>
      <c r="TLW71" s="251"/>
      <c r="TLX71" s="251"/>
      <c r="TLY71" s="251"/>
      <c r="TLZ71" s="251"/>
      <c r="TMA71" s="251"/>
      <c r="TMB71" s="251"/>
      <c r="TMC71" s="251"/>
      <c r="TMD71" s="251"/>
      <c r="TME71" s="251"/>
      <c r="TMF71" s="251"/>
      <c r="TMG71" s="251"/>
      <c r="TMH71" s="251"/>
      <c r="TMI71" s="251"/>
      <c r="TMJ71" s="251"/>
      <c r="TMK71" s="251"/>
      <c r="TML71" s="251"/>
      <c r="TMM71" s="251"/>
      <c r="TMN71" s="251"/>
      <c r="TMO71" s="251"/>
      <c r="TMP71" s="251"/>
      <c r="TMQ71" s="251"/>
      <c r="TMR71" s="251"/>
      <c r="TMS71" s="251"/>
      <c r="TMT71" s="251"/>
      <c r="TMU71" s="251"/>
      <c r="TMV71" s="251"/>
      <c r="TMW71" s="251"/>
      <c r="TMX71" s="251"/>
      <c r="TMY71" s="251"/>
      <c r="TMZ71" s="251"/>
      <c r="TNA71" s="251"/>
      <c r="TNB71" s="251"/>
      <c r="TNC71" s="251"/>
      <c r="TND71" s="251"/>
      <c r="TNE71" s="251"/>
      <c r="TNF71" s="251"/>
      <c r="TNG71" s="251"/>
      <c r="TNH71" s="251"/>
      <c r="TNI71" s="251"/>
      <c r="TNJ71" s="251"/>
      <c r="TNK71" s="251"/>
      <c r="TNL71" s="251"/>
      <c r="TNM71" s="251"/>
      <c r="TNN71" s="251"/>
      <c r="TNO71" s="251"/>
      <c r="TNP71" s="251"/>
      <c r="TNQ71" s="251"/>
      <c r="TNR71" s="251"/>
      <c r="TNS71" s="251"/>
      <c r="TNT71" s="251"/>
      <c r="TNU71" s="251"/>
      <c r="TNV71" s="251"/>
      <c r="TNW71" s="251"/>
      <c r="TNX71" s="251"/>
      <c r="TNY71" s="251"/>
      <c r="TNZ71" s="251"/>
      <c r="TOA71" s="251"/>
      <c r="TOB71" s="251"/>
      <c r="TOC71" s="251"/>
      <c r="TOD71" s="251"/>
      <c r="TOE71" s="251"/>
      <c r="TOF71" s="251"/>
      <c r="TOG71" s="251"/>
      <c r="TOH71" s="251"/>
      <c r="TOI71" s="251"/>
      <c r="TOJ71" s="251"/>
      <c r="TOK71" s="251"/>
      <c r="TOL71" s="251"/>
      <c r="TOM71" s="251"/>
      <c r="TON71" s="251"/>
      <c r="TOO71" s="251"/>
      <c r="TOP71" s="251"/>
      <c r="TOQ71" s="251"/>
      <c r="TOR71" s="251"/>
      <c r="TOS71" s="251"/>
      <c r="TOT71" s="251"/>
      <c r="TOU71" s="251"/>
      <c r="TOV71" s="251"/>
      <c r="TOW71" s="251"/>
      <c r="TOX71" s="251"/>
      <c r="TOY71" s="251"/>
      <c r="TOZ71" s="251"/>
      <c r="TPA71" s="251"/>
      <c r="TPB71" s="251"/>
      <c r="TPC71" s="251"/>
      <c r="TPD71" s="251"/>
      <c r="TPE71" s="251"/>
      <c r="TPF71" s="251"/>
      <c r="TPG71" s="251"/>
      <c r="TPH71" s="251"/>
      <c r="TPI71" s="251"/>
      <c r="TPJ71" s="251"/>
      <c r="TPK71" s="251"/>
      <c r="TPL71" s="251"/>
      <c r="TPM71" s="251"/>
      <c r="TPN71" s="251"/>
      <c r="TPO71" s="251"/>
      <c r="TPP71" s="251"/>
      <c r="TPQ71" s="251"/>
      <c r="TPR71" s="251"/>
      <c r="TPS71" s="251"/>
      <c r="TPT71" s="251"/>
      <c r="TPU71" s="251"/>
      <c r="TPV71" s="251"/>
      <c r="TPW71" s="251"/>
      <c r="TPX71" s="251"/>
      <c r="TPY71" s="251"/>
      <c r="TPZ71" s="251"/>
      <c r="TQA71" s="251"/>
      <c r="TQB71" s="251"/>
      <c r="TQC71" s="251"/>
      <c r="TQD71" s="251"/>
      <c r="TQE71" s="251"/>
      <c r="TQF71" s="251"/>
      <c r="TQG71" s="251"/>
      <c r="TQH71" s="251"/>
      <c r="TQI71" s="251"/>
      <c r="TQJ71" s="251"/>
      <c r="TQK71" s="251"/>
      <c r="TQL71" s="251"/>
      <c r="TQM71" s="251"/>
      <c r="TQN71" s="251"/>
      <c r="TQO71" s="251"/>
      <c r="TQP71" s="251"/>
      <c r="TQQ71" s="251"/>
      <c r="TQR71" s="251"/>
      <c r="TQS71" s="251"/>
      <c r="TQT71" s="251"/>
      <c r="TQU71" s="251"/>
      <c r="TQV71" s="251"/>
      <c r="TQW71" s="251"/>
      <c r="TQX71" s="251"/>
      <c r="TQY71" s="251"/>
      <c r="TQZ71" s="251"/>
      <c r="TRA71" s="251"/>
      <c r="TRB71" s="251"/>
      <c r="TRC71" s="251"/>
      <c r="TRD71" s="251"/>
      <c r="TRE71" s="251"/>
      <c r="TRF71" s="251"/>
      <c r="TRG71" s="251"/>
      <c r="TRH71" s="251"/>
      <c r="TRI71" s="251"/>
      <c r="TRJ71" s="251"/>
      <c r="TRK71" s="251"/>
      <c r="TRL71" s="251"/>
      <c r="TRM71" s="251"/>
      <c r="TRN71" s="251"/>
      <c r="TRO71" s="251"/>
      <c r="TRP71" s="251"/>
      <c r="TRQ71" s="251"/>
      <c r="TRR71" s="251"/>
      <c r="TRS71" s="251"/>
      <c r="TRT71" s="251"/>
      <c r="TRU71" s="251"/>
      <c r="TRV71" s="251"/>
      <c r="TRW71" s="251"/>
      <c r="TRX71" s="251"/>
      <c r="TRY71" s="251"/>
      <c r="TRZ71" s="251"/>
      <c r="TSA71" s="251"/>
      <c r="TSB71" s="251"/>
      <c r="TSC71" s="251"/>
      <c r="TSD71" s="251"/>
      <c r="TSE71" s="251"/>
      <c r="TSF71" s="251"/>
      <c r="TSG71" s="251"/>
      <c r="TSH71" s="251"/>
      <c r="TSI71" s="251"/>
      <c r="TSJ71" s="251"/>
      <c r="TSK71" s="251"/>
      <c r="TSL71" s="251"/>
      <c r="TSM71" s="251"/>
      <c r="TSN71" s="251"/>
      <c r="TSO71" s="251"/>
      <c r="TSP71" s="251"/>
      <c r="TSQ71" s="251"/>
      <c r="TSR71" s="251"/>
      <c r="TSS71" s="251"/>
      <c r="TST71" s="251"/>
      <c r="TSU71" s="251"/>
      <c r="TSV71" s="251"/>
      <c r="TSW71" s="251"/>
      <c r="TSX71" s="251"/>
      <c r="TSY71" s="251"/>
      <c r="TSZ71" s="251"/>
      <c r="TTA71" s="251"/>
      <c r="TTB71" s="251"/>
      <c r="TTC71" s="251"/>
      <c r="TTD71" s="251"/>
      <c r="TTE71" s="251"/>
      <c r="TTF71" s="251"/>
      <c r="TTG71" s="251"/>
      <c r="TTH71" s="251"/>
      <c r="TTI71" s="251"/>
      <c r="TTJ71" s="251"/>
      <c r="TTK71" s="251"/>
      <c r="TTL71" s="251"/>
      <c r="TTM71" s="251"/>
      <c r="TTN71" s="251"/>
      <c r="TTO71" s="251"/>
      <c r="TTP71" s="251"/>
      <c r="TTQ71" s="251"/>
      <c r="TTR71" s="251"/>
      <c r="TTS71" s="251"/>
      <c r="TTT71" s="251"/>
      <c r="TTU71" s="251"/>
      <c r="TTV71" s="251"/>
      <c r="TTW71" s="251"/>
      <c r="TTX71" s="251"/>
      <c r="TTY71" s="251"/>
      <c r="TTZ71" s="251"/>
      <c r="TUA71" s="251"/>
      <c r="TUB71" s="251"/>
      <c r="TUC71" s="251"/>
      <c r="TUD71" s="251"/>
      <c r="TUE71" s="251"/>
      <c r="TUF71" s="251"/>
      <c r="TUG71" s="251"/>
      <c r="TUH71" s="251"/>
      <c r="TUI71" s="251"/>
      <c r="TUJ71" s="251"/>
      <c r="TUK71" s="251"/>
      <c r="TUL71" s="251"/>
      <c r="TUM71" s="251"/>
      <c r="TUN71" s="251"/>
      <c r="TUO71" s="251"/>
      <c r="TUP71" s="251"/>
      <c r="TUQ71" s="251"/>
      <c r="TUR71" s="251"/>
      <c r="TUS71" s="251"/>
      <c r="TUT71" s="251"/>
      <c r="TUU71" s="251"/>
      <c r="TUV71" s="251"/>
      <c r="TUW71" s="251"/>
      <c r="TUX71" s="251"/>
      <c r="TUY71" s="251"/>
      <c r="TUZ71" s="251"/>
      <c r="TVA71" s="251"/>
      <c r="TVB71" s="251"/>
      <c r="TVC71" s="251"/>
      <c r="TVD71" s="251"/>
      <c r="TVE71" s="251"/>
      <c r="TVF71" s="251"/>
      <c r="TVG71" s="251"/>
      <c r="TVH71" s="251"/>
      <c r="TVI71" s="251"/>
      <c r="TVJ71" s="251"/>
      <c r="TVK71" s="251"/>
      <c r="TVL71" s="251"/>
      <c r="TVM71" s="251"/>
      <c r="TVN71" s="251"/>
      <c r="TVO71" s="251"/>
      <c r="TVP71" s="251"/>
      <c r="TVQ71" s="251"/>
      <c r="TVR71" s="251"/>
      <c r="TVS71" s="251"/>
      <c r="TVT71" s="251"/>
      <c r="TVU71" s="251"/>
      <c r="TVV71" s="251"/>
      <c r="TVW71" s="251"/>
      <c r="TVX71" s="251"/>
      <c r="TVY71" s="251"/>
      <c r="TVZ71" s="251"/>
      <c r="TWA71" s="251"/>
      <c r="TWB71" s="251"/>
      <c r="TWC71" s="251"/>
      <c r="TWD71" s="251"/>
      <c r="TWE71" s="251"/>
      <c r="TWF71" s="251"/>
      <c r="TWG71" s="251"/>
      <c r="TWH71" s="251"/>
      <c r="TWI71" s="251"/>
      <c r="TWJ71" s="251"/>
      <c r="TWK71" s="251"/>
      <c r="TWL71" s="251"/>
      <c r="TWM71" s="251"/>
      <c r="TWN71" s="251"/>
      <c r="TWO71" s="251"/>
      <c r="TWP71" s="251"/>
      <c r="TWQ71" s="251"/>
      <c r="TWR71" s="251"/>
      <c r="TWS71" s="251"/>
      <c r="TWT71" s="251"/>
      <c r="TWU71" s="251"/>
      <c r="TWV71" s="251"/>
      <c r="TWW71" s="251"/>
      <c r="TWX71" s="251"/>
      <c r="TWY71" s="251"/>
      <c r="TWZ71" s="251"/>
      <c r="TXA71" s="251"/>
      <c r="TXB71" s="251"/>
      <c r="TXC71" s="251"/>
      <c r="TXD71" s="251"/>
      <c r="TXE71" s="251"/>
      <c r="TXF71" s="251"/>
      <c r="TXG71" s="251"/>
      <c r="TXH71" s="251"/>
      <c r="TXI71" s="251"/>
      <c r="TXJ71" s="251"/>
      <c r="TXK71" s="251"/>
      <c r="TXL71" s="251"/>
      <c r="TXM71" s="251"/>
      <c r="TXN71" s="251"/>
      <c r="TXO71" s="251"/>
      <c r="TXP71" s="251"/>
      <c r="TXQ71" s="251"/>
      <c r="TXR71" s="251"/>
      <c r="TXS71" s="251"/>
      <c r="TXT71" s="251"/>
      <c r="TXU71" s="251"/>
      <c r="TXV71" s="251"/>
      <c r="TXW71" s="251"/>
      <c r="TXX71" s="251"/>
      <c r="TXY71" s="251"/>
      <c r="TXZ71" s="251"/>
      <c r="TYA71" s="251"/>
      <c r="TYB71" s="251"/>
      <c r="TYC71" s="251"/>
      <c r="TYD71" s="251"/>
      <c r="TYE71" s="251"/>
      <c r="TYF71" s="251"/>
      <c r="TYG71" s="251"/>
      <c r="TYH71" s="251"/>
      <c r="TYI71" s="251"/>
      <c r="TYJ71" s="251"/>
      <c r="TYK71" s="251"/>
      <c r="TYL71" s="251"/>
      <c r="TYM71" s="251"/>
      <c r="TYN71" s="251"/>
      <c r="TYO71" s="251"/>
      <c r="TYP71" s="251"/>
      <c r="TYQ71" s="251"/>
      <c r="TYR71" s="251"/>
      <c r="TYS71" s="251"/>
      <c r="TYT71" s="251"/>
      <c r="TYU71" s="251"/>
      <c r="TYV71" s="251"/>
      <c r="TYW71" s="251"/>
      <c r="TYX71" s="251"/>
      <c r="TYY71" s="251"/>
      <c r="TYZ71" s="251"/>
      <c r="TZA71" s="251"/>
      <c r="TZB71" s="251"/>
      <c r="TZC71" s="251"/>
      <c r="TZD71" s="251"/>
      <c r="TZE71" s="251"/>
      <c r="TZF71" s="251"/>
      <c r="TZG71" s="251"/>
      <c r="TZH71" s="251"/>
      <c r="TZI71" s="251"/>
      <c r="TZJ71" s="251"/>
      <c r="TZK71" s="251"/>
      <c r="TZL71" s="251"/>
      <c r="TZM71" s="251"/>
      <c r="TZN71" s="251"/>
      <c r="TZO71" s="251"/>
      <c r="TZP71" s="251"/>
      <c r="TZQ71" s="251"/>
      <c r="TZR71" s="251"/>
      <c r="TZS71" s="251"/>
      <c r="TZT71" s="251"/>
      <c r="TZU71" s="251"/>
      <c r="TZV71" s="251"/>
      <c r="TZW71" s="251"/>
      <c r="TZX71" s="251"/>
      <c r="TZY71" s="251"/>
      <c r="TZZ71" s="251"/>
      <c r="UAA71" s="251"/>
      <c r="UAB71" s="251"/>
      <c r="UAC71" s="251"/>
      <c r="UAD71" s="251"/>
      <c r="UAE71" s="251"/>
      <c r="UAF71" s="251"/>
      <c r="UAG71" s="251"/>
      <c r="UAH71" s="251"/>
      <c r="UAI71" s="251"/>
      <c r="UAJ71" s="251"/>
      <c r="UAK71" s="251"/>
      <c r="UAL71" s="251"/>
      <c r="UAM71" s="251"/>
      <c r="UAN71" s="251"/>
      <c r="UAO71" s="251"/>
      <c r="UAP71" s="251"/>
      <c r="UAQ71" s="251"/>
      <c r="UAR71" s="251"/>
      <c r="UAS71" s="251"/>
      <c r="UAT71" s="251"/>
      <c r="UAU71" s="251"/>
      <c r="UAV71" s="251"/>
      <c r="UAW71" s="251"/>
      <c r="UAX71" s="251"/>
      <c r="UAY71" s="251"/>
      <c r="UAZ71" s="251"/>
      <c r="UBA71" s="251"/>
      <c r="UBB71" s="251"/>
      <c r="UBC71" s="251"/>
      <c r="UBD71" s="251"/>
      <c r="UBE71" s="251"/>
      <c r="UBF71" s="251"/>
      <c r="UBG71" s="251"/>
      <c r="UBH71" s="251"/>
      <c r="UBI71" s="251"/>
      <c r="UBJ71" s="251"/>
      <c r="UBK71" s="251"/>
      <c r="UBL71" s="251"/>
      <c r="UBM71" s="251"/>
      <c r="UBN71" s="251"/>
      <c r="UBO71" s="251"/>
      <c r="UBP71" s="251"/>
      <c r="UBQ71" s="251"/>
      <c r="UBR71" s="251"/>
      <c r="UBS71" s="251"/>
      <c r="UBT71" s="251"/>
      <c r="UBU71" s="251"/>
      <c r="UBV71" s="251"/>
      <c r="UBW71" s="251"/>
      <c r="UBX71" s="251"/>
      <c r="UBY71" s="251"/>
      <c r="UBZ71" s="251"/>
      <c r="UCA71" s="251"/>
      <c r="UCB71" s="251"/>
      <c r="UCC71" s="251"/>
      <c r="UCD71" s="251"/>
      <c r="UCE71" s="251"/>
      <c r="UCF71" s="251"/>
      <c r="UCG71" s="251"/>
      <c r="UCH71" s="251"/>
      <c r="UCI71" s="251"/>
      <c r="UCJ71" s="251"/>
      <c r="UCK71" s="251"/>
      <c r="UCL71" s="251"/>
      <c r="UCM71" s="251"/>
      <c r="UCN71" s="251"/>
      <c r="UCO71" s="251"/>
      <c r="UCP71" s="251"/>
      <c r="UCQ71" s="251"/>
      <c r="UCR71" s="251"/>
      <c r="UCS71" s="251"/>
      <c r="UCT71" s="251"/>
      <c r="UCU71" s="251"/>
      <c r="UCV71" s="251"/>
      <c r="UCW71" s="251"/>
      <c r="UCX71" s="251"/>
      <c r="UCY71" s="251"/>
      <c r="UCZ71" s="251"/>
      <c r="UDA71" s="251"/>
      <c r="UDB71" s="251"/>
      <c r="UDC71" s="251"/>
      <c r="UDD71" s="251"/>
      <c r="UDE71" s="251"/>
      <c r="UDF71" s="251"/>
      <c r="UDG71" s="251"/>
      <c r="UDH71" s="251"/>
      <c r="UDI71" s="251"/>
      <c r="UDJ71" s="251"/>
      <c r="UDK71" s="251"/>
      <c r="UDL71" s="251"/>
      <c r="UDM71" s="251"/>
      <c r="UDN71" s="251"/>
      <c r="UDO71" s="251"/>
      <c r="UDP71" s="251"/>
      <c r="UDQ71" s="251"/>
      <c r="UDR71" s="251"/>
      <c r="UDS71" s="251"/>
      <c r="UDT71" s="251"/>
      <c r="UDU71" s="251"/>
      <c r="UDV71" s="251"/>
      <c r="UDW71" s="251"/>
      <c r="UDX71" s="251"/>
      <c r="UDY71" s="251"/>
      <c r="UDZ71" s="251"/>
      <c r="UEA71" s="251"/>
      <c r="UEB71" s="251"/>
      <c r="UEC71" s="251"/>
      <c r="UED71" s="251"/>
      <c r="UEE71" s="251"/>
      <c r="UEF71" s="251"/>
      <c r="UEG71" s="251"/>
      <c r="UEH71" s="251"/>
      <c r="UEI71" s="251"/>
      <c r="UEJ71" s="251"/>
      <c r="UEK71" s="251"/>
      <c r="UEL71" s="251"/>
      <c r="UEM71" s="251"/>
      <c r="UEN71" s="251"/>
      <c r="UEO71" s="251"/>
      <c r="UEP71" s="251"/>
      <c r="UEQ71" s="251"/>
      <c r="UER71" s="251"/>
      <c r="UES71" s="251"/>
      <c r="UET71" s="251"/>
      <c r="UEU71" s="251"/>
      <c r="UEV71" s="251"/>
      <c r="UEW71" s="251"/>
      <c r="UEX71" s="251"/>
      <c r="UEY71" s="251"/>
      <c r="UEZ71" s="251"/>
      <c r="UFA71" s="251"/>
      <c r="UFB71" s="251"/>
      <c r="UFC71" s="251"/>
      <c r="UFD71" s="251"/>
      <c r="UFE71" s="251"/>
      <c r="UFF71" s="251"/>
      <c r="UFG71" s="251"/>
      <c r="UFH71" s="251"/>
      <c r="UFI71" s="251"/>
      <c r="UFJ71" s="251"/>
      <c r="UFK71" s="251"/>
      <c r="UFL71" s="251"/>
      <c r="UFM71" s="251"/>
      <c r="UFN71" s="251"/>
      <c r="UFO71" s="251"/>
      <c r="UFP71" s="251"/>
      <c r="UFQ71" s="251"/>
      <c r="UFR71" s="251"/>
      <c r="UFS71" s="251"/>
      <c r="UFT71" s="251"/>
      <c r="UFU71" s="251"/>
      <c r="UFV71" s="251"/>
      <c r="UFW71" s="251"/>
      <c r="UFX71" s="251"/>
      <c r="UFY71" s="251"/>
      <c r="UFZ71" s="251"/>
      <c r="UGA71" s="251"/>
      <c r="UGB71" s="251"/>
      <c r="UGC71" s="251"/>
      <c r="UGD71" s="251"/>
      <c r="UGE71" s="251"/>
      <c r="UGF71" s="251"/>
      <c r="UGG71" s="251"/>
      <c r="UGH71" s="251"/>
      <c r="UGI71" s="251"/>
      <c r="UGJ71" s="251"/>
      <c r="UGK71" s="251"/>
      <c r="UGL71" s="251"/>
      <c r="UGM71" s="251"/>
      <c r="UGN71" s="251"/>
      <c r="UGO71" s="251"/>
      <c r="UGP71" s="251"/>
      <c r="UGQ71" s="251"/>
      <c r="UGR71" s="251"/>
      <c r="UGS71" s="251"/>
      <c r="UGT71" s="251"/>
      <c r="UGU71" s="251"/>
      <c r="UGV71" s="251"/>
      <c r="UGW71" s="251"/>
      <c r="UGX71" s="251"/>
      <c r="UGY71" s="251"/>
      <c r="UGZ71" s="251"/>
      <c r="UHA71" s="251"/>
      <c r="UHB71" s="251"/>
      <c r="UHC71" s="251"/>
      <c r="UHD71" s="251"/>
      <c r="UHE71" s="251"/>
      <c r="UHF71" s="251"/>
      <c r="UHG71" s="251"/>
      <c r="UHH71" s="251"/>
      <c r="UHI71" s="251"/>
      <c r="UHJ71" s="251"/>
      <c r="UHK71" s="251"/>
      <c r="UHL71" s="251"/>
      <c r="UHM71" s="251"/>
      <c r="UHN71" s="251"/>
      <c r="UHO71" s="251"/>
      <c r="UHP71" s="251"/>
      <c r="UHQ71" s="251"/>
      <c r="UHR71" s="251"/>
      <c r="UHS71" s="251"/>
      <c r="UHT71" s="251"/>
      <c r="UHU71" s="251"/>
      <c r="UHV71" s="251"/>
      <c r="UHW71" s="251"/>
      <c r="UHX71" s="251"/>
      <c r="UHY71" s="251"/>
      <c r="UHZ71" s="251"/>
      <c r="UIA71" s="251"/>
      <c r="UIB71" s="251"/>
      <c r="UIC71" s="251"/>
      <c r="UID71" s="251"/>
      <c r="UIE71" s="251"/>
      <c r="UIF71" s="251"/>
      <c r="UIG71" s="251"/>
      <c r="UIH71" s="251"/>
      <c r="UII71" s="251"/>
      <c r="UIJ71" s="251"/>
      <c r="UIK71" s="251"/>
      <c r="UIL71" s="251"/>
      <c r="UIM71" s="251"/>
      <c r="UIN71" s="251"/>
      <c r="UIO71" s="251"/>
      <c r="UIP71" s="251"/>
      <c r="UIQ71" s="251"/>
      <c r="UIR71" s="251"/>
      <c r="UIS71" s="251"/>
      <c r="UIT71" s="251"/>
      <c r="UIU71" s="251"/>
      <c r="UIV71" s="251"/>
      <c r="UIW71" s="251"/>
      <c r="UIX71" s="251"/>
      <c r="UIY71" s="251"/>
      <c r="UIZ71" s="251"/>
      <c r="UJA71" s="251"/>
      <c r="UJB71" s="251"/>
      <c r="UJC71" s="251"/>
      <c r="UJD71" s="251"/>
      <c r="UJE71" s="251"/>
      <c r="UJF71" s="251"/>
      <c r="UJG71" s="251"/>
      <c r="UJH71" s="251"/>
      <c r="UJI71" s="251"/>
      <c r="UJJ71" s="251"/>
      <c r="UJK71" s="251"/>
      <c r="UJL71" s="251"/>
      <c r="UJM71" s="251"/>
      <c r="UJN71" s="251"/>
      <c r="UJO71" s="251"/>
      <c r="UJP71" s="251"/>
      <c r="UJQ71" s="251"/>
      <c r="UJR71" s="251"/>
      <c r="UJS71" s="251"/>
      <c r="UJT71" s="251"/>
      <c r="UJU71" s="251"/>
      <c r="UJV71" s="251"/>
      <c r="UJW71" s="251"/>
      <c r="UJX71" s="251"/>
      <c r="UJY71" s="251"/>
      <c r="UJZ71" s="251"/>
      <c r="UKA71" s="251"/>
      <c r="UKB71" s="251"/>
      <c r="UKC71" s="251"/>
      <c r="UKD71" s="251"/>
      <c r="UKE71" s="251"/>
      <c r="UKF71" s="251"/>
      <c r="UKG71" s="251"/>
      <c r="UKH71" s="251"/>
      <c r="UKI71" s="251"/>
      <c r="UKJ71" s="251"/>
      <c r="UKK71" s="251"/>
      <c r="UKL71" s="251"/>
      <c r="UKM71" s="251"/>
      <c r="UKN71" s="251"/>
      <c r="UKO71" s="251"/>
      <c r="UKP71" s="251"/>
      <c r="UKQ71" s="251"/>
      <c r="UKR71" s="251"/>
      <c r="UKS71" s="251"/>
      <c r="UKT71" s="251"/>
      <c r="UKU71" s="251"/>
      <c r="UKV71" s="251"/>
      <c r="UKW71" s="251"/>
      <c r="UKX71" s="251"/>
      <c r="UKY71" s="251"/>
      <c r="UKZ71" s="251"/>
      <c r="ULA71" s="251"/>
      <c r="ULB71" s="251"/>
      <c r="ULC71" s="251"/>
      <c r="ULD71" s="251"/>
      <c r="ULE71" s="251"/>
      <c r="ULF71" s="251"/>
      <c r="ULG71" s="251"/>
      <c r="ULH71" s="251"/>
      <c r="ULI71" s="251"/>
      <c r="ULJ71" s="251"/>
      <c r="ULK71" s="251"/>
      <c r="ULL71" s="251"/>
      <c r="ULM71" s="251"/>
      <c r="ULN71" s="251"/>
      <c r="ULO71" s="251"/>
      <c r="ULP71" s="251"/>
      <c r="ULQ71" s="251"/>
      <c r="ULR71" s="251"/>
      <c r="ULS71" s="251"/>
      <c r="ULT71" s="251"/>
      <c r="ULU71" s="251"/>
      <c r="ULV71" s="251"/>
      <c r="ULW71" s="251"/>
      <c r="ULX71" s="251"/>
      <c r="ULY71" s="251"/>
      <c r="ULZ71" s="251"/>
      <c r="UMA71" s="251"/>
      <c r="UMB71" s="251"/>
      <c r="UMC71" s="251"/>
      <c r="UMD71" s="251"/>
      <c r="UME71" s="251"/>
      <c r="UMF71" s="251"/>
      <c r="UMG71" s="251"/>
      <c r="UMH71" s="251"/>
      <c r="UMI71" s="251"/>
      <c r="UMJ71" s="251"/>
      <c r="UMK71" s="251"/>
      <c r="UML71" s="251"/>
      <c r="UMM71" s="251"/>
      <c r="UMN71" s="251"/>
      <c r="UMO71" s="251"/>
      <c r="UMP71" s="251"/>
      <c r="UMQ71" s="251"/>
      <c r="UMR71" s="251"/>
      <c r="UMS71" s="251"/>
      <c r="UMT71" s="251"/>
      <c r="UMU71" s="251"/>
      <c r="UMV71" s="251"/>
      <c r="UMW71" s="251"/>
      <c r="UMX71" s="251"/>
      <c r="UMY71" s="251"/>
      <c r="UMZ71" s="251"/>
      <c r="UNA71" s="251"/>
      <c r="UNB71" s="251"/>
      <c r="UNC71" s="251"/>
      <c r="UND71" s="251"/>
      <c r="UNE71" s="251"/>
      <c r="UNF71" s="251"/>
      <c r="UNG71" s="251"/>
      <c r="UNH71" s="251"/>
      <c r="UNI71" s="251"/>
      <c r="UNJ71" s="251"/>
      <c r="UNK71" s="251"/>
      <c r="UNL71" s="251"/>
      <c r="UNM71" s="251"/>
      <c r="UNN71" s="251"/>
      <c r="UNO71" s="251"/>
      <c r="UNP71" s="251"/>
      <c r="UNQ71" s="251"/>
      <c r="UNR71" s="251"/>
      <c r="UNS71" s="251"/>
      <c r="UNT71" s="251"/>
      <c r="UNU71" s="251"/>
      <c r="UNV71" s="251"/>
      <c r="UNW71" s="251"/>
      <c r="UNX71" s="251"/>
      <c r="UNY71" s="251"/>
      <c r="UNZ71" s="251"/>
      <c r="UOA71" s="251"/>
      <c r="UOB71" s="251"/>
      <c r="UOC71" s="251"/>
      <c r="UOD71" s="251"/>
      <c r="UOE71" s="251"/>
      <c r="UOF71" s="251"/>
      <c r="UOG71" s="251"/>
      <c r="UOH71" s="251"/>
      <c r="UOI71" s="251"/>
      <c r="UOJ71" s="251"/>
      <c r="UOK71" s="251"/>
      <c r="UOL71" s="251"/>
      <c r="UOM71" s="251"/>
      <c r="UON71" s="251"/>
      <c r="UOO71" s="251"/>
      <c r="UOP71" s="251"/>
      <c r="UOQ71" s="251"/>
      <c r="UOR71" s="251"/>
      <c r="UOS71" s="251"/>
      <c r="UOT71" s="251"/>
      <c r="UOU71" s="251"/>
      <c r="UOV71" s="251"/>
      <c r="UOW71" s="251"/>
      <c r="UOX71" s="251"/>
      <c r="UOY71" s="251"/>
      <c r="UOZ71" s="251"/>
      <c r="UPA71" s="251"/>
      <c r="UPB71" s="251"/>
      <c r="UPC71" s="251"/>
      <c r="UPD71" s="251"/>
      <c r="UPE71" s="251"/>
      <c r="UPF71" s="251"/>
      <c r="UPG71" s="251"/>
      <c r="UPH71" s="251"/>
      <c r="UPI71" s="251"/>
      <c r="UPJ71" s="251"/>
      <c r="UPK71" s="251"/>
      <c r="UPL71" s="251"/>
      <c r="UPM71" s="251"/>
      <c r="UPN71" s="251"/>
      <c r="UPO71" s="251"/>
      <c r="UPP71" s="251"/>
      <c r="UPQ71" s="251"/>
      <c r="UPR71" s="251"/>
      <c r="UPS71" s="251"/>
      <c r="UPT71" s="251"/>
      <c r="UPU71" s="251"/>
      <c r="UPV71" s="251"/>
      <c r="UPW71" s="251"/>
      <c r="UPX71" s="251"/>
      <c r="UPY71" s="251"/>
      <c r="UPZ71" s="251"/>
      <c r="UQA71" s="251"/>
      <c r="UQB71" s="251"/>
      <c r="UQC71" s="251"/>
      <c r="UQD71" s="251"/>
      <c r="UQE71" s="251"/>
      <c r="UQF71" s="251"/>
      <c r="UQG71" s="251"/>
      <c r="UQH71" s="251"/>
      <c r="UQI71" s="251"/>
      <c r="UQJ71" s="251"/>
      <c r="UQK71" s="251"/>
      <c r="UQL71" s="251"/>
      <c r="UQM71" s="251"/>
      <c r="UQN71" s="251"/>
      <c r="UQO71" s="251"/>
      <c r="UQP71" s="251"/>
      <c r="UQQ71" s="251"/>
      <c r="UQR71" s="251"/>
      <c r="UQS71" s="251"/>
      <c r="UQT71" s="251"/>
      <c r="UQU71" s="251"/>
      <c r="UQV71" s="251"/>
      <c r="UQW71" s="251"/>
      <c r="UQX71" s="251"/>
      <c r="UQY71" s="251"/>
      <c r="UQZ71" s="251"/>
      <c r="URA71" s="251"/>
      <c r="URB71" s="251"/>
      <c r="URC71" s="251"/>
      <c r="URD71" s="251"/>
      <c r="URE71" s="251"/>
      <c r="URF71" s="251"/>
      <c r="URG71" s="251"/>
      <c r="URH71" s="251"/>
      <c r="URI71" s="251"/>
      <c r="URJ71" s="251"/>
      <c r="URK71" s="251"/>
      <c r="URL71" s="251"/>
      <c r="URM71" s="251"/>
      <c r="URN71" s="251"/>
      <c r="URO71" s="251"/>
      <c r="URP71" s="251"/>
      <c r="URQ71" s="251"/>
      <c r="URR71" s="251"/>
      <c r="URS71" s="251"/>
      <c r="URT71" s="251"/>
      <c r="URU71" s="251"/>
      <c r="URV71" s="251"/>
      <c r="URW71" s="251"/>
      <c r="URX71" s="251"/>
      <c r="URY71" s="251"/>
      <c r="URZ71" s="251"/>
      <c r="USA71" s="251"/>
      <c r="USB71" s="251"/>
      <c r="USC71" s="251"/>
      <c r="USD71" s="251"/>
      <c r="USE71" s="251"/>
      <c r="USF71" s="251"/>
      <c r="USG71" s="251"/>
      <c r="USH71" s="251"/>
      <c r="USI71" s="251"/>
      <c r="USJ71" s="251"/>
      <c r="USK71" s="251"/>
      <c r="USL71" s="251"/>
      <c r="USM71" s="251"/>
      <c r="USN71" s="251"/>
      <c r="USO71" s="251"/>
      <c r="USP71" s="251"/>
      <c r="USQ71" s="251"/>
      <c r="USR71" s="251"/>
      <c r="USS71" s="251"/>
      <c r="UST71" s="251"/>
      <c r="USU71" s="251"/>
      <c r="USV71" s="251"/>
      <c r="USW71" s="251"/>
      <c r="USX71" s="251"/>
      <c r="USY71" s="251"/>
      <c r="USZ71" s="251"/>
      <c r="UTA71" s="251"/>
      <c r="UTB71" s="251"/>
      <c r="UTC71" s="251"/>
      <c r="UTD71" s="251"/>
      <c r="UTE71" s="251"/>
      <c r="UTF71" s="251"/>
      <c r="UTG71" s="251"/>
      <c r="UTH71" s="251"/>
      <c r="UTI71" s="251"/>
      <c r="UTJ71" s="251"/>
      <c r="UTK71" s="251"/>
      <c r="UTL71" s="251"/>
      <c r="UTM71" s="251"/>
      <c r="UTN71" s="251"/>
      <c r="UTO71" s="251"/>
      <c r="UTP71" s="251"/>
      <c r="UTQ71" s="251"/>
      <c r="UTR71" s="251"/>
      <c r="UTS71" s="251"/>
      <c r="UTT71" s="251"/>
      <c r="UTU71" s="251"/>
      <c r="UTV71" s="251"/>
      <c r="UTW71" s="251"/>
      <c r="UTX71" s="251"/>
      <c r="UTY71" s="251"/>
      <c r="UTZ71" s="251"/>
      <c r="UUA71" s="251"/>
      <c r="UUB71" s="251"/>
      <c r="UUC71" s="251"/>
      <c r="UUD71" s="251"/>
      <c r="UUE71" s="251"/>
      <c r="UUF71" s="251"/>
      <c r="UUG71" s="251"/>
      <c r="UUH71" s="251"/>
      <c r="UUI71" s="251"/>
      <c r="UUJ71" s="251"/>
      <c r="UUK71" s="251"/>
      <c r="UUL71" s="251"/>
      <c r="UUM71" s="251"/>
      <c r="UUN71" s="251"/>
      <c r="UUO71" s="251"/>
      <c r="UUP71" s="251"/>
      <c r="UUQ71" s="251"/>
      <c r="UUR71" s="251"/>
      <c r="UUS71" s="251"/>
      <c r="UUT71" s="251"/>
      <c r="UUU71" s="251"/>
      <c r="UUV71" s="251"/>
      <c r="UUW71" s="251"/>
      <c r="UUX71" s="251"/>
      <c r="UUY71" s="251"/>
      <c r="UUZ71" s="251"/>
      <c r="UVA71" s="251"/>
      <c r="UVB71" s="251"/>
      <c r="UVC71" s="251"/>
      <c r="UVD71" s="251"/>
      <c r="UVE71" s="251"/>
      <c r="UVF71" s="251"/>
      <c r="UVG71" s="251"/>
      <c r="UVH71" s="251"/>
      <c r="UVI71" s="251"/>
      <c r="UVJ71" s="251"/>
      <c r="UVK71" s="251"/>
      <c r="UVL71" s="251"/>
      <c r="UVM71" s="251"/>
      <c r="UVN71" s="251"/>
      <c r="UVO71" s="251"/>
      <c r="UVP71" s="251"/>
      <c r="UVQ71" s="251"/>
      <c r="UVR71" s="251"/>
      <c r="UVS71" s="251"/>
      <c r="UVT71" s="251"/>
      <c r="UVU71" s="251"/>
      <c r="UVV71" s="251"/>
      <c r="UVW71" s="251"/>
      <c r="UVX71" s="251"/>
      <c r="UVY71" s="251"/>
      <c r="UVZ71" s="251"/>
      <c r="UWA71" s="251"/>
      <c r="UWB71" s="251"/>
      <c r="UWC71" s="251"/>
      <c r="UWD71" s="251"/>
      <c r="UWE71" s="251"/>
      <c r="UWF71" s="251"/>
      <c r="UWG71" s="251"/>
      <c r="UWH71" s="251"/>
      <c r="UWI71" s="251"/>
      <c r="UWJ71" s="251"/>
      <c r="UWK71" s="251"/>
      <c r="UWL71" s="251"/>
      <c r="UWM71" s="251"/>
      <c r="UWN71" s="251"/>
      <c r="UWO71" s="251"/>
      <c r="UWP71" s="251"/>
      <c r="UWQ71" s="251"/>
      <c r="UWR71" s="251"/>
      <c r="UWS71" s="251"/>
      <c r="UWT71" s="251"/>
      <c r="UWU71" s="251"/>
      <c r="UWV71" s="251"/>
      <c r="UWW71" s="251"/>
      <c r="UWX71" s="251"/>
      <c r="UWY71" s="251"/>
      <c r="UWZ71" s="251"/>
      <c r="UXA71" s="251"/>
      <c r="UXB71" s="251"/>
      <c r="UXC71" s="251"/>
      <c r="UXD71" s="251"/>
      <c r="UXE71" s="251"/>
      <c r="UXF71" s="251"/>
      <c r="UXG71" s="251"/>
      <c r="UXH71" s="251"/>
      <c r="UXI71" s="251"/>
      <c r="UXJ71" s="251"/>
      <c r="UXK71" s="251"/>
      <c r="UXL71" s="251"/>
      <c r="UXM71" s="251"/>
      <c r="UXN71" s="251"/>
      <c r="UXO71" s="251"/>
      <c r="UXP71" s="251"/>
      <c r="UXQ71" s="251"/>
      <c r="UXR71" s="251"/>
      <c r="UXS71" s="251"/>
      <c r="UXT71" s="251"/>
      <c r="UXU71" s="251"/>
      <c r="UXV71" s="251"/>
      <c r="UXW71" s="251"/>
      <c r="UXX71" s="251"/>
      <c r="UXY71" s="251"/>
      <c r="UXZ71" s="251"/>
      <c r="UYA71" s="251"/>
      <c r="UYB71" s="251"/>
      <c r="UYC71" s="251"/>
      <c r="UYD71" s="251"/>
      <c r="UYE71" s="251"/>
      <c r="UYF71" s="251"/>
      <c r="UYG71" s="251"/>
      <c r="UYH71" s="251"/>
      <c r="UYI71" s="251"/>
      <c r="UYJ71" s="251"/>
      <c r="UYK71" s="251"/>
      <c r="UYL71" s="251"/>
      <c r="UYM71" s="251"/>
      <c r="UYN71" s="251"/>
      <c r="UYO71" s="251"/>
      <c r="UYP71" s="251"/>
      <c r="UYQ71" s="251"/>
      <c r="UYR71" s="251"/>
      <c r="UYS71" s="251"/>
      <c r="UYT71" s="251"/>
      <c r="UYU71" s="251"/>
      <c r="UYV71" s="251"/>
      <c r="UYW71" s="251"/>
      <c r="UYX71" s="251"/>
      <c r="UYY71" s="251"/>
      <c r="UYZ71" s="251"/>
      <c r="UZA71" s="251"/>
      <c r="UZB71" s="251"/>
      <c r="UZC71" s="251"/>
      <c r="UZD71" s="251"/>
      <c r="UZE71" s="251"/>
      <c r="UZF71" s="251"/>
      <c r="UZG71" s="251"/>
      <c r="UZH71" s="251"/>
      <c r="UZI71" s="251"/>
      <c r="UZJ71" s="251"/>
      <c r="UZK71" s="251"/>
      <c r="UZL71" s="251"/>
      <c r="UZM71" s="251"/>
      <c r="UZN71" s="251"/>
      <c r="UZO71" s="251"/>
      <c r="UZP71" s="251"/>
      <c r="UZQ71" s="251"/>
      <c r="UZR71" s="251"/>
      <c r="UZS71" s="251"/>
      <c r="UZT71" s="251"/>
      <c r="UZU71" s="251"/>
      <c r="UZV71" s="251"/>
      <c r="UZW71" s="251"/>
      <c r="UZX71" s="251"/>
      <c r="UZY71" s="251"/>
      <c r="UZZ71" s="251"/>
      <c r="VAA71" s="251"/>
      <c r="VAB71" s="251"/>
      <c r="VAC71" s="251"/>
      <c r="VAD71" s="251"/>
      <c r="VAE71" s="251"/>
      <c r="VAF71" s="251"/>
      <c r="VAG71" s="251"/>
      <c r="VAH71" s="251"/>
      <c r="VAI71" s="251"/>
      <c r="VAJ71" s="251"/>
      <c r="VAK71" s="251"/>
      <c r="VAL71" s="251"/>
      <c r="VAM71" s="251"/>
      <c r="VAN71" s="251"/>
      <c r="VAO71" s="251"/>
      <c r="VAP71" s="251"/>
      <c r="VAQ71" s="251"/>
      <c r="VAR71" s="251"/>
      <c r="VAS71" s="251"/>
      <c r="VAT71" s="251"/>
      <c r="VAU71" s="251"/>
      <c r="VAV71" s="251"/>
      <c r="VAW71" s="251"/>
      <c r="VAX71" s="251"/>
      <c r="VAY71" s="251"/>
      <c r="VAZ71" s="251"/>
      <c r="VBA71" s="251"/>
      <c r="VBB71" s="251"/>
      <c r="VBC71" s="251"/>
      <c r="VBD71" s="251"/>
      <c r="VBE71" s="251"/>
      <c r="VBF71" s="251"/>
      <c r="VBG71" s="251"/>
      <c r="VBH71" s="251"/>
      <c r="VBI71" s="251"/>
      <c r="VBJ71" s="251"/>
      <c r="VBK71" s="251"/>
      <c r="VBL71" s="251"/>
      <c r="VBM71" s="251"/>
      <c r="VBN71" s="251"/>
      <c r="VBO71" s="251"/>
      <c r="VBP71" s="251"/>
      <c r="VBQ71" s="251"/>
      <c r="VBR71" s="251"/>
      <c r="VBS71" s="251"/>
      <c r="VBT71" s="251"/>
      <c r="VBU71" s="251"/>
      <c r="VBV71" s="251"/>
      <c r="VBW71" s="251"/>
      <c r="VBX71" s="251"/>
      <c r="VBY71" s="251"/>
      <c r="VBZ71" s="251"/>
      <c r="VCA71" s="251"/>
      <c r="VCB71" s="251"/>
      <c r="VCC71" s="251"/>
      <c r="VCD71" s="251"/>
      <c r="VCE71" s="251"/>
      <c r="VCF71" s="251"/>
      <c r="VCG71" s="251"/>
      <c r="VCH71" s="251"/>
      <c r="VCI71" s="251"/>
      <c r="VCJ71" s="251"/>
      <c r="VCK71" s="251"/>
      <c r="VCL71" s="251"/>
      <c r="VCM71" s="251"/>
      <c r="VCN71" s="251"/>
      <c r="VCO71" s="251"/>
      <c r="VCP71" s="251"/>
      <c r="VCQ71" s="251"/>
      <c r="VCR71" s="251"/>
      <c r="VCS71" s="251"/>
      <c r="VCT71" s="251"/>
      <c r="VCU71" s="251"/>
      <c r="VCV71" s="251"/>
      <c r="VCW71" s="251"/>
      <c r="VCX71" s="251"/>
      <c r="VCY71" s="251"/>
      <c r="VCZ71" s="251"/>
      <c r="VDA71" s="251"/>
      <c r="VDB71" s="251"/>
      <c r="VDC71" s="251"/>
      <c r="VDD71" s="251"/>
      <c r="VDE71" s="251"/>
      <c r="VDF71" s="251"/>
      <c r="VDG71" s="251"/>
      <c r="VDH71" s="251"/>
      <c r="VDI71" s="251"/>
      <c r="VDJ71" s="251"/>
      <c r="VDK71" s="251"/>
      <c r="VDL71" s="251"/>
      <c r="VDM71" s="251"/>
      <c r="VDN71" s="251"/>
      <c r="VDO71" s="251"/>
      <c r="VDP71" s="251"/>
      <c r="VDQ71" s="251"/>
      <c r="VDR71" s="251"/>
      <c r="VDS71" s="251"/>
      <c r="VDT71" s="251"/>
      <c r="VDU71" s="251"/>
      <c r="VDV71" s="251"/>
      <c r="VDW71" s="251"/>
      <c r="VDX71" s="251"/>
      <c r="VDY71" s="251"/>
      <c r="VDZ71" s="251"/>
      <c r="VEA71" s="251"/>
      <c r="VEB71" s="251"/>
      <c r="VEC71" s="251"/>
      <c r="VED71" s="251"/>
      <c r="VEE71" s="251"/>
      <c r="VEF71" s="251"/>
      <c r="VEG71" s="251"/>
      <c r="VEH71" s="251"/>
      <c r="VEI71" s="251"/>
      <c r="VEJ71" s="251"/>
      <c r="VEK71" s="251"/>
      <c r="VEL71" s="251"/>
      <c r="VEM71" s="251"/>
      <c r="VEN71" s="251"/>
      <c r="VEO71" s="251"/>
      <c r="VEP71" s="251"/>
      <c r="VEQ71" s="251"/>
      <c r="VER71" s="251"/>
      <c r="VES71" s="251"/>
      <c r="VET71" s="251"/>
      <c r="VEU71" s="251"/>
      <c r="VEV71" s="251"/>
      <c r="VEW71" s="251"/>
      <c r="VEX71" s="251"/>
      <c r="VEY71" s="251"/>
      <c r="VEZ71" s="251"/>
      <c r="VFA71" s="251"/>
      <c r="VFB71" s="251"/>
      <c r="VFC71" s="251"/>
      <c r="VFD71" s="251"/>
      <c r="VFE71" s="251"/>
      <c r="VFF71" s="251"/>
      <c r="VFG71" s="251"/>
      <c r="VFH71" s="251"/>
      <c r="VFI71" s="251"/>
      <c r="VFJ71" s="251"/>
      <c r="VFK71" s="251"/>
      <c r="VFL71" s="251"/>
      <c r="VFM71" s="251"/>
      <c r="VFN71" s="251"/>
      <c r="VFO71" s="251"/>
      <c r="VFP71" s="251"/>
      <c r="VFQ71" s="251"/>
      <c r="VFR71" s="251"/>
      <c r="VFS71" s="251"/>
      <c r="VFT71" s="251"/>
      <c r="VFU71" s="251"/>
      <c r="VFV71" s="251"/>
      <c r="VFW71" s="251"/>
      <c r="VFX71" s="251"/>
      <c r="VFY71" s="251"/>
      <c r="VFZ71" s="251"/>
      <c r="VGA71" s="251"/>
      <c r="VGB71" s="251"/>
      <c r="VGC71" s="251"/>
      <c r="VGD71" s="251"/>
      <c r="VGE71" s="251"/>
      <c r="VGF71" s="251"/>
      <c r="VGG71" s="251"/>
      <c r="VGH71" s="251"/>
      <c r="VGI71" s="251"/>
      <c r="VGJ71" s="251"/>
      <c r="VGK71" s="251"/>
      <c r="VGL71" s="251"/>
      <c r="VGM71" s="251"/>
      <c r="VGN71" s="251"/>
      <c r="VGO71" s="251"/>
      <c r="VGP71" s="251"/>
      <c r="VGQ71" s="251"/>
      <c r="VGR71" s="251"/>
      <c r="VGS71" s="251"/>
      <c r="VGT71" s="251"/>
      <c r="VGU71" s="251"/>
      <c r="VGV71" s="251"/>
      <c r="VGW71" s="251"/>
      <c r="VGX71" s="251"/>
      <c r="VGY71" s="251"/>
      <c r="VGZ71" s="251"/>
      <c r="VHA71" s="251"/>
      <c r="VHB71" s="251"/>
      <c r="VHC71" s="251"/>
      <c r="VHD71" s="251"/>
      <c r="VHE71" s="251"/>
      <c r="VHF71" s="251"/>
      <c r="VHG71" s="251"/>
      <c r="VHH71" s="251"/>
      <c r="VHI71" s="251"/>
      <c r="VHJ71" s="251"/>
      <c r="VHK71" s="251"/>
      <c r="VHL71" s="251"/>
      <c r="VHM71" s="251"/>
      <c r="VHN71" s="251"/>
      <c r="VHO71" s="251"/>
      <c r="VHP71" s="251"/>
      <c r="VHQ71" s="251"/>
      <c r="VHR71" s="251"/>
      <c r="VHS71" s="251"/>
      <c r="VHT71" s="251"/>
      <c r="VHU71" s="251"/>
      <c r="VHV71" s="251"/>
      <c r="VHW71" s="251"/>
      <c r="VHX71" s="251"/>
      <c r="VHY71" s="251"/>
      <c r="VHZ71" s="251"/>
      <c r="VIA71" s="251"/>
      <c r="VIB71" s="251"/>
      <c r="VIC71" s="251"/>
      <c r="VID71" s="251"/>
      <c r="VIE71" s="251"/>
      <c r="VIF71" s="251"/>
      <c r="VIG71" s="251"/>
      <c r="VIH71" s="251"/>
      <c r="VII71" s="251"/>
      <c r="VIJ71" s="251"/>
      <c r="VIK71" s="251"/>
      <c r="VIL71" s="251"/>
      <c r="VIM71" s="251"/>
      <c r="VIN71" s="251"/>
      <c r="VIO71" s="251"/>
      <c r="VIP71" s="251"/>
      <c r="VIQ71" s="251"/>
      <c r="VIR71" s="251"/>
      <c r="VIS71" s="251"/>
      <c r="VIT71" s="251"/>
      <c r="VIU71" s="251"/>
      <c r="VIV71" s="251"/>
      <c r="VIW71" s="251"/>
      <c r="VIX71" s="251"/>
      <c r="VIY71" s="251"/>
      <c r="VIZ71" s="251"/>
      <c r="VJA71" s="251"/>
      <c r="VJB71" s="251"/>
      <c r="VJC71" s="251"/>
      <c r="VJD71" s="251"/>
      <c r="VJE71" s="251"/>
      <c r="VJF71" s="251"/>
      <c r="VJG71" s="251"/>
      <c r="VJH71" s="251"/>
      <c r="VJI71" s="251"/>
      <c r="VJJ71" s="251"/>
      <c r="VJK71" s="251"/>
      <c r="VJL71" s="251"/>
      <c r="VJM71" s="251"/>
      <c r="VJN71" s="251"/>
      <c r="VJO71" s="251"/>
      <c r="VJP71" s="251"/>
      <c r="VJQ71" s="251"/>
      <c r="VJR71" s="251"/>
      <c r="VJS71" s="251"/>
      <c r="VJT71" s="251"/>
      <c r="VJU71" s="251"/>
      <c r="VJV71" s="251"/>
      <c r="VJW71" s="251"/>
      <c r="VJX71" s="251"/>
      <c r="VJY71" s="251"/>
      <c r="VJZ71" s="251"/>
      <c r="VKA71" s="251"/>
      <c r="VKB71" s="251"/>
      <c r="VKC71" s="251"/>
      <c r="VKD71" s="251"/>
      <c r="VKE71" s="251"/>
      <c r="VKF71" s="251"/>
      <c r="VKG71" s="251"/>
      <c r="VKH71" s="251"/>
      <c r="VKI71" s="251"/>
      <c r="VKJ71" s="251"/>
      <c r="VKK71" s="251"/>
      <c r="VKL71" s="251"/>
      <c r="VKM71" s="251"/>
      <c r="VKN71" s="251"/>
      <c r="VKO71" s="251"/>
      <c r="VKP71" s="251"/>
      <c r="VKQ71" s="251"/>
      <c r="VKR71" s="251"/>
      <c r="VKS71" s="251"/>
      <c r="VKT71" s="251"/>
      <c r="VKU71" s="251"/>
      <c r="VKV71" s="251"/>
      <c r="VKW71" s="251"/>
      <c r="VKX71" s="251"/>
      <c r="VKY71" s="251"/>
      <c r="VKZ71" s="251"/>
      <c r="VLA71" s="251"/>
      <c r="VLB71" s="251"/>
      <c r="VLC71" s="251"/>
      <c r="VLD71" s="251"/>
      <c r="VLE71" s="251"/>
      <c r="VLF71" s="251"/>
      <c r="VLG71" s="251"/>
      <c r="VLH71" s="251"/>
      <c r="VLI71" s="251"/>
      <c r="VLJ71" s="251"/>
      <c r="VLK71" s="251"/>
      <c r="VLL71" s="251"/>
      <c r="VLM71" s="251"/>
      <c r="VLN71" s="251"/>
      <c r="VLO71" s="251"/>
      <c r="VLP71" s="251"/>
      <c r="VLQ71" s="251"/>
      <c r="VLR71" s="251"/>
      <c r="VLS71" s="251"/>
      <c r="VLT71" s="251"/>
      <c r="VLU71" s="251"/>
      <c r="VLV71" s="251"/>
      <c r="VLW71" s="251"/>
      <c r="VLX71" s="251"/>
      <c r="VLY71" s="251"/>
      <c r="VLZ71" s="251"/>
      <c r="VMA71" s="251"/>
      <c r="VMB71" s="251"/>
      <c r="VMC71" s="251"/>
      <c r="VMD71" s="251"/>
      <c r="VME71" s="251"/>
      <c r="VMF71" s="251"/>
      <c r="VMG71" s="251"/>
      <c r="VMH71" s="251"/>
      <c r="VMI71" s="251"/>
      <c r="VMJ71" s="251"/>
      <c r="VMK71" s="251"/>
      <c r="VML71" s="251"/>
      <c r="VMM71" s="251"/>
      <c r="VMN71" s="251"/>
      <c r="VMO71" s="251"/>
      <c r="VMP71" s="251"/>
      <c r="VMQ71" s="251"/>
      <c r="VMR71" s="251"/>
      <c r="VMS71" s="251"/>
      <c r="VMT71" s="251"/>
      <c r="VMU71" s="251"/>
      <c r="VMV71" s="251"/>
      <c r="VMW71" s="251"/>
      <c r="VMX71" s="251"/>
      <c r="VMY71" s="251"/>
      <c r="VMZ71" s="251"/>
      <c r="VNA71" s="251"/>
      <c r="VNB71" s="251"/>
      <c r="VNC71" s="251"/>
      <c r="VND71" s="251"/>
      <c r="VNE71" s="251"/>
      <c r="VNF71" s="251"/>
      <c r="VNG71" s="251"/>
      <c r="VNH71" s="251"/>
      <c r="VNI71" s="251"/>
      <c r="VNJ71" s="251"/>
      <c r="VNK71" s="251"/>
      <c r="VNL71" s="251"/>
      <c r="VNM71" s="251"/>
      <c r="VNN71" s="251"/>
      <c r="VNO71" s="251"/>
      <c r="VNP71" s="251"/>
      <c r="VNQ71" s="251"/>
      <c r="VNR71" s="251"/>
      <c r="VNS71" s="251"/>
      <c r="VNT71" s="251"/>
      <c r="VNU71" s="251"/>
      <c r="VNV71" s="251"/>
      <c r="VNW71" s="251"/>
      <c r="VNX71" s="251"/>
      <c r="VNY71" s="251"/>
      <c r="VNZ71" s="251"/>
      <c r="VOA71" s="251"/>
      <c r="VOB71" s="251"/>
      <c r="VOC71" s="251"/>
      <c r="VOD71" s="251"/>
      <c r="VOE71" s="251"/>
      <c r="VOF71" s="251"/>
      <c r="VOG71" s="251"/>
      <c r="VOH71" s="251"/>
      <c r="VOI71" s="251"/>
      <c r="VOJ71" s="251"/>
      <c r="VOK71" s="251"/>
      <c r="VOL71" s="251"/>
      <c r="VOM71" s="251"/>
      <c r="VON71" s="251"/>
      <c r="VOO71" s="251"/>
      <c r="VOP71" s="251"/>
      <c r="VOQ71" s="251"/>
      <c r="VOR71" s="251"/>
      <c r="VOS71" s="251"/>
      <c r="VOT71" s="251"/>
      <c r="VOU71" s="251"/>
      <c r="VOV71" s="251"/>
      <c r="VOW71" s="251"/>
      <c r="VOX71" s="251"/>
      <c r="VOY71" s="251"/>
      <c r="VOZ71" s="251"/>
      <c r="VPA71" s="251"/>
      <c r="VPB71" s="251"/>
      <c r="VPC71" s="251"/>
      <c r="VPD71" s="251"/>
      <c r="VPE71" s="251"/>
      <c r="VPF71" s="251"/>
      <c r="VPG71" s="251"/>
      <c r="VPH71" s="251"/>
      <c r="VPI71" s="251"/>
      <c r="VPJ71" s="251"/>
      <c r="VPK71" s="251"/>
      <c r="VPL71" s="251"/>
      <c r="VPM71" s="251"/>
      <c r="VPN71" s="251"/>
      <c r="VPO71" s="251"/>
      <c r="VPP71" s="251"/>
      <c r="VPQ71" s="251"/>
      <c r="VPR71" s="251"/>
      <c r="VPS71" s="251"/>
      <c r="VPT71" s="251"/>
      <c r="VPU71" s="251"/>
      <c r="VPV71" s="251"/>
      <c r="VPW71" s="251"/>
      <c r="VPX71" s="251"/>
      <c r="VPY71" s="251"/>
      <c r="VPZ71" s="251"/>
      <c r="VQA71" s="251"/>
      <c r="VQB71" s="251"/>
      <c r="VQC71" s="251"/>
      <c r="VQD71" s="251"/>
      <c r="VQE71" s="251"/>
      <c r="VQF71" s="251"/>
      <c r="VQG71" s="251"/>
      <c r="VQH71" s="251"/>
      <c r="VQI71" s="251"/>
      <c r="VQJ71" s="251"/>
      <c r="VQK71" s="251"/>
      <c r="VQL71" s="251"/>
      <c r="VQM71" s="251"/>
      <c r="VQN71" s="251"/>
      <c r="VQO71" s="251"/>
      <c r="VQP71" s="251"/>
      <c r="VQQ71" s="251"/>
      <c r="VQR71" s="251"/>
      <c r="VQS71" s="251"/>
      <c r="VQT71" s="251"/>
      <c r="VQU71" s="251"/>
      <c r="VQV71" s="251"/>
      <c r="VQW71" s="251"/>
      <c r="VQX71" s="251"/>
      <c r="VQY71" s="251"/>
      <c r="VQZ71" s="251"/>
      <c r="VRA71" s="251"/>
      <c r="VRB71" s="251"/>
      <c r="VRC71" s="251"/>
      <c r="VRD71" s="251"/>
      <c r="VRE71" s="251"/>
      <c r="VRF71" s="251"/>
      <c r="VRG71" s="251"/>
      <c r="VRH71" s="251"/>
      <c r="VRI71" s="251"/>
      <c r="VRJ71" s="251"/>
      <c r="VRK71" s="251"/>
      <c r="VRL71" s="251"/>
      <c r="VRM71" s="251"/>
      <c r="VRN71" s="251"/>
      <c r="VRO71" s="251"/>
      <c r="VRP71" s="251"/>
      <c r="VRQ71" s="251"/>
      <c r="VRR71" s="251"/>
      <c r="VRS71" s="251"/>
      <c r="VRT71" s="251"/>
      <c r="VRU71" s="251"/>
      <c r="VRV71" s="251"/>
      <c r="VRW71" s="251"/>
      <c r="VRX71" s="251"/>
      <c r="VRY71" s="251"/>
      <c r="VRZ71" s="251"/>
      <c r="VSA71" s="251"/>
      <c r="VSB71" s="251"/>
      <c r="VSC71" s="251"/>
      <c r="VSD71" s="251"/>
      <c r="VSE71" s="251"/>
      <c r="VSF71" s="251"/>
      <c r="VSG71" s="251"/>
      <c r="VSH71" s="251"/>
      <c r="VSI71" s="251"/>
      <c r="VSJ71" s="251"/>
      <c r="VSK71" s="251"/>
      <c r="VSL71" s="251"/>
      <c r="VSM71" s="251"/>
      <c r="VSN71" s="251"/>
      <c r="VSO71" s="251"/>
      <c r="VSP71" s="251"/>
      <c r="VSQ71" s="251"/>
      <c r="VSR71" s="251"/>
      <c r="VSS71" s="251"/>
      <c r="VST71" s="251"/>
      <c r="VSU71" s="251"/>
      <c r="VSV71" s="251"/>
      <c r="VSW71" s="251"/>
      <c r="VSX71" s="251"/>
      <c r="VSY71" s="251"/>
      <c r="VSZ71" s="251"/>
      <c r="VTA71" s="251"/>
      <c r="VTB71" s="251"/>
      <c r="VTC71" s="251"/>
      <c r="VTD71" s="251"/>
      <c r="VTE71" s="251"/>
      <c r="VTF71" s="251"/>
      <c r="VTG71" s="251"/>
      <c r="VTH71" s="251"/>
      <c r="VTI71" s="251"/>
      <c r="VTJ71" s="251"/>
      <c r="VTK71" s="251"/>
      <c r="VTL71" s="251"/>
      <c r="VTM71" s="251"/>
      <c r="VTN71" s="251"/>
      <c r="VTO71" s="251"/>
      <c r="VTP71" s="251"/>
      <c r="VTQ71" s="251"/>
      <c r="VTR71" s="251"/>
      <c r="VTS71" s="251"/>
      <c r="VTT71" s="251"/>
      <c r="VTU71" s="251"/>
      <c r="VTV71" s="251"/>
      <c r="VTW71" s="251"/>
      <c r="VTX71" s="251"/>
      <c r="VTY71" s="251"/>
      <c r="VTZ71" s="251"/>
      <c r="VUA71" s="251"/>
      <c r="VUB71" s="251"/>
      <c r="VUC71" s="251"/>
      <c r="VUD71" s="251"/>
      <c r="VUE71" s="251"/>
      <c r="VUF71" s="251"/>
      <c r="VUG71" s="251"/>
      <c r="VUH71" s="251"/>
      <c r="VUI71" s="251"/>
      <c r="VUJ71" s="251"/>
      <c r="VUK71" s="251"/>
      <c r="VUL71" s="251"/>
      <c r="VUM71" s="251"/>
      <c r="VUN71" s="251"/>
      <c r="VUO71" s="251"/>
      <c r="VUP71" s="251"/>
      <c r="VUQ71" s="251"/>
      <c r="VUR71" s="251"/>
      <c r="VUS71" s="251"/>
      <c r="VUT71" s="251"/>
      <c r="VUU71" s="251"/>
      <c r="VUV71" s="251"/>
      <c r="VUW71" s="251"/>
      <c r="VUX71" s="251"/>
      <c r="VUY71" s="251"/>
      <c r="VUZ71" s="251"/>
      <c r="VVA71" s="251"/>
      <c r="VVB71" s="251"/>
      <c r="VVC71" s="251"/>
      <c r="VVD71" s="251"/>
      <c r="VVE71" s="251"/>
      <c r="VVF71" s="251"/>
      <c r="VVG71" s="251"/>
      <c r="VVH71" s="251"/>
      <c r="VVI71" s="251"/>
      <c r="VVJ71" s="251"/>
      <c r="VVK71" s="251"/>
      <c r="VVL71" s="251"/>
      <c r="VVM71" s="251"/>
      <c r="VVN71" s="251"/>
      <c r="VVO71" s="251"/>
      <c r="VVP71" s="251"/>
      <c r="VVQ71" s="251"/>
      <c r="VVR71" s="251"/>
      <c r="VVS71" s="251"/>
      <c r="VVT71" s="251"/>
      <c r="VVU71" s="251"/>
      <c r="VVV71" s="251"/>
      <c r="VVW71" s="251"/>
      <c r="VVX71" s="251"/>
      <c r="VVY71" s="251"/>
      <c r="VVZ71" s="251"/>
      <c r="VWA71" s="251"/>
      <c r="VWB71" s="251"/>
      <c r="VWC71" s="251"/>
      <c r="VWD71" s="251"/>
      <c r="VWE71" s="251"/>
      <c r="VWF71" s="251"/>
      <c r="VWG71" s="251"/>
      <c r="VWH71" s="251"/>
      <c r="VWI71" s="251"/>
      <c r="VWJ71" s="251"/>
      <c r="VWK71" s="251"/>
      <c r="VWL71" s="251"/>
      <c r="VWM71" s="251"/>
      <c r="VWN71" s="251"/>
      <c r="VWO71" s="251"/>
      <c r="VWP71" s="251"/>
      <c r="VWQ71" s="251"/>
      <c r="VWR71" s="251"/>
      <c r="VWS71" s="251"/>
      <c r="VWT71" s="251"/>
      <c r="VWU71" s="251"/>
      <c r="VWV71" s="251"/>
      <c r="VWW71" s="251"/>
      <c r="VWX71" s="251"/>
      <c r="VWY71" s="251"/>
      <c r="VWZ71" s="251"/>
      <c r="VXA71" s="251"/>
      <c r="VXB71" s="251"/>
      <c r="VXC71" s="251"/>
      <c r="VXD71" s="251"/>
      <c r="VXE71" s="251"/>
      <c r="VXF71" s="251"/>
      <c r="VXG71" s="251"/>
      <c r="VXH71" s="251"/>
      <c r="VXI71" s="251"/>
      <c r="VXJ71" s="251"/>
      <c r="VXK71" s="251"/>
      <c r="VXL71" s="251"/>
      <c r="VXM71" s="251"/>
      <c r="VXN71" s="251"/>
      <c r="VXO71" s="251"/>
      <c r="VXP71" s="251"/>
      <c r="VXQ71" s="251"/>
      <c r="VXR71" s="251"/>
      <c r="VXS71" s="251"/>
      <c r="VXT71" s="251"/>
      <c r="VXU71" s="251"/>
      <c r="VXV71" s="251"/>
      <c r="VXW71" s="251"/>
      <c r="VXX71" s="251"/>
      <c r="VXY71" s="251"/>
      <c r="VXZ71" s="251"/>
      <c r="VYA71" s="251"/>
      <c r="VYB71" s="251"/>
      <c r="VYC71" s="251"/>
      <c r="VYD71" s="251"/>
      <c r="VYE71" s="251"/>
      <c r="VYF71" s="251"/>
      <c r="VYG71" s="251"/>
      <c r="VYH71" s="251"/>
      <c r="VYI71" s="251"/>
      <c r="VYJ71" s="251"/>
      <c r="VYK71" s="251"/>
      <c r="VYL71" s="251"/>
      <c r="VYM71" s="251"/>
      <c r="VYN71" s="251"/>
      <c r="VYO71" s="251"/>
      <c r="VYP71" s="251"/>
      <c r="VYQ71" s="251"/>
      <c r="VYR71" s="251"/>
      <c r="VYS71" s="251"/>
      <c r="VYT71" s="251"/>
      <c r="VYU71" s="251"/>
      <c r="VYV71" s="251"/>
      <c r="VYW71" s="251"/>
      <c r="VYX71" s="251"/>
      <c r="VYY71" s="251"/>
      <c r="VYZ71" s="251"/>
      <c r="VZA71" s="251"/>
      <c r="VZB71" s="251"/>
      <c r="VZC71" s="251"/>
      <c r="VZD71" s="251"/>
      <c r="VZE71" s="251"/>
      <c r="VZF71" s="251"/>
      <c r="VZG71" s="251"/>
      <c r="VZH71" s="251"/>
      <c r="VZI71" s="251"/>
      <c r="VZJ71" s="251"/>
      <c r="VZK71" s="251"/>
      <c r="VZL71" s="251"/>
      <c r="VZM71" s="251"/>
      <c r="VZN71" s="251"/>
      <c r="VZO71" s="251"/>
      <c r="VZP71" s="251"/>
      <c r="VZQ71" s="251"/>
      <c r="VZR71" s="251"/>
      <c r="VZS71" s="251"/>
      <c r="VZT71" s="251"/>
      <c r="VZU71" s="251"/>
      <c r="VZV71" s="251"/>
      <c r="VZW71" s="251"/>
      <c r="VZX71" s="251"/>
      <c r="VZY71" s="251"/>
      <c r="VZZ71" s="251"/>
      <c r="WAA71" s="251"/>
      <c r="WAB71" s="251"/>
      <c r="WAC71" s="251"/>
      <c r="WAD71" s="251"/>
      <c r="WAE71" s="251"/>
      <c r="WAF71" s="251"/>
      <c r="WAG71" s="251"/>
      <c r="WAH71" s="251"/>
      <c r="WAI71" s="251"/>
      <c r="WAJ71" s="251"/>
      <c r="WAK71" s="251"/>
      <c r="WAL71" s="251"/>
      <c r="WAM71" s="251"/>
      <c r="WAN71" s="251"/>
      <c r="WAO71" s="251"/>
      <c r="WAP71" s="251"/>
      <c r="WAQ71" s="251"/>
      <c r="WAR71" s="251"/>
      <c r="WAS71" s="251"/>
      <c r="WAT71" s="251"/>
      <c r="WAU71" s="251"/>
      <c r="WAV71" s="251"/>
      <c r="WAW71" s="251"/>
      <c r="WAX71" s="251"/>
      <c r="WAY71" s="251"/>
      <c r="WAZ71" s="251"/>
      <c r="WBA71" s="251"/>
      <c r="WBB71" s="251"/>
      <c r="WBC71" s="251"/>
      <c r="WBD71" s="251"/>
      <c r="WBE71" s="251"/>
      <c r="WBF71" s="251"/>
      <c r="WBG71" s="251"/>
      <c r="WBH71" s="251"/>
      <c r="WBI71" s="251"/>
      <c r="WBJ71" s="251"/>
      <c r="WBK71" s="251"/>
      <c r="WBL71" s="251"/>
      <c r="WBM71" s="251"/>
      <c r="WBN71" s="251"/>
      <c r="WBO71" s="251"/>
      <c r="WBP71" s="251"/>
      <c r="WBQ71" s="251"/>
      <c r="WBR71" s="251"/>
      <c r="WBS71" s="251"/>
      <c r="WBT71" s="251"/>
      <c r="WBU71" s="251"/>
      <c r="WBV71" s="251"/>
      <c r="WBW71" s="251"/>
      <c r="WBX71" s="251"/>
      <c r="WBY71" s="251"/>
      <c r="WBZ71" s="251"/>
      <c r="WCA71" s="251"/>
      <c r="WCB71" s="251"/>
      <c r="WCC71" s="251"/>
      <c r="WCD71" s="251"/>
      <c r="WCE71" s="251"/>
      <c r="WCF71" s="251"/>
      <c r="WCG71" s="251"/>
      <c r="WCH71" s="251"/>
      <c r="WCI71" s="251"/>
      <c r="WCJ71" s="251"/>
      <c r="WCK71" s="251"/>
      <c r="WCL71" s="251"/>
      <c r="WCM71" s="251"/>
      <c r="WCN71" s="251"/>
      <c r="WCO71" s="251"/>
      <c r="WCP71" s="251"/>
      <c r="WCQ71" s="251"/>
      <c r="WCR71" s="251"/>
      <c r="WCS71" s="251"/>
      <c r="WCT71" s="251"/>
      <c r="WCU71" s="251"/>
      <c r="WCV71" s="251"/>
      <c r="WCW71" s="251"/>
      <c r="WCX71" s="251"/>
      <c r="WCY71" s="251"/>
      <c r="WCZ71" s="251"/>
      <c r="WDA71" s="251"/>
      <c r="WDB71" s="251"/>
      <c r="WDC71" s="251"/>
      <c r="WDD71" s="251"/>
      <c r="WDE71" s="251"/>
      <c r="WDF71" s="251"/>
      <c r="WDG71" s="251"/>
      <c r="WDH71" s="251"/>
      <c r="WDI71" s="251"/>
      <c r="WDJ71" s="251"/>
      <c r="WDK71" s="251"/>
      <c r="WDL71" s="251"/>
      <c r="WDM71" s="251"/>
      <c r="WDN71" s="251"/>
      <c r="WDO71" s="251"/>
      <c r="WDP71" s="251"/>
      <c r="WDQ71" s="251"/>
      <c r="WDR71" s="251"/>
      <c r="WDS71" s="251"/>
      <c r="WDT71" s="251"/>
      <c r="WDU71" s="251"/>
      <c r="WDV71" s="251"/>
      <c r="WDW71" s="251"/>
      <c r="WDX71" s="251"/>
      <c r="WDY71" s="251"/>
      <c r="WDZ71" s="251"/>
      <c r="WEA71" s="251"/>
      <c r="WEB71" s="251"/>
      <c r="WEC71" s="251"/>
      <c r="WED71" s="251"/>
      <c r="WEE71" s="251"/>
      <c r="WEF71" s="251"/>
      <c r="WEG71" s="251"/>
      <c r="WEH71" s="251"/>
      <c r="WEI71" s="251"/>
      <c r="WEJ71" s="251"/>
      <c r="WEK71" s="251"/>
      <c r="WEL71" s="251"/>
      <c r="WEM71" s="251"/>
      <c r="WEN71" s="251"/>
      <c r="WEO71" s="251"/>
      <c r="WEP71" s="251"/>
      <c r="WEQ71" s="251"/>
      <c r="WER71" s="251"/>
      <c r="WES71" s="251"/>
      <c r="WET71" s="251"/>
      <c r="WEU71" s="251"/>
      <c r="WEV71" s="251"/>
      <c r="WEW71" s="251"/>
      <c r="WEX71" s="251"/>
      <c r="WEY71" s="251"/>
      <c r="WEZ71" s="251"/>
      <c r="WFA71" s="251"/>
      <c r="WFB71" s="251"/>
      <c r="WFC71" s="251"/>
      <c r="WFD71" s="251"/>
      <c r="WFE71" s="251"/>
      <c r="WFF71" s="251"/>
      <c r="WFG71" s="251"/>
      <c r="WFH71" s="251"/>
      <c r="WFI71" s="251"/>
      <c r="WFJ71" s="251"/>
      <c r="WFK71" s="251"/>
      <c r="WFL71" s="251"/>
      <c r="WFM71" s="251"/>
      <c r="WFN71" s="251"/>
      <c r="WFO71" s="251"/>
      <c r="WFP71" s="251"/>
      <c r="WFQ71" s="251"/>
      <c r="WFR71" s="251"/>
      <c r="WFS71" s="251"/>
      <c r="WFT71" s="251"/>
      <c r="WFU71" s="251"/>
      <c r="WFV71" s="251"/>
      <c r="WFW71" s="251"/>
      <c r="WFX71" s="251"/>
      <c r="WFY71" s="251"/>
      <c r="WFZ71" s="251"/>
      <c r="WGA71" s="251"/>
      <c r="WGB71" s="251"/>
      <c r="WGC71" s="251"/>
      <c r="WGD71" s="251"/>
      <c r="WGE71" s="251"/>
      <c r="WGF71" s="251"/>
      <c r="WGG71" s="251"/>
      <c r="WGH71" s="251"/>
      <c r="WGI71" s="251"/>
      <c r="WGJ71" s="251"/>
      <c r="WGK71" s="251"/>
      <c r="WGL71" s="251"/>
      <c r="WGM71" s="251"/>
      <c r="WGN71" s="251"/>
      <c r="WGO71" s="251"/>
      <c r="WGP71" s="251"/>
      <c r="WGQ71" s="251"/>
      <c r="WGR71" s="251"/>
      <c r="WGS71" s="251"/>
      <c r="WGT71" s="251"/>
      <c r="WGU71" s="251"/>
      <c r="WGV71" s="251"/>
      <c r="WGW71" s="251"/>
      <c r="WGX71" s="251"/>
      <c r="WGY71" s="251"/>
      <c r="WGZ71" s="251"/>
      <c r="WHA71" s="251"/>
      <c r="WHB71" s="251"/>
      <c r="WHC71" s="251"/>
      <c r="WHD71" s="251"/>
      <c r="WHE71" s="251"/>
      <c r="WHF71" s="251"/>
      <c r="WHG71" s="251"/>
      <c r="WHH71" s="251"/>
      <c r="WHI71" s="251"/>
      <c r="WHJ71" s="251"/>
      <c r="WHK71" s="251"/>
      <c r="WHL71" s="251"/>
      <c r="WHM71" s="251"/>
      <c r="WHN71" s="251"/>
      <c r="WHO71" s="251"/>
      <c r="WHP71" s="251"/>
      <c r="WHQ71" s="251"/>
      <c r="WHR71" s="251"/>
      <c r="WHS71" s="251"/>
      <c r="WHT71" s="251"/>
      <c r="WHU71" s="251"/>
      <c r="WHV71" s="251"/>
      <c r="WHW71" s="251"/>
      <c r="WHX71" s="251"/>
      <c r="WHY71" s="251"/>
      <c r="WHZ71" s="251"/>
      <c r="WIA71" s="251"/>
      <c r="WIB71" s="251"/>
      <c r="WIC71" s="251"/>
      <c r="WID71" s="251"/>
      <c r="WIE71" s="251"/>
      <c r="WIF71" s="251"/>
      <c r="WIG71" s="251"/>
      <c r="WIH71" s="251"/>
      <c r="WII71" s="251"/>
      <c r="WIJ71" s="251"/>
      <c r="WIK71" s="251"/>
      <c r="WIL71" s="251"/>
      <c r="WIM71" s="251"/>
      <c r="WIN71" s="251"/>
      <c r="WIO71" s="251"/>
      <c r="WIP71" s="251"/>
      <c r="WIQ71" s="251"/>
      <c r="WIR71" s="251"/>
      <c r="WIS71" s="251"/>
      <c r="WIT71" s="251"/>
      <c r="WIU71" s="251"/>
      <c r="WIV71" s="251"/>
      <c r="WIW71" s="251"/>
      <c r="WIX71" s="251"/>
      <c r="WIY71" s="251"/>
      <c r="WIZ71" s="251"/>
      <c r="WJA71" s="251"/>
      <c r="WJB71" s="251"/>
      <c r="WJC71" s="251"/>
      <c r="WJD71" s="251"/>
      <c r="WJE71" s="251"/>
      <c r="WJF71" s="251"/>
      <c r="WJG71" s="251"/>
      <c r="WJH71" s="251"/>
      <c r="WJI71" s="251"/>
      <c r="WJJ71" s="251"/>
      <c r="WJK71" s="251"/>
      <c r="WJL71" s="251"/>
      <c r="WJM71" s="251"/>
      <c r="WJN71" s="251"/>
      <c r="WJO71" s="251"/>
      <c r="WJP71" s="251"/>
      <c r="WJQ71" s="251"/>
      <c r="WJR71" s="251"/>
      <c r="WJS71" s="251"/>
      <c r="WJT71" s="251"/>
      <c r="WJU71" s="251"/>
      <c r="WJV71" s="251"/>
      <c r="WJW71" s="251"/>
      <c r="WJX71" s="251"/>
      <c r="WJY71" s="251"/>
      <c r="WJZ71" s="251"/>
      <c r="WKA71" s="251"/>
      <c r="WKB71" s="251"/>
      <c r="WKC71" s="251"/>
      <c r="WKD71" s="251"/>
      <c r="WKE71" s="251"/>
      <c r="WKF71" s="251"/>
      <c r="WKG71" s="251"/>
      <c r="WKH71" s="251"/>
      <c r="WKI71" s="251"/>
      <c r="WKJ71" s="251"/>
      <c r="WKK71" s="251"/>
      <c r="WKL71" s="251"/>
      <c r="WKM71" s="251"/>
      <c r="WKN71" s="251"/>
      <c r="WKO71" s="251"/>
      <c r="WKP71" s="251"/>
      <c r="WKQ71" s="251"/>
      <c r="WKR71" s="251"/>
      <c r="WKS71" s="251"/>
      <c r="WKT71" s="251"/>
      <c r="WKU71" s="251"/>
      <c r="WKV71" s="251"/>
      <c r="WKW71" s="251"/>
      <c r="WKX71" s="251"/>
      <c r="WKY71" s="251"/>
      <c r="WKZ71" s="251"/>
      <c r="WLA71" s="251"/>
      <c r="WLB71" s="251"/>
      <c r="WLC71" s="251"/>
      <c r="WLD71" s="251"/>
      <c r="WLE71" s="251"/>
      <c r="WLF71" s="251"/>
      <c r="WLG71" s="251"/>
      <c r="WLH71" s="251"/>
      <c r="WLI71" s="251"/>
      <c r="WLJ71" s="251"/>
      <c r="WLK71" s="251"/>
      <c r="WLL71" s="251"/>
      <c r="WLM71" s="251"/>
      <c r="WLN71" s="251"/>
      <c r="WLO71" s="251"/>
      <c r="WLP71" s="251"/>
      <c r="WLQ71" s="251"/>
      <c r="WLR71" s="251"/>
      <c r="WLS71" s="251"/>
      <c r="WLT71" s="251"/>
      <c r="WLU71" s="251"/>
      <c r="WLV71" s="251"/>
      <c r="WLW71" s="251"/>
      <c r="WLX71" s="251"/>
      <c r="WLY71" s="251"/>
      <c r="WLZ71" s="251"/>
      <c r="WMA71" s="251"/>
      <c r="WMB71" s="251"/>
      <c r="WMC71" s="251"/>
      <c r="WMD71" s="251"/>
      <c r="WME71" s="251"/>
      <c r="WMF71" s="251"/>
      <c r="WMG71" s="251"/>
      <c r="WMH71" s="251"/>
      <c r="WMI71" s="251"/>
      <c r="WMJ71" s="251"/>
      <c r="WMK71" s="251"/>
      <c r="WML71" s="251"/>
      <c r="WMM71" s="251"/>
      <c r="WMN71" s="251"/>
      <c r="WMO71" s="251"/>
      <c r="WMP71" s="251"/>
      <c r="WMQ71" s="251"/>
      <c r="WMR71" s="251"/>
      <c r="WMS71" s="251"/>
      <c r="WMT71" s="251"/>
      <c r="WMU71" s="251"/>
      <c r="WMV71" s="251"/>
      <c r="WMW71" s="251"/>
      <c r="WMX71" s="251"/>
      <c r="WMY71" s="251"/>
      <c r="WMZ71" s="251"/>
      <c r="WNA71" s="251"/>
      <c r="WNB71" s="251"/>
      <c r="WNC71" s="251"/>
      <c r="WND71" s="251"/>
      <c r="WNE71" s="251"/>
      <c r="WNF71" s="251"/>
      <c r="WNG71" s="251"/>
      <c r="WNH71" s="251"/>
      <c r="WNI71" s="251"/>
      <c r="WNJ71" s="251"/>
      <c r="WNK71" s="251"/>
      <c r="WNL71" s="251"/>
      <c r="WNM71" s="251"/>
      <c r="WNN71" s="251"/>
      <c r="WNO71" s="251"/>
      <c r="WNP71" s="251"/>
      <c r="WNQ71" s="251"/>
      <c r="WNR71" s="251"/>
      <c r="WNS71" s="251"/>
      <c r="WNT71" s="251"/>
      <c r="WNU71" s="251"/>
      <c r="WNV71" s="251"/>
      <c r="WNW71" s="251"/>
      <c r="WNX71" s="251"/>
      <c r="WNY71" s="251"/>
      <c r="WNZ71" s="251"/>
      <c r="WOA71" s="251"/>
      <c r="WOB71" s="251"/>
      <c r="WOC71" s="251"/>
      <c r="WOD71" s="251"/>
      <c r="WOE71" s="251"/>
      <c r="WOF71" s="251"/>
      <c r="WOG71" s="251"/>
      <c r="WOH71" s="251"/>
      <c r="WOI71" s="251"/>
      <c r="WOJ71" s="251"/>
      <c r="WOK71" s="251"/>
      <c r="WOL71" s="251"/>
      <c r="WOM71" s="251"/>
      <c r="WON71" s="251"/>
      <c r="WOO71" s="251"/>
      <c r="WOP71" s="251"/>
      <c r="WOQ71" s="251"/>
      <c r="WOR71" s="251"/>
      <c r="WOS71" s="251"/>
      <c r="WOT71" s="251"/>
      <c r="WOU71" s="251"/>
      <c r="WOV71" s="251"/>
      <c r="WOW71" s="251"/>
      <c r="WOX71" s="251"/>
      <c r="WOY71" s="251"/>
      <c r="WOZ71" s="251"/>
      <c r="WPA71" s="251"/>
      <c r="WPB71" s="251"/>
      <c r="WPC71" s="251"/>
      <c r="WPD71" s="251"/>
      <c r="WPE71" s="251"/>
      <c r="WPF71" s="251"/>
      <c r="WPG71" s="251"/>
      <c r="WPH71" s="251"/>
      <c r="WPI71" s="251"/>
      <c r="WPJ71" s="251"/>
      <c r="WPK71" s="251"/>
      <c r="WPL71" s="251"/>
      <c r="WPM71" s="251"/>
      <c r="WPN71" s="251"/>
      <c r="WPO71" s="251"/>
      <c r="WPP71" s="251"/>
      <c r="WPQ71" s="251"/>
      <c r="WPR71" s="251"/>
      <c r="WPS71" s="251"/>
      <c r="WPT71" s="251"/>
      <c r="WPU71" s="251"/>
      <c r="WPV71" s="251"/>
      <c r="WPW71" s="251"/>
      <c r="WPX71" s="251"/>
      <c r="WPY71" s="251"/>
      <c r="WPZ71" s="251"/>
      <c r="WQA71" s="251"/>
      <c r="WQB71" s="251"/>
      <c r="WQC71" s="251"/>
      <c r="WQD71" s="251"/>
      <c r="WQE71" s="251"/>
      <c r="WQF71" s="251"/>
      <c r="WQG71" s="251"/>
      <c r="WQH71" s="251"/>
      <c r="WQI71" s="251"/>
      <c r="WQJ71" s="251"/>
      <c r="WQK71" s="251"/>
      <c r="WQL71" s="251"/>
      <c r="WQM71" s="251"/>
      <c r="WQN71" s="251"/>
      <c r="WQO71" s="251"/>
      <c r="WQP71" s="251"/>
      <c r="WQQ71" s="251"/>
      <c r="WQR71" s="251"/>
      <c r="WQS71" s="251"/>
      <c r="WQT71" s="251"/>
      <c r="WQU71" s="251"/>
      <c r="WQV71" s="251"/>
      <c r="WQW71" s="251"/>
      <c r="WQX71" s="251"/>
      <c r="WQY71" s="251"/>
      <c r="WQZ71" s="251"/>
      <c r="WRA71" s="251"/>
      <c r="WRB71" s="251"/>
      <c r="WRC71" s="251"/>
      <c r="WRD71" s="251"/>
      <c r="WRE71" s="251"/>
      <c r="WRF71" s="251"/>
      <c r="WRG71" s="251"/>
      <c r="WRH71" s="251"/>
      <c r="WRI71" s="251"/>
      <c r="WRJ71" s="251"/>
      <c r="WRK71" s="251"/>
      <c r="WRL71" s="251"/>
      <c r="WRM71" s="251"/>
      <c r="WRN71" s="251"/>
      <c r="WRO71" s="251"/>
      <c r="WRP71" s="251"/>
      <c r="WRQ71" s="251"/>
      <c r="WRR71" s="251"/>
      <c r="WRS71" s="251"/>
      <c r="WRT71" s="251"/>
      <c r="WRU71" s="251"/>
      <c r="WRV71" s="251"/>
      <c r="WRW71" s="251"/>
      <c r="WRX71" s="251"/>
      <c r="WRY71" s="251"/>
      <c r="WRZ71" s="251"/>
      <c r="WSA71" s="251"/>
      <c r="WSB71" s="251"/>
      <c r="WSC71" s="251"/>
      <c r="WSD71" s="251"/>
      <c r="WSE71" s="251"/>
      <c r="WSF71" s="251"/>
      <c r="WSG71" s="251"/>
      <c r="WSH71" s="251"/>
      <c r="WSI71" s="251"/>
      <c r="WSJ71" s="251"/>
      <c r="WSK71" s="251"/>
      <c r="WSL71" s="251"/>
      <c r="WSM71" s="251"/>
      <c r="WSN71" s="251"/>
      <c r="WSO71" s="251"/>
      <c r="WSP71" s="251"/>
      <c r="WSQ71" s="251"/>
      <c r="WSR71" s="251"/>
      <c r="WSS71" s="251"/>
      <c r="WST71" s="251"/>
      <c r="WSU71" s="251"/>
      <c r="WSV71" s="251"/>
      <c r="WSW71" s="251"/>
      <c r="WSX71" s="251"/>
      <c r="WSY71" s="251"/>
      <c r="WSZ71" s="251"/>
      <c r="WTA71" s="251"/>
      <c r="WTB71" s="251"/>
      <c r="WTC71" s="251"/>
      <c r="WTD71" s="251"/>
      <c r="WTE71" s="251"/>
      <c r="WTF71" s="251"/>
      <c r="WTG71" s="251"/>
      <c r="WTH71" s="251"/>
      <c r="WTI71" s="251"/>
      <c r="WTJ71" s="251"/>
      <c r="WTK71" s="251"/>
      <c r="WTL71" s="251"/>
      <c r="WTM71" s="251"/>
      <c r="WTN71" s="251"/>
      <c r="WTO71" s="251"/>
      <c r="WTP71" s="251"/>
      <c r="WTQ71" s="251"/>
      <c r="WTR71" s="251"/>
      <c r="WTS71" s="251"/>
      <c r="WTT71" s="251"/>
      <c r="WTU71" s="251"/>
      <c r="WTV71" s="251"/>
      <c r="WTW71" s="251"/>
      <c r="WTX71" s="251"/>
      <c r="WTY71" s="251"/>
      <c r="WTZ71" s="251"/>
      <c r="WUA71" s="251"/>
      <c r="WUB71" s="251"/>
      <c r="WUC71" s="251"/>
      <c r="WUD71" s="251"/>
      <c r="WUE71" s="251"/>
      <c r="WUF71" s="251"/>
      <c r="WUG71" s="251"/>
      <c r="WUH71" s="251"/>
      <c r="WUI71" s="251"/>
      <c r="WUJ71" s="251"/>
      <c r="WUK71" s="251"/>
      <c r="WUL71" s="251"/>
      <c r="WUM71" s="251"/>
      <c r="WUN71" s="251"/>
      <c r="WUO71" s="251"/>
      <c r="WUP71" s="251"/>
      <c r="WUQ71" s="251"/>
      <c r="WUR71" s="251"/>
      <c r="WUS71" s="251"/>
      <c r="WUT71" s="251"/>
      <c r="WUU71" s="251"/>
      <c r="WUV71" s="251"/>
      <c r="WUW71" s="251"/>
      <c r="WUX71" s="251"/>
      <c r="WUY71" s="251"/>
      <c r="WUZ71" s="251"/>
      <c r="WVA71" s="251"/>
      <c r="WVB71" s="251"/>
      <c r="WVC71" s="251"/>
      <c r="WVD71" s="251"/>
      <c r="WVE71" s="251"/>
      <c r="WVF71" s="251"/>
      <c r="WVG71" s="251"/>
      <c r="WVH71" s="251"/>
      <c r="WVI71" s="251"/>
      <c r="WVJ71" s="251"/>
      <c r="WVK71" s="251"/>
      <c r="WVL71" s="251"/>
      <c r="WVM71" s="251"/>
      <c r="WVN71" s="251"/>
      <c r="WVO71" s="251"/>
      <c r="WVP71" s="251"/>
      <c r="WVQ71" s="251"/>
      <c r="WVR71" s="251"/>
      <c r="WVS71" s="251"/>
      <c r="WVT71" s="251"/>
      <c r="WVU71" s="251"/>
      <c r="WVV71" s="251"/>
      <c r="WVW71" s="251"/>
      <c r="WVX71" s="251"/>
      <c r="WVY71" s="251"/>
      <c r="WVZ71" s="251"/>
      <c r="WWA71" s="251"/>
      <c r="WWB71" s="251"/>
      <c r="WWC71" s="251"/>
      <c r="WWD71" s="251"/>
      <c r="WWE71" s="251"/>
      <c r="WWF71" s="251"/>
      <c r="WWG71" s="251"/>
      <c r="WWH71" s="251"/>
      <c r="WWI71" s="251"/>
      <c r="WWJ71" s="251"/>
      <c r="WWK71" s="251"/>
      <c r="WWL71" s="251"/>
      <c r="WWM71" s="251"/>
      <c r="WWN71" s="251"/>
      <c r="WWO71" s="251"/>
      <c r="WWP71" s="251"/>
      <c r="WWQ71" s="251"/>
      <c r="WWR71" s="251"/>
      <c r="WWS71" s="251"/>
      <c r="WWT71" s="251"/>
      <c r="WWU71" s="251"/>
      <c r="WWV71" s="251"/>
      <c r="WWW71" s="251"/>
      <c r="WWX71" s="251"/>
      <c r="WWY71" s="251"/>
      <c r="WWZ71" s="251"/>
      <c r="WXA71" s="251"/>
      <c r="WXB71" s="251"/>
      <c r="WXC71" s="251"/>
      <c r="WXD71" s="251"/>
      <c r="WXE71" s="251"/>
      <c r="WXF71" s="251"/>
      <c r="WXG71" s="251"/>
      <c r="WXH71" s="251"/>
      <c r="WXI71" s="251"/>
      <c r="WXJ71" s="251"/>
      <c r="WXK71" s="251"/>
      <c r="WXL71" s="251"/>
      <c r="WXM71" s="251"/>
      <c r="WXN71" s="251"/>
      <c r="WXO71" s="251"/>
      <c r="WXP71" s="251"/>
      <c r="WXQ71" s="251"/>
      <c r="WXR71" s="251"/>
      <c r="WXS71" s="251"/>
      <c r="WXT71" s="251"/>
      <c r="WXU71" s="251"/>
      <c r="WXV71" s="251"/>
      <c r="WXW71" s="251"/>
      <c r="WXX71" s="251"/>
      <c r="WXY71" s="251"/>
      <c r="WXZ71" s="251"/>
      <c r="WYA71" s="251"/>
      <c r="WYB71" s="251"/>
      <c r="WYC71" s="251"/>
      <c r="WYD71" s="251"/>
      <c r="WYE71" s="251"/>
      <c r="WYF71" s="251"/>
      <c r="WYG71" s="251"/>
      <c r="WYH71" s="251"/>
      <c r="WYI71" s="251"/>
      <c r="WYJ71" s="251"/>
      <c r="WYK71" s="251"/>
      <c r="WYL71" s="251"/>
      <c r="WYM71" s="251"/>
      <c r="WYN71" s="251"/>
      <c r="WYO71" s="251"/>
      <c r="WYP71" s="251"/>
      <c r="WYQ71" s="251"/>
      <c r="WYR71" s="251"/>
      <c r="WYS71" s="251"/>
      <c r="WYT71" s="251"/>
      <c r="WYU71" s="251"/>
      <c r="WYV71" s="251"/>
      <c r="WYW71" s="251"/>
      <c r="WYX71" s="251"/>
      <c r="WYY71" s="251"/>
      <c r="WYZ71" s="251"/>
      <c r="WZA71" s="251"/>
      <c r="WZB71" s="251"/>
      <c r="WZC71" s="251"/>
      <c r="WZD71" s="251"/>
      <c r="WZE71" s="251"/>
      <c r="WZF71" s="251"/>
      <c r="WZG71" s="251"/>
      <c r="WZH71" s="251"/>
      <c r="WZI71" s="251"/>
      <c r="WZJ71" s="251"/>
      <c r="WZK71" s="251"/>
      <c r="WZL71" s="251"/>
      <c r="WZM71" s="251"/>
      <c r="WZN71" s="251"/>
      <c r="WZO71" s="251"/>
      <c r="WZP71" s="251"/>
      <c r="WZQ71" s="251"/>
      <c r="WZR71" s="251"/>
      <c r="WZS71" s="251"/>
      <c r="WZT71" s="251"/>
      <c r="WZU71" s="251"/>
      <c r="WZV71" s="251"/>
      <c r="WZW71" s="251"/>
      <c r="WZX71" s="251"/>
      <c r="WZY71" s="251"/>
      <c r="WZZ71" s="251"/>
      <c r="XAA71" s="251"/>
      <c r="XAB71" s="251"/>
      <c r="XAC71" s="251"/>
      <c r="XAD71" s="251"/>
      <c r="XAE71" s="251"/>
      <c r="XAF71" s="251"/>
      <c r="XAG71" s="251"/>
      <c r="XAH71" s="251"/>
      <c r="XAI71" s="251"/>
      <c r="XAJ71" s="251"/>
      <c r="XAK71" s="251"/>
      <c r="XAL71" s="251"/>
      <c r="XAM71" s="251"/>
      <c r="XAN71" s="251"/>
      <c r="XAO71" s="251"/>
      <c r="XAP71" s="251"/>
      <c r="XAQ71" s="251"/>
      <c r="XAR71" s="251"/>
      <c r="XAS71" s="251"/>
      <c r="XAT71" s="251"/>
      <c r="XAU71" s="251"/>
      <c r="XAV71" s="251"/>
      <c r="XAW71" s="251"/>
      <c r="XAX71" s="251"/>
      <c r="XAY71" s="251"/>
      <c r="XAZ71" s="251"/>
      <c r="XBA71" s="251"/>
      <c r="XBB71" s="251"/>
      <c r="XBC71" s="251"/>
      <c r="XBD71" s="251"/>
      <c r="XBE71" s="251"/>
      <c r="XBF71" s="251"/>
      <c r="XBG71" s="251"/>
      <c r="XBH71" s="251"/>
      <c r="XBI71" s="251"/>
      <c r="XBJ71" s="251"/>
      <c r="XBK71" s="251"/>
      <c r="XBL71" s="251"/>
      <c r="XBM71" s="251"/>
      <c r="XBN71" s="251"/>
      <c r="XBO71" s="251"/>
      <c r="XBP71" s="251"/>
      <c r="XBQ71" s="251"/>
      <c r="XBR71" s="251"/>
      <c r="XBS71" s="251"/>
      <c r="XBT71" s="251"/>
      <c r="XBU71" s="251"/>
      <c r="XBV71" s="251"/>
      <c r="XBW71" s="251"/>
      <c r="XBX71" s="251"/>
      <c r="XBY71" s="251"/>
      <c r="XBZ71" s="251"/>
      <c r="XCA71" s="251"/>
      <c r="XCB71" s="251"/>
      <c r="XCC71" s="251"/>
      <c r="XCD71" s="251"/>
      <c r="XCE71" s="251"/>
      <c r="XCF71" s="251"/>
      <c r="XCG71" s="251"/>
      <c r="XCH71" s="251"/>
      <c r="XCI71" s="251"/>
      <c r="XCJ71" s="251"/>
      <c r="XCK71" s="251"/>
      <c r="XCL71" s="251"/>
      <c r="XCM71" s="251"/>
      <c r="XCN71" s="251"/>
      <c r="XCO71" s="251"/>
      <c r="XCP71" s="251"/>
      <c r="XCQ71" s="251"/>
      <c r="XCR71" s="251"/>
      <c r="XCS71" s="251"/>
      <c r="XCT71" s="251"/>
      <c r="XCU71" s="251"/>
      <c r="XCV71" s="251"/>
      <c r="XCW71" s="251"/>
      <c r="XCX71" s="251"/>
      <c r="XCY71" s="251"/>
      <c r="XCZ71" s="251"/>
      <c r="XDA71" s="251"/>
      <c r="XDB71" s="251"/>
      <c r="XDC71" s="251"/>
      <c r="XDD71" s="251"/>
      <c r="XDE71" s="251"/>
      <c r="XDF71" s="251"/>
      <c r="XDG71" s="251"/>
      <c r="XDH71" s="251"/>
      <c r="XDI71" s="251"/>
      <c r="XDJ71" s="251"/>
      <c r="XDK71" s="251"/>
      <c r="XDL71" s="251"/>
      <c r="XDM71" s="251"/>
      <c r="XDN71" s="251"/>
      <c r="XDO71" s="251"/>
      <c r="XDP71" s="251"/>
      <c r="XDQ71" s="251"/>
      <c r="XDR71" s="251"/>
      <c r="XDS71" s="251"/>
      <c r="XDT71" s="251"/>
      <c r="XDU71" s="251"/>
    </row>
    <row r="72" spans="1:16361" s="5" customFormat="1" ht="45.75" thickBot="1" x14ac:dyDescent="0.3">
      <c r="A72" s="144">
        <v>67</v>
      </c>
      <c r="B72" s="144" t="s">
        <v>130</v>
      </c>
      <c r="C72" s="144" t="s">
        <v>331</v>
      </c>
      <c r="D72" s="146" t="s">
        <v>467</v>
      </c>
      <c r="E72" s="147">
        <v>2289600</v>
      </c>
      <c r="F72" s="147">
        <f t="shared" ref="F72:F80" si="20">AO72</f>
        <v>890400</v>
      </c>
      <c r="G72" s="147">
        <v>318000</v>
      </c>
      <c r="H72" s="147">
        <f>F72-G72</f>
        <v>572400</v>
      </c>
      <c r="I72" s="147">
        <f t="shared" si="17"/>
        <v>1399200</v>
      </c>
      <c r="J72" s="148">
        <v>0</v>
      </c>
      <c r="K72" s="156">
        <v>63600</v>
      </c>
      <c r="L72" s="157">
        <v>0</v>
      </c>
      <c r="M72" s="156">
        <v>63600</v>
      </c>
      <c r="N72" s="157">
        <v>0</v>
      </c>
      <c r="O72" s="156">
        <v>63600</v>
      </c>
      <c r="P72" s="157">
        <v>0</v>
      </c>
      <c r="Q72" s="156">
        <v>63600</v>
      </c>
      <c r="R72" s="157">
        <f>63600*6</f>
        <v>381600</v>
      </c>
      <c r="S72" s="156">
        <v>63600</v>
      </c>
      <c r="T72" s="157">
        <v>0</v>
      </c>
      <c r="U72" s="156">
        <v>63600</v>
      </c>
      <c r="V72" s="157">
        <v>63600</v>
      </c>
      <c r="W72" s="156">
        <v>63600</v>
      </c>
      <c r="X72" s="157">
        <v>63600</v>
      </c>
      <c r="Y72" s="156">
        <v>63600</v>
      </c>
      <c r="Z72" s="157">
        <v>63600</v>
      </c>
      <c r="AA72" s="156">
        <v>63600</v>
      </c>
      <c r="AB72" s="157">
        <v>63600</v>
      </c>
      <c r="AC72" s="156">
        <v>63600</v>
      </c>
      <c r="AD72" s="157">
        <f>63600+63600</f>
        <v>127200</v>
      </c>
      <c r="AE72" s="156">
        <v>63600</v>
      </c>
      <c r="AF72" s="157">
        <v>63600</v>
      </c>
      <c r="AG72" s="156">
        <v>63600</v>
      </c>
      <c r="AH72" s="149">
        <v>63600</v>
      </c>
      <c r="AI72" s="147">
        <f t="shared" si="15"/>
        <v>763200</v>
      </c>
      <c r="AJ72" s="147">
        <f>E72-F72</f>
        <v>1399200</v>
      </c>
      <c r="AK72" s="147">
        <v>0</v>
      </c>
      <c r="AL72" s="147">
        <v>0</v>
      </c>
      <c r="AM72" s="233" t="s">
        <v>511</v>
      </c>
      <c r="AN72" s="150">
        <f t="shared" si="16"/>
        <v>763200</v>
      </c>
      <c r="AO72" s="150">
        <f t="shared" si="18"/>
        <v>890400</v>
      </c>
      <c r="AP72" s="150">
        <f t="shared" si="19"/>
        <v>127200</v>
      </c>
    </row>
    <row r="73" spans="1:16361" s="251" customFormat="1" ht="75.75" thickBot="1" x14ac:dyDescent="0.3">
      <c r="A73" s="243">
        <v>68</v>
      </c>
      <c r="B73" s="243" t="s">
        <v>103</v>
      </c>
      <c r="C73" s="243" t="s">
        <v>608</v>
      </c>
      <c r="D73" s="244" t="s">
        <v>420</v>
      </c>
      <c r="E73" s="245">
        <v>18724343.5</v>
      </c>
      <c r="F73" s="245">
        <f t="shared" si="20"/>
        <v>17904486.5</v>
      </c>
      <c r="G73" s="245">
        <v>17904486.5</v>
      </c>
      <c r="H73" s="245">
        <f t="shared" si="14"/>
        <v>0</v>
      </c>
      <c r="I73" s="245">
        <f t="shared" si="17"/>
        <v>819857</v>
      </c>
      <c r="J73" s="246">
        <v>0</v>
      </c>
      <c r="K73" s="247">
        <v>0</v>
      </c>
      <c r="L73" s="248">
        <v>0</v>
      </c>
      <c r="M73" s="247">
        <v>1520738.54</v>
      </c>
      <c r="N73" s="248">
        <v>0</v>
      </c>
      <c r="O73" s="247">
        <v>1520738.54</v>
      </c>
      <c r="P73" s="248">
        <v>0</v>
      </c>
      <c r="Q73" s="247">
        <v>1645532.34</v>
      </c>
      <c r="R73" s="248">
        <f>1520738.54+88881</f>
        <v>1609619.54</v>
      </c>
      <c r="S73" s="247">
        <v>9315094.5</v>
      </c>
      <c r="T73" s="248">
        <f>1520738.54+1645532.34</f>
        <v>3166270.88</v>
      </c>
      <c r="U73" s="247">
        <v>1520738.54</v>
      </c>
      <c r="V73" s="248">
        <f>57430.8</f>
        <v>57430.8</v>
      </c>
      <c r="W73" s="247">
        <v>3201501.04</v>
      </c>
      <c r="X73" s="248">
        <f>(9315094.5-818489.6)+1520738.54</f>
        <v>10017343.440000001</v>
      </c>
      <c r="Y73" s="247">
        <v>0</v>
      </c>
      <c r="Z73" s="248">
        <v>1520738.54</v>
      </c>
      <c r="AA73" s="247">
        <v>0</v>
      </c>
      <c r="AB73" s="248">
        <v>0</v>
      </c>
      <c r="AC73" s="247">
        <v>0</v>
      </c>
      <c r="AD73" s="248">
        <v>1533083.3</v>
      </c>
      <c r="AE73" s="247">
        <v>0</v>
      </c>
      <c r="AF73" s="248">
        <v>0</v>
      </c>
      <c r="AG73" s="247">
        <v>0</v>
      </c>
      <c r="AH73" s="292">
        <v>0</v>
      </c>
      <c r="AI73" s="245">
        <f>K73+M73+O73+Q73+S73+U73+W73+Y73+AA73+AC73+AE73+AG73</f>
        <v>18724343.5</v>
      </c>
      <c r="AJ73" s="245">
        <v>0</v>
      </c>
      <c r="AK73" s="245">
        <v>0</v>
      </c>
      <c r="AL73" s="245">
        <v>0</v>
      </c>
      <c r="AM73" s="293" t="s">
        <v>577</v>
      </c>
      <c r="AN73" s="250">
        <f t="shared" si="16"/>
        <v>18724343.5</v>
      </c>
      <c r="AO73" s="250">
        <f t="shared" si="18"/>
        <v>17904486.5</v>
      </c>
      <c r="AP73" s="250">
        <f t="shared" si="19"/>
        <v>-819857</v>
      </c>
    </row>
    <row r="74" spans="1:16361" s="163" customFormat="1" ht="120.75" thickBot="1" x14ac:dyDescent="0.3">
      <c r="A74" s="160">
        <v>69</v>
      </c>
      <c r="B74" s="160" t="s">
        <v>182</v>
      </c>
      <c r="C74" s="160" t="s">
        <v>331</v>
      </c>
      <c r="D74" s="161" t="s">
        <v>419</v>
      </c>
      <c r="E74" s="179">
        <v>33179367.260000002</v>
      </c>
      <c r="F74" s="180">
        <f t="shared" si="20"/>
        <v>0</v>
      </c>
      <c r="G74" s="184">
        <v>0</v>
      </c>
      <c r="H74" s="184">
        <f t="shared" si="14"/>
        <v>0</v>
      </c>
      <c r="I74" s="162">
        <f t="shared" si="17"/>
        <v>33179367.260000002</v>
      </c>
      <c r="J74" s="185">
        <v>0</v>
      </c>
      <c r="K74" s="186">
        <v>0</v>
      </c>
      <c r="L74" s="187">
        <v>0</v>
      </c>
      <c r="M74" s="156">
        <v>0</v>
      </c>
      <c r="N74" s="157">
        <v>0</v>
      </c>
      <c r="O74" s="156">
        <v>0</v>
      </c>
      <c r="P74" s="187">
        <v>0</v>
      </c>
      <c r="Q74" s="156">
        <v>0</v>
      </c>
      <c r="R74" s="187">
        <v>0</v>
      </c>
      <c r="S74" s="156">
        <v>0</v>
      </c>
      <c r="T74" s="187">
        <v>0</v>
      </c>
      <c r="U74" s="186">
        <v>0</v>
      </c>
      <c r="V74" s="187">
        <v>0</v>
      </c>
      <c r="W74" s="186">
        <v>0</v>
      </c>
      <c r="X74" s="187">
        <v>0</v>
      </c>
      <c r="Y74" s="186">
        <v>0</v>
      </c>
      <c r="Z74" s="187">
        <v>0</v>
      </c>
      <c r="AA74" s="186">
        <v>0</v>
      </c>
      <c r="AB74" s="157">
        <v>0</v>
      </c>
      <c r="AC74" s="184">
        <v>8000000</v>
      </c>
      <c r="AD74" s="157">
        <v>0</v>
      </c>
      <c r="AE74" s="184">
        <v>0</v>
      </c>
      <c r="AF74" s="170">
        <v>0</v>
      </c>
      <c r="AG74" s="278">
        <v>0</v>
      </c>
      <c r="AH74" s="279">
        <v>0</v>
      </c>
      <c r="AI74" s="180">
        <f t="shared" si="15"/>
        <v>8000000</v>
      </c>
      <c r="AJ74" s="240">
        <f>E74-AI74</f>
        <v>25179367.260000002</v>
      </c>
      <c r="AK74" s="240">
        <v>0</v>
      </c>
      <c r="AL74" s="241">
        <v>0</v>
      </c>
      <c r="AM74" s="163" t="s">
        <v>601</v>
      </c>
      <c r="AN74" s="181">
        <f t="shared" si="16"/>
        <v>8000000</v>
      </c>
      <c r="AO74" s="181">
        <f t="shared" si="18"/>
        <v>0</v>
      </c>
      <c r="AP74" s="181">
        <f t="shared" si="19"/>
        <v>-8000000</v>
      </c>
    </row>
    <row r="75" spans="1:16361" s="163" customFormat="1" ht="45.75" thickBot="1" x14ac:dyDescent="0.3">
      <c r="A75" s="160">
        <v>70</v>
      </c>
      <c r="B75" s="160" t="s">
        <v>182</v>
      </c>
      <c r="C75" s="160" t="s">
        <v>331</v>
      </c>
      <c r="D75" s="161" t="s">
        <v>604</v>
      </c>
      <c r="E75" s="162">
        <v>480755.16</v>
      </c>
      <c r="F75" s="180">
        <f t="shared" si="20"/>
        <v>283848.21999999997</v>
      </c>
      <c r="G75" s="184">
        <v>283848.22000000003</v>
      </c>
      <c r="H75" s="184">
        <f t="shared" ref="H75:H80" si="21">F75-G75</f>
        <v>0</v>
      </c>
      <c r="I75" s="147">
        <f t="shared" si="17"/>
        <v>196906.94</v>
      </c>
      <c r="J75" s="185">
        <v>0</v>
      </c>
      <c r="K75" s="186">
        <v>0</v>
      </c>
      <c r="L75" s="187">
        <v>0</v>
      </c>
      <c r="M75" s="235">
        <v>0</v>
      </c>
      <c r="N75" s="187">
        <v>0</v>
      </c>
      <c r="O75" s="186">
        <v>0</v>
      </c>
      <c r="P75" s="187">
        <v>0</v>
      </c>
      <c r="Q75" s="186">
        <v>0</v>
      </c>
      <c r="R75" s="187">
        <v>0</v>
      </c>
      <c r="S75" s="186">
        <v>0</v>
      </c>
      <c r="T75" s="187">
        <v>0</v>
      </c>
      <c r="U75" s="186">
        <v>0</v>
      </c>
      <c r="V75" s="187">
        <v>0</v>
      </c>
      <c r="W75" s="186">
        <v>0</v>
      </c>
      <c r="X75" s="187">
        <v>0</v>
      </c>
      <c r="Y75" s="186">
        <v>0</v>
      </c>
      <c r="Z75" s="187">
        <v>0</v>
      </c>
      <c r="AA75" s="186">
        <f>40062.93*2</f>
        <v>80125.86</v>
      </c>
      <c r="AB75" s="157">
        <v>0</v>
      </c>
      <c r="AC75" s="184">
        <v>40062.93</v>
      </c>
      <c r="AD75" s="157">
        <f>120188.79-4026.29</f>
        <v>116162.5</v>
      </c>
      <c r="AE75" s="180">
        <v>40062.93</v>
      </c>
      <c r="AF75" s="265">
        <f>40062.93+40092.76-29.83</f>
        <v>80125.86</v>
      </c>
      <c r="AG75" s="180">
        <f>40062.93*2</f>
        <v>80125.86</v>
      </c>
      <c r="AH75" s="265">
        <f>46434.93+41124.93</f>
        <v>87559.86</v>
      </c>
      <c r="AI75" s="180">
        <f t="shared" ref="AI75:AI80" si="22">K75+M75+O75+Q75+S75+U75+W75+Y75+AA75+AC75+AE75+AG75</f>
        <v>240377.58000000002</v>
      </c>
      <c r="AJ75" s="181">
        <f>E75-AI75</f>
        <v>240377.57999999996</v>
      </c>
      <c r="AK75" s="181">
        <v>0</v>
      </c>
      <c r="AL75" s="181">
        <v>0</v>
      </c>
      <c r="AM75" s="310" t="s">
        <v>645</v>
      </c>
      <c r="AN75" s="181">
        <f t="shared" si="16"/>
        <v>240377.58000000002</v>
      </c>
      <c r="AO75" s="181">
        <f t="shared" si="18"/>
        <v>283848.21999999997</v>
      </c>
      <c r="AP75" s="181">
        <f t="shared" si="19"/>
        <v>43470.639999999956</v>
      </c>
    </row>
    <row r="76" spans="1:16361" s="163" customFormat="1" ht="75.75" thickBot="1" x14ac:dyDescent="0.3">
      <c r="A76" s="160">
        <v>71</v>
      </c>
      <c r="B76" s="160" t="s">
        <v>558</v>
      </c>
      <c r="C76" s="160" t="s">
        <v>331</v>
      </c>
      <c r="D76" s="161" t="s">
        <v>559</v>
      </c>
      <c r="E76" s="162">
        <v>259686000</v>
      </c>
      <c r="F76" s="180">
        <f>AO76</f>
        <v>85518.42</v>
      </c>
      <c r="G76" s="184">
        <f>F76</f>
        <v>85518.42</v>
      </c>
      <c r="H76" s="184">
        <f t="shared" si="21"/>
        <v>0</v>
      </c>
      <c r="I76" s="147">
        <f t="shared" si="17"/>
        <v>259600481.58000001</v>
      </c>
      <c r="J76" s="185">
        <v>0</v>
      </c>
      <c r="K76" s="186">
        <v>0</v>
      </c>
      <c r="L76" s="187">
        <v>0</v>
      </c>
      <c r="M76" s="235">
        <v>0</v>
      </c>
      <c r="N76" s="187">
        <v>0</v>
      </c>
      <c r="O76" s="186">
        <v>0</v>
      </c>
      <c r="P76" s="187">
        <v>0</v>
      </c>
      <c r="Q76" s="186">
        <v>0</v>
      </c>
      <c r="R76" s="187">
        <v>0</v>
      </c>
      <c r="S76" s="186">
        <v>0</v>
      </c>
      <c r="T76" s="187">
        <v>0</v>
      </c>
      <c r="U76" s="186">
        <v>0</v>
      </c>
      <c r="V76" s="187">
        <v>0</v>
      </c>
      <c r="W76" s="186">
        <v>0</v>
      </c>
      <c r="X76" s="187">
        <v>0</v>
      </c>
      <c r="Y76" s="186">
        <v>0</v>
      </c>
      <c r="Z76" s="187">
        <v>0</v>
      </c>
      <c r="AA76" s="186">
        <v>0</v>
      </c>
      <c r="AB76" s="157">
        <v>5407.06</v>
      </c>
      <c r="AC76" s="184">
        <v>0</v>
      </c>
      <c r="AD76" s="157">
        <v>16616.599999999999</v>
      </c>
      <c r="AE76" s="180">
        <v>10000</v>
      </c>
      <c r="AF76" s="265">
        <v>27406.920000000002</v>
      </c>
      <c r="AG76" s="181">
        <v>10000</v>
      </c>
      <c r="AH76" s="282">
        <v>36087.839999999997</v>
      </c>
      <c r="AI76" s="180">
        <f t="shared" si="22"/>
        <v>20000</v>
      </c>
      <c r="AJ76" s="238">
        <f>(E76-F76)/7</f>
        <v>37085783.082857147</v>
      </c>
      <c r="AK76" s="238">
        <f>(E76-F76)/7</f>
        <v>37085783.082857147</v>
      </c>
      <c r="AL76" s="239">
        <f>E76-F76-AJ76-AK76</f>
        <v>185428915.41428572</v>
      </c>
      <c r="AM76" s="234" t="s">
        <v>576</v>
      </c>
      <c r="AN76" s="181">
        <f t="shared" si="16"/>
        <v>20000</v>
      </c>
      <c r="AO76" s="181">
        <f t="shared" si="18"/>
        <v>85518.42</v>
      </c>
      <c r="AP76" s="181">
        <f t="shared" si="19"/>
        <v>65518.42</v>
      </c>
    </row>
    <row r="77" spans="1:16361" s="251" customFormat="1" ht="90.75" thickBot="1" x14ac:dyDescent="0.3">
      <c r="A77" s="243">
        <v>72</v>
      </c>
      <c r="B77" s="243" t="s">
        <v>103</v>
      </c>
      <c r="C77" s="243" t="s">
        <v>608</v>
      </c>
      <c r="D77" s="244" t="s">
        <v>612</v>
      </c>
      <c r="E77" s="294">
        <v>7016592</v>
      </c>
      <c r="F77" s="294">
        <f t="shared" si="20"/>
        <v>4833869.24</v>
      </c>
      <c r="G77" s="294">
        <v>4833869.24</v>
      </c>
      <c r="H77" s="294">
        <f t="shared" si="21"/>
        <v>0</v>
      </c>
      <c r="I77" s="245">
        <f>E77-F77</f>
        <v>2182722.7599999998</v>
      </c>
      <c r="J77" s="295">
        <v>0</v>
      </c>
      <c r="K77" s="296">
        <v>0</v>
      </c>
      <c r="L77" s="297">
        <v>0</v>
      </c>
      <c r="M77" s="298">
        <v>0</v>
      </c>
      <c r="N77" s="297">
        <v>0</v>
      </c>
      <c r="O77" s="296">
        <v>0</v>
      </c>
      <c r="P77" s="297">
        <v>0</v>
      </c>
      <c r="Q77" s="296">
        <v>0</v>
      </c>
      <c r="R77" s="297">
        <v>0</v>
      </c>
      <c r="S77" s="296">
        <v>0</v>
      </c>
      <c r="T77" s="297">
        <v>0</v>
      </c>
      <c r="U77" s="296">
        <v>0</v>
      </c>
      <c r="V77" s="297">
        <v>0</v>
      </c>
      <c r="W77" s="296">
        <v>0</v>
      </c>
      <c r="X77" s="297">
        <v>0</v>
      </c>
      <c r="Y77" s="296">
        <v>0</v>
      </c>
      <c r="Z77" s="297">
        <v>0</v>
      </c>
      <c r="AA77" s="296">
        <v>0</v>
      </c>
      <c r="AB77" s="297">
        <v>0</v>
      </c>
      <c r="AC77" s="296">
        <v>0</v>
      </c>
      <c r="AD77" s="297">
        <v>0</v>
      </c>
      <c r="AE77" s="294">
        <f>1614440.42+316487.38+1553833.86+1465792.38</f>
        <v>4950554.04</v>
      </c>
      <c r="AF77" s="299">
        <f>1614440.42+316487.38+1553833.86+1349107.58</f>
        <v>4833869.24</v>
      </c>
      <c r="AG77" s="300">
        <f>E77-AD77-AE77</f>
        <v>2066037.96</v>
      </c>
      <c r="AH77" s="301"/>
      <c r="AI77" s="294">
        <f>K77+M77+O77+Q77+S77+U77+W77+Y77+AA77+AC77+AE77+AG77</f>
        <v>7016592</v>
      </c>
      <c r="AJ77" s="300">
        <v>2182722.7599999998</v>
      </c>
      <c r="AK77" s="302">
        <v>0</v>
      </c>
      <c r="AL77" s="302">
        <v>0</v>
      </c>
      <c r="AM77" s="303" t="s">
        <v>611</v>
      </c>
      <c r="AN77" s="300">
        <f t="shared" si="16"/>
        <v>7016592</v>
      </c>
      <c r="AO77" s="300">
        <f>L77+N77+P77+R77+T77+V77+X77+Z77+AB77+AD77+AF77+AH77</f>
        <v>4833869.24</v>
      </c>
      <c r="AP77" s="300">
        <f>AO77-AN77</f>
        <v>-2182722.7599999998</v>
      </c>
    </row>
    <row r="78" spans="1:16361" s="163" customFormat="1" ht="62.25" customHeight="1" thickBot="1" x14ac:dyDescent="0.3">
      <c r="A78" s="160">
        <v>73</v>
      </c>
      <c r="B78" s="160" t="s">
        <v>103</v>
      </c>
      <c r="C78" s="160" t="s">
        <v>331</v>
      </c>
      <c r="D78" s="161" t="s">
        <v>613</v>
      </c>
      <c r="E78" s="184">
        <v>3508296.13</v>
      </c>
      <c r="F78" s="180">
        <f t="shared" si="20"/>
        <v>1764232.2</v>
      </c>
      <c r="G78" s="184">
        <v>1764232.2</v>
      </c>
      <c r="H78" s="184">
        <f t="shared" si="21"/>
        <v>0</v>
      </c>
      <c r="I78" s="147">
        <f>E78-F78</f>
        <v>1744063.93</v>
      </c>
      <c r="J78" s="185">
        <v>0</v>
      </c>
      <c r="K78" s="186">
        <v>0</v>
      </c>
      <c r="L78" s="187">
        <v>0</v>
      </c>
      <c r="M78" s="235">
        <v>0</v>
      </c>
      <c r="N78" s="187">
        <v>0</v>
      </c>
      <c r="O78" s="186">
        <v>0</v>
      </c>
      <c r="P78" s="187">
        <v>0</v>
      </c>
      <c r="Q78" s="186">
        <v>0</v>
      </c>
      <c r="R78" s="187">
        <v>0</v>
      </c>
      <c r="S78" s="186">
        <v>0</v>
      </c>
      <c r="T78" s="187">
        <v>0</v>
      </c>
      <c r="U78" s="186">
        <v>0</v>
      </c>
      <c r="V78" s="187">
        <v>0</v>
      </c>
      <c r="W78" s="186">
        <v>0</v>
      </c>
      <c r="X78" s="187">
        <v>0</v>
      </c>
      <c r="Y78" s="186">
        <v>0</v>
      </c>
      <c r="Z78" s="187">
        <v>0</v>
      </c>
      <c r="AA78" s="186">
        <v>0</v>
      </c>
      <c r="AB78" s="187">
        <v>0</v>
      </c>
      <c r="AC78" s="186">
        <v>0</v>
      </c>
      <c r="AD78" s="187">
        <v>0</v>
      </c>
      <c r="AE78" s="186">
        <v>0</v>
      </c>
      <c r="AF78" s="265">
        <v>1727084.5</v>
      </c>
      <c r="AG78" s="181">
        <f>E78</f>
        <v>3508296.13</v>
      </c>
      <c r="AH78" s="282">
        <v>37147.699999999997</v>
      </c>
      <c r="AI78" s="180">
        <f t="shared" si="22"/>
        <v>3508296.13</v>
      </c>
      <c r="AJ78" s="181">
        <v>1744063.93</v>
      </c>
      <c r="AK78" s="280">
        <v>0</v>
      </c>
      <c r="AL78" s="280">
        <v>0</v>
      </c>
      <c r="AM78" s="234" t="s">
        <v>646</v>
      </c>
      <c r="AN78" s="181">
        <f t="shared" si="16"/>
        <v>3508296.13</v>
      </c>
      <c r="AO78" s="181">
        <f>L78+N78+P78+R78+T78+V78+X78+Z78+AB78+AD78+AF78+AH78</f>
        <v>1764232.2</v>
      </c>
      <c r="AP78" s="181">
        <f>AO78-AN78</f>
        <v>-1744063.93</v>
      </c>
    </row>
    <row r="79" spans="1:16361" s="163" customFormat="1" ht="60.75" thickBot="1" x14ac:dyDescent="0.3">
      <c r="A79" s="160">
        <v>74</v>
      </c>
      <c r="B79" s="160" t="s">
        <v>182</v>
      </c>
      <c r="C79" s="160" t="s">
        <v>331</v>
      </c>
      <c r="D79" s="161" t="s">
        <v>640</v>
      </c>
      <c r="E79" s="184">
        <v>496000</v>
      </c>
      <c r="F79" s="180">
        <f t="shared" si="20"/>
        <v>0</v>
      </c>
      <c r="G79" s="184">
        <v>0</v>
      </c>
      <c r="H79" s="184">
        <f t="shared" si="21"/>
        <v>0</v>
      </c>
      <c r="I79" s="147">
        <f>E79-F79</f>
        <v>496000</v>
      </c>
      <c r="J79" s="185"/>
      <c r="K79" s="186">
        <v>0</v>
      </c>
      <c r="L79" s="187">
        <v>0</v>
      </c>
      <c r="M79" s="186">
        <v>0</v>
      </c>
      <c r="N79" s="187">
        <v>0</v>
      </c>
      <c r="O79" s="186">
        <v>0</v>
      </c>
      <c r="P79" s="187">
        <v>0</v>
      </c>
      <c r="Q79" s="186">
        <v>0</v>
      </c>
      <c r="R79" s="187">
        <v>0</v>
      </c>
      <c r="S79" s="186">
        <v>0</v>
      </c>
      <c r="T79" s="187">
        <v>0</v>
      </c>
      <c r="U79" s="186">
        <v>0</v>
      </c>
      <c r="V79" s="187">
        <v>0</v>
      </c>
      <c r="W79" s="186">
        <v>0</v>
      </c>
      <c r="X79" s="187">
        <v>0</v>
      </c>
      <c r="Y79" s="186">
        <v>0</v>
      </c>
      <c r="Z79" s="187">
        <v>0</v>
      </c>
      <c r="AA79" s="186">
        <v>0</v>
      </c>
      <c r="AB79" s="187">
        <v>0</v>
      </c>
      <c r="AC79" s="186">
        <v>0</v>
      </c>
      <c r="AD79" s="187">
        <v>0</v>
      </c>
      <c r="AE79" s="186">
        <v>0</v>
      </c>
      <c r="AF79" s="265">
        <v>0</v>
      </c>
      <c r="AG79" s="181">
        <v>0</v>
      </c>
      <c r="AH79" s="282"/>
      <c r="AI79" s="180">
        <f t="shared" si="22"/>
        <v>0</v>
      </c>
      <c r="AJ79" s="181">
        <f>E79</f>
        <v>496000</v>
      </c>
      <c r="AK79" s="281">
        <v>0</v>
      </c>
      <c r="AL79" s="281">
        <v>0</v>
      </c>
      <c r="AM79" s="233" t="s">
        <v>647</v>
      </c>
      <c r="AN79" s="181">
        <f t="shared" ref="AN79:AN80" si="23">K79+M79+O79+Q79+S79+U79+W79+Y79+AA79+AC79+AE79+AG79</f>
        <v>0</v>
      </c>
      <c r="AO79" s="181">
        <f t="shared" ref="AO79:AO80" si="24">L79+N79+P79+R79+T79+V79+X79+Z79+AB79+AD79+AF79+AH79</f>
        <v>0</v>
      </c>
      <c r="AP79" s="181">
        <f t="shared" ref="AP79:AP80" si="25">AO79-AN79</f>
        <v>0</v>
      </c>
    </row>
    <row r="80" spans="1:16361" s="163" customFormat="1" ht="60.75" thickBot="1" x14ac:dyDescent="0.3">
      <c r="A80" s="160">
        <v>75</v>
      </c>
      <c r="B80" s="160" t="s">
        <v>182</v>
      </c>
      <c r="C80" s="160" t="s">
        <v>331</v>
      </c>
      <c r="D80" s="161" t="s">
        <v>641</v>
      </c>
      <c r="E80" s="184">
        <v>226639</v>
      </c>
      <c r="F80" s="180">
        <f t="shared" si="20"/>
        <v>187492.8</v>
      </c>
      <c r="G80" s="184">
        <v>187492.8</v>
      </c>
      <c r="H80" s="184">
        <f t="shared" si="21"/>
        <v>0</v>
      </c>
      <c r="I80" s="180">
        <f>E80-F80</f>
        <v>39146.200000000012</v>
      </c>
      <c r="J80" s="185"/>
      <c r="K80" s="186">
        <v>0</v>
      </c>
      <c r="L80" s="187">
        <v>0</v>
      </c>
      <c r="M80" s="186">
        <v>0</v>
      </c>
      <c r="N80" s="187">
        <v>0</v>
      </c>
      <c r="O80" s="186">
        <v>0</v>
      </c>
      <c r="P80" s="187">
        <v>0</v>
      </c>
      <c r="Q80" s="186">
        <v>0</v>
      </c>
      <c r="R80" s="187">
        <v>0</v>
      </c>
      <c r="S80" s="186">
        <v>0</v>
      </c>
      <c r="T80" s="187">
        <v>0</v>
      </c>
      <c r="U80" s="186">
        <v>0</v>
      </c>
      <c r="V80" s="187">
        <v>0</v>
      </c>
      <c r="W80" s="186">
        <v>0</v>
      </c>
      <c r="X80" s="187">
        <v>0</v>
      </c>
      <c r="Y80" s="186">
        <v>0</v>
      </c>
      <c r="Z80" s="187">
        <v>0</v>
      </c>
      <c r="AA80" s="186">
        <v>0</v>
      </c>
      <c r="AB80" s="187">
        <v>0</v>
      </c>
      <c r="AC80" s="186">
        <v>0</v>
      </c>
      <c r="AD80" s="187">
        <v>0</v>
      </c>
      <c r="AE80" s="186">
        <v>0</v>
      </c>
      <c r="AF80" s="265">
        <v>0</v>
      </c>
      <c r="AG80" s="181">
        <v>0</v>
      </c>
      <c r="AH80" s="282">
        <f>212839-25346.2</f>
        <v>187492.8</v>
      </c>
      <c r="AI80" s="180">
        <f t="shared" si="22"/>
        <v>0</v>
      </c>
      <c r="AJ80" s="181">
        <v>13800</v>
      </c>
      <c r="AK80" s="236">
        <v>0</v>
      </c>
      <c r="AL80" s="236">
        <v>0</v>
      </c>
      <c r="AM80" s="233" t="s">
        <v>648</v>
      </c>
      <c r="AN80" s="181">
        <f t="shared" si="23"/>
        <v>0</v>
      </c>
      <c r="AO80" s="181">
        <f t="shared" si="24"/>
        <v>187492.8</v>
      </c>
      <c r="AP80" s="181">
        <f t="shared" si="25"/>
        <v>187492.8</v>
      </c>
    </row>
    <row r="81" spans="3:42" ht="15.75" thickBot="1" x14ac:dyDescent="0.3">
      <c r="E81" s="159">
        <f t="shared" ref="E81:M81" si="26">SUBTOTAL(9,E10:E80)</f>
        <v>648297599.30400002</v>
      </c>
      <c r="F81" s="159">
        <f t="shared" si="26"/>
        <v>299339614.80000013</v>
      </c>
      <c r="G81" s="159">
        <f t="shared" si="26"/>
        <v>297033016.3300001</v>
      </c>
      <c r="H81" s="159">
        <f t="shared" si="26"/>
        <v>2306598.4700000035</v>
      </c>
      <c r="I81" s="159">
        <f t="shared" si="26"/>
        <v>348957984.50400001</v>
      </c>
      <c r="J81" s="159">
        <f t="shared" si="26"/>
        <v>241955956.92000002</v>
      </c>
      <c r="K81" s="159">
        <f t="shared" si="26"/>
        <v>63600</v>
      </c>
      <c r="L81" s="159">
        <f t="shared" si="26"/>
        <v>0</v>
      </c>
      <c r="M81" s="159">
        <f t="shared" si="26"/>
        <v>2660812</v>
      </c>
      <c r="N81" s="159">
        <f t="shared" ref="N81:AF81" si="27">SUBTOTAL(9,N10:N80)</f>
        <v>1177146.07</v>
      </c>
      <c r="O81" s="159">
        <f t="shared" si="27"/>
        <v>5276215.0240000002</v>
      </c>
      <c r="P81" s="159">
        <f t="shared" si="27"/>
        <v>1581516.3800000001</v>
      </c>
      <c r="Q81" s="159">
        <f t="shared" si="27"/>
        <v>7404150.7799999993</v>
      </c>
      <c r="R81" s="159">
        <f t="shared" si="27"/>
        <v>4617535.6500000004</v>
      </c>
      <c r="S81" s="159">
        <f t="shared" si="27"/>
        <v>11434782.282</v>
      </c>
      <c r="T81" s="159">
        <f t="shared" si="27"/>
        <v>6819261.3999999994</v>
      </c>
      <c r="U81" s="159">
        <f t="shared" si="27"/>
        <v>6626686.0499999998</v>
      </c>
      <c r="V81" s="159">
        <f t="shared" si="27"/>
        <v>2848012.2699999996</v>
      </c>
      <c r="W81" s="159">
        <f t="shared" si="27"/>
        <v>11110807.704</v>
      </c>
      <c r="X81" s="159">
        <f t="shared" si="27"/>
        <v>11070686.640000001</v>
      </c>
      <c r="Y81" s="159">
        <f t="shared" si="27"/>
        <v>1140073.46</v>
      </c>
      <c r="Z81" s="159">
        <f t="shared" si="27"/>
        <v>6036481.6100000003</v>
      </c>
      <c r="AA81" s="159">
        <f t="shared" si="27"/>
        <v>2876079.77</v>
      </c>
      <c r="AB81" s="159">
        <f t="shared" si="27"/>
        <v>1389705.5100000002</v>
      </c>
      <c r="AC81" s="159">
        <f t="shared" si="27"/>
        <v>10994503.779999999</v>
      </c>
      <c r="AD81" s="159">
        <f t="shared" si="27"/>
        <v>5291705.6099999994</v>
      </c>
      <c r="AE81" s="159">
        <f t="shared" si="27"/>
        <v>7964363.4700000007</v>
      </c>
      <c r="AF81" s="159">
        <f t="shared" si="27"/>
        <v>13643764.07</v>
      </c>
      <c r="AG81" s="159">
        <f t="shared" ref="AG81:AL81" si="28">SUBTOTAL(9,AG10:AG80)</f>
        <v>9320953.3000000007</v>
      </c>
      <c r="AH81" s="159">
        <f t="shared" si="28"/>
        <v>2907842.6699999995</v>
      </c>
      <c r="AI81" s="159">
        <f t="shared" si="28"/>
        <v>76873027.620000005</v>
      </c>
      <c r="AJ81" s="159">
        <f t="shared" si="28"/>
        <v>85533481.186857149</v>
      </c>
      <c r="AK81" s="159">
        <f t="shared" si="28"/>
        <v>42845568.802857146</v>
      </c>
      <c r="AL81" s="159">
        <f t="shared" si="28"/>
        <v>202321386.07428572</v>
      </c>
      <c r="AM81" s="159"/>
      <c r="AN81" s="308">
        <f>SUBTOTAL(9,AN10:AN80)</f>
        <v>76873027.620000005</v>
      </c>
      <c r="AO81" s="308">
        <f>SUBTOTAL(9,AO10:AO80)</f>
        <v>57383657.880000003</v>
      </c>
      <c r="AP81" s="308">
        <f>SUBTOTAL(9,AP10:AP80)</f>
        <v>-19489369.739999998</v>
      </c>
    </row>
    <row r="82" spans="3:42" ht="15.75" thickTop="1" x14ac:dyDescent="0.25">
      <c r="G82" s="112"/>
      <c r="H82" s="112"/>
      <c r="I82" s="115"/>
    </row>
    <row r="83" spans="3:42" x14ac:dyDescent="0.25">
      <c r="C83" s="2"/>
      <c r="D83" s="3"/>
      <c r="AH83" s="306"/>
      <c r="AI83" s="306"/>
      <c r="AJ83" s="306"/>
    </row>
    <row r="84" spans="3:42" x14ac:dyDescent="0.25">
      <c r="C84" s="3" t="s">
        <v>486</v>
      </c>
      <c r="D84" s="197"/>
      <c r="E84" s="197"/>
      <c r="F84" s="114"/>
      <c r="I84" s="114"/>
      <c r="J84" s="114"/>
      <c r="K84" s="114"/>
      <c r="L84" s="114"/>
      <c r="M84" s="114"/>
      <c r="N84" s="114"/>
      <c r="O84" s="114"/>
      <c r="P84" s="114"/>
      <c r="Q84" s="114"/>
      <c r="R84" s="114"/>
      <c r="S84" s="114"/>
      <c r="T84" s="114"/>
      <c r="U84" s="114"/>
      <c r="V84" s="114"/>
      <c r="W84" s="114"/>
      <c r="Y84" s="114"/>
      <c r="AA84" s="114"/>
      <c r="AC84" s="114"/>
      <c r="AE84" s="114"/>
      <c r="AG84" s="114"/>
      <c r="AH84" s="306"/>
      <c r="AI84" s="307"/>
      <c r="AJ84" s="306"/>
    </row>
    <row r="85" spans="3:42" x14ac:dyDescent="0.25">
      <c r="D85" s="198"/>
      <c r="E85" s="197"/>
      <c r="AH85" s="306"/>
      <c r="AI85" s="306"/>
      <c r="AJ85" s="306"/>
    </row>
    <row r="86" spans="3:42" x14ac:dyDescent="0.25">
      <c r="D86" s="199"/>
      <c r="G86" s="112"/>
      <c r="H86" s="112"/>
      <c r="AH86" s="306"/>
      <c r="AI86" s="306"/>
      <c r="AJ86" s="306"/>
      <c r="AN86" s="112"/>
      <c r="AO86" s="112"/>
      <c r="AP86" s="112"/>
    </row>
    <row r="87" spans="3:42" x14ac:dyDescent="0.25">
      <c r="D87" s="199"/>
    </row>
  </sheetData>
  <autoFilter ref="B5:C81">
    <filterColumn colId="1">
      <filters blank="1">
        <filter val="Closed 2019"/>
        <filter val="Ongoing"/>
      </filters>
    </filterColumn>
  </autoFilter>
  <mergeCells count="29">
    <mergeCell ref="B3:B5"/>
    <mergeCell ref="C3:C5"/>
    <mergeCell ref="AN3:AP4"/>
    <mergeCell ref="A2:H2"/>
    <mergeCell ref="J3:J4"/>
    <mergeCell ref="K3:AI3"/>
    <mergeCell ref="AJ3:AJ4"/>
    <mergeCell ref="AK3:AK4"/>
    <mergeCell ref="AL3:AL4"/>
    <mergeCell ref="AM3:AM4"/>
    <mergeCell ref="W4:X4"/>
    <mergeCell ref="A3:A5"/>
    <mergeCell ref="D3:D5"/>
    <mergeCell ref="E3:E5"/>
    <mergeCell ref="F3:F5"/>
    <mergeCell ref="U4:V4"/>
    <mergeCell ref="S4:T4"/>
    <mergeCell ref="AE4:AF4"/>
    <mergeCell ref="AC4:AD4"/>
    <mergeCell ref="AG4:AH4"/>
    <mergeCell ref="G3:G5"/>
    <mergeCell ref="H3:H5"/>
    <mergeCell ref="I3:I5"/>
    <mergeCell ref="K4:L4"/>
    <mergeCell ref="Y4:Z4"/>
    <mergeCell ref="M4:N4"/>
    <mergeCell ref="O4:P4"/>
    <mergeCell ref="Q4:R4"/>
    <mergeCell ref="AA4:AB4"/>
  </mergeCells>
  <pageMargins left="0.70866141732283472" right="0.70866141732283472" top="0.74803149606299213" bottom="0.74803149606299213" header="0.31496062992125984" footer="0.31496062992125984"/>
  <pageSetup paperSize="9" scale="60" fitToHeight="2" orientation="landscape"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
  <sheetViews>
    <sheetView zoomScaleNormal="100" workbookViewId="0">
      <pane xSplit="4" ySplit="3" topLeftCell="E4" activePane="bottomRight" state="frozen"/>
      <selection pane="topRight" activeCell="E1" sqref="E1"/>
      <selection pane="bottomLeft" activeCell="A4" sqref="A4"/>
      <selection pane="bottomRight"/>
    </sheetView>
  </sheetViews>
  <sheetFormatPr defaultRowHeight="15" x14ac:dyDescent="0.25"/>
  <cols>
    <col min="1" max="1" width="6" customWidth="1"/>
    <col min="2" max="2" width="6.42578125" customWidth="1"/>
    <col min="3" max="3" width="15" customWidth="1"/>
    <col min="4" max="4" width="38.42578125" customWidth="1"/>
    <col min="5" max="5" width="53.85546875" customWidth="1"/>
    <col min="6" max="6" width="20.42578125" customWidth="1"/>
    <col min="7" max="7" width="23" customWidth="1"/>
  </cols>
  <sheetData>
    <row r="1" spans="2:7" s="391" customFormat="1" ht="24" customHeight="1" x14ac:dyDescent="0.25">
      <c r="B1" s="408" t="s">
        <v>1185</v>
      </c>
      <c r="D1" s="392"/>
      <c r="E1" s="392"/>
      <c r="F1" s="393"/>
      <c r="G1" s="393"/>
    </row>
    <row r="2" spans="2:7" s="394" customFormat="1" ht="15.75" thickBot="1" x14ac:dyDescent="0.3">
      <c r="B2" s="395"/>
      <c r="F2" s="395"/>
      <c r="G2" s="395"/>
    </row>
    <row r="3" spans="2:7" s="396" customFormat="1" ht="18.75" x14ac:dyDescent="0.25">
      <c r="B3" s="397" t="s">
        <v>746</v>
      </c>
      <c r="C3" s="397" t="s">
        <v>747</v>
      </c>
      <c r="D3" s="397" t="s">
        <v>748</v>
      </c>
      <c r="E3" s="397" t="s">
        <v>749</v>
      </c>
      <c r="F3" s="397" t="s">
        <v>750</v>
      </c>
      <c r="G3" s="398" t="s">
        <v>751</v>
      </c>
    </row>
    <row r="4" spans="2:7" ht="30" customHeight="1" x14ac:dyDescent="0.25">
      <c r="B4" s="531">
        <v>1</v>
      </c>
      <c r="C4" s="775" t="s">
        <v>752</v>
      </c>
      <c r="D4" s="304" t="s">
        <v>1016</v>
      </c>
      <c r="E4" s="304" t="s">
        <v>1017</v>
      </c>
      <c r="F4" s="402">
        <v>10000</v>
      </c>
      <c r="G4" s="401" t="s">
        <v>1018</v>
      </c>
    </row>
    <row r="5" spans="2:7" ht="15" customHeight="1" x14ac:dyDescent="0.25">
      <c r="B5" s="531">
        <v>2</v>
      </c>
      <c r="C5" s="776"/>
      <c r="D5" s="304" t="s">
        <v>1016</v>
      </c>
      <c r="E5" s="304" t="s">
        <v>1195</v>
      </c>
      <c r="F5" s="402">
        <v>12000</v>
      </c>
      <c r="G5" s="401" t="s">
        <v>1196</v>
      </c>
    </row>
    <row r="6" spans="2:7" ht="30" x14ac:dyDescent="0.25">
      <c r="B6" s="531">
        <v>3</v>
      </c>
      <c r="C6" s="776"/>
      <c r="D6" s="304" t="s">
        <v>1197</v>
      </c>
      <c r="E6" s="304" t="s">
        <v>1199</v>
      </c>
      <c r="F6" s="402">
        <v>1750</v>
      </c>
      <c r="G6" s="401" t="s">
        <v>1201</v>
      </c>
    </row>
    <row r="7" spans="2:7" ht="30" x14ac:dyDescent="0.25">
      <c r="B7" s="638">
        <v>4</v>
      </c>
      <c r="C7" s="776"/>
      <c r="D7" s="304" t="s">
        <v>1197</v>
      </c>
      <c r="E7" s="304" t="s">
        <v>1200</v>
      </c>
      <c r="F7" s="402">
        <v>3500</v>
      </c>
      <c r="G7" s="401" t="s">
        <v>1202</v>
      </c>
    </row>
    <row r="8" spans="2:7" ht="30" x14ac:dyDescent="0.25">
      <c r="B8" s="638">
        <v>5</v>
      </c>
      <c r="C8" s="777"/>
      <c r="D8" s="304" t="s">
        <v>1197</v>
      </c>
      <c r="E8" s="304" t="s">
        <v>1198</v>
      </c>
      <c r="F8" s="402">
        <v>7700</v>
      </c>
      <c r="G8" s="401" t="s">
        <v>1203</v>
      </c>
    </row>
    <row r="9" spans="2:7" x14ac:dyDescent="0.25">
      <c r="B9" s="399"/>
      <c r="C9" s="399"/>
      <c r="D9" s="399"/>
      <c r="E9" s="399"/>
      <c r="F9" s="407">
        <f>SUM(F4:F8)</f>
        <v>34950</v>
      </c>
      <c r="G9" s="399"/>
    </row>
  </sheetData>
  <mergeCells count="1">
    <mergeCell ref="C4:C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tabSelected="1" topLeftCell="I3" zoomScale="154" zoomScaleNormal="154" workbookViewId="0">
      <pane ySplit="1" topLeftCell="A40" activePane="bottomLeft" state="frozen"/>
      <selection activeCell="G3" sqref="G3"/>
      <selection pane="bottomLeft" activeCell="J41" sqref="J41"/>
    </sheetView>
  </sheetViews>
  <sheetFormatPr defaultRowHeight="15" x14ac:dyDescent="0.25"/>
  <cols>
    <col min="1" max="1" width="5.7109375" customWidth="1"/>
    <col min="2" max="3" width="17.42578125" customWidth="1"/>
    <col min="4" max="4" width="47.5703125" customWidth="1"/>
    <col min="5" max="5" width="50.5703125" customWidth="1"/>
    <col min="6" max="6" width="53.140625" customWidth="1"/>
    <col min="7" max="7" width="13" customWidth="1"/>
    <col min="8" max="8" width="15.140625" customWidth="1"/>
    <col min="9" max="9" width="22.140625" customWidth="1"/>
    <col min="10" max="11" width="39.140625" customWidth="1"/>
    <col min="12" max="12" width="39.7109375" customWidth="1"/>
    <col min="13" max="13" width="22.42578125" customWidth="1"/>
    <col min="14" max="14" width="29.42578125" customWidth="1"/>
    <col min="15" max="15" width="27.28515625" style="628" customWidth="1"/>
    <col min="16" max="17" width="27.28515625" customWidth="1"/>
    <col min="18" max="18" width="25.140625" customWidth="1"/>
  </cols>
  <sheetData>
    <row r="1" spans="1:18" ht="21" x14ac:dyDescent="0.25">
      <c r="A1" s="462"/>
      <c r="B1" s="783" t="s">
        <v>572</v>
      </c>
      <c r="C1" s="784"/>
      <c r="D1" s="784"/>
      <c r="E1" s="784"/>
      <c r="F1" s="784"/>
      <c r="G1" s="784"/>
      <c r="H1" s="784"/>
      <c r="I1" s="784"/>
      <c r="J1" s="463"/>
    </row>
    <row r="2" spans="1:18" ht="15.75" thickBot="1" x14ac:dyDescent="0.3">
      <c r="A2" s="462"/>
      <c r="B2" s="785" t="s">
        <v>1029</v>
      </c>
      <c r="C2" s="786"/>
      <c r="D2" s="786"/>
      <c r="E2" s="39"/>
      <c r="F2" s="39"/>
      <c r="G2" s="39"/>
      <c r="H2" s="39"/>
      <c r="I2" s="39"/>
      <c r="J2" s="463"/>
    </row>
    <row r="3" spans="1:18" ht="15.75" thickBot="1" x14ac:dyDescent="0.3">
      <c r="A3" s="514" t="s">
        <v>0</v>
      </c>
      <c r="B3" s="515" t="s">
        <v>23</v>
      </c>
      <c r="C3" s="515" t="s">
        <v>542</v>
      </c>
      <c r="D3" s="515" t="s">
        <v>343</v>
      </c>
      <c r="E3" s="515" t="s">
        <v>344</v>
      </c>
      <c r="F3" s="515" t="s">
        <v>40</v>
      </c>
      <c r="G3" s="515" t="s">
        <v>345</v>
      </c>
      <c r="H3" s="515" t="s">
        <v>346</v>
      </c>
      <c r="I3" s="515" t="s">
        <v>347</v>
      </c>
      <c r="J3" s="515" t="s">
        <v>876</v>
      </c>
      <c r="K3" s="515" t="s">
        <v>876</v>
      </c>
      <c r="L3" s="515" t="s">
        <v>876</v>
      </c>
      <c r="M3" s="515" t="s">
        <v>876</v>
      </c>
      <c r="N3" s="515" t="s">
        <v>1215</v>
      </c>
      <c r="O3" s="515" t="s">
        <v>1215</v>
      </c>
      <c r="P3" s="515" t="s">
        <v>1215</v>
      </c>
      <c r="Q3" s="633" t="s">
        <v>348</v>
      </c>
      <c r="R3" s="633" t="s">
        <v>349</v>
      </c>
    </row>
    <row r="4" spans="1:18" ht="15.75" customHeight="1" x14ac:dyDescent="0.25">
      <c r="A4" s="516"/>
      <c r="B4" s="788" t="s">
        <v>320</v>
      </c>
      <c r="C4" s="788"/>
      <c r="D4" s="517"/>
      <c r="E4" s="518"/>
      <c r="F4" s="518"/>
      <c r="G4" s="518"/>
      <c r="H4" s="518"/>
      <c r="I4" s="518"/>
      <c r="J4" s="519" t="s">
        <v>797</v>
      </c>
      <c r="K4" s="519" t="s">
        <v>822</v>
      </c>
      <c r="L4" s="520" t="s">
        <v>877</v>
      </c>
      <c r="M4" s="520" t="s">
        <v>1030</v>
      </c>
      <c r="N4" s="546" t="s">
        <v>1031</v>
      </c>
      <c r="O4" s="546" t="s">
        <v>1070</v>
      </c>
      <c r="P4" s="546" t="s">
        <v>1204</v>
      </c>
      <c r="Q4" s="546" t="s">
        <v>1254</v>
      </c>
      <c r="R4" s="546" t="s">
        <v>1325</v>
      </c>
    </row>
    <row r="5" spans="1:18" ht="278.25" customHeight="1" x14ac:dyDescent="0.25">
      <c r="A5" s="467">
        <v>1</v>
      </c>
      <c r="B5" s="468" t="s">
        <v>823</v>
      </c>
      <c r="C5" s="468" t="s">
        <v>878</v>
      </c>
      <c r="D5" s="400" t="s">
        <v>1210</v>
      </c>
      <c r="E5" s="469" t="s">
        <v>824</v>
      </c>
      <c r="F5" s="469" t="s">
        <v>879</v>
      </c>
      <c r="G5" s="470" t="s">
        <v>825</v>
      </c>
      <c r="H5" s="471" t="s">
        <v>880</v>
      </c>
      <c r="I5" s="472" t="s">
        <v>881</v>
      </c>
      <c r="J5" s="503" t="s">
        <v>826</v>
      </c>
      <c r="K5" s="521" t="s">
        <v>1205</v>
      </c>
      <c r="L5" s="522" t="s">
        <v>1206</v>
      </c>
      <c r="M5" s="484" t="s">
        <v>1032</v>
      </c>
      <c r="N5" s="605" t="s">
        <v>1207</v>
      </c>
      <c r="O5" s="605" t="s">
        <v>1208</v>
      </c>
      <c r="P5" s="321" t="s">
        <v>1209</v>
      </c>
      <c r="Q5" s="348" t="s">
        <v>1255</v>
      </c>
    </row>
    <row r="6" spans="1:18" ht="154.5" customHeight="1" x14ac:dyDescent="0.25">
      <c r="A6" s="467">
        <v>2</v>
      </c>
      <c r="B6" s="468" t="s">
        <v>823</v>
      </c>
      <c r="C6" s="468" t="s">
        <v>878</v>
      </c>
      <c r="D6" s="475" t="s">
        <v>1211</v>
      </c>
      <c r="E6" s="476" t="s">
        <v>883</v>
      </c>
      <c r="F6" s="469" t="s">
        <v>884</v>
      </c>
      <c r="G6" s="477" t="s">
        <v>885</v>
      </c>
      <c r="H6" s="471" t="s">
        <v>880</v>
      </c>
      <c r="I6" s="472" t="s">
        <v>886</v>
      </c>
      <c r="J6" s="473" t="s">
        <v>826</v>
      </c>
      <c r="K6" s="474" t="s">
        <v>827</v>
      </c>
      <c r="L6" s="523" t="s">
        <v>882</v>
      </c>
      <c r="M6" s="484" t="s">
        <v>1033</v>
      </c>
      <c r="N6" s="605" t="s">
        <v>1212</v>
      </c>
      <c r="O6" s="605" t="s">
        <v>1072</v>
      </c>
      <c r="P6" s="605" t="s">
        <v>1072</v>
      </c>
      <c r="Q6" s="605" t="s">
        <v>1256</v>
      </c>
    </row>
    <row r="7" spans="1:18" ht="136.5" customHeight="1" thickBot="1" x14ac:dyDescent="0.3">
      <c r="A7" s="467">
        <v>3</v>
      </c>
      <c r="B7" s="468" t="s">
        <v>823</v>
      </c>
      <c r="C7" s="468" t="s">
        <v>829</v>
      </c>
      <c r="D7" s="475" t="s">
        <v>1075</v>
      </c>
      <c r="E7" s="476" t="s">
        <v>830</v>
      </c>
      <c r="F7" s="469" t="s">
        <v>887</v>
      </c>
      <c r="G7" s="477" t="s">
        <v>831</v>
      </c>
      <c r="H7" s="471" t="s">
        <v>888</v>
      </c>
      <c r="I7" s="472" t="s">
        <v>889</v>
      </c>
      <c r="J7" s="473" t="s">
        <v>826</v>
      </c>
      <c r="K7" s="478" t="s">
        <v>890</v>
      </c>
      <c r="L7" s="523" t="s">
        <v>891</v>
      </c>
      <c r="M7" s="484" t="s">
        <v>1034</v>
      </c>
      <c r="N7" s="605" t="s">
        <v>1035</v>
      </c>
      <c r="O7" s="605" t="s">
        <v>1072</v>
      </c>
      <c r="P7" s="605" t="s">
        <v>1072</v>
      </c>
      <c r="Q7" s="605" t="s">
        <v>1256</v>
      </c>
    </row>
    <row r="8" spans="1:18" ht="18.75" x14ac:dyDescent="0.25">
      <c r="A8" s="464"/>
      <c r="B8" s="787" t="s">
        <v>546</v>
      </c>
      <c r="C8" s="787"/>
      <c r="D8" s="787"/>
      <c r="E8" s="466"/>
      <c r="F8" s="466"/>
      <c r="G8" s="466"/>
      <c r="H8" s="466"/>
      <c r="I8" s="466"/>
      <c r="J8" s="439"/>
      <c r="K8" s="403"/>
      <c r="L8" s="520" t="s">
        <v>877</v>
      </c>
      <c r="M8" s="520" t="s">
        <v>1030</v>
      </c>
      <c r="N8" s="546" t="s">
        <v>1031</v>
      </c>
      <c r="O8" s="546" t="s">
        <v>1070</v>
      </c>
      <c r="P8" s="546" t="s">
        <v>1204</v>
      </c>
      <c r="Q8" s="546" t="s">
        <v>1204</v>
      </c>
    </row>
    <row r="9" spans="1:18" ht="293.25" customHeight="1" x14ac:dyDescent="0.25">
      <c r="A9" s="467">
        <v>1</v>
      </c>
      <c r="B9" s="793" t="s">
        <v>503</v>
      </c>
      <c r="C9" s="468" t="s">
        <v>543</v>
      </c>
      <c r="D9" s="607" t="s">
        <v>1213</v>
      </c>
      <c r="E9" s="479" t="s">
        <v>892</v>
      </c>
      <c r="F9" s="479" t="s">
        <v>893</v>
      </c>
      <c r="G9" s="468" t="s">
        <v>591</v>
      </c>
      <c r="H9" s="480" t="s">
        <v>894</v>
      </c>
      <c r="I9" s="447" t="s">
        <v>1221</v>
      </c>
      <c r="J9" s="447" t="s">
        <v>803</v>
      </c>
      <c r="K9" s="481" t="s">
        <v>853</v>
      </c>
      <c r="L9" s="523" t="s">
        <v>882</v>
      </c>
      <c r="M9" s="484" t="s">
        <v>1036</v>
      </c>
      <c r="N9" s="605" t="s">
        <v>1216</v>
      </c>
      <c r="O9" s="605" t="s">
        <v>1214</v>
      </c>
      <c r="P9" s="665" t="s">
        <v>1217</v>
      </c>
      <c r="Q9" s="665" t="s">
        <v>1347</v>
      </c>
      <c r="R9" s="802" t="s">
        <v>1348</v>
      </c>
    </row>
    <row r="10" spans="1:18" ht="222.75" customHeight="1" x14ac:dyDescent="0.25">
      <c r="A10" s="467">
        <v>2</v>
      </c>
      <c r="B10" s="793" t="s">
        <v>503</v>
      </c>
      <c r="C10" s="468" t="s">
        <v>895</v>
      </c>
      <c r="D10" s="479" t="s">
        <v>1222</v>
      </c>
      <c r="E10" s="607" t="s">
        <v>896</v>
      </c>
      <c r="F10" s="479" t="s">
        <v>897</v>
      </c>
      <c r="G10" s="468" t="s">
        <v>898</v>
      </c>
      <c r="H10" s="480" t="s">
        <v>804</v>
      </c>
      <c r="I10" s="479" t="s">
        <v>1037</v>
      </c>
      <c r="J10" s="479" t="s">
        <v>899</v>
      </c>
      <c r="K10" s="482" t="s">
        <v>854</v>
      </c>
      <c r="L10" s="524" t="s">
        <v>996</v>
      </c>
      <c r="M10" s="484" t="s">
        <v>1038</v>
      </c>
      <c r="N10" s="605" t="s">
        <v>1071</v>
      </c>
      <c r="O10" s="666" t="s">
        <v>1218</v>
      </c>
      <c r="P10" s="665" t="s">
        <v>1217</v>
      </c>
      <c r="Q10" s="665" t="s">
        <v>1351</v>
      </c>
      <c r="R10" s="665" t="s">
        <v>1352</v>
      </c>
    </row>
    <row r="11" spans="1:18" ht="210" x14ac:dyDescent="0.25">
      <c r="A11" s="467">
        <v>3</v>
      </c>
      <c r="B11" s="793" t="s">
        <v>503</v>
      </c>
      <c r="C11" s="468" t="s">
        <v>901</v>
      </c>
      <c r="D11" s="608" t="s">
        <v>1223</v>
      </c>
      <c r="E11" s="483" t="s">
        <v>902</v>
      </c>
      <c r="F11" s="479" t="s">
        <v>997</v>
      </c>
      <c r="G11" s="468" t="s">
        <v>832</v>
      </c>
      <c r="H11" s="480" t="s">
        <v>903</v>
      </c>
      <c r="I11" s="472" t="s">
        <v>1039</v>
      </c>
      <c r="J11" s="479" t="s">
        <v>484</v>
      </c>
      <c r="K11" s="484" t="s">
        <v>904</v>
      </c>
      <c r="L11" s="523" t="s">
        <v>882</v>
      </c>
      <c r="M11" s="484" t="s">
        <v>1040</v>
      </c>
      <c r="N11" s="605" t="s">
        <v>1219</v>
      </c>
      <c r="O11" s="666" t="s">
        <v>1220</v>
      </c>
      <c r="P11" s="667" t="s">
        <v>1217</v>
      </c>
      <c r="Q11" s="667" t="s">
        <v>1217</v>
      </c>
      <c r="R11" s="802" t="s">
        <v>1353</v>
      </c>
    </row>
    <row r="12" spans="1:18" ht="9.75" hidden="1" customHeight="1" x14ac:dyDescent="0.25">
      <c r="A12" s="467"/>
      <c r="B12" s="468" t="s">
        <v>503</v>
      </c>
      <c r="C12" s="468" t="s">
        <v>900</v>
      </c>
      <c r="D12" s="608" t="s">
        <v>905</v>
      </c>
      <c r="E12" s="483" t="s">
        <v>906</v>
      </c>
      <c r="F12" s="479" t="s">
        <v>907</v>
      </c>
      <c r="G12" s="468" t="s">
        <v>908</v>
      </c>
      <c r="H12" s="480">
        <v>43921</v>
      </c>
      <c r="I12" s="472" t="s">
        <v>998</v>
      </c>
      <c r="J12" s="479" t="s">
        <v>484</v>
      </c>
      <c r="K12" s="484" t="s">
        <v>909</v>
      </c>
      <c r="L12" s="523" t="s">
        <v>882</v>
      </c>
      <c r="M12" s="484" t="s">
        <v>1041</v>
      </c>
      <c r="N12" s="547" t="s">
        <v>652</v>
      </c>
      <c r="O12" s="630"/>
      <c r="P12" s="668"/>
      <c r="Q12" s="668"/>
    </row>
    <row r="13" spans="1:18" ht="102" customHeight="1" x14ac:dyDescent="0.25">
      <c r="A13" s="467">
        <v>4</v>
      </c>
      <c r="B13" s="793" t="s">
        <v>503</v>
      </c>
      <c r="C13" s="468" t="s">
        <v>900</v>
      </c>
      <c r="D13" s="608" t="s">
        <v>1257</v>
      </c>
      <c r="E13" s="483" t="s">
        <v>1259</v>
      </c>
      <c r="F13" s="400" t="s">
        <v>1260</v>
      </c>
      <c r="G13" s="468" t="s">
        <v>1258</v>
      </c>
      <c r="H13" s="480">
        <v>43921</v>
      </c>
      <c r="I13" s="479" t="s">
        <v>1264</v>
      </c>
      <c r="J13" s="668"/>
      <c r="K13" s="668"/>
      <c r="L13" s="668"/>
      <c r="M13" s="346" t="s">
        <v>484</v>
      </c>
      <c r="N13" s="346" t="s">
        <v>484</v>
      </c>
      <c r="O13" s="625" t="s">
        <v>484</v>
      </c>
      <c r="P13" s="667" t="s">
        <v>484</v>
      </c>
      <c r="Q13" s="687" t="s">
        <v>1350</v>
      </c>
      <c r="R13" s="803" t="s">
        <v>1354</v>
      </c>
    </row>
    <row r="14" spans="1:18" ht="135" x14ac:dyDescent="0.25">
      <c r="A14" s="684">
        <v>5</v>
      </c>
      <c r="B14" s="801" t="s">
        <v>503</v>
      </c>
      <c r="C14" s="689" t="s">
        <v>900</v>
      </c>
      <c r="D14" s="321" t="s">
        <v>1261</v>
      </c>
      <c r="E14" s="686" t="s">
        <v>1265</v>
      </c>
      <c r="F14" s="321" t="s">
        <v>1262</v>
      </c>
      <c r="G14" s="685" t="s">
        <v>1263</v>
      </c>
      <c r="H14" s="319" t="s">
        <v>547</v>
      </c>
      <c r="I14" s="690" t="s">
        <v>1264</v>
      </c>
      <c r="J14" s="668"/>
      <c r="K14" s="668"/>
      <c r="L14" s="668"/>
      <c r="M14" s="668"/>
      <c r="N14" s="668"/>
      <c r="O14" s="683"/>
      <c r="P14" s="668"/>
      <c r="Q14" s="692" t="s">
        <v>1349</v>
      </c>
      <c r="R14" s="668"/>
    </row>
    <row r="15" spans="1:18" ht="90" x14ac:dyDescent="0.25">
      <c r="A15" s="688">
        <v>6</v>
      </c>
      <c r="B15" s="801" t="s">
        <v>503</v>
      </c>
      <c r="C15" s="689" t="s">
        <v>900</v>
      </c>
      <c r="D15" s="348" t="s">
        <v>1267</v>
      </c>
      <c r="E15" s="483" t="s">
        <v>1268</v>
      </c>
      <c r="F15" s="400" t="s">
        <v>1269</v>
      </c>
      <c r="G15" s="468" t="s">
        <v>1270</v>
      </c>
      <c r="H15" s="347"/>
      <c r="I15" s="479" t="s">
        <v>1271</v>
      </c>
      <c r="J15" s="346" t="s">
        <v>484</v>
      </c>
      <c r="K15" s="346" t="s">
        <v>484</v>
      </c>
      <c r="L15" s="346" t="s">
        <v>484</v>
      </c>
      <c r="M15" s="346" t="s">
        <v>484</v>
      </c>
      <c r="N15" s="346" t="s">
        <v>484</v>
      </c>
      <c r="O15" s="346" t="s">
        <v>484</v>
      </c>
      <c r="P15" s="691" t="s">
        <v>1345</v>
      </c>
      <c r="Q15" s="667" t="s">
        <v>1272</v>
      </c>
      <c r="R15" s="667" t="s">
        <v>1346</v>
      </c>
    </row>
    <row r="16" spans="1:18" ht="18.75" x14ac:dyDescent="0.25">
      <c r="A16" s="464"/>
      <c r="B16" s="787" t="s">
        <v>353</v>
      </c>
      <c r="C16" s="787"/>
      <c r="D16" s="787"/>
      <c r="E16" s="466"/>
      <c r="F16" s="466"/>
      <c r="G16" s="466"/>
      <c r="H16" s="466"/>
      <c r="I16" s="466"/>
      <c r="J16" s="403"/>
      <c r="K16" s="485"/>
      <c r="L16" s="439"/>
      <c r="M16" s="439"/>
      <c r="N16" s="681"/>
      <c r="O16" s="682"/>
      <c r="P16" s="682"/>
      <c r="Q16" s="629"/>
      <c r="R16" s="629"/>
    </row>
    <row r="17" spans="1:18" ht="189.75" customHeight="1" x14ac:dyDescent="0.25">
      <c r="A17" s="467">
        <v>1</v>
      </c>
      <c r="B17" s="793" t="s">
        <v>715</v>
      </c>
      <c r="C17" s="488" t="s">
        <v>716</v>
      </c>
      <c r="D17" s="609" t="s">
        <v>1224</v>
      </c>
      <c r="E17" s="607" t="s">
        <v>910</v>
      </c>
      <c r="F17" s="487" t="s">
        <v>911</v>
      </c>
      <c r="G17" s="477" t="s">
        <v>717</v>
      </c>
      <c r="H17" s="471" t="s">
        <v>651</v>
      </c>
      <c r="I17" s="472" t="s">
        <v>912</v>
      </c>
      <c r="J17" s="479" t="s">
        <v>913</v>
      </c>
      <c r="K17" s="482" t="s">
        <v>833</v>
      </c>
      <c r="L17" s="523" t="s">
        <v>882</v>
      </c>
      <c r="M17" s="484" t="s">
        <v>1042</v>
      </c>
      <c r="N17" s="606" t="s">
        <v>1226</v>
      </c>
      <c r="O17" s="669" t="s">
        <v>1225</v>
      </c>
      <c r="P17" s="669" t="s">
        <v>1229</v>
      </c>
      <c r="Q17" s="669" t="s">
        <v>1277</v>
      </c>
      <c r="R17" s="669" t="s">
        <v>1344</v>
      </c>
    </row>
    <row r="18" spans="1:18" ht="160.5" customHeight="1" x14ac:dyDescent="0.25">
      <c r="A18" s="467">
        <v>2</v>
      </c>
      <c r="B18" s="793" t="s">
        <v>310</v>
      </c>
      <c r="C18" s="468" t="s">
        <v>914</v>
      </c>
      <c r="D18" s="610" t="s">
        <v>1230</v>
      </c>
      <c r="E18" s="473" t="s">
        <v>590</v>
      </c>
      <c r="F18" s="487" t="s">
        <v>915</v>
      </c>
      <c r="G18" s="477" t="s">
        <v>650</v>
      </c>
      <c r="H18" s="471" t="s">
        <v>798</v>
      </c>
      <c r="I18" s="486" t="s">
        <v>916</v>
      </c>
      <c r="J18" s="472" t="s">
        <v>917</v>
      </c>
      <c r="K18" s="481" t="s">
        <v>855</v>
      </c>
      <c r="L18" s="523" t="s">
        <v>882</v>
      </c>
      <c r="M18" s="484" t="s">
        <v>999</v>
      </c>
      <c r="N18" s="605" t="s">
        <v>1227</v>
      </c>
      <c r="O18" s="666" t="s">
        <v>1228</v>
      </c>
      <c r="P18" s="348" t="s">
        <v>1231</v>
      </c>
      <c r="Q18" s="348" t="s">
        <v>1342</v>
      </c>
      <c r="R18" s="348" t="s">
        <v>1343</v>
      </c>
    </row>
    <row r="19" spans="1:18" ht="105.75" hidden="1" customHeight="1" x14ac:dyDescent="0.25">
      <c r="A19" s="467"/>
      <c r="B19" s="468" t="s">
        <v>799</v>
      </c>
      <c r="C19" s="468" t="s">
        <v>543</v>
      </c>
      <c r="D19" s="473" t="s">
        <v>800</v>
      </c>
      <c r="E19" s="473" t="s">
        <v>801</v>
      </c>
      <c r="F19" s="487" t="s">
        <v>918</v>
      </c>
      <c r="G19" s="477" t="s">
        <v>802</v>
      </c>
      <c r="H19" s="471" t="s">
        <v>651</v>
      </c>
      <c r="I19" s="486" t="s">
        <v>919</v>
      </c>
      <c r="J19" s="489" t="s">
        <v>652</v>
      </c>
      <c r="K19" s="490" t="s">
        <v>652</v>
      </c>
      <c r="L19" s="490" t="s">
        <v>652</v>
      </c>
      <c r="M19" s="490" t="s">
        <v>652</v>
      </c>
      <c r="N19" s="548"/>
    </row>
    <row r="20" spans="1:18" ht="18.75" x14ac:dyDescent="0.25">
      <c r="A20" s="464"/>
      <c r="B20" s="525" t="s">
        <v>319</v>
      </c>
      <c r="C20" s="465"/>
      <c r="D20" s="465"/>
      <c r="E20" s="466"/>
      <c r="F20" s="466"/>
      <c r="G20" s="466"/>
      <c r="H20" s="466"/>
      <c r="I20" s="466"/>
      <c r="J20" s="485"/>
      <c r="K20" s="485"/>
      <c r="L20" s="439"/>
      <c r="M20" s="439"/>
      <c r="N20" s="693"/>
      <c r="O20" s="693"/>
      <c r="P20" s="693"/>
      <c r="Q20" s="693"/>
    </row>
    <row r="21" spans="1:18" x14ac:dyDescent="0.25">
      <c r="B21" s="799"/>
      <c r="C21" s="668"/>
      <c r="D21" s="668" t="s">
        <v>1281</v>
      </c>
      <c r="E21" s="668"/>
      <c r="F21" s="668"/>
      <c r="G21" s="668"/>
      <c r="H21" s="668"/>
      <c r="I21" s="668"/>
      <c r="J21" s="668"/>
      <c r="K21" s="668"/>
      <c r="L21" s="668"/>
      <c r="M21" s="668"/>
      <c r="N21" s="668"/>
      <c r="O21" s="683"/>
      <c r="P21" s="668"/>
      <c r="Q21" s="668"/>
    </row>
    <row r="22" spans="1:18" ht="18.75" x14ac:dyDescent="0.25">
      <c r="A22" s="491"/>
      <c r="B22" s="778" t="s">
        <v>318</v>
      </c>
      <c r="C22" s="778"/>
      <c r="D22" s="778"/>
      <c r="E22" s="800"/>
      <c r="F22" s="466"/>
      <c r="G22" s="466"/>
      <c r="H22" s="466"/>
      <c r="I22" s="466"/>
      <c r="J22" s="403"/>
      <c r="K22" s="439"/>
      <c r="L22" s="675"/>
      <c r="M22" s="439"/>
      <c r="N22" s="681"/>
      <c r="O22" s="682"/>
      <c r="P22" s="682"/>
      <c r="Q22" s="682"/>
    </row>
    <row r="23" spans="1:18" ht="229.5" hidden="1" customHeight="1" x14ac:dyDescent="0.25">
      <c r="A23" s="467"/>
      <c r="B23" s="468" t="s">
        <v>834</v>
      </c>
      <c r="C23" s="479" t="s">
        <v>835</v>
      </c>
      <c r="D23" s="492" t="s">
        <v>836</v>
      </c>
      <c r="E23" s="493" t="s">
        <v>837</v>
      </c>
      <c r="F23" s="494" t="s">
        <v>921</v>
      </c>
      <c r="G23" s="468" t="s">
        <v>649</v>
      </c>
      <c r="H23" s="495">
        <v>43910</v>
      </c>
      <c r="I23" s="494" t="s">
        <v>922</v>
      </c>
      <c r="J23" s="473" t="s">
        <v>826</v>
      </c>
      <c r="K23" s="527" t="s">
        <v>1000</v>
      </c>
      <c r="L23" s="523" t="s">
        <v>652</v>
      </c>
      <c r="M23" s="549" t="s">
        <v>1001</v>
      </c>
      <c r="N23" s="478" t="s">
        <v>652</v>
      </c>
    </row>
    <row r="24" spans="1:18" ht="135" x14ac:dyDescent="0.25">
      <c r="A24" s="467">
        <v>1</v>
      </c>
      <c r="B24" s="793" t="s">
        <v>834</v>
      </c>
      <c r="C24" s="479" t="s">
        <v>838</v>
      </c>
      <c r="D24" s="611" t="s">
        <v>1233</v>
      </c>
      <c r="E24" s="611" t="s">
        <v>839</v>
      </c>
      <c r="F24" s="494" t="s">
        <v>923</v>
      </c>
      <c r="G24" s="468" t="s">
        <v>924</v>
      </c>
      <c r="H24" s="496">
        <v>43952</v>
      </c>
      <c r="I24" s="473" t="s">
        <v>1002</v>
      </c>
      <c r="J24" s="473" t="s">
        <v>826</v>
      </c>
      <c r="K24" s="481" t="s">
        <v>855</v>
      </c>
      <c r="L24" s="523" t="s">
        <v>882</v>
      </c>
      <c r="M24" s="484" t="s">
        <v>1003</v>
      </c>
      <c r="N24" s="605" t="s">
        <v>1073</v>
      </c>
      <c r="O24" s="666" t="s">
        <v>1232</v>
      </c>
      <c r="P24" s="668"/>
      <c r="Q24" s="348" t="s">
        <v>1283</v>
      </c>
      <c r="R24" s="329" t="s">
        <v>1326</v>
      </c>
    </row>
    <row r="25" spans="1:18" ht="306" customHeight="1" x14ac:dyDescent="0.25">
      <c r="A25" s="467">
        <v>2</v>
      </c>
      <c r="B25" s="793" t="s">
        <v>834</v>
      </c>
      <c r="C25" s="479" t="s">
        <v>840</v>
      </c>
      <c r="D25" s="612" t="s">
        <v>1234</v>
      </c>
      <c r="E25" s="497" t="s">
        <v>841</v>
      </c>
      <c r="F25" s="494" t="s">
        <v>926</v>
      </c>
      <c r="G25" s="477" t="s">
        <v>842</v>
      </c>
      <c r="H25" s="496">
        <v>43952</v>
      </c>
      <c r="I25" s="473" t="s">
        <v>925</v>
      </c>
      <c r="J25" s="473" t="s">
        <v>826</v>
      </c>
      <c r="K25" s="527" t="s">
        <v>1004</v>
      </c>
      <c r="L25" s="523" t="s">
        <v>882</v>
      </c>
      <c r="M25" s="484" t="s">
        <v>1005</v>
      </c>
      <c r="N25" s="605" t="s">
        <v>1074</v>
      </c>
      <c r="O25" s="606" t="s">
        <v>1235</v>
      </c>
      <c r="P25" s="348" t="s">
        <v>1236</v>
      </c>
      <c r="Q25" s="348" t="s">
        <v>1282</v>
      </c>
      <c r="R25" s="329" t="s">
        <v>1326</v>
      </c>
    </row>
    <row r="26" spans="1:18" ht="173.25" customHeight="1" x14ac:dyDescent="0.25">
      <c r="A26" s="467">
        <v>3</v>
      </c>
      <c r="B26" s="793" t="s">
        <v>834</v>
      </c>
      <c r="C26" s="473" t="s">
        <v>843</v>
      </c>
      <c r="D26" s="612" t="s">
        <v>1237</v>
      </c>
      <c r="E26" s="497" t="s">
        <v>844</v>
      </c>
      <c r="F26" s="494" t="s">
        <v>927</v>
      </c>
      <c r="G26" s="477" t="s">
        <v>828</v>
      </c>
      <c r="H26" s="496">
        <v>43952</v>
      </c>
      <c r="I26" s="494" t="s">
        <v>1006</v>
      </c>
      <c r="J26" s="473" t="s">
        <v>826</v>
      </c>
      <c r="K26" s="484" t="s">
        <v>1007</v>
      </c>
      <c r="L26" s="523" t="s">
        <v>882</v>
      </c>
      <c r="M26" s="484" t="s">
        <v>1043</v>
      </c>
      <c r="N26" s="606" t="s">
        <v>1238</v>
      </c>
      <c r="O26" s="618" t="s">
        <v>1239</v>
      </c>
      <c r="P26" s="618" t="s">
        <v>1240</v>
      </c>
      <c r="Q26" s="618" t="s">
        <v>1284</v>
      </c>
      <c r="R26" s="329" t="s">
        <v>1326</v>
      </c>
    </row>
    <row r="27" spans="1:18" ht="18.75" x14ac:dyDescent="0.25">
      <c r="A27" s="491"/>
      <c r="B27" s="778" t="s">
        <v>526</v>
      </c>
      <c r="C27" s="778"/>
      <c r="D27" s="778"/>
      <c r="E27" s="513"/>
      <c r="F27" s="466"/>
      <c r="G27" s="466"/>
      <c r="H27" s="466"/>
      <c r="I27" s="466"/>
      <c r="J27" s="498"/>
      <c r="K27" s="439"/>
      <c r="L27" s="526"/>
      <c r="M27" s="439"/>
      <c r="N27" s="546"/>
      <c r="O27" s="629"/>
      <c r="P27" s="629"/>
      <c r="Q27" s="629"/>
      <c r="R27" s="629"/>
    </row>
    <row r="28" spans="1:18" ht="255.75" hidden="1" customHeight="1" x14ac:dyDescent="0.25">
      <c r="A28" s="467"/>
      <c r="B28" s="468" t="s">
        <v>311</v>
      </c>
      <c r="C28" s="468" t="s">
        <v>544</v>
      </c>
      <c r="D28" s="479" t="s">
        <v>354</v>
      </c>
      <c r="E28" s="479" t="s">
        <v>414</v>
      </c>
      <c r="F28" s="473" t="s">
        <v>928</v>
      </c>
      <c r="G28" s="477" t="s">
        <v>355</v>
      </c>
      <c r="H28" s="477" t="s">
        <v>545</v>
      </c>
      <c r="I28" s="486" t="s">
        <v>929</v>
      </c>
      <c r="J28" s="489" t="s">
        <v>652</v>
      </c>
      <c r="K28" s="490" t="s">
        <v>652</v>
      </c>
      <c r="L28" s="490" t="s">
        <v>652</v>
      </c>
      <c r="M28" s="490" t="s">
        <v>652</v>
      </c>
      <c r="N28" s="548"/>
    </row>
    <row r="29" spans="1:18" s="623" customFormat="1" ht="152.25" customHeight="1" x14ac:dyDescent="0.25">
      <c r="A29" s="616">
        <v>1</v>
      </c>
      <c r="B29" s="794" t="s">
        <v>845</v>
      </c>
      <c r="C29" s="617" t="s">
        <v>846</v>
      </c>
      <c r="D29" s="618" t="s">
        <v>1241</v>
      </c>
      <c r="E29" s="618" t="s">
        <v>930</v>
      </c>
      <c r="F29" s="619" t="s">
        <v>1088</v>
      </c>
      <c r="G29" s="620" t="s">
        <v>847</v>
      </c>
      <c r="H29" s="620" t="s">
        <v>848</v>
      </c>
      <c r="I29" s="621" t="s">
        <v>1089</v>
      </c>
      <c r="J29" s="622" t="s">
        <v>826</v>
      </c>
      <c r="K29" s="482" t="s">
        <v>1090</v>
      </c>
      <c r="L29" s="482" t="s">
        <v>882</v>
      </c>
      <c r="M29" s="606" t="s">
        <v>1086</v>
      </c>
      <c r="N29" s="605" t="s">
        <v>1087</v>
      </c>
      <c r="O29" s="606" t="s">
        <v>1242</v>
      </c>
      <c r="P29" s="606" t="s">
        <v>1243</v>
      </c>
      <c r="Q29" s="606" t="s">
        <v>1243</v>
      </c>
      <c r="R29" s="606" t="s">
        <v>1327</v>
      </c>
    </row>
    <row r="30" spans="1:18" ht="18.75" x14ac:dyDescent="0.25">
      <c r="A30" s="491"/>
      <c r="B30" s="528" t="s">
        <v>527</v>
      </c>
      <c r="C30" s="499"/>
      <c r="D30" s="499"/>
      <c r="E30" s="466"/>
      <c r="F30" s="466"/>
      <c r="G30" s="466"/>
      <c r="H30" s="466"/>
      <c r="I30" s="466"/>
      <c r="J30" s="403"/>
      <c r="K30" s="439"/>
      <c r="L30" s="526"/>
      <c r="M30" s="439"/>
      <c r="N30" s="546"/>
      <c r="O30" s="526"/>
      <c r="P30" s="526"/>
      <c r="Q30" s="526"/>
    </row>
    <row r="31" spans="1:18" s="623" customFormat="1" ht="240" customHeight="1" x14ac:dyDescent="0.25">
      <c r="A31" s="616">
        <v>1</v>
      </c>
      <c r="B31" s="617" t="s">
        <v>490</v>
      </c>
      <c r="C31" s="794" t="s">
        <v>1377</v>
      </c>
      <c r="D31" s="805" t="s">
        <v>1378</v>
      </c>
      <c r="E31" s="805" t="s">
        <v>1379</v>
      </c>
      <c r="F31" s="447" t="s">
        <v>1380</v>
      </c>
      <c r="G31" s="617" t="s">
        <v>1381</v>
      </c>
      <c r="H31" s="624" t="s">
        <v>1370</v>
      </c>
      <c r="I31" s="622" t="s">
        <v>1382</v>
      </c>
      <c r="J31" s="447" t="s">
        <v>1383</v>
      </c>
      <c r="K31" s="606" t="s">
        <v>855</v>
      </c>
      <c r="L31" s="482" t="s">
        <v>882</v>
      </c>
      <c r="M31" s="606" t="s">
        <v>1384</v>
      </c>
      <c r="N31" s="605" t="s">
        <v>1385</v>
      </c>
      <c r="O31" s="808" t="s">
        <v>1386</v>
      </c>
      <c r="P31" s="802" t="s">
        <v>606</v>
      </c>
      <c r="Q31" s="802" t="s">
        <v>606</v>
      </c>
      <c r="R31" s="802" t="s">
        <v>606</v>
      </c>
    </row>
    <row r="32" spans="1:18" s="623" customFormat="1" ht="255" x14ac:dyDescent="0.25">
      <c r="A32" s="616">
        <v>2</v>
      </c>
      <c r="B32" s="617" t="s">
        <v>490</v>
      </c>
      <c r="C32" s="794" t="s">
        <v>1387</v>
      </c>
      <c r="D32" s="805" t="s">
        <v>1388</v>
      </c>
      <c r="E32" s="447" t="s">
        <v>1389</v>
      </c>
      <c r="F32" s="447" t="s">
        <v>1390</v>
      </c>
      <c r="G32" s="617" t="s">
        <v>1391</v>
      </c>
      <c r="H32" s="624" t="s">
        <v>1392</v>
      </c>
      <c r="I32" s="809" t="s">
        <v>1393</v>
      </c>
      <c r="J32" s="810" t="s">
        <v>484</v>
      </c>
      <c r="K32" s="606" t="s">
        <v>1394</v>
      </c>
      <c r="L32" s="482" t="s">
        <v>882</v>
      </c>
      <c r="M32" s="606" t="s">
        <v>1395</v>
      </c>
      <c r="N32" s="811" t="s">
        <v>1396</v>
      </c>
      <c r="O32" s="807" t="s">
        <v>1397</v>
      </c>
      <c r="P32" s="804"/>
      <c r="Q32" s="618" t="s">
        <v>1408</v>
      </c>
      <c r="R32" s="618" t="s">
        <v>1407</v>
      </c>
    </row>
    <row r="33" spans="1:18" s="623" customFormat="1" ht="195" x14ac:dyDescent="0.25">
      <c r="A33" s="616">
        <v>3</v>
      </c>
      <c r="B33" s="794" t="s">
        <v>490</v>
      </c>
      <c r="C33" s="617" t="s">
        <v>1398</v>
      </c>
      <c r="D33" s="618" t="s">
        <v>1399</v>
      </c>
      <c r="E33" s="812" t="s">
        <v>1400</v>
      </c>
      <c r="F33" s="618" t="s">
        <v>1401</v>
      </c>
      <c r="G33" s="617" t="s">
        <v>1391</v>
      </c>
      <c r="H33" s="625" t="s">
        <v>1402</v>
      </c>
      <c r="I33" s="809" t="s">
        <v>1403</v>
      </c>
      <c r="J33" s="810" t="s">
        <v>484</v>
      </c>
      <c r="K33" s="606" t="s">
        <v>1394</v>
      </c>
      <c r="L33" s="482" t="s">
        <v>882</v>
      </c>
      <c r="M33" s="606" t="s">
        <v>1404</v>
      </c>
      <c r="N33" s="605" t="s">
        <v>1405</v>
      </c>
      <c r="O33" s="808" t="s">
        <v>1406</v>
      </c>
      <c r="P33" s="813" t="s">
        <v>109</v>
      </c>
      <c r="Q33" s="813" t="s">
        <v>109</v>
      </c>
      <c r="R33" s="813" t="s">
        <v>109</v>
      </c>
    </row>
    <row r="34" spans="1:18" s="623" customFormat="1" ht="216" customHeight="1" x14ac:dyDescent="0.25">
      <c r="A34" s="616">
        <v>4</v>
      </c>
      <c r="B34" s="794" t="s">
        <v>490</v>
      </c>
      <c r="C34" s="617" t="s">
        <v>1365</v>
      </c>
      <c r="D34" s="805" t="s">
        <v>1366</v>
      </c>
      <c r="E34" s="447" t="s">
        <v>1367</v>
      </c>
      <c r="F34" s="447" t="s">
        <v>1368</v>
      </c>
      <c r="G34" s="617" t="s">
        <v>1369</v>
      </c>
      <c r="H34" s="624" t="s">
        <v>1370</v>
      </c>
      <c r="I34" s="622" t="s">
        <v>1371</v>
      </c>
      <c r="J34" s="447" t="s">
        <v>1372</v>
      </c>
      <c r="K34" s="606" t="s">
        <v>855</v>
      </c>
      <c r="L34" s="482" t="s">
        <v>1373</v>
      </c>
      <c r="M34" s="606" t="s">
        <v>1374</v>
      </c>
      <c r="N34" s="806" t="s">
        <v>1375</v>
      </c>
      <c r="O34" s="807" t="s">
        <v>1376</v>
      </c>
    </row>
    <row r="35" spans="1:18" ht="18.75" x14ac:dyDescent="0.25">
      <c r="A35" s="491"/>
      <c r="B35" s="631" t="s">
        <v>1115</v>
      </c>
      <c r="C35" s="632"/>
      <c r="D35" s="466"/>
      <c r="E35" s="466"/>
      <c r="F35" s="466"/>
      <c r="G35" s="466"/>
      <c r="H35" s="466"/>
      <c r="I35" s="466"/>
      <c r="J35" s="440"/>
      <c r="K35" s="439"/>
      <c r="L35" s="526"/>
      <c r="M35" s="439"/>
      <c r="N35" s="403"/>
      <c r="O35" s="403"/>
      <c r="P35" s="403"/>
      <c r="Q35" s="403"/>
    </row>
    <row r="36" spans="1:18" s="623" customFormat="1" ht="259.5" customHeight="1" x14ac:dyDescent="0.25">
      <c r="A36" s="616">
        <v>1</v>
      </c>
      <c r="B36" s="795" t="s">
        <v>1116</v>
      </c>
      <c r="C36" s="620" t="s">
        <v>826</v>
      </c>
      <c r="D36" s="621" t="s">
        <v>1328</v>
      </c>
      <c r="E36" s="621" t="s">
        <v>1329</v>
      </c>
      <c r="F36" s="621" t="s">
        <v>1330</v>
      </c>
      <c r="G36" s="620" t="s">
        <v>1130</v>
      </c>
      <c r="H36" s="624" t="s">
        <v>547</v>
      </c>
      <c r="I36" s="627" t="s">
        <v>1117</v>
      </c>
      <c r="J36" s="605" t="s">
        <v>826</v>
      </c>
      <c r="K36" s="605" t="s">
        <v>826</v>
      </c>
      <c r="L36" s="605" t="s">
        <v>1331</v>
      </c>
      <c r="M36" s="605" t="s">
        <v>1332</v>
      </c>
      <c r="N36" s="605" t="s">
        <v>1333</v>
      </c>
      <c r="O36" s="605" t="s">
        <v>1131</v>
      </c>
      <c r="P36" s="605" t="s">
        <v>1334</v>
      </c>
      <c r="Q36" s="605" t="s">
        <v>1334</v>
      </c>
      <c r="R36" s="796" t="s">
        <v>1338</v>
      </c>
    </row>
    <row r="37" spans="1:18" s="623" customFormat="1" ht="259.5" customHeight="1" x14ac:dyDescent="0.25">
      <c r="A37" s="616">
        <v>2</v>
      </c>
      <c r="B37" s="795" t="s">
        <v>1116</v>
      </c>
      <c r="C37" s="620" t="s">
        <v>826</v>
      </c>
      <c r="D37" s="621" t="s">
        <v>1335</v>
      </c>
      <c r="E37" s="621" t="s">
        <v>1337</v>
      </c>
      <c r="F37" s="621" t="s">
        <v>1336</v>
      </c>
      <c r="G37" s="620" t="s">
        <v>1119</v>
      </c>
      <c r="H37" s="624" t="s">
        <v>826</v>
      </c>
      <c r="I37" s="634" t="s">
        <v>606</v>
      </c>
      <c r="J37" s="605" t="s">
        <v>826</v>
      </c>
      <c r="K37" s="605" t="s">
        <v>826</v>
      </c>
      <c r="L37" s="605" t="s">
        <v>1141</v>
      </c>
      <c r="M37" s="605" t="s">
        <v>1140</v>
      </c>
      <c r="N37" s="605" t="s">
        <v>1135</v>
      </c>
      <c r="O37" s="605" t="s">
        <v>1132</v>
      </c>
      <c r="P37" s="605" t="s">
        <v>1244</v>
      </c>
      <c r="Q37" s="605" t="s">
        <v>1244</v>
      </c>
      <c r="R37" s="796" t="s">
        <v>1339</v>
      </c>
    </row>
    <row r="38" spans="1:18" s="623" customFormat="1" ht="259.5" customHeight="1" x14ac:dyDescent="0.25">
      <c r="A38" s="616">
        <v>3</v>
      </c>
      <c r="B38" s="795" t="s">
        <v>1116</v>
      </c>
      <c r="C38" s="620" t="s">
        <v>1128</v>
      </c>
      <c r="D38" s="621" t="s">
        <v>1129</v>
      </c>
      <c r="E38" s="621" t="s">
        <v>1120</v>
      </c>
      <c r="F38" s="621" t="s">
        <v>1121</v>
      </c>
      <c r="G38" s="620" t="s">
        <v>1122</v>
      </c>
      <c r="H38" s="624" t="s">
        <v>547</v>
      </c>
      <c r="I38" s="627" t="s">
        <v>1125</v>
      </c>
      <c r="J38" s="636" t="s">
        <v>484</v>
      </c>
      <c r="K38" s="636" t="s">
        <v>484</v>
      </c>
      <c r="L38" s="605" t="s">
        <v>1142</v>
      </c>
      <c r="M38" s="605" t="s">
        <v>1139</v>
      </c>
      <c r="N38" s="605" t="s">
        <v>1136</v>
      </c>
      <c r="O38" s="605" t="s">
        <v>1133</v>
      </c>
      <c r="P38" s="605" t="s">
        <v>1245</v>
      </c>
      <c r="Q38" s="605" t="s">
        <v>1245</v>
      </c>
      <c r="R38" s="798" t="s">
        <v>1341</v>
      </c>
    </row>
    <row r="39" spans="1:18" s="623" customFormat="1" ht="259.5" customHeight="1" x14ac:dyDescent="0.25">
      <c r="A39" s="616">
        <v>4</v>
      </c>
      <c r="B39" s="795" t="s">
        <v>1116</v>
      </c>
      <c r="C39" s="620" t="s">
        <v>1127</v>
      </c>
      <c r="D39" s="621" t="s">
        <v>1126</v>
      </c>
      <c r="E39" s="621" t="s">
        <v>1124</v>
      </c>
      <c r="F39" s="621" t="s">
        <v>1123</v>
      </c>
      <c r="G39" s="620" t="s">
        <v>1118</v>
      </c>
      <c r="H39" s="624">
        <v>44287</v>
      </c>
      <c r="I39" s="635" t="s">
        <v>1125</v>
      </c>
      <c r="J39" s="636" t="s">
        <v>484</v>
      </c>
      <c r="K39" s="636" t="s">
        <v>484</v>
      </c>
      <c r="L39" s="637" t="s">
        <v>1143</v>
      </c>
      <c r="M39" s="637" t="s">
        <v>1138</v>
      </c>
      <c r="N39" s="637" t="s">
        <v>1137</v>
      </c>
      <c r="O39" s="670" t="s">
        <v>1134</v>
      </c>
      <c r="P39" s="670" t="s">
        <v>1246</v>
      </c>
      <c r="Q39" s="670" t="s">
        <v>1246</v>
      </c>
      <c r="R39" s="797" t="s">
        <v>1340</v>
      </c>
    </row>
    <row r="40" spans="1:18" ht="18.75" x14ac:dyDescent="0.25">
      <c r="A40" s="491"/>
      <c r="B40" s="631" t="s">
        <v>1417</v>
      </c>
      <c r="C40" s="632"/>
      <c r="D40" s="466"/>
      <c r="E40" s="466"/>
      <c r="F40" s="466"/>
      <c r="G40" s="466"/>
      <c r="H40" s="466"/>
      <c r="I40" s="466"/>
      <c r="J40" s="440"/>
      <c r="K40" s="439"/>
      <c r="L40" s="674"/>
      <c r="M40" s="439"/>
      <c r="N40" s="403"/>
      <c r="O40" s="403"/>
      <c r="P40" s="403"/>
      <c r="Q40" s="439"/>
      <c r="R40" s="439"/>
    </row>
    <row r="41" spans="1:18" s="678" customFormat="1" ht="75" x14ac:dyDescent="0.25">
      <c r="A41" s="677">
        <v>1</v>
      </c>
      <c r="B41" s="822" t="s">
        <v>1418</v>
      </c>
      <c r="C41" s="823" t="s">
        <v>1114</v>
      </c>
      <c r="D41" s="679" t="s">
        <v>1424</v>
      </c>
      <c r="E41" s="679" t="s">
        <v>1425</v>
      </c>
      <c r="F41" s="679" t="s">
        <v>1426</v>
      </c>
      <c r="G41" s="679" t="s">
        <v>1427</v>
      </c>
      <c r="H41" s="825" t="s">
        <v>547</v>
      </c>
      <c r="I41" s="824" t="s">
        <v>1415</v>
      </c>
      <c r="J41" s="827" t="s">
        <v>484</v>
      </c>
      <c r="K41" s="827" t="s">
        <v>484</v>
      </c>
      <c r="L41" s="827" t="s">
        <v>484</v>
      </c>
      <c r="M41" s="827" t="s">
        <v>484</v>
      </c>
      <c r="N41" s="827" t="s">
        <v>484</v>
      </c>
      <c r="O41" s="827" t="s">
        <v>484</v>
      </c>
      <c r="P41" s="827" t="s">
        <v>484</v>
      </c>
      <c r="Q41" s="827" t="s">
        <v>484</v>
      </c>
      <c r="R41" s="828" t="s">
        <v>1423</v>
      </c>
    </row>
    <row r="42" spans="1:18" s="673" customFormat="1" ht="90" x14ac:dyDescent="0.25">
      <c r="A42" s="821">
        <v>2</v>
      </c>
      <c r="B42" s="822" t="s">
        <v>1418</v>
      </c>
      <c r="C42" s="823" t="s">
        <v>1410</v>
      </c>
      <c r="D42" s="824" t="s">
        <v>1419</v>
      </c>
      <c r="E42" s="824" t="s">
        <v>1420</v>
      </c>
      <c r="F42" s="820" t="s">
        <v>1422</v>
      </c>
      <c r="G42" s="824" t="s">
        <v>1421</v>
      </c>
      <c r="H42" s="825" t="s">
        <v>547</v>
      </c>
      <c r="I42" s="824" t="s">
        <v>1415</v>
      </c>
      <c r="J42" s="826" t="s">
        <v>484</v>
      </c>
      <c r="K42" s="826" t="s">
        <v>484</v>
      </c>
      <c r="L42" s="826" t="s">
        <v>484</v>
      </c>
      <c r="M42" s="826" t="s">
        <v>484</v>
      </c>
      <c r="N42" s="826" t="s">
        <v>484</v>
      </c>
      <c r="O42" s="826" t="s">
        <v>484</v>
      </c>
      <c r="P42" s="826" t="s">
        <v>484</v>
      </c>
      <c r="Q42" s="827" t="s">
        <v>484</v>
      </c>
      <c r="R42" s="828" t="s">
        <v>1423</v>
      </c>
    </row>
    <row r="43" spans="1:18" ht="18.75" x14ac:dyDescent="0.25">
      <c r="A43" s="491"/>
      <c r="B43" s="631" t="s">
        <v>1409</v>
      </c>
      <c r="C43" s="632"/>
      <c r="D43" s="466"/>
      <c r="E43" s="466"/>
      <c r="F43" s="466"/>
      <c r="G43" s="466"/>
      <c r="H43" s="466"/>
      <c r="I43" s="466"/>
      <c r="J43" s="440"/>
      <c r="K43" s="439"/>
      <c r="L43" s="674"/>
      <c r="M43" s="439"/>
      <c r="N43" s="403"/>
      <c r="O43" s="403"/>
      <c r="P43" s="403"/>
      <c r="Q43" s="439"/>
      <c r="R43" s="439"/>
    </row>
    <row r="44" spans="1:18" s="673" customFormat="1" ht="56.25" x14ac:dyDescent="0.25">
      <c r="A44" s="677">
        <v>1</v>
      </c>
      <c r="B44" s="815" t="s">
        <v>1409</v>
      </c>
      <c r="C44" s="617" t="s">
        <v>1410</v>
      </c>
      <c r="D44" s="679" t="s">
        <v>1411</v>
      </c>
      <c r="E44" s="679" t="s">
        <v>1412</v>
      </c>
      <c r="F44" s="679" t="s">
        <v>1414</v>
      </c>
      <c r="G44" s="677" t="s">
        <v>1413</v>
      </c>
      <c r="H44" s="624" t="s">
        <v>547</v>
      </c>
      <c r="I44" s="677" t="s">
        <v>1415</v>
      </c>
      <c r="J44" s="449" t="s">
        <v>484</v>
      </c>
      <c r="K44" s="449" t="s">
        <v>484</v>
      </c>
      <c r="L44" s="449" t="s">
        <v>484</v>
      </c>
      <c r="M44" s="449" t="s">
        <v>484</v>
      </c>
      <c r="N44" s="449" t="s">
        <v>484</v>
      </c>
      <c r="O44" s="449" t="s">
        <v>484</v>
      </c>
      <c r="P44" s="449" t="s">
        <v>484</v>
      </c>
      <c r="Q44" s="816" t="s">
        <v>484</v>
      </c>
      <c r="R44" s="450" t="s">
        <v>1416</v>
      </c>
    </row>
    <row r="45" spans="1:18" ht="18.75" x14ac:dyDescent="0.25">
      <c r="A45" s="491"/>
      <c r="B45" s="631" t="s">
        <v>1113</v>
      </c>
      <c r="C45" s="632"/>
      <c r="D45" s="466"/>
      <c r="E45" s="466"/>
      <c r="F45" s="466"/>
      <c r="G45" s="466"/>
      <c r="H45" s="466"/>
      <c r="I45" s="466"/>
      <c r="J45" s="440"/>
      <c r="K45" s="439"/>
      <c r="L45" s="814"/>
      <c r="M45" s="439"/>
      <c r="N45" s="403"/>
      <c r="O45" s="403"/>
      <c r="P45" s="403"/>
      <c r="Q45" s="439"/>
      <c r="R45" s="819"/>
    </row>
    <row r="46" spans="1:18" s="673" customFormat="1" ht="18.75" x14ac:dyDescent="0.25">
      <c r="A46" s="671"/>
      <c r="B46" s="672"/>
      <c r="C46" s="676"/>
      <c r="D46" s="679" t="s">
        <v>1247</v>
      </c>
      <c r="E46" s="679" t="s">
        <v>1247</v>
      </c>
      <c r="F46" s="679" t="s">
        <v>1247</v>
      </c>
      <c r="G46" s="677"/>
      <c r="H46" s="677"/>
      <c r="I46" s="677"/>
      <c r="J46" s="678" t="s">
        <v>484</v>
      </c>
      <c r="K46" s="678" t="s">
        <v>484</v>
      </c>
      <c r="L46" s="678" t="s">
        <v>484</v>
      </c>
      <c r="M46" s="678" t="s">
        <v>484</v>
      </c>
      <c r="N46" s="678" t="s">
        <v>484</v>
      </c>
      <c r="O46" s="678" t="s">
        <v>484</v>
      </c>
      <c r="P46" s="678" t="s">
        <v>484</v>
      </c>
      <c r="Q46" s="817" t="s">
        <v>484</v>
      </c>
      <c r="R46" s="678"/>
    </row>
    <row r="47" spans="1:18" ht="18.75" x14ac:dyDescent="0.25">
      <c r="A47" s="491"/>
      <c r="B47" s="631" t="s">
        <v>1099</v>
      </c>
      <c r="C47" s="632"/>
      <c r="D47" s="466"/>
      <c r="E47" s="466"/>
      <c r="F47" s="466"/>
      <c r="G47" s="466"/>
      <c r="H47" s="466"/>
      <c r="I47" s="466"/>
      <c r="J47" s="440"/>
      <c r="K47" s="439"/>
      <c r="L47" s="675"/>
      <c r="M47" s="439"/>
      <c r="N47" s="403"/>
      <c r="O47" s="403"/>
      <c r="P47" s="403"/>
      <c r="Q47" s="439"/>
      <c r="R47" s="819"/>
    </row>
    <row r="48" spans="1:18" s="623" customFormat="1" ht="259.5" customHeight="1" x14ac:dyDescent="0.25">
      <c r="A48" s="616">
        <v>1</v>
      </c>
      <c r="B48" s="795" t="s">
        <v>1100</v>
      </c>
      <c r="C48" s="617" t="s">
        <v>1114</v>
      </c>
      <c r="D48" s="447" t="s">
        <v>1102</v>
      </c>
      <c r="E48" s="447" t="s">
        <v>1104</v>
      </c>
      <c r="F48" s="626" t="s">
        <v>1103</v>
      </c>
      <c r="G48" s="620" t="s">
        <v>1101</v>
      </c>
      <c r="H48" s="624" t="s">
        <v>547</v>
      </c>
      <c r="I48" s="627" t="s">
        <v>1105</v>
      </c>
      <c r="J48" s="605" t="s">
        <v>1111</v>
      </c>
      <c r="K48" s="605" t="s">
        <v>1111</v>
      </c>
      <c r="L48" s="605" t="s">
        <v>1111</v>
      </c>
      <c r="M48" s="605" t="s">
        <v>1112</v>
      </c>
      <c r="N48" s="605" t="s">
        <v>1109</v>
      </c>
      <c r="O48" s="605" t="s">
        <v>1110</v>
      </c>
      <c r="P48" s="666" t="s">
        <v>1248</v>
      </c>
      <c r="Q48" s="606" t="s">
        <v>1248</v>
      </c>
      <c r="R48" s="618" t="s">
        <v>1355</v>
      </c>
    </row>
    <row r="49" spans="1:18" s="623" customFormat="1" ht="259.5" customHeight="1" x14ac:dyDescent="0.25">
      <c r="A49" s="616">
        <v>2</v>
      </c>
      <c r="B49" s="795" t="s">
        <v>1100</v>
      </c>
      <c r="C49" s="617" t="s">
        <v>1358</v>
      </c>
      <c r="D49" s="447" t="s">
        <v>1359</v>
      </c>
      <c r="E49" s="447" t="s">
        <v>1360</v>
      </c>
      <c r="F49" s="626" t="s">
        <v>1361</v>
      </c>
      <c r="G49" s="620" t="s">
        <v>1101</v>
      </c>
      <c r="H49" s="624" t="s">
        <v>547</v>
      </c>
      <c r="I49" s="627" t="s">
        <v>1362</v>
      </c>
      <c r="J49" s="605" t="s">
        <v>1111</v>
      </c>
      <c r="K49" s="605" t="s">
        <v>1111</v>
      </c>
      <c r="L49" s="605" t="s">
        <v>1111</v>
      </c>
      <c r="M49" s="605" t="s">
        <v>1112</v>
      </c>
      <c r="N49" s="605" t="s">
        <v>1109</v>
      </c>
      <c r="O49" s="605" t="s">
        <v>1363</v>
      </c>
      <c r="Q49" s="818"/>
      <c r="R49" s="618" t="s">
        <v>1364</v>
      </c>
    </row>
    <row r="50" spans="1:18" s="623" customFormat="1" ht="259.5" customHeight="1" x14ac:dyDescent="0.25">
      <c r="A50" s="616">
        <v>3</v>
      </c>
      <c r="B50" s="795" t="s">
        <v>1100</v>
      </c>
      <c r="C50" s="617" t="s">
        <v>1114</v>
      </c>
      <c r="D50" s="447" t="s">
        <v>1106</v>
      </c>
      <c r="E50" s="447" t="s">
        <v>1104</v>
      </c>
      <c r="F50" s="626" t="s">
        <v>1107</v>
      </c>
      <c r="G50" s="620" t="s">
        <v>1101</v>
      </c>
      <c r="H50" s="624" t="s">
        <v>547</v>
      </c>
      <c r="I50" s="627" t="s">
        <v>1108</v>
      </c>
      <c r="J50" s="605" t="s">
        <v>1111</v>
      </c>
      <c r="K50" s="605" t="s">
        <v>1111</v>
      </c>
      <c r="L50" s="605" t="s">
        <v>1111</v>
      </c>
      <c r="M50" s="605" t="s">
        <v>1112</v>
      </c>
      <c r="N50" s="605" t="s">
        <v>1109</v>
      </c>
      <c r="O50" s="605" t="s">
        <v>1110</v>
      </c>
      <c r="P50" s="666" t="s">
        <v>1249</v>
      </c>
      <c r="Q50" s="606" t="s">
        <v>1249</v>
      </c>
      <c r="R50" s="618" t="s">
        <v>1356</v>
      </c>
    </row>
    <row r="51" spans="1:18" ht="18.75" x14ac:dyDescent="0.25">
      <c r="A51" s="491"/>
      <c r="B51" s="529" t="s">
        <v>356</v>
      </c>
      <c r="C51" s="466"/>
      <c r="D51" s="466"/>
      <c r="E51" s="466"/>
      <c r="F51" s="466"/>
      <c r="G51" s="466"/>
      <c r="H51" s="466"/>
      <c r="I51" s="466"/>
      <c r="J51" s="440"/>
      <c r="K51" s="439"/>
      <c r="L51" s="526"/>
      <c r="M51" s="439"/>
      <c r="N51" s="403"/>
      <c r="O51" s="403"/>
    </row>
    <row r="52" spans="1:18" s="623" customFormat="1" ht="259.5" customHeight="1" x14ac:dyDescent="0.25">
      <c r="A52" s="616">
        <v>1</v>
      </c>
      <c r="B52" s="794" t="s">
        <v>293</v>
      </c>
      <c r="C52" s="617" t="s">
        <v>1091</v>
      </c>
      <c r="D52" s="447" t="s">
        <v>1250</v>
      </c>
      <c r="E52" s="447" t="s">
        <v>350</v>
      </c>
      <c r="F52" s="626" t="s">
        <v>1092</v>
      </c>
      <c r="G52" s="620" t="s">
        <v>415</v>
      </c>
      <c r="H52" s="624" t="s">
        <v>547</v>
      </c>
      <c r="I52" s="627" t="s">
        <v>1093</v>
      </c>
      <c r="J52" s="447" t="s">
        <v>1094</v>
      </c>
      <c r="K52" s="606" t="s">
        <v>1095</v>
      </c>
      <c r="L52" s="606" t="s">
        <v>1096</v>
      </c>
      <c r="M52" s="606" t="s">
        <v>1097</v>
      </c>
      <c r="N52" s="605" t="s">
        <v>1098</v>
      </c>
      <c r="O52" s="605" t="s">
        <v>1251</v>
      </c>
      <c r="P52" s="605" t="s">
        <v>1252</v>
      </c>
      <c r="Q52" s="605" t="s">
        <v>1287</v>
      </c>
      <c r="R52" s="605" t="s">
        <v>1357</v>
      </c>
    </row>
    <row r="53" spans="1:18" ht="154.5" hidden="1" customHeight="1" x14ac:dyDescent="0.25">
      <c r="A53" s="467"/>
      <c r="B53" s="468" t="s">
        <v>293</v>
      </c>
      <c r="C53" s="468" t="s">
        <v>920</v>
      </c>
      <c r="D53" s="479" t="s">
        <v>849</v>
      </c>
      <c r="E53" s="479" t="s">
        <v>850</v>
      </c>
      <c r="F53" s="487" t="s">
        <v>931</v>
      </c>
      <c r="G53" s="477" t="s">
        <v>851</v>
      </c>
      <c r="H53" s="471" t="s">
        <v>852</v>
      </c>
      <c r="I53" s="472" t="s">
        <v>932</v>
      </c>
      <c r="J53" s="489" t="s">
        <v>484</v>
      </c>
      <c r="K53" s="484" t="s">
        <v>933</v>
      </c>
      <c r="L53" s="523" t="s">
        <v>882</v>
      </c>
      <c r="M53" s="550" t="s">
        <v>1008</v>
      </c>
      <c r="N53" s="551" t="s">
        <v>1044</v>
      </c>
    </row>
    <row r="54" spans="1:18" ht="15.75" thickBot="1" x14ac:dyDescent="0.3">
      <c r="A54" s="500"/>
      <c r="B54" s="501" t="s">
        <v>357</v>
      </c>
      <c r="C54" s="502"/>
      <c r="D54" s="502"/>
      <c r="E54" s="502"/>
      <c r="F54" s="502"/>
      <c r="G54" s="502"/>
      <c r="H54" s="502"/>
      <c r="I54" s="502"/>
      <c r="J54" s="404"/>
      <c r="K54" s="404"/>
      <c r="L54" s="530"/>
      <c r="M54" s="530"/>
      <c r="N54" s="404"/>
      <c r="O54" s="404"/>
    </row>
    <row r="55" spans="1:18" ht="19.5" thickBot="1" x14ac:dyDescent="0.3">
      <c r="A55" s="462"/>
      <c r="B55" s="503"/>
      <c r="C55" s="504" t="s">
        <v>805</v>
      </c>
      <c r="D55" s="779" t="s">
        <v>934</v>
      </c>
      <c r="E55" s="780"/>
      <c r="F55" s="463"/>
      <c r="G55" s="463"/>
      <c r="H55" s="463"/>
      <c r="I55" s="505"/>
      <c r="J55" s="463"/>
    </row>
    <row r="56" spans="1:18" ht="18.75" x14ac:dyDescent="0.25">
      <c r="A56" s="462"/>
      <c r="B56" s="503"/>
      <c r="C56" s="504"/>
      <c r="D56" s="781"/>
      <c r="E56" s="782"/>
      <c r="F56" s="463"/>
      <c r="G56" s="463"/>
      <c r="H56" s="463"/>
      <c r="I56" s="505"/>
      <c r="J56" s="463"/>
    </row>
  </sheetData>
  <protectedRanges>
    <protectedRange sqref="D11" name="Range1"/>
    <protectedRange sqref="E11" name="Range1_1"/>
    <protectedRange sqref="D13" name="Range1_2"/>
    <protectedRange sqref="E13" name="Range1_3"/>
    <protectedRange sqref="D12" name="Range1_8"/>
    <protectedRange sqref="E12" name="Range1_9"/>
    <protectedRange sqref="D23" name="Range1_2_1_2" securityDescriptor=""/>
    <protectedRange sqref="E23" name="Range1_13" securityDescriptor=""/>
    <protectedRange sqref="F23" name="Range1_4_4" securityDescriptor=""/>
    <protectedRange sqref="I23 K23 M23" name="Range1_11" securityDescriptor=""/>
    <protectedRange sqref="D24" name="Range1_2_1_2_1" securityDescriptor=""/>
    <protectedRange sqref="E24" name="Range1_13_1" securityDescriptor=""/>
    <protectedRange sqref="F24" name="Range1_4_4_1" securityDescriptor=""/>
    <protectedRange sqref="E25" name="Range1_4" securityDescriptor=""/>
    <protectedRange sqref="F25" name="Range1_4_1" securityDescriptor=""/>
    <protectedRange sqref="K25" name="Range1_5" securityDescriptor=""/>
    <protectedRange sqref="E26" name="Range1_4_1_1"/>
    <protectedRange sqref="F26" name="Range1_4_1_1_1"/>
    <protectedRange sqref="I26" name="Range1_9_1" securityDescriptor=""/>
    <protectedRange sqref="E15" name="Range1_3_1"/>
  </protectedRanges>
  <mergeCells count="9">
    <mergeCell ref="B22:D22"/>
    <mergeCell ref="B27:D27"/>
    <mergeCell ref="D55:E55"/>
    <mergeCell ref="D56:E56"/>
    <mergeCell ref="B1:I1"/>
    <mergeCell ref="B2:D2"/>
    <mergeCell ref="B8:D8"/>
    <mergeCell ref="B16:D16"/>
    <mergeCell ref="B4:C4"/>
  </mergeCells>
  <hyperlinks>
    <hyperlink ref="B50" r:id="rId1"/>
    <hyperlink ref="B48" r:id="rId2"/>
    <hyperlink ref="B36" r:id="rId3" display="HIS@KKM EMR BASIC HPD"/>
    <hyperlink ref="B37" r:id="rId4" display="HIS@KKM EMR BASIC HPD"/>
    <hyperlink ref="B38" r:id="rId5" display="HIS@KKM EMR BASIC HPD"/>
    <hyperlink ref="B39" r:id="rId6" display="HIS@KKM EMR BASIC HPD"/>
    <hyperlink ref="B49" r:id="rId7"/>
  </hyperlinks>
  <pageMargins left="0.70866141732283472" right="0.70866141732283472" top="0.74803149606299213" bottom="0.74803149606299213" header="0.31496062992125984" footer="0.31496062992125984"/>
  <pageSetup paperSize="9" scale="80" orientation="landscape" verticalDpi="0"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P85"/>
  <sheetViews>
    <sheetView topLeftCell="B78" zoomScale="110" zoomScaleNormal="110" workbookViewId="0">
      <selection activeCell="B78" sqref="A78:XFD78"/>
    </sheetView>
  </sheetViews>
  <sheetFormatPr defaultColWidth="8.85546875" defaultRowHeight="12.75" x14ac:dyDescent="0.2"/>
  <cols>
    <col min="1" max="1" width="4.140625" style="7" customWidth="1"/>
    <col min="2" max="2" width="9.85546875" style="8" customWidth="1"/>
    <col min="3" max="4" width="16.140625" style="8" customWidth="1"/>
    <col min="5" max="5" width="32.42578125" style="9" customWidth="1"/>
    <col min="6" max="6" width="84.7109375" style="195" customWidth="1"/>
    <col min="7" max="16384" width="8.85546875" style="11"/>
  </cols>
  <sheetData>
    <row r="1" spans="1:6" x14ac:dyDescent="0.2">
      <c r="E1" s="9" t="s">
        <v>292</v>
      </c>
      <c r="F1" s="195" t="s">
        <v>292</v>
      </c>
    </row>
    <row r="2" spans="1:6" x14ac:dyDescent="0.2">
      <c r="B2" s="789" t="s">
        <v>676</v>
      </c>
      <c r="C2" s="789"/>
      <c r="D2" s="789"/>
      <c r="E2" s="789"/>
      <c r="F2" s="195" t="s">
        <v>292</v>
      </c>
    </row>
    <row r="3" spans="1:6" s="15" customFormat="1" ht="56.25" customHeight="1" x14ac:dyDescent="0.25">
      <c r="A3" s="12"/>
      <c r="B3" s="13" t="s">
        <v>0</v>
      </c>
      <c r="C3" s="13" t="s">
        <v>93</v>
      </c>
      <c r="D3" s="13" t="s">
        <v>71</v>
      </c>
      <c r="E3" s="13" t="s">
        <v>11</v>
      </c>
      <c r="F3" s="13" t="s">
        <v>100</v>
      </c>
    </row>
    <row r="4" spans="1:6" s="27" customFormat="1" ht="126.75" customHeight="1" x14ac:dyDescent="0.25">
      <c r="A4" s="16"/>
      <c r="B4" s="17">
        <v>1</v>
      </c>
      <c r="C4" s="17" t="s">
        <v>103</v>
      </c>
      <c r="D4" s="17" t="s">
        <v>109</v>
      </c>
      <c r="E4" s="18" t="s">
        <v>104</v>
      </c>
      <c r="F4" s="45" t="s">
        <v>936</v>
      </c>
    </row>
    <row r="5" spans="1:6" s="37" customFormat="1" ht="375.75" customHeight="1" x14ac:dyDescent="0.25">
      <c r="A5" s="28"/>
      <c r="B5" s="29">
        <v>2</v>
      </c>
      <c r="C5" s="29" t="s">
        <v>103</v>
      </c>
      <c r="D5" s="29" t="s">
        <v>109</v>
      </c>
      <c r="E5" s="30" t="s">
        <v>111</v>
      </c>
      <c r="F5" s="45" t="s">
        <v>753</v>
      </c>
    </row>
    <row r="6" spans="1:6" s="27" customFormat="1" ht="51" customHeight="1" x14ac:dyDescent="0.25">
      <c r="A6" s="16"/>
      <c r="B6" s="17">
        <v>3</v>
      </c>
      <c r="C6" s="17" t="s">
        <v>103</v>
      </c>
      <c r="D6" s="17"/>
      <c r="E6" s="18" t="s">
        <v>117</v>
      </c>
      <c r="F6" s="45" t="s">
        <v>937</v>
      </c>
    </row>
    <row r="7" spans="1:6" s="37" customFormat="1" ht="72" customHeight="1" x14ac:dyDescent="0.25">
      <c r="A7" s="28"/>
      <c r="B7" s="29">
        <v>4</v>
      </c>
      <c r="C7" s="29" t="s">
        <v>5</v>
      </c>
      <c r="D7" s="29"/>
      <c r="E7" s="30" t="s">
        <v>123</v>
      </c>
      <c r="F7" s="45" t="s">
        <v>305</v>
      </c>
    </row>
    <row r="8" spans="1:6" s="27" customFormat="1" ht="38.25" customHeight="1" x14ac:dyDescent="0.25">
      <c r="A8" s="16"/>
      <c r="B8" s="17">
        <v>5</v>
      </c>
      <c r="C8" s="17" t="s">
        <v>103</v>
      </c>
      <c r="D8" s="17" t="s">
        <v>109</v>
      </c>
      <c r="E8" s="38" t="s">
        <v>125</v>
      </c>
      <c r="F8" s="45" t="s">
        <v>108</v>
      </c>
    </row>
    <row r="9" spans="1:6" s="40" customFormat="1" ht="33" customHeight="1" x14ac:dyDescent="0.25">
      <c r="A9" s="39"/>
      <c r="B9" s="17">
        <v>6</v>
      </c>
      <c r="C9" s="17" t="s">
        <v>103</v>
      </c>
      <c r="D9" s="17" t="s">
        <v>109</v>
      </c>
      <c r="E9" s="38" t="s">
        <v>127</v>
      </c>
      <c r="F9" s="45" t="s">
        <v>108</v>
      </c>
    </row>
    <row r="10" spans="1:6" s="40" customFormat="1" ht="132.75" customHeight="1" x14ac:dyDescent="0.25">
      <c r="A10" s="39"/>
      <c r="B10" s="17">
        <v>7</v>
      </c>
      <c r="C10" s="17" t="s">
        <v>130</v>
      </c>
      <c r="D10" s="17" t="s">
        <v>109</v>
      </c>
      <c r="E10" s="38" t="s">
        <v>131</v>
      </c>
      <c r="F10" s="33" t="s">
        <v>135</v>
      </c>
    </row>
    <row r="11" spans="1:6" s="43" customFormat="1" ht="409.5" x14ac:dyDescent="0.25">
      <c r="A11" s="41"/>
      <c r="B11" s="29">
        <v>8</v>
      </c>
      <c r="C11" s="29" t="s">
        <v>130</v>
      </c>
      <c r="D11" s="17" t="s">
        <v>109</v>
      </c>
      <c r="E11" s="42" t="s">
        <v>136</v>
      </c>
      <c r="F11" s="33" t="s">
        <v>968</v>
      </c>
    </row>
    <row r="12" spans="1:6" ht="409.5" x14ac:dyDescent="0.2">
      <c r="E12" s="42" t="s">
        <v>259</v>
      </c>
      <c r="F12" s="312" t="s">
        <v>974</v>
      </c>
    </row>
    <row r="14" spans="1:6" s="40" customFormat="1" ht="15" customHeight="1" x14ac:dyDescent="0.25">
      <c r="A14" s="39"/>
      <c r="B14" s="17">
        <v>9</v>
      </c>
      <c r="C14" s="17" t="s">
        <v>130</v>
      </c>
      <c r="D14" s="17"/>
      <c r="E14" s="38" t="s">
        <v>139</v>
      </c>
      <c r="F14" s="45" t="s">
        <v>142</v>
      </c>
    </row>
    <row r="15" spans="1:6" s="40" customFormat="1" ht="30" customHeight="1" x14ac:dyDescent="0.25">
      <c r="A15" s="39"/>
      <c r="B15" s="17">
        <v>10</v>
      </c>
      <c r="C15" s="17" t="s">
        <v>130</v>
      </c>
      <c r="D15" s="17"/>
      <c r="E15" s="38" t="s">
        <v>143</v>
      </c>
      <c r="F15" s="45" t="s">
        <v>108</v>
      </c>
    </row>
    <row r="16" spans="1:6" s="43" customFormat="1" ht="153.75" customHeight="1" x14ac:dyDescent="0.25">
      <c r="A16" s="41"/>
      <c r="B16" s="29">
        <v>11</v>
      </c>
      <c r="C16" s="29" t="s">
        <v>130</v>
      </c>
      <c r="D16" s="17" t="s">
        <v>109</v>
      </c>
      <c r="E16" s="313" t="s">
        <v>145</v>
      </c>
      <c r="F16" s="45" t="s">
        <v>938</v>
      </c>
    </row>
    <row r="17" spans="1:6" s="43" customFormat="1" ht="60" x14ac:dyDescent="0.25">
      <c r="A17" s="41"/>
      <c r="B17" s="29">
        <v>12</v>
      </c>
      <c r="C17" s="29" t="s">
        <v>130</v>
      </c>
      <c r="D17" s="17" t="s">
        <v>109</v>
      </c>
      <c r="E17" s="42" t="s">
        <v>148</v>
      </c>
      <c r="F17" s="45" t="s">
        <v>939</v>
      </c>
    </row>
    <row r="18" spans="1:6" s="40" customFormat="1" ht="24" x14ac:dyDescent="0.25">
      <c r="A18" s="39"/>
      <c r="B18" s="17">
        <v>13</v>
      </c>
      <c r="C18" s="17" t="s">
        <v>130</v>
      </c>
      <c r="D18" s="17" t="s">
        <v>109</v>
      </c>
      <c r="E18" s="38" t="s">
        <v>151</v>
      </c>
      <c r="F18" s="45" t="s">
        <v>108</v>
      </c>
    </row>
    <row r="19" spans="1:6" s="43" customFormat="1" ht="60" x14ac:dyDescent="0.25">
      <c r="A19" s="41"/>
      <c r="B19" s="29">
        <v>14</v>
      </c>
      <c r="C19" s="29" t="s">
        <v>153</v>
      </c>
      <c r="D19" s="17" t="s">
        <v>109</v>
      </c>
      <c r="E19" s="313" t="s">
        <v>154</v>
      </c>
      <c r="F19" s="45" t="s">
        <v>157</v>
      </c>
    </row>
    <row r="20" spans="1:6" s="40" customFormat="1" ht="60" x14ac:dyDescent="0.25">
      <c r="A20" s="39"/>
      <c r="B20" s="17">
        <v>15</v>
      </c>
      <c r="C20" s="17" t="s">
        <v>130</v>
      </c>
      <c r="D20" s="17" t="s">
        <v>109</v>
      </c>
      <c r="E20" s="38" t="s">
        <v>158</v>
      </c>
      <c r="F20" s="45" t="s">
        <v>108</v>
      </c>
    </row>
    <row r="21" spans="1:6" s="43" customFormat="1" ht="191.25" customHeight="1" x14ac:dyDescent="0.25">
      <c r="A21" s="41"/>
      <c r="B21" s="29">
        <v>16</v>
      </c>
      <c r="C21" s="29" t="s">
        <v>130</v>
      </c>
      <c r="D21" s="17" t="s">
        <v>109</v>
      </c>
      <c r="E21" s="42" t="s">
        <v>160</v>
      </c>
      <c r="F21" s="45" t="s">
        <v>162</v>
      </c>
    </row>
    <row r="22" spans="1:6" s="52" customFormat="1" ht="48" x14ac:dyDescent="0.25">
      <c r="A22" s="46"/>
      <c r="B22" s="17">
        <v>17</v>
      </c>
      <c r="C22" s="17" t="s">
        <v>130</v>
      </c>
      <c r="D22" s="17" t="s">
        <v>109</v>
      </c>
      <c r="E22" s="38" t="s">
        <v>163</v>
      </c>
      <c r="F22" s="405" t="s">
        <v>108</v>
      </c>
    </row>
    <row r="23" spans="1:6" s="52" customFormat="1" ht="67.5" customHeight="1" x14ac:dyDescent="0.25">
      <c r="A23" s="46"/>
      <c r="B23" s="17">
        <v>18</v>
      </c>
      <c r="C23" s="17" t="s">
        <v>332</v>
      </c>
      <c r="D23" s="17" t="s">
        <v>109</v>
      </c>
      <c r="E23" s="38" t="s">
        <v>165</v>
      </c>
      <c r="F23" s="680" t="s">
        <v>1253</v>
      </c>
    </row>
    <row r="24" spans="1:6" s="52" customFormat="1" ht="84" x14ac:dyDescent="0.25">
      <c r="A24" s="53"/>
      <c r="B24" s="17">
        <v>19</v>
      </c>
      <c r="C24" s="17" t="s">
        <v>130</v>
      </c>
      <c r="D24" s="17" t="s">
        <v>109</v>
      </c>
      <c r="E24" s="38" t="s">
        <v>167</v>
      </c>
      <c r="F24" s="406" t="s">
        <v>297</v>
      </c>
    </row>
    <row r="25" spans="1:6" s="52" customFormat="1" ht="36" x14ac:dyDescent="0.25">
      <c r="A25" s="53"/>
      <c r="B25" s="17">
        <v>20</v>
      </c>
      <c r="C25" s="17" t="s">
        <v>130</v>
      </c>
      <c r="D25" s="17" t="s">
        <v>109</v>
      </c>
      <c r="E25" s="38" t="s">
        <v>169</v>
      </c>
      <c r="F25" s="405" t="s">
        <v>940</v>
      </c>
    </row>
    <row r="26" spans="1:6" s="43" customFormat="1" ht="409.5" x14ac:dyDescent="0.25">
      <c r="A26" s="41"/>
      <c r="B26" s="29">
        <v>21</v>
      </c>
      <c r="C26" s="29" t="s">
        <v>172</v>
      </c>
      <c r="D26" s="17" t="s">
        <v>109</v>
      </c>
      <c r="E26" s="42" t="s">
        <v>7</v>
      </c>
      <c r="F26" s="45" t="s">
        <v>178</v>
      </c>
    </row>
    <row r="27" spans="1:6" s="40" customFormat="1" ht="36" x14ac:dyDescent="0.25">
      <c r="A27" s="39"/>
      <c r="B27" s="17">
        <v>22</v>
      </c>
      <c r="C27" s="17" t="s">
        <v>172</v>
      </c>
      <c r="D27" s="17" t="s">
        <v>109</v>
      </c>
      <c r="E27" s="38" t="s">
        <v>179</v>
      </c>
      <c r="F27" s="45" t="s">
        <v>108</v>
      </c>
    </row>
    <row r="28" spans="1:6" s="40" customFormat="1" ht="36" x14ac:dyDescent="0.25">
      <c r="A28" s="39"/>
      <c r="B28" s="17">
        <v>23</v>
      </c>
      <c r="C28" s="17" t="s">
        <v>182</v>
      </c>
      <c r="D28" s="17" t="s">
        <v>109</v>
      </c>
      <c r="E28" s="38" t="s">
        <v>183</v>
      </c>
      <c r="F28" s="45" t="s">
        <v>108</v>
      </c>
    </row>
    <row r="29" spans="1:6" s="40" customFormat="1" ht="86.25" customHeight="1" x14ac:dyDescent="0.25">
      <c r="A29" s="39"/>
      <c r="B29" s="17">
        <v>24</v>
      </c>
      <c r="C29" s="17" t="s">
        <v>182</v>
      </c>
      <c r="D29" s="17" t="s">
        <v>109</v>
      </c>
      <c r="E29" s="38" t="s">
        <v>188</v>
      </c>
      <c r="F29" s="45" t="s">
        <v>1020</v>
      </c>
    </row>
    <row r="30" spans="1:6" s="40" customFormat="1" ht="36" customHeight="1" x14ac:dyDescent="0.25">
      <c r="A30" s="39"/>
      <c r="B30" s="17">
        <v>25</v>
      </c>
      <c r="C30" s="17" t="s">
        <v>182</v>
      </c>
      <c r="D30" s="17" t="s">
        <v>109</v>
      </c>
      <c r="E30" s="38" t="s">
        <v>190</v>
      </c>
      <c r="F30" s="45" t="s">
        <v>108</v>
      </c>
    </row>
    <row r="31" spans="1:6" s="40" customFormat="1" ht="36" customHeight="1" x14ac:dyDescent="0.25">
      <c r="A31" s="39"/>
      <c r="B31" s="17">
        <v>26</v>
      </c>
      <c r="C31" s="17" t="s">
        <v>182</v>
      </c>
      <c r="D31" s="17" t="s">
        <v>109</v>
      </c>
      <c r="E31" s="38" t="s">
        <v>193</v>
      </c>
      <c r="F31" s="45" t="s">
        <v>108</v>
      </c>
    </row>
    <row r="32" spans="1:6" s="40" customFormat="1" ht="42" customHeight="1" x14ac:dyDescent="0.25">
      <c r="A32" s="39"/>
      <c r="B32" s="17">
        <v>27</v>
      </c>
      <c r="C32" s="17" t="s">
        <v>182</v>
      </c>
      <c r="D32" s="17" t="s">
        <v>109</v>
      </c>
      <c r="E32" s="38" t="s">
        <v>195</v>
      </c>
      <c r="F32" s="33" t="s">
        <v>108</v>
      </c>
    </row>
    <row r="33" spans="1:6" s="40" customFormat="1" ht="108" x14ac:dyDescent="0.25">
      <c r="A33" s="39"/>
      <c r="B33" s="17">
        <v>28</v>
      </c>
      <c r="C33" s="17" t="s">
        <v>182</v>
      </c>
      <c r="D33" s="17" t="s">
        <v>109</v>
      </c>
      <c r="E33" s="38" t="s">
        <v>197</v>
      </c>
      <c r="F33" s="33" t="s">
        <v>199</v>
      </c>
    </row>
    <row r="34" spans="1:6" s="40" customFormat="1" x14ac:dyDescent="0.25">
      <c r="A34" s="39"/>
      <c r="B34" s="17">
        <v>29</v>
      </c>
      <c r="C34" s="17" t="s">
        <v>182</v>
      </c>
      <c r="D34" s="17" t="s">
        <v>109</v>
      </c>
      <c r="E34" s="38" t="s">
        <v>200</v>
      </c>
      <c r="F34" s="45" t="s">
        <v>108</v>
      </c>
    </row>
    <row r="35" spans="1:6" s="40" customFormat="1" ht="24" x14ac:dyDescent="0.25">
      <c r="A35" s="39"/>
      <c r="B35" s="17">
        <v>30</v>
      </c>
      <c r="C35" s="17" t="s">
        <v>182</v>
      </c>
      <c r="D35" s="17" t="s">
        <v>109</v>
      </c>
      <c r="E35" s="38" t="s">
        <v>203</v>
      </c>
      <c r="F35" s="45" t="s">
        <v>108</v>
      </c>
    </row>
    <row r="36" spans="1:6" s="43" customFormat="1" ht="24" x14ac:dyDescent="0.25">
      <c r="A36" s="41"/>
      <c r="B36" s="29">
        <v>31</v>
      </c>
      <c r="C36" s="29" t="s">
        <v>182</v>
      </c>
      <c r="D36" s="17" t="s">
        <v>109</v>
      </c>
      <c r="E36" s="42" t="s">
        <v>299</v>
      </c>
      <c r="F36" s="45" t="s">
        <v>108</v>
      </c>
    </row>
    <row r="37" spans="1:6" s="40" customFormat="1" ht="27" customHeight="1" x14ac:dyDescent="0.25">
      <c r="A37" s="39"/>
      <c r="B37" s="17">
        <v>32</v>
      </c>
      <c r="C37" s="17" t="s">
        <v>182</v>
      </c>
      <c r="D37" s="17" t="s">
        <v>109</v>
      </c>
      <c r="E37" s="38" t="s">
        <v>207</v>
      </c>
      <c r="F37" s="45" t="s">
        <v>108</v>
      </c>
    </row>
    <row r="38" spans="1:6" s="65" customFormat="1" ht="50.25" customHeight="1" x14ac:dyDescent="0.25">
      <c r="A38" s="57"/>
      <c r="B38" s="58">
        <v>33</v>
      </c>
      <c r="C38" s="58" t="s">
        <v>182</v>
      </c>
      <c r="D38" s="17" t="s">
        <v>109</v>
      </c>
      <c r="E38" s="59" t="s">
        <v>209</v>
      </c>
      <c r="F38" s="45" t="s">
        <v>942</v>
      </c>
    </row>
    <row r="39" spans="1:6" s="40" customFormat="1" ht="96" x14ac:dyDescent="0.25">
      <c r="A39" s="39"/>
      <c r="B39" s="17">
        <v>34</v>
      </c>
      <c r="C39" s="17" t="s">
        <v>182</v>
      </c>
      <c r="D39" s="17" t="s">
        <v>109</v>
      </c>
      <c r="E39" s="38" t="s">
        <v>213</v>
      </c>
      <c r="F39" s="45" t="s">
        <v>941</v>
      </c>
    </row>
    <row r="40" spans="1:6" s="40" customFormat="1" ht="45" customHeight="1" x14ac:dyDescent="0.25">
      <c r="A40" s="39"/>
      <c r="B40" s="17">
        <v>35</v>
      </c>
      <c r="C40" s="17" t="s">
        <v>182</v>
      </c>
      <c r="D40" s="17" t="s">
        <v>109</v>
      </c>
      <c r="E40" s="38" t="s">
        <v>16</v>
      </c>
      <c r="F40" s="45" t="s">
        <v>108</v>
      </c>
    </row>
    <row r="41" spans="1:6" s="43" customFormat="1" ht="159.75" customHeight="1" x14ac:dyDescent="0.25">
      <c r="A41" s="41"/>
      <c r="B41" s="29">
        <v>36</v>
      </c>
      <c r="C41" s="29" t="s">
        <v>182</v>
      </c>
      <c r="D41" s="17" t="s">
        <v>109</v>
      </c>
      <c r="E41" s="42" t="s">
        <v>219</v>
      </c>
      <c r="F41" s="45" t="s">
        <v>943</v>
      </c>
    </row>
    <row r="42" spans="1:6" s="40" customFormat="1" ht="44.25" customHeight="1" x14ac:dyDescent="0.25">
      <c r="A42" s="39"/>
      <c r="B42" s="17">
        <v>37</v>
      </c>
      <c r="C42" s="17" t="s">
        <v>182</v>
      </c>
      <c r="D42" s="17" t="s">
        <v>109</v>
      </c>
      <c r="E42" s="38" t="s">
        <v>221</v>
      </c>
      <c r="F42" s="45" t="s">
        <v>108</v>
      </c>
    </row>
    <row r="43" spans="1:6" s="40" customFormat="1" ht="45.75" customHeight="1" x14ac:dyDescent="0.25">
      <c r="A43" s="39"/>
      <c r="B43" s="17">
        <v>38</v>
      </c>
      <c r="C43" s="17" t="s">
        <v>224</v>
      </c>
      <c r="D43" s="17" t="s">
        <v>109</v>
      </c>
      <c r="E43" s="38" t="s">
        <v>27</v>
      </c>
      <c r="F43" s="45" t="s">
        <v>108</v>
      </c>
    </row>
    <row r="44" spans="1:6" s="43" customFormat="1" ht="78.75" customHeight="1" x14ac:dyDescent="0.25">
      <c r="A44" s="41"/>
      <c r="B44" s="29">
        <v>39</v>
      </c>
      <c r="C44" s="29" t="s">
        <v>224</v>
      </c>
      <c r="D44" s="17" t="s">
        <v>109</v>
      </c>
      <c r="E44" s="42" t="s">
        <v>28</v>
      </c>
      <c r="F44" s="45" t="s">
        <v>230</v>
      </c>
    </row>
    <row r="45" spans="1:6" s="43" customFormat="1" ht="176.25" customHeight="1" x14ac:dyDescent="0.25">
      <c r="A45" s="41"/>
      <c r="B45" s="29">
        <v>40</v>
      </c>
      <c r="C45" s="29" t="s">
        <v>224</v>
      </c>
      <c r="D45" s="17" t="s">
        <v>109</v>
      </c>
      <c r="E45" s="42" t="s">
        <v>29</v>
      </c>
      <c r="F45" s="45" t="s">
        <v>754</v>
      </c>
    </row>
    <row r="46" spans="1:6" s="43" customFormat="1" ht="229.5" customHeight="1" x14ac:dyDescent="0.25">
      <c r="A46" s="41"/>
      <c r="B46" s="29">
        <v>41</v>
      </c>
      <c r="C46" s="29" t="s">
        <v>224</v>
      </c>
      <c r="D46" s="17" t="s">
        <v>109</v>
      </c>
      <c r="E46" s="42" t="s">
        <v>30</v>
      </c>
      <c r="F46" s="45" t="s">
        <v>333</v>
      </c>
    </row>
    <row r="47" spans="1:6" s="40" customFormat="1" ht="108" x14ac:dyDescent="0.25">
      <c r="A47" s="39"/>
      <c r="B47" s="17">
        <v>42</v>
      </c>
      <c r="C47" s="17" t="s">
        <v>224</v>
      </c>
      <c r="D47" s="17" t="s">
        <v>109</v>
      </c>
      <c r="E47" s="38" t="s">
        <v>233</v>
      </c>
      <c r="F47" s="45" t="s">
        <v>235</v>
      </c>
    </row>
    <row r="48" spans="1:6" s="43" customFormat="1" ht="68.25" customHeight="1" x14ac:dyDescent="0.25">
      <c r="A48" s="41"/>
      <c r="B48" s="29">
        <v>43</v>
      </c>
      <c r="C48" s="29" t="s">
        <v>182</v>
      </c>
      <c r="D48" s="29" t="s">
        <v>109</v>
      </c>
      <c r="E48" s="42" t="s">
        <v>188</v>
      </c>
      <c r="F48" s="45" t="s">
        <v>944</v>
      </c>
    </row>
    <row r="49" spans="1:16344" s="43" customFormat="1" ht="409.6" customHeight="1" x14ac:dyDescent="0.25">
      <c r="A49" s="41"/>
      <c r="B49" s="29">
        <v>44</v>
      </c>
      <c r="C49" s="29" t="s">
        <v>182</v>
      </c>
      <c r="D49" s="29" t="s">
        <v>331</v>
      </c>
      <c r="E49" s="42" t="s">
        <v>26</v>
      </c>
      <c r="F49" s="45" t="s">
        <v>969</v>
      </c>
    </row>
    <row r="50" spans="1:16344" s="43" customFormat="1" ht="72" x14ac:dyDescent="0.25">
      <c r="A50" s="41"/>
      <c r="B50" s="29">
        <v>45</v>
      </c>
      <c r="C50" s="29" t="s">
        <v>224</v>
      </c>
      <c r="D50" s="29" t="s">
        <v>109</v>
      </c>
      <c r="E50" s="42" t="s">
        <v>237</v>
      </c>
      <c r="F50" s="45" t="s">
        <v>240</v>
      </c>
    </row>
    <row r="51" spans="1:16344" s="43" customFormat="1" ht="78" customHeight="1" x14ac:dyDescent="0.25">
      <c r="A51" s="41"/>
      <c r="B51" s="29">
        <v>46</v>
      </c>
      <c r="C51" s="29" t="s">
        <v>182</v>
      </c>
      <c r="D51" s="29" t="s">
        <v>109</v>
      </c>
      <c r="E51" s="42" t="s">
        <v>43</v>
      </c>
      <c r="F51" s="33" t="s">
        <v>458</v>
      </c>
    </row>
    <row r="52" spans="1:16344" s="43" customFormat="1" ht="22.5" customHeight="1" x14ac:dyDescent="0.25">
      <c r="A52" s="41"/>
      <c r="B52" s="29">
        <v>47</v>
      </c>
      <c r="C52" s="29" t="s">
        <v>182</v>
      </c>
      <c r="D52" s="29" t="s">
        <v>109</v>
      </c>
      <c r="E52" s="42" t="s">
        <v>45</v>
      </c>
      <c r="F52" s="33" t="s">
        <v>108</v>
      </c>
    </row>
    <row r="53" spans="1:16344" s="43" customFormat="1" ht="115.5" customHeight="1" x14ac:dyDescent="0.25">
      <c r="A53" s="41"/>
      <c r="B53" s="29">
        <v>48</v>
      </c>
      <c r="C53" s="29" t="s">
        <v>243</v>
      </c>
      <c r="D53" s="29" t="s">
        <v>331</v>
      </c>
      <c r="E53" s="42" t="s">
        <v>296</v>
      </c>
      <c r="F53" s="200" t="s">
        <v>392</v>
      </c>
      <c r="G53" s="43" t="s">
        <v>292</v>
      </c>
    </row>
    <row r="54" spans="1:16344" s="43" customFormat="1" ht="42" customHeight="1" x14ac:dyDescent="0.25">
      <c r="A54" s="41"/>
      <c r="B54" s="29">
        <v>49</v>
      </c>
      <c r="C54" s="29" t="s">
        <v>182</v>
      </c>
      <c r="D54" s="29" t="s">
        <v>109</v>
      </c>
      <c r="E54" s="42" t="s">
        <v>46</v>
      </c>
      <c r="F54" s="33" t="s">
        <v>108</v>
      </c>
    </row>
    <row r="55" spans="1:16344" s="40" customFormat="1" ht="36.75" customHeight="1" x14ac:dyDescent="0.25">
      <c r="A55" s="39"/>
      <c r="B55" s="17">
        <v>50</v>
      </c>
      <c r="C55" s="17" t="s">
        <v>103</v>
      </c>
      <c r="D55" s="17" t="s">
        <v>109</v>
      </c>
      <c r="E55" s="38" t="s">
        <v>246</v>
      </c>
      <c r="F55" s="33" t="s">
        <v>108</v>
      </c>
    </row>
    <row r="56" spans="1:16344" s="40" customFormat="1" ht="25.5" customHeight="1" x14ac:dyDescent="0.25">
      <c r="A56" s="39"/>
      <c r="B56" s="17">
        <v>51</v>
      </c>
      <c r="C56" s="17" t="s">
        <v>103</v>
      </c>
      <c r="D56" s="17"/>
      <c r="E56" s="38" t="s">
        <v>250</v>
      </c>
      <c r="F56" s="33" t="s">
        <v>108</v>
      </c>
    </row>
    <row r="57" spans="1:16344" s="43" customFormat="1" ht="409.5" customHeight="1" x14ac:dyDescent="0.25">
      <c r="A57" s="41"/>
      <c r="B57" s="29">
        <v>52</v>
      </c>
      <c r="C57" s="29" t="s">
        <v>103</v>
      </c>
      <c r="D57" s="29" t="s">
        <v>109</v>
      </c>
      <c r="E57" s="42" t="s">
        <v>44</v>
      </c>
      <c r="F57" s="33" t="s">
        <v>755</v>
      </c>
      <c r="G57" s="43" t="s">
        <v>292</v>
      </c>
    </row>
    <row r="58" spans="1:16344" s="43" customFormat="1" ht="409.5" x14ac:dyDescent="0.25">
      <c r="A58" s="41"/>
      <c r="B58" s="29">
        <v>53</v>
      </c>
      <c r="C58" s="29" t="s">
        <v>50</v>
      </c>
      <c r="D58" s="29" t="s">
        <v>331</v>
      </c>
      <c r="E58" s="42" t="s">
        <v>49</v>
      </c>
      <c r="F58" s="33" t="s">
        <v>1276</v>
      </c>
    </row>
    <row r="59" spans="1:16344" s="43" customFormat="1" ht="271.5" customHeight="1" x14ac:dyDescent="0.25">
      <c r="A59" s="41"/>
      <c r="B59" s="29">
        <v>54</v>
      </c>
      <c r="C59" s="29" t="s">
        <v>224</v>
      </c>
      <c r="D59" s="615" t="s">
        <v>109</v>
      </c>
      <c r="E59" s="42" t="s">
        <v>63</v>
      </c>
      <c r="F59" s="33" t="s">
        <v>756</v>
      </c>
    </row>
    <row r="60" spans="1:16344" s="69" customFormat="1" ht="72" x14ac:dyDescent="0.25">
      <c r="A60" s="41"/>
      <c r="B60" s="29">
        <v>55</v>
      </c>
      <c r="C60" s="29" t="s">
        <v>103</v>
      </c>
      <c r="D60" s="615" t="s">
        <v>109</v>
      </c>
      <c r="E60" s="42" t="s">
        <v>68</v>
      </c>
      <c r="F60" s="33" t="s">
        <v>945</v>
      </c>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3"/>
      <c r="BV60" s="43"/>
      <c r="BW60" s="43"/>
      <c r="BX60" s="43"/>
      <c r="BY60" s="43"/>
      <c r="BZ60" s="43"/>
      <c r="CA60" s="43"/>
      <c r="CB60" s="43"/>
      <c r="CC60" s="43"/>
      <c r="CD60" s="43"/>
      <c r="CE60" s="43"/>
      <c r="CF60" s="43"/>
      <c r="CG60" s="43"/>
      <c r="CH60" s="43"/>
      <c r="CI60" s="43"/>
      <c r="CJ60" s="43"/>
      <c r="CK60" s="43"/>
      <c r="CL60" s="43"/>
      <c r="CM60" s="43"/>
      <c r="CN60" s="43"/>
      <c r="CO60" s="43"/>
      <c r="CP60" s="43"/>
      <c r="CQ60" s="43"/>
      <c r="CR60" s="43"/>
      <c r="CS60" s="43"/>
      <c r="CT60" s="43"/>
      <c r="CU60" s="43"/>
      <c r="CV60" s="43"/>
      <c r="CW60" s="43"/>
      <c r="CX60" s="43"/>
      <c r="CY60" s="43"/>
      <c r="CZ60" s="43"/>
      <c r="DA60" s="43"/>
      <c r="DB60" s="43"/>
      <c r="DC60" s="43"/>
      <c r="DD60" s="43"/>
      <c r="DE60" s="43"/>
      <c r="DF60" s="43"/>
      <c r="DG60" s="43"/>
      <c r="DH60" s="43"/>
      <c r="DI60" s="43"/>
      <c r="DJ60" s="43"/>
      <c r="DK60" s="43"/>
      <c r="DL60" s="43"/>
      <c r="DM60" s="43"/>
      <c r="DN60" s="43"/>
      <c r="DO60" s="43"/>
      <c r="DP60" s="43"/>
      <c r="DQ60" s="43"/>
      <c r="DR60" s="43"/>
      <c r="DS60" s="43"/>
      <c r="DT60" s="43"/>
      <c r="DU60" s="43"/>
      <c r="DV60" s="43"/>
      <c r="DW60" s="43"/>
      <c r="DX60" s="43"/>
      <c r="DY60" s="43"/>
      <c r="DZ60" s="43"/>
      <c r="EA60" s="43"/>
      <c r="EB60" s="43"/>
      <c r="EC60" s="43"/>
      <c r="ED60" s="43"/>
      <c r="EE60" s="43"/>
      <c r="EF60" s="43"/>
      <c r="EG60" s="43"/>
      <c r="EH60" s="43"/>
      <c r="EI60" s="43"/>
      <c r="EJ60" s="43"/>
      <c r="EK60" s="43"/>
      <c r="EL60" s="43"/>
      <c r="EM60" s="43"/>
      <c r="EN60" s="43"/>
      <c r="EO60" s="43"/>
      <c r="EP60" s="43"/>
      <c r="EQ60" s="43"/>
      <c r="ER60" s="43"/>
      <c r="ES60" s="43"/>
      <c r="ET60" s="43"/>
      <c r="EU60" s="43"/>
      <c r="EV60" s="43"/>
      <c r="EW60" s="43"/>
      <c r="EX60" s="43"/>
      <c r="EY60" s="43"/>
      <c r="EZ60" s="43"/>
      <c r="FA60" s="43"/>
      <c r="FB60" s="43"/>
      <c r="FC60" s="43"/>
      <c r="FD60" s="43"/>
      <c r="FE60" s="43"/>
      <c r="FF60" s="43"/>
      <c r="FG60" s="43"/>
      <c r="FH60" s="43"/>
      <c r="FI60" s="43"/>
      <c r="FJ60" s="43"/>
      <c r="FK60" s="43"/>
      <c r="FL60" s="43"/>
      <c r="FM60" s="43"/>
      <c r="FN60" s="43"/>
      <c r="FO60" s="43"/>
      <c r="FP60" s="43"/>
      <c r="FQ60" s="43"/>
      <c r="FR60" s="43"/>
      <c r="FS60" s="43"/>
      <c r="FT60" s="43"/>
      <c r="FU60" s="43"/>
      <c r="FV60" s="43"/>
      <c r="FW60" s="43"/>
      <c r="FX60" s="43"/>
      <c r="FY60" s="43"/>
      <c r="FZ60" s="43"/>
      <c r="GA60" s="43"/>
      <c r="GB60" s="43"/>
      <c r="GC60" s="43"/>
      <c r="GD60" s="43"/>
      <c r="GE60" s="43"/>
      <c r="GF60" s="43"/>
      <c r="GG60" s="43"/>
      <c r="GH60" s="43"/>
      <c r="GI60" s="43"/>
      <c r="GJ60" s="43"/>
      <c r="GK60" s="43"/>
      <c r="GL60" s="43"/>
      <c r="GM60" s="43"/>
      <c r="GN60" s="43"/>
      <c r="GO60" s="43"/>
      <c r="GP60" s="43"/>
      <c r="GQ60" s="43"/>
      <c r="GR60" s="43"/>
      <c r="GS60" s="43"/>
      <c r="GT60" s="43"/>
      <c r="GU60" s="43"/>
      <c r="GV60" s="43"/>
      <c r="GW60" s="43"/>
      <c r="GX60" s="43"/>
      <c r="GY60" s="43"/>
      <c r="GZ60" s="43"/>
      <c r="HA60" s="43"/>
      <c r="HB60" s="43"/>
      <c r="HC60" s="43"/>
      <c r="HD60" s="43"/>
      <c r="HE60" s="43"/>
      <c r="HF60" s="43"/>
      <c r="HG60" s="43"/>
      <c r="HH60" s="43"/>
      <c r="HI60" s="43"/>
      <c r="HJ60" s="43"/>
      <c r="HK60" s="43"/>
      <c r="HL60" s="43"/>
      <c r="HM60" s="43"/>
      <c r="HN60" s="43"/>
      <c r="HO60" s="43"/>
      <c r="HP60" s="43"/>
      <c r="HQ60" s="43"/>
      <c r="HR60" s="43"/>
      <c r="HS60" s="43"/>
      <c r="HT60" s="43"/>
      <c r="HU60" s="43"/>
      <c r="HV60" s="43"/>
      <c r="HW60" s="43"/>
      <c r="HX60" s="43"/>
      <c r="HY60" s="43"/>
      <c r="HZ60" s="43"/>
      <c r="IA60" s="43"/>
      <c r="IB60" s="43"/>
      <c r="IC60" s="43"/>
      <c r="ID60" s="43"/>
      <c r="IE60" s="43"/>
      <c r="IF60" s="43"/>
      <c r="IG60" s="43"/>
      <c r="IH60" s="43"/>
      <c r="II60" s="43"/>
      <c r="IJ60" s="43"/>
      <c r="IK60" s="43"/>
      <c r="IL60" s="43"/>
      <c r="IM60" s="43"/>
      <c r="IN60" s="43"/>
      <c r="IO60" s="43"/>
      <c r="IP60" s="43"/>
      <c r="IQ60" s="43"/>
      <c r="IR60" s="43"/>
      <c r="IS60" s="43"/>
      <c r="IT60" s="43"/>
      <c r="IU60" s="43"/>
      <c r="IV60" s="43"/>
      <c r="IW60" s="43"/>
      <c r="IX60" s="43"/>
      <c r="IY60" s="43"/>
      <c r="IZ60" s="43"/>
      <c r="JA60" s="43"/>
      <c r="JB60" s="43"/>
      <c r="JC60" s="43"/>
      <c r="JD60" s="43"/>
      <c r="JE60" s="43"/>
      <c r="JF60" s="43"/>
      <c r="JG60" s="43"/>
      <c r="JH60" s="43"/>
      <c r="JI60" s="43"/>
      <c r="JJ60" s="43"/>
      <c r="JK60" s="43"/>
      <c r="JL60" s="43"/>
      <c r="JM60" s="43"/>
      <c r="JN60" s="43"/>
      <c r="JO60" s="43"/>
      <c r="JP60" s="43"/>
      <c r="JQ60" s="43"/>
      <c r="JR60" s="43"/>
      <c r="JS60" s="43"/>
      <c r="JT60" s="43"/>
      <c r="JU60" s="43"/>
      <c r="JV60" s="43"/>
      <c r="JW60" s="43"/>
      <c r="JX60" s="43"/>
      <c r="JY60" s="43"/>
      <c r="JZ60" s="43"/>
      <c r="KA60" s="43"/>
      <c r="KB60" s="43"/>
      <c r="KC60" s="43"/>
      <c r="KD60" s="43"/>
      <c r="KE60" s="43"/>
      <c r="KF60" s="43"/>
      <c r="KG60" s="43"/>
      <c r="KH60" s="43"/>
      <c r="KI60" s="43"/>
      <c r="KJ60" s="43"/>
      <c r="KK60" s="43"/>
      <c r="KL60" s="43"/>
      <c r="KM60" s="43"/>
      <c r="KN60" s="43"/>
      <c r="KO60" s="43"/>
      <c r="KP60" s="43"/>
      <c r="KQ60" s="43"/>
      <c r="KR60" s="43"/>
      <c r="KS60" s="43"/>
      <c r="KT60" s="43"/>
      <c r="KU60" s="43"/>
      <c r="KV60" s="43"/>
      <c r="KW60" s="43"/>
      <c r="KX60" s="43"/>
      <c r="KY60" s="43"/>
      <c r="KZ60" s="43"/>
      <c r="LA60" s="43"/>
      <c r="LB60" s="43"/>
      <c r="LC60" s="43"/>
      <c r="LD60" s="43"/>
      <c r="LE60" s="43"/>
      <c r="LF60" s="43"/>
      <c r="LG60" s="43"/>
      <c r="LH60" s="43"/>
      <c r="LI60" s="43"/>
      <c r="LJ60" s="43"/>
      <c r="LK60" s="43"/>
      <c r="LL60" s="43"/>
      <c r="LM60" s="43"/>
      <c r="LN60" s="43"/>
      <c r="LO60" s="43"/>
      <c r="LP60" s="43"/>
      <c r="LQ60" s="43"/>
      <c r="LR60" s="43"/>
      <c r="LS60" s="43"/>
      <c r="LT60" s="43"/>
      <c r="LU60" s="43"/>
      <c r="LV60" s="43"/>
      <c r="LW60" s="43"/>
      <c r="LX60" s="43"/>
      <c r="LY60" s="43"/>
      <c r="LZ60" s="43"/>
      <c r="MA60" s="43"/>
      <c r="MB60" s="43"/>
      <c r="MC60" s="43"/>
      <c r="MD60" s="43"/>
      <c r="ME60" s="43"/>
      <c r="MF60" s="43"/>
      <c r="MG60" s="43"/>
      <c r="MH60" s="43"/>
      <c r="MI60" s="43"/>
      <c r="MJ60" s="43"/>
      <c r="MK60" s="43"/>
      <c r="ML60" s="43"/>
      <c r="MM60" s="43"/>
      <c r="MN60" s="43"/>
      <c r="MO60" s="43"/>
      <c r="MP60" s="43"/>
      <c r="MQ60" s="43"/>
      <c r="MR60" s="43"/>
      <c r="MS60" s="43"/>
      <c r="MT60" s="43"/>
      <c r="MU60" s="43"/>
      <c r="MV60" s="43"/>
      <c r="MW60" s="43"/>
      <c r="MX60" s="43"/>
      <c r="MY60" s="43"/>
      <c r="MZ60" s="43"/>
      <c r="NA60" s="43"/>
      <c r="NB60" s="43"/>
      <c r="NC60" s="43"/>
      <c r="ND60" s="43"/>
      <c r="NE60" s="43"/>
      <c r="NF60" s="43"/>
      <c r="NG60" s="43"/>
      <c r="NH60" s="43"/>
      <c r="NI60" s="43"/>
      <c r="NJ60" s="43"/>
      <c r="NK60" s="43"/>
      <c r="NL60" s="43"/>
      <c r="NM60" s="43"/>
      <c r="NN60" s="43"/>
      <c r="NO60" s="43"/>
      <c r="NP60" s="43"/>
      <c r="NQ60" s="43"/>
      <c r="NR60" s="43"/>
      <c r="NS60" s="43"/>
      <c r="NT60" s="43"/>
      <c r="NU60" s="43"/>
      <c r="NV60" s="43"/>
      <c r="NW60" s="43"/>
      <c r="NX60" s="43"/>
      <c r="NY60" s="43"/>
      <c r="NZ60" s="43"/>
      <c r="OA60" s="43"/>
      <c r="OB60" s="43"/>
      <c r="OC60" s="43"/>
      <c r="OD60" s="43"/>
      <c r="OE60" s="43"/>
      <c r="OF60" s="43"/>
      <c r="OG60" s="43"/>
      <c r="OH60" s="43"/>
      <c r="OI60" s="43"/>
      <c r="OJ60" s="43"/>
      <c r="OK60" s="43"/>
      <c r="OL60" s="43"/>
      <c r="OM60" s="43"/>
      <c r="ON60" s="43"/>
      <c r="OO60" s="43"/>
      <c r="OP60" s="43"/>
      <c r="OQ60" s="43"/>
      <c r="OR60" s="43"/>
      <c r="OS60" s="43"/>
      <c r="OT60" s="43"/>
      <c r="OU60" s="43"/>
      <c r="OV60" s="43"/>
      <c r="OW60" s="43"/>
      <c r="OX60" s="43"/>
      <c r="OY60" s="43"/>
      <c r="OZ60" s="43"/>
      <c r="PA60" s="43"/>
      <c r="PB60" s="43"/>
      <c r="PC60" s="43"/>
      <c r="PD60" s="43"/>
      <c r="PE60" s="43"/>
      <c r="PF60" s="43"/>
      <c r="PG60" s="43"/>
      <c r="PH60" s="43"/>
      <c r="PI60" s="43"/>
      <c r="PJ60" s="43"/>
      <c r="PK60" s="43"/>
      <c r="PL60" s="43"/>
      <c r="PM60" s="43"/>
      <c r="PN60" s="43"/>
      <c r="PO60" s="43"/>
      <c r="PP60" s="43"/>
      <c r="PQ60" s="43"/>
      <c r="PR60" s="43"/>
      <c r="PS60" s="43"/>
      <c r="PT60" s="43"/>
      <c r="PU60" s="43"/>
      <c r="PV60" s="43"/>
      <c r="PW60" s="43"/>
      <c r="PX60" s="43"/>
      <c r="PY60" s="43"/>
      <c r="PZ60" s="43"/>
      <c r="QA60" s="43"/>
      <c r="QB60" s="43"/>
      <c r="QC60" s="43"/>
      <c r="QD60" s="43"/>
      <c r="QE60" s="43"/>
      <c r="QF60" s="43"/>
      <c r="QG60" s="43"/>
      <c r="QH60" s="43"/>
      <c r="QI60" s="43"/>
      <c r="QJ60" s="43"/>
      <c r="QK60" s="43"/>
      <c r="QL60" s="43"/>
      <c r="QM60" s="43"/>
      <c r="QN60" s="43"/>
      <c r="QO60" s="43"/>
      <c r="QP60" s="43"/>
      <c r="QQ60" s="43"/>
      <c r="QR60" s="43"/>
      <c r="QS60" s="43"/>
      <c r="QT60" s="43"/>
      <c r="QU60" s="43"/>
      <c r="QV60" s="43"/>
      <c r="QW60" s="43"/>
      <c r="QX60" s="43"/>
      <c r="QY60" s="43"/>
      <c r="QZ60" s="43"/>
      <c r="RA60" s="43"/>
      <c r="RB60" s="43"/>
      <c r="RC60" s="43"/>
      <c r="RD60" s="43"/>
      <c r="RE60" s="43"/>
      <c r="RF60" s="43"/>
      <c r="RG60" s="43"/>
      <c r="RH60" s="43"/>
      <c r="RI60" s="43"/>
      <c r="RJ60" s="43"/>
      <c r="RK60" s="43"/>
      <c r="RL60" s="43"/>
      <c r="RM60" s="43"/>
      <c r="RN60" s="43"/>
      <c r="RO60" s="43"/>
      <c r="RP60" s="43"/>
      <c r="RQ60" s="43"/>
      <c r="RR60" s="43"/>
      <c r="RS60" s="43"/>
      <c r="RT60" s="43"/>
      <c r="RU60" s="43"/>
      <c r="RV60" s="43"/>
      <c r="RW60" s="43"/>
      <c r="RX60" s="43"/>
      <c r="RY60" s="43"/>
      <c r="RZ60" s="43"/>
      <c r="SA60" s="43"/>
      <c r="SB60" s="43"/>
      <c r="SC60" s="43"/>
      <c r="SD60" s="43"/>
      <c r="SE60" s="43"/>
      <c r="SF60" s="43"/>
      <c r="SG60" s="43"/>
      <c r="SH60" s="43"/>
      <c r="SI60" s="43"/>
      <c r="SJ60" s="43"/>
      <c r="SK60" s="43"/>
      <c r="SL60" s="43"/>
      <c r="SM60" s="43"/>
      <c r="SN60" s="43"/>
      <c r="SO60" s="43"/>
      <c r="SP60" s="43"/>
      <c r="SQ60" s="43"/>
      <c r="SR60" s="43"/>
      <c r="SS60" s="43"/>
      <c r="ST60" s="43"/>
      <c r="SU60" s="43"/>
      <c r="SV60" s="43"/>
      <c r="SW60" s="43"/>
      <c r="SX60" s="43"/>
      <c r="SY60" s="43"/>
      <c r="SZ60" s="43"/>
      <c r="TA60" s="43"/>
      <c r="TB60" s="43"/>
      <c r="TC60" s="43"/>
      <c r="TD60" s="43"/>
      <c r="TE60" s="43"/>
      <c r="TF60" s="43"/>
      <c r="TG60" s="43"/>
      <c r="TH60" s="43"/>
      <c r="TI60" s="43"/>
      <c r="TJ60" s="43"/>
      <c r="TK60" s="43"/>
      <c r="TL60" s="43"/>
      <c r="TM60" s="43"/>
      <c r="TN60" s="43"/>
      <c r="TO60" s="43"/>
      <c r="TP60" s="43"/>
      <c r="TQ60" s="43"/>
      <c r="TR60" s="43"/>
      <c r="TS60" s="43"/>
      <c r="TT60" s="43"/>
      <c r="TU60" s="43"/>
      <c r="TV60" s="43"/>
      <c r="TW60" s="43"/>
      <c r="TX60" s="43"/>
      <c r="TY60" s="43"/>
      <c r="TZ60" s="43"/>
      <c r="UA60" s="43"/>
      <c r="UB60" s="43"/>
      <c r="UC60" s="43"/>
      <c r="UD60" s="43"/>
      <c r="UE60" s="43"/>
      <c r="UF60" s="43"/>
      <c r="UG60" s="43"/>
      <c r="UH60" s="43"/>
      <c r="UI60" s="43"/>
      <c r="UJ60" s="43"/>
      <c r="UK60" s="43"/>
      <c r="UL60" s="43"/>
      <c r="UM60" s="43"/>
      <c r="UN60" s="43"/>
      <c r="UO60" s="43"/>
      <c r="UP60" s="43"/>
      <c r="UQ60" s="43"/>
      <c r="UR60" s="43"/>
      <c r="US60" s="43"/>
      <c r="UT60" s="43"/>
      <c r="UU60" s="43"/>
      <c r="UV60" s="43"/>
      <c r="UW60" s="43"/>
      <c r="UX60" s="43"/>
      <c r="UY60" s="43"/>
      <c r="UZ60" s="43"/>
      <c r="VA60" s="43"/>
      <c r="VB60" s="43"/>
      <c r="VC60" s="43"/>
      <c r="VD60" s="43"/>
      <c r="VE60" s="43"/>
      <c r="VF60" s="43"/>
      <c r="VG60" s="43"/>
      <c r="VH60" s="43"/>
      <c r="VI60" s="43"/>
      <c r="VJ60" s="43"/>
      <c r="VK60" s="43"/>
      <c r="VL60" s="43"/>
      <c r="VM60" s="43"/>
      <c r="VN60" s="43"/>
      <c r="VO60" s="43"/>
      <c r="VP60" s="43"/>
      <c r="VQ60" s="43"/>
      <c r="VR60" s="43"/>
      <c r="VS60" s="43"/>
      <c r="VT60" s="43"/>
      <c r="VU60" s="43"/>
      <c r="VV60" s="43"/>
      <c r="VW60" s="43"/>
      <c r="VX60" s="43"/>
      <c r="VY60" s="43"/>
      <c r="VZ60" s="43"/>
      <c r="WA60" s="43"/>
      <c r="WB60" s="43"/>
      <c r="WC60" s="43"/>
      <c r="WD60" s="43"/>
      <c r="WE60" s="43"/>
      <c r="WF60" s="43"/>
      <c r="WG60" s="43"/>
      <c r="WH60" s="43"/>
      <c r="WI60" s="43"/>
      <c r="WJ60" s="43"/>
      <c r="WK60" s="43"/>
      <c r="WL60" s="43"/>
      <c r="WM60" s="43"/>
      <c r="WN60" s="43"/>
      <c r="WO60" s="43"/>
      <c r="WP60" s="43"/>
      <c r="WQ60" s="43"/>
      <c r="WR60" s="43"/>
      <c r="WS60" s="43"/>
      <c r="WT60" s="43"/>
      <c r="WU60" s="43"/>
      <c r="WV60" s="43"/>
      <c r="WW60" s="43"/>
      <c r="WX60" s="43"/>
      <c r="WY60" s="43"/>
      <c r="WZ60" s="43"/>
      <c r="XA60" s="43"/>
      <c r="XB60" s="43"/>
      <c r="XC60" s="43"/>
      <c r="XD60" s="43"/>
      <c r="XE60" s="43"/>
      <c r="XF60" s="43"/>
      <c r="XG60" s="43"/>
      <c r="XH60" s="43"/>
      <c r="XI60" s="43"/>
      <c r="XJ60" s="43"/>
      <c r="XK60" s="43"/>
      <c r="XL60" s="43"/>
      <c r="XM60" s="43"/>
      <c r="XN60" s="43"/>
      <c r="XO60" s="43"/>
      <c r="XP60" s="43"/>
      <c r="XQ60" s="43"/>
      <c r="XR60" s="43"/>
      <c r="XS60" s="43"/>
      <c r="XT60" s="43"/>
      <c r="XU60" s="43"/>
      <c r="XV60" s="43"/>
      <c r="XW60" s="43"/>
      <c r="XX60" s="43"/>
      <c r="XY60" s="43"/>
      <c r="XZ60" s="43"/>
      <c r="YA60" s="43"/>
      <c r="YB60" s="43"/>
      <c r="YC60" s="43"/>
      <c r="YD60" s="43"/>
      <c r="YE60" s="43"/>
      <c r="YF60" s="43"/>
      <c r="YG60" s="43"/>
      <c r="YH60" s="43"/>
      <c r="YI60" s="43"/>
      <c r="YJ60" s="43"/>
      <c r="YK60" s="43"/>
      <c r="YL60" s="43"/>
      <c r="YM60" s="43"/>
      <c r="YN60" s="43"/>
      <c r="YO60" s="43"/>
      <c r="YP60" s="43"/>
      <c r="YQ60" s="43"/>
      <c r="YR60" s="43"/>
      <c r="YS60" s="43"/>
      <c r="YT60" s="43"/>
      <c r="YU60" s="43"/>
      <c r="YV60" s="43"/>
      <c r="YW60" s="43"/>
      <c r="YX60" s="43"/>
      <c r="YY60" s="43"/>
      <c r="YZ60" s="43"/>
      <c r="ZA60" s="43"/>
      <c r="ZB60" s="43"/>
      <c r="ZC60" s="43"/>
      <c r="ZD60" s="43"/>
      <c r="ZE60" s="43"/>
      <c r="ZF60" s="43"/>
      <c r="ZG60" s="43"/>
      <c r="ZH60" s="43"/>
      <c r="ZI60" s="43"/>
      <c r="ZJ60" s="43"/>
      <c r="ZK60" s="43"/>
      <c r="ZL60" s="43"/>
      <c r="ZM60" s="43"/>
      <c r="ZN60" s="43"/>
      <c r="ZO60" s="43"/>
      <c r="ZP60" s="43"/>
      <c r="ZQ60" s="43"/>
      <c r="ZR60" s="43"/>
      <c r="ZS60" s="43"/>
      <c r="ZT60" s="43"/>
      <c r="ZU60" s="43"/>
      <c r="ZV60" s="43"/>
      <c r="ZW60" s="43"/>
      <c r="ZX60" s="43"/>
      <c r="ZY60" s="43"/>
      <c r="ZZ60" s="43"/>
      <c r="AAA60" s="43"/>
      <c r="AAB60" s="43"/>
      <c r="AAC60" s="43"/>
      <c r="AAD60" s="43"/>
      <c r="AAE60" s="43"/>
      <c r="AAF60" s="43"/>
      <c r="AAG60" s="43"/>
      <c r="AAH60" s="43"/>
      <c r="AAI60" s="43"/>
      <c r="AAJ60" s="43"/>
      <c r="AAK60" s="43"/>
      <c r="AAL60" s="43"/>
      <c r="AAM60" s="43"/>
      <c r="AAN60" s="43"/>
      <c r="AAO60" s="43"/>
      <c r="AAP60" s="43"/>
      <c r="AAQ60" s="43"/>
      <c r="AAR60" s="43"/>
      <c r="AAS60" s="43"/>
      <c r="AAT60" s="43"/>
      <c r="AAU60" s="43"/>
      <c r="AAV60" s="43"/>
      <c r="AAW60" s="43"/>
      <c r="AAX60" s="43"/>
      <c r="AAY60" s="43"/>
      <c r="AAZ60" s="43"/>
      <c r="ABA60" s="43"/>
      <c r="ABB60" s="43"/>
      <c r="ABC60" s="43"/>
      <c r="ABD60" s="43"/>
      <c r="ABE60" s="43"/>
      <c r="ABF60" s="43"/>
      <c r="ABG60" s="43"/>
      <c r="ABH60" s="43"/>
      <c r="ABI60" s="43"/>
      <c r="ABJ60" s="43"/>
      <c r="ABK60" s="43"/>
      <c r="ABL60" s="43"/>
      <c r="ABM60" s="43"/>
      <c r="ABN60" s="43"/>
      <c r="ABO60" s="43"/>
      <c r="ABP60" s="43"/>
      <c r="ABQ60" s="43"/>
      <c r="ABR60" s="43"/>
      <c r="ABS60" s="43"/>
      <c r="ABT60" s="43"/>
      <c r="ABU60" s="43"/>
      <c r="ABV60" s="43"/>
      <c r="ABW60" s="43"/>
      <c r="ABX60" s="43"/>
      <c r="ABY60" s="43"/>
      <c r="ABZ60" s="43"/>
      <c r="ACA60" s="43"/>
      <c r="ACB60" s="43"/>
      <c r="ACC60" s="43"/>
      <c r="ACD60" s="43"/>
      <c r="ACE60" s="43"/>
      <c r="ACF60" s="43"/>
      <c r="ACG60" s="43"/>
      <c r="ACH60" s="43"/>
      <c r="ACI60" s="43"/>
      <c r="ACJ60" s="43"/>
      <c r="ACK60" s="43"/>
      <c r="ACL60" s="43"/>
      <c r="ACM60" s="43"/>
      <c r="ACN60" s="43"/>
      <c r="ACO60" s="43"/>
      <c r="ACP60" s="43"/>
      <c r="ACQ60" s="43"/>
      <c r="ACR60" s="43"/>
      <c r="ACS60" s="43"/>
      <c r="ACT60" s="43"/>
      <c r="ACU60" s="43"/>
      <c r="ACV60" s="43"/>
      <c r="ACW60" s="43"/>
      <c r="ACX60" s="43"/>
      <c r="ACY60" s="43"/>
      <c r="ACZ60" s="43"/>
      <c r="ADA60" s="43"/>
      <c r="ADB60" s="43"/>
      <c r="ADC60" s="43"/>
      <c r="ADD60" s="43"/>
      <c r="ADE60" s="43"/>
      <c r="ADF60" s="43"/>
      <c r="ADG60" s="43"/>
      <c r="ADH60" s="43"/>
      <c r="ADI60" s="43"/>
      <c r="ADJ60" s="43"/>
      <c r="ADK60" s="43"/>
      <c r="ADL60" s="43"/>
      <c r="ADM60" s="43"/>
      <c r="ADN60" s="43"/>
      <c r="ADO60" s="43"/>
      <c r="ADP60" s="43"/>
      <c r="ADQ60" s="43"/>
      <c r="ADR60" s="43"/>
      <c r="ADS60" s="43"/>
      <c r="ADT60" s="43"/>
      <c r="ADU60" s="43"/>
      <c r="ADV60" s="43"/>
      <c r="ADW60" s="43"/>
      <c r="ADX60" s="43"/>
      <c r="ADY60" s="43"/>
      <c r="ADZ60" s="43"/>
      <c r="AEA60" s="43"/>
      <c r="AEB60" s="43"/>
      <c r="AEC60" s="43"/>
      <c r="AED60" s="43"/>
      <c r="AEE60" s="43"/>
      <c r="AEF60" s="43"/>
      <c r="AEG60" s="43"/>
      <c r="AEH60" s="43"/>
      <c r="AEI60" s="43"/>
      <c r="AEJ60" s="43"/>
      <c r="AEK60" s="43"/>
      <c r="AEL60" s="43"/>
      <c r="AEM60" s="43"/>
      <c r="AEN60" s="43"/>
      <c r="AEO60" s="43"/>
      <c r="AEP60" s="43"/>
      <c r="AEQ60" s="43"/>
      <c r="AER60" s="43"/>
      <c r="AES60" s="43"/>
      <c r="AET60" s="43"/>
      <c r="AEU60" s="43"/>
      <c r="AEV60" s="43"/>
      <c r="AEW60" s="43"/>
      <c r="AEX60" s="43"/>
      <c r="AEY60" s="43"/>
      <c r="AEZ60" s="43"/>
      <c r="AFA60" s="43"/>
      <c r="AFB60" s="43"/>
      <c r="AFC60" s="43"/>
      <c r="AFD60" s="43"/>
      <c r="AFE60" s="43"/>
      <c r="AFF60" s="43"/>
      <c r="AFG60" s="43"/>
      <c r="AFH60" s="43"/>
      <c r="AFI60" s="43"/>
      <c r="AFJ60" s="43"/>
      <c r="AFK60" s="43"/>
      <c r="AFL60" s="43"/>
      <c r="AFM60" s="43"/>
      <c r="AFN60" s="43"/>
      <c r="AFO60" s="43"/>
      <c r="AFP60" s="43"/>
      <c r="AFQ60" s="43"/>
      <c r="AFR60" s="43"/>
      <c r="AFS60" s="43"/>
      <c r="AFT60" s="43"/>
      <c r="AFU60" s="43"/>
      <c r="AFV60" s="43"/>
      <c r="AFW60" s="43"/>
      <c r="AFX60" s="43"/>
      <c r="AFY60" s="43"/>
      <c r="AFZ60" s="43"/>
      <c r="AGA60" s="43"/>
      <c r="AGB60" s="43"/>
      <c r="AGC60" s="43"/>
      <c r="AGD60" s="43"/>
      <c r="AGE60" s="43"/>
      <c r="AGF60" s="43"/>
      <c r="AGG60" s="43"/>
      <c r="AGH60" s="43"/>
      <c r="AGI60" s="43"/>
      <c r="AGJ60" s="43"/>
      <c r="AGK60" s="43"/>
      <c r="AGL60" s="43"/>
      <c r="AGM60" s="43"/>
      <c r="AGN60" s="43"/>
      <c r="AGO60" s="43"/>
      <c r="AGP60" s="43"/>
      <c r="AGQ60" s="43"/>
      <c r="AGR60" s="43"/>
      <c r="AGS60" s="43"/>
      <c r="AGT60" s="43"/>
      <c r="AGU60" s="43"/>
      <c r="AGV60" s="43"/>
      <c r="AGW60" s="43"/>
      <c r="AGX60" s="43"/>
      <c r="AGY60" s="43"/>
      <c r="AGZ60" s="43"/>
      <c r="AHA60" s="43"/>
      <c r="AHB60" s="43"/>
      <c r="AHC60" s="43"/>
      <c r="AHD60" s="43"/>
      <c r="AHE60" s="43"/>
      <c r="AHF60" s="43"/>
      <c r="AHG60" s="43"/>
      <c r="AHH60" s="43"/>
      <c r="AHI60" s="43"/>
      <c r="AHJ60" s="43"/>
      <c r="AHK60" s="43"/>
      <c r="AHL60" s="43"/>
      <c r="AHM60" s="43"/>
      <c r="AHN60" s="43"/>
      <c r="AHO60" s="43"/>
      <c r="AHP60" s="43"/>
      <c r="AHQ60" s="43"/>
      <c r="AHR60" s="43"/>
      <c r="AHS60" s="43"/>
      <c r="AHT60" s="43"/>
      <c r="AHU60" s="43"/>
      <c r="AHV60" s="43"/>
      <c r="AHW60" s="43"/>
      <c r="AHX60" s="43"/>
      <c r="AHY60" s="43"/>
      <c r="AHZ60" s="43"/>
      <c r="AIA60" s="43"/>
      <c r="AIB60" s="43"/>
      <c r="AIC60" s="43"/>
      <c r="AID60" s="43"/>
      <c r="AIE60" s="43"/>
      <c r="AIF60" s="43"/>
      <c r="AIG60" s="43"/>
      <c r="AIH60" s="43"/>
      <c r="AII60" s="43"/>
      <c r="AIJ60" s="43"/>
      <c r="AIK60" s="43"/>
      <c r="AIL60" s="43"/>
      <c r="AIM60" s="43"/>
      <c r="AIN60" s="43"/>
      <c r="AIO60" s="43"/>
      <c r="AIP60" s="43"/>
      <c r="AIQ60" s="43"/>
      <c r="AIR60" s="43"/>
      <c r="AIS60" s="43"/>
      <c r="AIT60" s="43"/>
      <c r="AIU60" s="43"/>
      <c r="AIV60" s="43"/>
      <c r="AIW60" s="43"/>
      <c r="AIX60" s="43"/>
      <c r="AIY60" s="43"/>
      <c r="AIZ60" s="43"/>
      <c r="AJA60" s="43"/>
      <c r="AJB60" s="43"/>
      <c r="AJC60" s="43"/>
      <c r="AJD60" s="43"/>
      <c r="AJE60" s="43"/>
      <c r="AJF60" s="43"/>
      <c r="AJG60" s="43"/>
      <c r="AJH60" s="43"/>
      <c r="AJI60" s="43"/>
      <c r="AJJ60" s="43"/>
      <c r="AJK60" s="43"/>
      <c r="AJL60" s="43"/>
      <c r="AJM60" s="43"/>
      <c r="AJN60" s="43"/>
      <c r="AJO60" s="43"/>
      <c r="AJP60" s="43"/>
      <c r="AJQ60" s="43"/>
      <c r="AJR60" s="43"/>
      <c r="AJS60" s="43"/>
      <c r="AJT60" s="43"/>
      <c r="AJU60" s="43"/>
      <c r="AJV60" s="43"/>
      <c r="AJW60" s="43"/>
      <c r="AJX60" s="43"/>
      <c r="AJY60" s="43"/>
      <c r="AJZ60" s="43"/>
      <c r="AKA60" s="43"/>
      <c r="AKB60" s="43"/>
      <c r="AKC60" s="43"/>
      <c r="AKD60" s="43"/>
      <c r="AKE60" s="43"/>
      <c r="AKF60" s="43"/>
      <c r="AKG60" s="43"/>
      <c r="AKH60" s="43"/>
      <c r="AKI60" s="43"/>
      <c r="AKJ60" s="43"/>
      <c r="AKK60" s="43"/>
      <c r="AKL60" s="43"/>
      <c r="AKM60" s="43"/>
      <c r="AKN60" s="43"/>
      <c r="AKO60" s="43"/>
      <c r="AKP60" s="43"/>
      <c r="AKQ60" s="43"/>
      <c r="AKR60" s="43"/>
      <c r="AKS60" s="43"/>
      <c r="AKT60" s="43"/>
      <c r="AKU60" s="43"/>
      <c r="AKV60" s="43"/>
      <c r="AKW60" s="43"/>
      <c r="AKX60" s="43"/>
      <c r="AKY60" s="43"/>
      <c r="AKZ60" s="43"/>
      <c r="ALA60" s="43"/>
      <c r="ALB60" s="43"/>
      <c r="ALC60" s="43"/>
      <c r="ALD60" s="43"/>
      <c r="ALE60" s="43"/>
      <c r="ALF60" s="43"/>
      <c r="ALG60" s="43"/>
      <c r="ALH60" s="43"/>
      <c r="ALI60" s="43"/>
      <c r="ALJ60" s="43"/>
      <c r="ALK60" s="43"/>
      <c r="ALL60" s="43"/>
      <c r="ALM60" s="43"/>
      <c r="ALN60" s="43"/>
      <c r="ALO60" s="43"/>
      <c r="ALP60" s="43"/>
      <c r="ALQ60" s="43"/>
      <c r="ALR60" s="43"/>
      <c r="ALS60" s="43"/>
      <c r="ALT60" s="43"/>
      <c r="ALU60" s="43"/>
      <c r="ALV60" s="43"/>
      <c r="ALW60" s="43"/>
      <c r="ALX60" s="43"/>
      <c r="ALY60" s="43"/>
      <c r="ALZ60" s="43"/>
      <c r="AMA60" s="43"/>
      <c r="AMB60" s="43"/>
      <c r="AMC60" s="43"/>
      <c r="AMD60" s="43"/>
      <c r="AME60" s="43"/>
      <c r="AMF60" s="43"/>
      <c r="AMG60" s="43"/>
      <c r="AMH60" s="43"/>
      <c r="AMI60" s="43"/>
      <c r="AMJ60" s="43"/>
      <c r="AMK60" s="43"/>
      <c r="AML60" s="43"/>
      <c r="AMM60" s="43"/>
      <c r="AMN60" s="43"/>
      <c r="AMO60" s="43"/>
      <c r="AMP60" s="43"/>
      <c r="AMQ60" s="43"/>
      <c r="AMR60" s="43"/>
      <c r="AMS60" s="43"/>
      <c r="AMT60" s="43"/>
      <c r="AMU60" s="43"/>
      <c r="AMV60" s="43"/>
      <c r="AMW60" s="43"/>
      <c r="AMX60" s="43"/>
      <c r="AMY60" s="43"/>
      <c r="AMZ60" s="43"/>
      <c r="ANA60" s="43"/>
      <c r="ANB60" s="43"/>
      <c r="ANC60" s="43"/>
      <c r="AND60" s="43"/>
      <c r="ANE60" s="43"/>
      <c r="ANF60" s="43"/>
      <c r="ANG60" s="43"/>
      <c r="ANH60" s="43"/>
      <c r="ANI60" s="43"/>
      <c r="ANJ60" s="43"/>
      <c r="ANK60" s="43"/>
      <c r="ANL60" s="43"/>
      <c r="ANM60" s="43"/>
      <c r="ANN60" s="43"/>
      <c r="ANO60" s="43"/>
      <c r="ANP60" s="43"/>
      <c r="ANQ60" s="43"/>
      <c r="ANR60" s="43"/>
      <c r="ANS60" s="43"/>
      <c r="ANT60" s="43"/>
      <c r="ANU60" s="43"/>
      <c r="ANV60" s="43"/>
      <c r="ANW60" s="43"/>
      <c r="ANX60" s="43"/>
      <c r="ANY60" s="43"/>
      <c r="ANZ60" s="43"/>
      <c r="AOA60" s="43"/>
      <c r="AOB60" s="43"/>
      <c r="AOC60" s="43"/>
      <c r="AOD60" s="43"/>
      <c r="AOE60" s="43"/>
      <c r="AOF60" s="43"/>
      <c r="AOG60" s="43"/>
      <c r="AOH60" s="43"/>
      <c r="AOI60" s="43"/>
      <c r="AOJ60" s="43"/>
      <c r="AOK60" s="43"/>
      <c r="AOL60" s="43"/>
      <c r="AOM60" s="43"/>
      <c r="AON60" s="43"/>
      <c r="AOO60" s="43"/>
      <c r="AOP60" s="43"/>
      <c r="AOQ60" s="43"/>
      <c r="AOR60" s="43"/>
      <c r="AOS60" s="43"/>
      <c r="AOT60" s="43"/>
      <c r="AOU60" s="43"/>
      <c r="AOV60" s="43"/>
      <c r="AOW60" s="43"/>
      <c r="AOX60" s="43"/>
      <c r="AOY60" s="43"/>
      <c r="AOZ60" s="43"/>
      <c r="APA60" s="43"/>
      <c r="APB60" s="43"/>
      <c r="APC60" s="43"/>
      <c r="APD60" s="43"/>
      <c r="APE60" s="43"/>
      <c r="APF60" s="43"/>
      <c r="APG60" s="43"/>
      <c r="APH60" s="43"/>
      <c r="API60" s="43"/>
      <c r="APJ60" s="43"/>
      <c r="APK60" s="43"/>
      <c r="APL60" s="43"/>
      <c r="APM60" s="43"/>
      <c r="APN60" s="43"/>
      <c r="APO60" s="43"/>
      <c r="APP60" s="43"/>
      <c r="APQ60" s="43"/>
      <c r="APR60" s="43"/>
      <c r="APS60" s="43"/>
      <c r="APT60" s="43"/>
      <c r="APU60" s="43"/>
      <c r="APV60" s="43"/>
      <c r="APW60" s="43"/>
      <c r="APX60" s="43"/>
      <c r="APY60" s="43"/>
      <c r="APZ60" s="43"/>
      <c r="AQA60" s="43"/>
      <c r="AQB60" s="43"/>
      <c r="AQC60" s="43"/>
      <c r="AQD60" s="43"/>
      <c r="AQE60" s="43"/>
      <c r="AQF60" s="43"/>
      <c r="AQG60" s="43"/>
      <c r="AQH60" s="43"/>
      <c r="AQI60" s="43"/>
      <c r="AQJ60" s="43"/>
      <c r="AQK60" s="43"/>
      <c r="AQL60" s="43"/>
      <c r="AQM60" s="43"/>
      <c r="AQN60" s="43"/>
      <c r="AQO60" s="43"/>
      <c r="AQP60" s="43"/>
      <c r="AQQ60" s="43"/>
      <c r="AQR60" s="43"/>
      <c r="AQS60" s="43"/>
      <c r="AQT60" s="43"/>
      <c r="AQU60" s="43"/>
      <c r="AQV60" s="43"/>
      <c r="AQW60" s="43"/>
      <c r="AQX60" s="43"/>
      <c r="AQY60" s="43"/>
      <c r="AQZ60" s="43"/>
      <c r="ARA60" s="43"/>
      <c r="ARB60" s="43"/>
      <c r="ARC60" s="43"/>
      <c r="ARD60" s="43"/>
      <c r="ARE60" s="43"/>
      <c r="ARF60" s="43"/>
      <c r="ARG60" s="43"/>
      <c r="ARH60" s="43"/>
      <c r="ARI60" s="43"/>
      <c r="ARJ60" s="43"/>
      <c r="ARK60" s="43"/>
      <c r="ARL60" s="43"/>
      <c r="ARM60" s="43"/>
      <c r="ARN60" s="43"/>
      <c r="ARO60" s="43"/>
      <c r="ARP60" s="43"/>
      <c r="ARQ60" s="43"/>
      <c r="ARR60" s="43"/>
      <c r="ARS60" s="43"/>
      <c r="ART60" s="43"/>
      <c r="ARU60" s="43"/>
      <c r="ARV60" s="43"/>
      <c r="ARW60" s="43"/>
      <c r="ARX60" s="43"/>
      <c r="ARY60" s="43"/>
      <c r="ARZ60" s="43"/>
      <c r="ASA60" s="43"/>
      <c r="ASB60" s="43"/>
      <c r="ASC60" s="43"/>
      <c r="ASD60" s="43"/>
      <c r="ASE60" s="43"/>
      <c r="ASF60" s="43"/>
      <c r="ASG60" s="43"/>
      <c r="ASH60" s="43"/>
      <c r="ASI60" s="43"/>
      <c r="ASJ60" s="43"/>
      <c r="ASK60" s="43"/>
      <c r="ASL60" s="43"/>
      <c r="ASM60" s="43"/>
      <c r="ASN60" s="43"/>
      <c r="ASO60" s="43"/>
      <c r="ASP60" s="43"/>
      <c r="ASQ60" s="43"/>
      <c r="ASR60" s="43"/>
      <c r="ASS60" s="43"/>
      <c r="AST60" s="43"/>
      <c r="ASU60" s="43"/>
      <c r="ASV60" s="43"/>
      <c r="ASW60" s="43"/>
      <c r="ASX60" s="43"/>
      <c r="ASY60" s="43"/>
      <c r="ASZ60" s="43"/>
      <c r="ATA60" s="43"/>
      <c r="ATB60" s="43"/>
      <c r="ATC60" s="43"/>
      <c r="ATD60" s="43"/>
      <c r="ATE60" s="43"/>
      <c r="ATF60" s="43"/>
      <c r="ATG60" s="43"/>
      <c r="ATH60" s="43"/>
      <c r="ATI60" s="43"/>
      <c r="ATJ60" s="43"/>
      <c r="ATK60" s="43"/>
      <c r="ATL60" s="43"/>
      <c r="ATM60" s="43"/>
      <c r="ATN60" s="43"/>
      <c r="ATO60" s="43"/>
      <c r="ATP60" s="43"/>
      <c r="ATQ60" s="43"/>
      <c r="ATR60" s="43"/>
      <c r="ATS60" s="43"/>
      <c r="ATT60" s="43"/>
      <c r="ATU60" s="43"/>
      <c r="ATV60" s="43"/>
      <c r="ATW60" s="43"/>
      <c r="ATX60" s="43"/>
      <c r="ATY60" s="43"/>
      <c r="ATZ60" s="43"/>
      <c r="AUA60" s="43"/>
      <c r="AUB60" s="43"/>
      <c r="AUC60" s="43"/>
      <c r="AUD60" s="43"/>
      <c r="AUE60" s="43"/>
      <c r="AUF60" s="43"/>
      <c r="AUG60" s="43"/>
      <c r="AUH60" s="43"/>
      <c r="AUI60" s="43"/>
      <c r="AUJ60" s="43"/>
      <c r="AUK60" s="43"/>
      <c r="AUL60" s="43"/>
      <c r="AUM60" s="43"/>
      <c r="AUN60" s="43"/>
      <c r="AUO60" s="43"/>
      <c r="AUP60" s="43"/>
      <c r="AUQ60" s="43"/>
      <c r="AUR60" s="43"/>
      <c r="AUS60" s="43"/>
      <c r="AUT60" s="43"/>
      <c r="AUU60" s="43"/>
      <c r="AUV60" s="43"/>
      <c r="AUW60" s="43"/>
      <c r="AUX60" s="43"/>
      <c r="AUY60" s="43"/>
      <c r="AUZ60" s="43"/>
      <c r="AVA60" s="43"/>
      <c r="AVB60" s="43"/>
      <c r="AVC60" s="43"/>
      <c r="AVD60" s="43"/>
      <c r="AVE60" s="43"/>
      <c r="AVF60" s="43"/>
      <c r="AVG60" s="43"/>
      <c r="AVH60" s="43"/>
      <c r="AVI60" s="43"/>
      <c r="AVJ60" s="43"/>
      <c r="AVK60" s="43"/>
      <c r="AVL60" s="43"/>
      <c r="AVM60" s="43"/>
      <c r="AVN60" s="43"/>
      <c r="AVO60" s="43"/>
      <c r="AVP60" s="43"/>
      <c r="AVQ60" s="43"/>
      <c r="AVR60" s="43"/>
      <c r="AVS60" s="43"/>
      <c r="AVT60" s="43"/>
      <c r="AVU60" s="43"/>
      <c r="AVV60" s="43"/>
      <c r="AVW60" s="43"/>
      <c r="AVX60" s="43"/>
      <c r="AVY60" s="43"/>
      <c r="AVZ60" s="43"/>
      <c r="AWA60" s="43"/>
      <c r="AWB60" s="43"/>
      <c r="AWC60" s="43"/>
      <c r="AWD60" s="43"/>
      <c r="AWE60" s="43"/>
      <c r="AWF60" s="43"/>
      <c r="AWG60" s="43"/>
      <c r="AWH60" s="43"/>
      <c r="AWI60" s="43"/>
      <c r="AWJ60" s="43"/>
      <c r="AWK60" s="43"/>
      <c r="AWL60" s="43"/>
      <c r="AWM60" s="43"/>
      <c r="AWN60" s="43"/>
      <c r="AWO60" s="43"/>
      <c r="AWP60" s="43"/>
      <c r="AWQ60" s="43"/>
      <c r="AWR60" s="43"/>
      <c r="AWS60" s="43"/>
      <c r="AWT60" s="43"/>
      <c r="AWU60" s="43"/>
      <c r="AWV60" s="43"/>
      <c r="AWW60" s="43"/>
      <c r="AWX60" s="43"/>
      <c r="AWY60" s="43"/>
      <c r="AWZ60" s="43"/>
      <c r="AXA60" s="43"/>
      <c r="AXB60" s="43"/>
      <c r="AXC60" s="43"/>
      <c r="AXD60" s="43"/>
      <c r="AXE60" s="43"/>
      <c r="AXF60" s="43"/>
      <c r="AXG60" s="43"/>
      <c r="AXH60" s="43"/>
      <c r="AXI60" s="43"/>
      <c r="AXJ60" s="43"/>
      <c r="AXK60" s="43"/>
      <c r="AXL60" s="43"/>
      <c r="AXM60" s="43"/>
      <c r="AXN60" s="43"/>
      <c r="AXO60" s="43"/>
      <c r="AXP60" s="43"/>
      <c r="AXQ60" s="43"/>
      <c r="AXR60" s="43"/>
      <c r="AXS60" s="43"/>
      <c r="AXT60" s="43"/>
      <c r="AXU60" s="43"/>
      <c r="AXV60" s="43"/>
      <c r="AXW60" s="43"/>
      <c r="AXX60" s="43"/>
      <c r="AXY60" s="43"/>
      <c r="AXZ60" s="43"/>
      <c r="AYA60" s="43"/>
      <c r="AYB60" s="43"/>
      <c r="AYC60" s="43"/>
      <c r="AYD60" s="43"/>
      <c r="AYE60" s="43"/>
      <c r="AYF60" s="43"/>
      <c r="AYG60" s="43"/>
      <c r="AYH60" s="43"/>
      <c r="AYI60" s="43"/>
      <c r="AYJ60" s="43"/>
      <c r="AYK60" s="43"/>
      <c r="AYL60" s="43"/>
      <c r="AYM60" s="43"/>
      <c r="AYN60" s="43"/>
      <c r="AYO60" s="43"/>
      <c r="AYP60" s="43"/>
      <c r="AYQ60" s="43"/>
      <c r="AYR60" s="43"/>
      <c r="AYS60" s="43"/>
      <c r="AYT60" s="43"/>
      <c r="AYU60" s="43"/>
      <c r="AYV60" s="43"/>
      <c r="AYW60" s="43"/>
      <c r="AYX60" s="43"/>
      <c r="AYY60" s="43"/>
      <c r="AYZ60" s="43"/>
      <c r="AZA60" s="43"/>
      <c r="AZB60" s="43"/>
      <c r="AZC60" s="43"/>
      <c r="AZD60" s="43"/>
      <c r="AZE60" s="43"/>
      <c r="AZF60" s="43"/>
      <c r="AZG60" s="43"/>
      <c r="AZH60" s="43"/>
      <c r="AZI60" s="43"/>
      <c r="AZJ60" s="43"/>
      <c r="AZK60" s="43"/>
      <c r="AZL60" s="43"/>
      <c r="AZM60" s="43"/>
      <c r="AZN60" s="43"/>
      <c r="AZO60" s="43"/>
      <c r="AZP60" s="43"/>
      <c r="AZQ60" s="43"/>
      <c r="AZR60" s="43"/>
      <c r="AZS60" s="43"/>
      <c r="AZT60" s="43"/>
      <c r="AZU60" s="43"/>
      <c r="AZV60" s="43"/>
      <c r="AZW60" s="43"/>
      <c r="AZX60" s="43"/>
      <c r="AZY60" s="43"/>
      <c r="AZZ60" s="43"/>
      <c r="BAA60" s="43"/>
      <c r="BAB60" s="43"/>
      <c r="BAC60" s="43"/>
      <c r="BAD60" s="43"/>
      <c r="BAE60" s="43"/>
      <c r="BAF60" s="43"/>
      <c r="BAG60" s="43"/>
      <c r="BAH60" s="43"/>
      <c r="BAI60" s="43"/>
      <c r="BAJ60" s="43"/>
      <c r="BAK60" s="43"/>
      <c r="BAL60" s="43"/>
      <c r="BAM60" s="43"/>
      <c r="BAN60" s="43"/>
      <c r="BAO60" s="43"/>
      <c r="BAP60" s="43"/>
      <c r="BAQ60" s="43"/>
      <c r="BAR60" s="43"/>
      <c r="BAS60" s="43"/>
      <c r="BAT60" s="43"/>
      <c r="BAU60" s="43"/>
      <c r="BAV60" s="43"/>
      <c r="BAW60" s="43"/>
      <c r="BAX60" s="43"/>
      <c r="BAY60" s="43"/>
      <c r="BAZ60" s="43"/>
      <c r="BBA60" s="43"/>
      <c r="BBB60" s="43"/>
      <c r="BBC60" s="43"/>
      <c r="BBD60" s="43"/>
      <c r="BBE60" s="43"/>
      <c r="BBF60" s="43"/>
      <c r="BBG60" s="43"/>
      <c r="BBH60" s="43"/>
      <c r="BBI60" s="43"/>
      <c r="BBJ60" s="43"/>
      <c r="BBK60" s="43"/>
      <c r="BBL60" s="43"/>
      <c r="BBM60" s="43"/>
      <c r="BBN60" s="43"/>
      <c r="BBO60" s="43"/>
      <c r="BBP60" s="43"/>
      <c r="BBQ60" s="43"/>
      <c r="BBR60" s="43"/>
      <c r="BBS60" s="43"/>
      <c r="BBT60" s="43"/>
      <c r="BBU60" s="43"/>
      <c r="BBV60" s="43"/>
      <c r="BBW60" s="43"/>
      <c r="BBX60" s="43"/>
      <c r="BBY60" s="43"/>
      <c r="BBZ60" s="43"/>
      <c r="BCA60" s="43"/>
      <c r="BCB60" s="43"/>
      <c r="BCC60" s="43"/>
      <c r="BCD60" s="43"/>
      <c r="BCE60" s="43"/>
      <c r="BCF60" s="43"/>
      <c r="BCG60" s="43"/>
      <c r="BCH60" s="43"/>
      <c r="BCI60" s="43"/>
      <c r="BCJ60" s="43"/>
      <c r="BCK60" s="43"/>
      <c r="BCL60" s="43"/>
      <c r="BCM60" s="43"/>
      <c r="BCN60" s="43"/>
      <c r="BCO60" s="43"/>
      <c r="BCP60" s="43"/>
      <c r="BCQ60" s="43"/>
      <c r="BCR60" s="43"/>
      <c r="BCS60" s="43"/>
      <c r="BCT60" s="43"/>
      <c r="BCU60" s="43"/>
      <c r="BCV60" s="43"/>
      <c r="BCW60" s="43"/>
      <c r="BCX60" s="43"/>
      <c r="BCY60" s="43"/>
      <c r="BCZ60" s="43"/>
      <c r="BDA60" s="43"/>
      <c r="BDB60" s="43"/>
      <c r="BDC60" s="43"/>
      <c r="BDD60" s="43"/>
      <c r="BDE60" s="43"/>
      <c r="BDF60" s="43"/>
      <c r="BDG60" s="43"/>
      <c r="BDH60" s="43"/>
      <c r="BDI60" s="43"/>
      <c r="BDJ60" s="43"/>
      <c r="BDK60" s="43"/>
      <c r="BDL60" s="43"/>
      <c r="BDM60" s="43"/>
      <c r="BDN60" s="43"/>
      <c r="BDO60" s="43"/>
      <c r="BDP60" s="43"/>
      <c r="BDQ60" s="43"/>
      <c r="BDR60" s="43"/>
      <c r="BDS60" s="43"/>
      <c r="BDT60" s="43"/>
      <c r="BDU60" s="43"/>
      <c r="BDV60" s="43"/>
      <c r="BDW60" s="43"/>
      <c r="BDX60" s="43"/>
      <c r="BDY60" s="43"/>
      <c r="BDZ60" s="43"/>
      <c r="BEA60" s="43"/>
      <c r="BEB60" s="43"/>
      <c r="BEC60" s="43"/>
      <c r="BED60" s="43"/>
      <c r="BEE60" s="43"/>
      <c r="BEF60" s="43"/>
      <c r="BEG60" s="43"/>
      <c r="BEH60" s="43"/>
      <c r="BEI60" s="43"/>
      <c r="BEJ60" s="43"/>
      <c r="BEK60" s="43"/>
      <c r="BEL60" s="43"/>
      <c r="BEM60" s="43"/>
      <c r="BEN60" s="43"/>
      <c r="BEO60" s="43"/>
      <c r="BEP60" s="43"/>
      <c r="BEQ60" s="43"/>
      <c r="BER60" s="43"/>
      <c r="BES60" s="43"/>
      <c r="BET60" s="43"/>
      <c r="BEU60" s="43"/>
      <c r="BEV60" s="43"/>
      <c r="BEW60" s="43"/>
      <c r="BEX60" s="43"/>
      <c r="BEY60" s="43"/>
      <c r="BEZ60" s="43"/>
      <c r="BFA60" s="43"/>
      <c r="BFB60" s="43"/>
      <c r="BFC60" s="43"/>
      <c r="BFD60" s="43"/>
      <c r="BFE60" s="43"/>
      <c r="BFF60" s="43"/>
      <c r="BFG60" s="43"/>
      <c r="BFH60" s="43"/>
      <c r="BFI60" s="43"/>
      <c r="BFJ60" s="43"/>
      <c r="BFK60" s="43"/>
      <c r="BFL60" s="43"/>
      <c r="BFM60" s="43"/>
      <c r="BFN60" s="43"/>
      <c r="BFO60" s="43"/>
      <c r="BFP60" s="43"/>
      <c r="BFQ60" s="43"/>
      <c r="BFR60" s="43"/>
      <c r="BFS60" s="43"/>
      <c r="BFT60" s="43"/>
      <c r="BFU60" s="43"/>
      <c r="BFV60" s="43"/>
      <c r="BFW60" s="43"/>
      <c r="BFX60" s="43"/>
      <c r="BFY60" s="43"/>
      <c r="BFZ60" s="43"/>
      <c r="BGA60" s="43"/>
      <c r="BGB60" s="43"/>
      <c r="BGC60" s="43"/>
      <c r="BGD60" s="43"/>
      <c r="BGE60" s="43"/>
      <c r="BGF60" s="43"/>
      <c r="BGG60" s="43"/>
      <c r="BGH60" s="43"/>
      <c r="BGI60" s="43"/>
      <c r="BGJ60" s="43"/>
      <c r="BGK60" s="43"/>
      <c r="BGL60" s="43"/>
      <c r="BGM60" s="43"/>
      <c r="BGN60" s="43"/>
      <c r="BGO60" s="43"/>
      <c r="BGP60" s="43"/>
      <c r="BGQ60" s="43"/>
      <c r="BGR60" s="43"/>
      <c r="BGS60" s="43"/>
      <c r="BGT60" s="43"/>
      <c r="BGU60" s="43"/>
      <c r="BGV60" s="43"/>
      <c r="BGW60" s="43"/>
      <c r="BGX60" s="43"/>
      <c r="BGY60" s="43"/>
      <c r="BGZ60" s="43"/>
      <c r="BHA60" s="43"/>
      <c r="BHB60" s="43"/>
      <c r="BHC60" s="43"/>
      <c r="BHD60" s="43"/>
      <c r="BHE60" s="43"/>
      <c r="BHF60" s="43"/>
      <c r="BHG60" s="43"/>
      <c r="BHH60" s="43"/>
      <c r="BHI60" s="43"/>
      <c r="BHJ60" s="43"/>
      <c r="BHK60" s="43"/>
      <c r="BHL60" s="43"/>
      <c r="BHM60" s="43"/>
      <c r="BHN60" s="43"/>
      <c r="BHO60" s="43"/>
      <c r="BHP60" s="43"/>
      <c r="BHQ60" s="43"/>
      <c r="BHR60" s="43"/>
      <c r="BHS60" s="43"/>
      <c r="BHT60" s="43"/>
      <c r="BHU60" s="43"/>
      <c r="BHV60" s="43"/>
      <c r="BHW60" s="43"/>
      <c r="BHX60" s="43"/>
      <c r="BHY60" s="43"/>
      <c r="BHZ60" s="43"/>
      <c r="BIA60" s="43"/>
      <c r="BIB60" s="43"/>
      <c r="BIC60" s="43"/>
      <c r="BID60" s="43"/>
      <c r="BIE60" s="43"/>
      <c r="BIF60" s="43"/>
      <c r="BIG60" s="43"/>
      <c r="BIH60" s="43"/>
      <c r="BII60" s="43"/>
      <c r="BIJ60" s="43"/>
      <c r="BIK60" s="43"/>
      <c r="BIL60" s="43"/>
      <c r="BIM60" s="43"/>
      <c r="BIN60" s="43"/>
      <c r="BIO60" s="43"/>
      <c r="BIP60" s="43"/>
      <c r="BIQ60" s="43"/>
      <c r="BIR60" s="43"/>
      <c r="BIS60" s="43"/>
      <c r="BIT60" s="43"/>
      <c r="BIU60" s="43"/>
      <c r="BIV60" s="43"/>
      <c r="BIW60" s="43"/>
      <c r="BIX60" s="43"/>
      <c r="BIY60" s="43"/>
      <c r="BIZ60" s="43"/>
      <c r="BJA60" s="43"/>
      <c r="BJB60" s="43"/>
      <c r="BJC60" s="43"/>
      <c r="BJD60" s="43"/>
      <c r="BJE60" s="43"/>
      <c r="BJF60" s="43"/>
      <c r="BJG60" s="43"/>
      <c r="BJH60" s="43"/>
      <c r="BJI60" s="43"/>
      <c r="BJJ60" s="43"/>
      <c r="BJK60" s="43"/>
      <c r="BJL60" s="43"/>
      <c r="BJM60" s="43"/>
      <c r="BJN60" s="43"/>
      <c r="BJO60" s="43"/>
      <c r="BJP60" s="43"/>
      <c r="BJQ60" s="43"/>
      <c r="BJR60" s="43"/>
      <c r="BJS60" s="43"/>
      <c r="BJT60" s="43"/>
      <c r="BJU60" s="43"/>
      <c r="BJV60" s="43"/>
      <c r="BJW60" s="43"/>
      <c r="BJX60" s="43"/>
      <c r="BJY60" s="43"/>
      <c r="BJZ60" s="43"/>
      <c r="BKA60" s="43"/>
      <c r="BKB60" s="43"/>
      <c r="BKC60" s="43"/>
      <c r="BKD60" s="43"/>
      <c r="BKE60" s="43"/>
      <c r="BKF60" s="43"/>
      <c r="BKG60" s="43"/>
      <c r="BKH60" s="43"/>
      <c r="BKI60" s="43"/>
      <c r="BKJ60" s="43"/>
      <c r="BKK60" s="43"/>
      <c r="BKL60" s="43"/>
      <c r="BKM60" s="43"/>
      <c r="BKN60" s="43"/>
      <c r="BKO60" s="43"/>
      <c r="BKP60" s="43"/>
      <c r="BKQ60" s="43"/>
      <c r="BKR60" s="43"/>
      <c r="BKS60" s="43"/>
      <c r="BKT60" s="43"/>
      <c r="BKU60" s="43"/>
      <c r="BKV60" s="43"/>
      <c r="BKW60" s="43"/>
      <c r="BKX60" s="43"/>
      <c r="BKY60" s="43"/>
      <c r="BKZ60" s="43"/>
      <c r="BLA60" s="43"/>
      <c r="BLB60" s="43"/>
      <c r="BLC60" s="43"/>
      <c r="BLD60" s="43"/>
      <c r="BLE60" s="43"/>
      <c r="BLF60" s="43"/>
      <c r="BLG60" s="43"/>
      <c r="BLH60" s="43"/>
      <c r="BLI60" s="43"/>
      <c r="BLJ60" s="43"/>
      <c r="BLK60" s="43"/>
      <c r="BLL60" s="43"/>
      <c r="BLM60" s="43"/>
      <c r="BLN60" s="43"/>
      <c r="BLO60" s="43"/>
      <c r="BLP60" s="43"/>
      <c r="BLQ60" s="43"/>
      <c r="BLR60" s="43"/>
      <c r="BLS60" s="43"/>
      <c r="BLT60" s="43"/>
      <c r="BLU60" s="43"/>
      <c r="BLV60" s="43"/>
      <c r="BLW60" s="43"/>
      <c r="BLX60" s="43"/>
      <c r="BLY60" s="43"/>
      <c r="BLZ60" s="43"/>
      <c r="BMA60" s="43"/>
      <c r="BMB60" s="43"/>
      <c r="BMC60" s="43"/>
      <c r="BMD60" s="43"/>
      <c r="BME60" s="43"/>
      <c r="BMF60" s="43"/>
      <c r="BMG60" s="43"/>
      <c r="BMH60" s="43"/>
      <c r="BMI60" s="43"/>
      <c r="BMJ60" s="43"/>
      <c r="BMK60" s="43"/>
      <c r="BML60" s="43"/>
      <c r="BMM60" s="43"/>
      <c r="BMN60" s="43"/>
      <c r="BMO60" s="43"/>
      <c r="BMP60" s="43"/>
      <c r="BMQ60" s="43"/>
      <c r="BMR60" s="43"/>
      <c r="BMS60" s="43"/>
      <c r="BMT60" s="43"/>
      <c r="BMU60" s="43"/>
      <c r="BMV60" s="43"/>
      <c r="BMW60" s="43"/>
      <c r="BMX60" s="43"/>
      <c r="BMY60" s="43"/>
      <c r="BMZ60" s="43"/>
      <c r="BNA60" s="43"/>
      <c r="BNB60" s="43"/>
      <c r="BNC60" s="43"/>
      <c r="BND60" s="43"/>
      <c r="BNE60" s="43"/>
      <c r="BNF60" s="43"/>
      <c r="BNG60" s="43"/>
      <c r="BNH60" s="43"/>
      <c r="BNI60" s="43"/>
      <c r="BNJ60" s="43"/>
      <c r="BNK60" s="43"/>
      <c r="BNL60" s="43"/>
      <c r="BNM60" s="43"/>
      <c r="BNN60" s="43"/>
      <c r="BNO60" s="43"/>
      <c r="BNP60" s="43"/>
      <c r="BNQ60" s="43"/>
      <c r="BNR60" s="43"/>
      <c r="BNS60" s="43"/>
      <c r="BNT60" s="43"/>
      <c r="BNU60" s="43"/>
      <c r="BNV60" s="43"/>
      <c r="BNW60" s="43"/>
      <c r="BNX60" s="43"/>
      <c r="BNY60" s="43"/>
      <c r="BNZ60" s="43"/>
      <c r="BOA60" s="43"/>
      <c r="BOB60" s="43"/>
      <c r="BOC60" s="43"/>
      <c r="BOD60" s="43"/>
      <c r="BOE60" s="43"/>
      <c r="BOF60" s="43"/>
      <c r="BOG60" s="43"/>
      <c r="BOH60" s="43"/>
      <c r="BOI60" s="43"/>
      <c r="BOJ60" s="43"/>
      <c r="BOK60" s="43"/>
      <c r="BOL60" s="43"/>
      <c r="BOM60" s="43"/>
      <c r="BON60" s="43"/>
      <c r="BOO60" s="43"/>
      <c r="BOP60" s="43"/>
      <c r="BOQ60" s="43"/>
      <c r="BOR60" s="43"/>
      <c r="BOS60" s="43"/>
      <c r="BOT60" s="43"/>
      <c r="BOU60" s="43"/>
      <c r="BOV60" s="43"/>
      <c r="BOW60" s="43"/>
      <c r="BOX60" s="43"/>
      <c r="BOY60" s="43"/>
      <c r="BOZ60" s="43"/>
      <c r="BPA60" s="43"/>
      <c r="BPB60" s="43"/>
      <c r="BPC60" s="43"/>
      <c r="BPD60" s="43"/>
      <c r="BPE60" s="43"/>
      <c r="BPF60" s="43"/>
      <c r="BPG60" s="43"/>
      <c r="BPH60" s="43"/>
      <c r="BPI60" s="43"/>
      <c r="BPJ60" s="43"/>
      <c r="BPK60" s="43"/>
      <c r="BPL60" s="43"/>
      <c r="BPM60" s="43"/>
      <c r="BPN60" s="43"/>
      <c r="BPO60" s="43"/>
      <c r="BPP60" s="43"/>
      <c r="BPQ60" s="43"/>
      <c r="BPR60" s="43"/>
      <c r="BPS60" s="43"/>
      <c r="BPT60" s="43"/>
      <c r="BPU60" s="43"/>
      <c r="BPV60" s="43"/>
      <c r="BPW60" s="43"/>
      <c r="BPX60" s="43"/>
      <c r="BPY60" s="43"/>
      <c r="BPZ60" s="43"/>
      <c r="BQA60" s="43"/>
      <c r="BQB60" s="43"/>
      <c r="BQC60" s="43"/>
      <c r="BQD60" s="43"/>
      <c r="BQE60" s="43"/>
      <c r="BQF60" s="43"/>
      <c r="BQG60" s="43"/>
      <c r="BQH60" s="43"/>
      <c r="BQI60" s="43"/>
      <c r="BQJ60" s="43"/>
      <c r="BQK60" s="43"/>
      <c r="BQL60" s="43"/>
      <c r="BQM60" s="43"/>
      <c r="BQN60" s="43"/>
      <c r="BQO60" s="43"/>
      <c r="BQP60" s="43"/>
      <c r="BQQ60" s="43"/>
      <c r="BQR60" s="43"/>
      <c r="BQS60" s="43"/>
      <c r="BQT60" s="43"/>
      <c r="BQU60" s="43"/>
      <c r="BQV60" s="43"/>
      <c r="BQW60" s="43"/>
      <c r="BQX60" s="43"/>
      <c r="BQY60" s="43"/>
      <c r="BQZ60" s="43"/>
      <c r="BRA60" s="43"/>
      <c r="BRB60" s="43"/>
      <c r="BRC60" s="43"/>
      <c r="BRD60" s="43"/>
      <c r="BRE60" s="43"/>
      <c r="BRF60" s="43"/>
      <c r="BRG60" s="43"/>
      <c r="BRH60" s="43"/>
      <c r="BRI60" s="43"/>
      <c r="BRJ60" s="43"/>
      <c r="BRK60" s="43"/>
      <c r="BRL60" s="43"/>
      <c r="BRM60" s="43"/>
      <c r="BRN60" s="43"/>
      <c r="BRO60" s="43"/>
      <c r="BRP60" s="43"/>
      <c r="BRQ60" s="43"/>
      <c r="BRR60" s="43"/>
      <c r="BRS60" s="43"/>
      <c r="BRT60" s="43"/>
      <c r="BRU60" s="43"/>
      <c r="BRV60" s="43"/>
      <c r="BRW60" s="43"/>
      <c r="BRX60" s="43"/>
      <c r="BRY60" s="43"/>
      <c r="BRZ60" s="43"/>
      <c r="BSA60" s="43"/>
      <c r="BSB60" s="43"/>
      <c r="BSC60" s="43"/>
      <c r="BSD60" s="43"/>
      <c r="BSE60" s="43"/>
      <c r="BSF60" s="43"/>
      <c r="BSG60" s="43"/>
      <c r="BSH60" s="43"/>
      <c r="BSI60" s="43"/>
      <c r="BSJ60" s="43"/>
      <c r="BSK60" s="43"/>
      <c r="BSL60" s="43"/>
      <c r="BSM60" s="43"/>
      <c r="BSN60" s="43"/>
      <c r="BSO60" s="43"/>
      <c r="BSP60" s="43"/>
      <c r="BSQ60" s="43"/>
      <c r="BSR60" s="43"/>
      <c r="BSS60" s="43"/>
      <c r="BST60" s="43"/>
      <c r="BSU60" s="43"/>
      <c r="BSV60" s="43"/>
      <c r="BSW60" s="43"/>
      <c r="BSX60" s="43"/>
      <c r="BSY60" s="43"/>
      <c r="BSZ60" s="43"/>
      <c r="BTA60" s="43"/>
      <c r="BTB60" s="43"/>
      <c r="BTC60" s="43"/>
      <c r="BTD60" s="43"/>
      <c r="BTE60" s="43"/>
      <c r="BTF60" s="43"/>
      <c r="BTG60" s="43"/>
      <c r="BTH60" s="43"/>
      <c r="BTI60" s="43"/>
      <c r="BTJ60" s="43"/>
      <c r="BTK60" s="43"/>
      <c r="BTL60" s="43"/>
      <c r="BTM60" s="43"/>
      <c r="BTN60" s="43"/>
      <c r="BTO60" s="43"/>
      <c r="BTP60" s="43"/>
      <c r="BTQ60" s="43"/>
      <c r="BTR60" s="43"/>
      <c r="BTS60" s="43"/>
      <c r="BTT60" s="43"/>
      <c r="BTU60" s="43"/>
      <c r="BTV60" s="43"/>
      <c r="BTW60" s="43"/>
      <c r="BTX60" s="43"/>
      <c r="BTY60" s="43"/>
      <c r="BTZ60" s="43"/>
      <c r="BUA60" s="43"/>
      <c r="BUB60" s="43"/>
      <c r="BUC60" s="43"/>
      <c r="BUD60" s="43"/>
      <c r="BUE60" s="43"/>
      <c r="BUF60" s="43"/>
      <c r="BUG60" s="43"/>
      <c r="BUH60" s="43"/>
      <c r="BUI60" s="43"/>
      <c r="BUJ60" s="43"/>
      <c r="BUK60" s="43"/>
      <c r="BUL60" s="43"/>
      <c r="BUM60" s="43"/>
      <c r="BUN60" s="43"/>
      <c r="BUO60" s="43"/>
      <c r="BUP60" s="43"/>
      <c r="BUQ60" s="43"/>
      <c r="BUR60" s="43"/>
      <c r="BUS60" s="43"/>
      <c r="BUT60" s="43"/>
      <c r="BUU60" s="43"/>
      <c r="BUV60" s="43"/>
      <c r="BUW60" s="43"/>
      <c r="BUX60" s="43"/>
      <c r="BUY60" s="43"/>
      <c r="BUZ60" s="43"/>
      <c r="BVA60" s="43"/>
      <c r="BVB60" s="43"/>
      <c r="BVC60" s="43"/>
      <c r="BVD60" s="43"/>
      <c r="BVE60" s="43"/>
      <c r="BVF60" s="43"/>
      <c r="BVG60" s="43"/>
      <c r="BVH60" s="43"/>
      <c r="BVI60" s="43"/>
      <c r="BVJ60" s="43"/>
      <c r="BVK60" s="43"/>
      <c r="BVL60" s="43"/>
      <c r="BVM60" s="43"/>
      <c r="BVN60" s="43"/>
      <c r="BVO60" s="43"/>
      <c r="BVP60" s="43"/>
      <c r="BVQ60" s="43"/>
      <c r="BVR60" s="43"/>
      <c r="BVS60" s="43"/>
      <c r="BVT60" s="43"/>
      <c r="BVU60" s="43"/>
      <c r="BVV60" s="43"/>
      <c r="BVW60" s="43"/>
      <c r="BVX60" s="43"/>
      <c r="BVY60" s="43"/>
      <c r="BVZ60" s="43"/>
      <c r="BWA60" s="43"/>
      <c r="BWB60" s="43"/>
      <c r="BWC60" s="43"/>
      <c r="BWD60" s="43"/>
      <c r="BWE60" s="43"/>
      <c r="BWF60" s="43"/>
      <c r="BWG60" s="43"/>
      <c r="BWH60" s="43"/>
      <c r="BWI60" s="43"/>
      <c r="BWJ60" s="43"/>
      <c r="BWK60" s="43"/>
      <c r="BWL60" s="43"/>
      <c r="BWM60" s="43"/>
      <c r="BWN60" s="43"/>
      <c r="BWO60" s="43"/>
      <c r="BWP60" s="43"/>
      <c r="BWQ60" s="43"/>
      <c r="BWR60" s="43"/>
      <c r="BWS60" s="43"/>
      <c r="BWT60" s="43"/>
      <c r="BWU60" s="43"/>
      <c r="BWV60" s="43"/>
      <c r="BWW60" s="43"/>
      <c r="BWX60" s="43"/>
      <c r="BWY60" s="43"/>
      <c r="BWZ60" s="43"/>
      <c r="BXA60" s="43"/>
      <c r="BXB60" s="43"/>
      <c r="BXC60" s="43"/>
      <c r="BXD60" s="43"/>
      <c r="BXE60" s="43"/>
      <c r="BXF60" s="43"/>
      <c r="BXG60" s="43"/>
      <c r="BXH60" s="43"/>
      <c r="BXI60" s="43"/>
      <c r="BXJ60" s="43"/>
      <c r="BXK60" s="43"/>
      <c r="BXL60" s="43"/>
      <c r="BXM60" s="43"/>
      <c r="BXN60" s="43"/>
      <c r="BXO60" s="43"/>
      <c r="BXP60" s="43"/>
      <c r="BXQ60" s="43"/>
      <c r="BXR60" s="43"/>
      <c r="BXS60" s="43"/>
      <c r="BXT60" s="43"/>
      <c r="BXU60" s="43"/>
      <c r="BXV60" s="43"/>
      <c r="BXW60" s="43"/>
      <c r="BXX60" s="43"/>
      <c r="BXY60" s="43"/>
      <c r="BXZ60" s="43"/>
      <c r="BYA60" s="43"/>
      <c r="BYB60" s="43"/>
      <c r="BYC60" s="43"/>
      <c r="BYD60" s="43"/>
      <c r="BYE60" s="43"/>
      <c r="BYF60" s="43"/>
      <c r="BYG60" s="43"/>
      <c r="BYH60" s="43"/>
      <c r="BYI60" s="43"/>
      <c r="BYJ60" s="43"/>
      <c r="BYK60" s="43"/>
      <c r="BYL60" s="43"/>
      <c r="BYM60" s="43"/>
      <c r="BYN60" s="43"/>
      <c r="BYO60" s="43"/>
      <c r="BYP60" s="43"/>
      <c r="BYQ60" s="43"/>
      <c r="BYR60" s="43"/>
      <c r="BYS60" s="43"/>
      <c r="BYT60" s="43"/>
      <c r="BYU60" s="43"/>
      <c r="BYV60" s="43"/>
      <c r="BYW60" s="43"/>
      <c r="BYX60" s="43"/>
      <c r="BYY60" s="43"/>
      <c r="BYZ60" s="43"/>
      <c r="BZA60" s="43"/>
      <c r="BZB60" s="43"/>
      <c r="BZC60" s="43"/>
      <c r="BZD60" s="43"/>
      <c r="BZE60" s="43"/>
      <c r="BZF60" s="43"/>
      <c r="BZG60" s="43"/>
      <c r="BZH60" s="43"/>
      <c r="BZI60" s="43"/>
      <c r="BZJ60" s="43"/>
      <c r="BZK60" s="43"/>
      <c r="BZL60" s="43"/>
      <c r="BZM60" s="43"/>
      <c r="BZN60" s="43"/>
      <c r="BZO60" s="43"/>
      <c r="BZP60" s="43"/>
      <c r="BZQ60" s="43"/>
      <c r="BZR60" s="43"/>
      <c r="BZS60" s="43"/>
      <c r="BZT60" s="43"/>
      <c r="BZU60" s="43"/>
      <c r="BZV60" s="43"/>
      <c r="BZW60" s="43"/>
      <c r="BZX60" s="43"/>
      <c r="BZY60" s="43"/>
      <c r="BZZ60" s="43"/>
      <c r="CAA60" s="43"/>
      <c r="CAB60" s="43"/>
      <c r="CAC60" s="43"/>
      <c r="CAD60" s="43"/>
      <c r="CAE60" s="43"/>
      <c r="CAF60" s="43"/>
      <c r="CAG60" s="43"/>
      <c r="CAH60" s="43"/>
      <c r="CAI60" s="43"/>
      <c r="CAJ60" s="43"/>
      <c r="CAK60" s="43"/>
      <c r="CAL60" s="43"/>
      <c r="CAM60" s="43"/>
      <c r="CAN60" s="43"/>
      <c r="CAO60" s="43"/>
      <c r="CAP60" s="43"/>
      <c r="CAQ60" s="43"/>
      <c r="CAR60" s="43"/>
      <c r="CAS60" s="43"/>
      <c r="CAT60" s="43"/>
      <c r="CAU60" s="43"/>
      <c r="CAV60" s="43"/>
      <c r="CAW60" s="43"/>
      <c r="CAX60" s="43"/>
      <c r="CAY60" s="43"/>
      <c r="CAZ60" s="43"/>
      <c r="CBA60" s="43"/>
      <c r="CBB60" s="43"/>
      <c r="CBC60" s="43"/>
      <c r="CBD60" s="43"/>
      <c r="CBE60" s="43"/>
      <c r="CBF60" s="43"/>
      <c r="CBG60" s="43"/>
      <c r="CBH60" s="43"/>
      <c r="CBI60" s="43"/>
      <c r="CBJ60" s="43"/>
      <c r="CBK60" s="43"/>
      <c r="CBL60" s="43"/>
      <c r="CBM60" s="43"/>
      <c r="CBN60" s="43"/>
      <c r="CBO60" s="43"/>
      <c r="CBP60" s="43"/>
      <c r="CBQ60" s="43"/>
      <c r="CBR60" s="43"/>
      <c r="CBS60" s="43"/>
      <c r="CBT60" s="43"/>
      <c r="CBU60" s="43"/>
      <c r="CBV60" s="43"/>
      <c r="CBW60" s="43"/>
      <c r="CBX60" s="43"/>
      <c r="CBY60" s="43"/>
      <c r="CBZ60" s="43"/>
      <c r="CCA60" s="43"/>
      <c r="CCB60" s="43"/>
      <c r="CCC60" s="43"/>
      <c r="CCD60" s="43"/>
      <c r="CCE60" s="43"/>
      <c r="CCF60" s="43"/>
      <c r="CCG60" s="43"/>
      <c r="CCH60" s="43"/>
      <c r="CCI60" s="43"/>
      <c r="CCJ60" s="43"/>
      <c r="CCK60" s="43"/>
      <c r="CCL60" s="43"/>
      <c r="CCM60" s="43"/>
      <c r="CCN60" s="43"/>
      <c r="CCO60" s="43"/>
      <c r="CCP60" s="43"/>
      <c r="CCQ60" s="43"/>
      <c r="CCR60" s="43"/>
      <c r="CCS60" s="43"/>
      <c r="CCT60" s="43"/>
      <c r="CCU60" s="43"/>
      <c r="CCV60" s="43"/>
      <c r="CCW60" s="43"/>
      <c r="CCX60" s="43"/>
      <c r="CCY60" s="43"/>
      <c r="CCZ60" s="43"/>
      <c r="CDA60" s="43"/>
      <c r="CDB60" s="43"/>
      <c r="CDC60" s="43"/>
      <c r="CDD60" s="43"/>
      <c r="CDE60" s="43"/>
      <c r="CDF60" s="43"/>
      <c r="CDG60" s="43"/>
      <c r="CDH60" s="43"/>
      <c r="CDI60" s="43"/>
      <c r="CDJ60" s="43"/>
      <c r="CDK60" s="43"/>
      <c r="CDL60" s="43"/>
      <c r="CDM60" s="43"/>
      <c r="CDN60" s="43"/>
      <c r="CDO60" s="43"/>
      <c r="CDP60" s="43"/>
      <c r="CDQ60" s="43"/>
      <c r="CDR60" s="43"/>
      <c r="CDS60" s="43"/>
      <c r="CDT60" s="43"/>
      <c r="CDU60" s="43"/>
      <c r="CDV60" s="43"/>
      <c r="CDW60" s="43"/>
      <c r="CDX60" s="43"/>
      <c r="CDY60" s="43"/>
      <c r="CDZ60" s="43"/>
      <c r="CEA60" s="43"/>
      <c r="CEB60" s="43"/>
      <c r="CEC60" s="43"/>
      <c r="CED60" s="43"/>
      <c r="CEE60" s="43"/>
      <c r="CEF60" s="43"/>
      <c r="CEG60" s="43"/>
      <c r="CEH60" s="43"/>
      <c r="CEI60" s="43"/>
      <c r="CEJ60" s="43"/>
      <c r="CEK60" s="43"/>
      <c r="CEL60" s="43"/>
      <c r="CEM60" s="43"/>
      <c r="CEN60" s="43"/>
      <c r="CEO60" s="43"/>
      <c r="CEP60" s="43"/>
      <c r="CEQ60" s="43"/>
      <c r="CER60" s="43"/>
      <c r="CES60" s="43"/>
      <c r="CET60" s="43"/>
      <c r="CEU60" s="43"/>
      <c r="CEV60" s="43"/>
      <c r="CEW60" s="43"/>
      <c r="CEX60" s="43"/>
      <c r="CEY60" s="43"/>
      <c r="CEZ60" s="43"/>
      <c r="CFA60" s="43"/>
      <c r="CFB60" s="43"/>
      <c r="CFC60" s="43"/>
      <c r="CFD60" s="43"/>
      <c r="CFE60" s="43"/>
      <c r="CFF60" s="43"/>
      <c r="CFG60" s="43"/>
      <c r="CFH60" s="43"/>
      <c r="CFI60" s="43"/>
      <c r="CFJ60" s="43"/>
      <c r="CFK60" s="43"/>
      <c r="CFL60" s="43"/>
      <c r="CFM60" s="43"/>
      <c r="CFN60" s="43"/>
      <c r="CFO60" s="43"/>
      <c r="CFP60" s="43"/>
      <c r="CFQ60" s="43"/>
      <c r="CFR60" s="43"/>
      <c r="CFS60" s="43"/>
      <c r="CFT60" s="43"/>
      <c r="CFU60" s="43"/>
      <c r="CFV60" s="43"/>
      <c r="CFW60" s="43"/>
      <c r="CFX60" s="43"/>
      <c r="CFY60" s="43"/>
      <c r="CFZ60" s="43"/>
      <c r="CGA60" s="43"/>
      <c r="CGB60" s="43"/>
      <c r="CGC60" s="43"/>
      <c r="CGD60" s="43"/>
      <c r="CGE60" s="43"/>
      <c r="CGF60" s="43"/>
      <c r="CGG60" s="43"/>
      <c r="CGH60" s="43"/>
      <c r="CGI60" s="43"/>
      <c r="CGJ60" s="43"/>
      <c r="CGK60" s="43"/>
      <c r="CGL60" s="43"/>
      <c r="CGM60" s="43"/>
      <c r="CGN60" s="43"/>
      <c r="CGO60" s="43"/>
      <c r="CGP60" s="43"/>
      <c r="CGQ60" s="43"/>
      <c r="CGR60" s="43"/>
      <c r="CGS60" s="43"/>
      <c r="CGT60" s="43"/>
      <c r="CGU60" s="43"/>
      <c r="CGV60" s="43"/>
      <c r="CGW60" s="43"/>
      <c r="CGX60" s="43"/>
      <c r="CGY60" s="43"/>
      <c r="CGZ60" s="43"/>
      <c r="CHA60" s="43"/>
      <c r="CHB60" s="43"/>
      <c r="CHC60" s="43"/>
      <c r="CHD60" s="43"/>
      <c r="CHE60" s="43"/>
      <c r="CHF60" s="43"/>
      <c r="CHG60" s="43"/>
      <c r="CHH60" s="43"/>
      <c r="CHI60" s="43"/>
      <c r="CHJ60" s="43"/>
      <c r="CHK60" s="43"/>
      <c r="CHL60" s="43"/>
      <c r="CHM60" s="43"/>
      <c r="CHN60" s="43"/>
      <c r="CHO60" s="43"/>
      <c r="CHP60" s="43"/>
      <c r="CHQ60" s="43"/>
      <c r="CHR60" s="43"/>
      <c r="CHS60" s="43"/>
      <c r="CHT60" s="43"/>
      <c r="CHU60" s="43"/>
      <c r="CHV60" s="43"/>
      <c r="CHW60" s="43"/>
      <c r="CHX60" s="43"/>
      <c r="CHY60" s="43"/>
      <c r="CHZ60" s="43"/>
      <c r="CIA60" s="43"/>
      <c r="CIB60" s="43"/>
      <c r="CIC60" s="43"/>
      <c r="CID60" s="43"/>
      <c r="CIE60" s="43"/>
      <c r="CIF60" s="43"/>
      <c r="CIG60" s="43"/>
      <c r="CIH60" s="43"/>
      <c r="CII60" s="43"/>
      <c r="CIJ60" s="43"/>
      <c r="CIK60" s="43"/>
      <c r="CIL60" s="43"/>
      <c r="CIM60" s="43"/>
      <c r="CIN60" s="43"/>
      <c r="CIO60" s="43"/>
      <c r="CIP60" s="43"/>
      <c r="CIQ60" s="43"/>
      <c r="CIR60" s="43"/>
      <c r="CIS60" s="43"/>
      <c r="CIT60" s="43"/>
      <c r="CIU60" s="43"/>
      <c r="CIV60" s="43"/>
      <c r="CIW60" s="43"/>
      <c r="CIX60" s="43"/>
      <c r="CIY60" s="43"/>
      <c r="CIZ60" s="43"/>
      <c r="CJA60" s="43"/>
      <c r="CJB60" s="43"/>
      <c r="CJC60" s="43"/>
      <c r="CJD60" s="43"/>
      <c r="CJE60" s="43"/>
      <c r="CJF60" s="43"/>
      <c r="CJG60" s="43"/>
      <c r="CJH60" s="43"/>
      <c r="CJI60" s="43"/>
      <c r="CJJ60" s="43"/>
      <c r="CJK60" s="43"/>
      <c r="CJL60" s="43"/>
      <c r="CJM60" s="43"/>
      <c r="CJN60" s="43"/>
      <c r="CJO60" s="43"/>
      <c r="CJP60" s="43"/>
      <c r="CJQ60" s="43"/>
      <c r="CJR60" s="43"/>
      <c r="CJS60" s="43"/>
      <c r="CJT60" s="43"/>
      <c r="CJU60" s="43"/>
      <c r="CJV60" s="43"/>
      <c r="CJW60" s="43"/>
      <c r="CJX60" s="43"/>
      <c r="CJY60" s="43"/>
      <c r="CJZ60" s="43"/>
      <c r="CKA60" s="43"/>
      <c r="CKB60" s="43"/>
      <c r="CKC60" s="43"/>
      <c r="CKD60" s="43"/>
      <c r="CKE60" s="43"/>
      <c r="CKF60" s="43"/>
      <c r="CKG60" s="43"/>
      <c r="CKH60" s="43"/>
      <c r="CKI60" s="43"/>
      <c r="CKJ60" s="43"/>
      <c r="CKK60" s="43"/>
      <c r="CKL60" s="43"/>
      <c r="CKM60" s="43"/>
      <c r="CKN60" s="43"/>
      <c r="CKO60" s="43"/>
      <c r="CKP60" s="43"/>
      <c r="CKQ60" s="43"/>
      <c r="CKR60" s="43"/>
      <c r="CKS60" s="43"/>
      <c r="CKT60" s="43"/>
      <c r="CKU60" s="43"/>
      <c r="CKV60" s="43"/>
      <c r="CKW60" s="43"/>
      <c r="CKX60" s="43"/>
      <c r="CKY60" s="43"/>
      <c r="CKZ60" s="43"/>
      <c r="CLA60" s="43"/>
      <c r="CLB60" s="43"/>
      <c r="CLC60" s="43"/>
      <c r="CLD60" s="43"/>
      <c r="CLE60" s="43"/>
      <c r="CLF60" s="43"/>
      <c r="CLG60" s="43"/>
      <c r="CLH60" s="43"/>
      <c r="CLI60" s="43"/>
      <c r="CLJ60" s="43"/>
      <c r="CLK60" s="43"/>
      <c r="CLL60" s="43"/>
      <c r="CLM60" s="43"/>
      <c r="CLN60" s="43"/>
      <c r="CLO60" s="43"/>
      <c r="CLP60" s="43"/>
      <c r="CLQ60" s="43"/>
      <c r="CLR60" s="43"/>
      <c r="CLS60" s="43"/>
      <c r="CLT60" s="43"/>
      <c r="CLU60" s="43"/>
      <c r="CLV60" s="43"/>
      <c r="CLW60" s="43"/>
      <c r="CLX60" s="43"/>
      <c r="CLY60" s="43"/>
      <c r="CLZ60" s="43"/>
      <c r="CMA60" s="43"/>
      <c r="CMB60" s="43"/>
      <c r="CMC60" s="43"/>
      <c r="CMD60" s="43"/>
      <c r="CME60" s="43"/>
      <c r="CMF60" s="43"/>
      <c r="CMG60" s="43"/>
      <c r="CMH60" s="43"/>
      <c r="CMI60" s="43"/>
      <c r="CMJ60" s="43"/>
      <c r="CMK60" s="43"/>
      <c r="CML60" s="43"/>
      <c r="CMM60" s="43"/>
      <c r="CMN60" s="43"/>
      <c r="CMO60" s="43"/>
      <c r="CMP60" s="43"/>
      <c r="CMQ60" s="43"/>
      <c r="CMR60" s="43"/>
      <c r="CMS60" s="43"/>
      <c r="CMT60" s="43"/>
      <c r="CMU60" s="43"/>
      <c r="CMV60" s="43"/>
      <c r="CMW60" s="43"/>
      <c r="CMX60" s="43"/>
      <c r="CMY60" s="43"/>
      <c r="CMZ60" s="43"/>
      <c r="CNA60" s="43"/>
      <c r="CNB60" s="43"/>
      <c r="CNC60" s="43"/>
      <c r="CND60" s="43"/>
      <c r="CNE60" s="43"/>
      <c r="CNF60" s="43"/>
      <c r="CNG60" s="43"/>
      <c r="CNH60" s="43"/>
      <c r="CNI60" s="43"/>
      <c r="CNJ60" s="43"/>
      <c r="CNK60" s="43"/>
      <c r="CNL60" s="43"/>
      <c r="CNM60" s="43"/>
      <c r="CNN60" s="43"/>
      <c r="CNO60" s="43"/>
      <c r="CNP60" s="43"/>
      <c r="CNQ60" s="43"/>
      <c r="CNR60" s="43"/>
      <c r="CNS60" s="43"/>
      <c r="CNT60" s="43"/>
      <c r="CNU60" s="43"/>
      <c r="CNV60" s="43"/>
      <c r="CNW60" s="43"/>
      <c r="CNX60" s="43"/>
      <c r="CNY60" s="43"/>
      <c r="CNZ60" s="43"/>
      <c r="COA60" s="43"/>
      <c r="COB60" s="43"/>
      <c r="COC60" s="43"/>
      <c r="COD60" s="43"/>
      <c r="COE60" s="43"/>
      <c r="COF60" s="43"/>
      <c r="COG60" s="43"/>
      <c r="COH60" s="43"/>
      <c r="COI60" s="43"/>
      <c r="COJ60" s="43"/>
      <c r="COK60" s="43"/>
      <c r="COL60" s="43"/>
      <c r="COM60" s="43"/>
      <c r="CON60" s="43"/>
      <c r="COO60" s="43"/>
      <c r="COP60" s="43"/>
      <c r="COQ60" s="43"/>
      <c r="COR60" s="43"/>
      <c r="COS60" s="43"/>
      <c r="COT60" s="43"/>
      <c r="COU60" s="43"/>
      <c r="COV60" s="43"/>
      <c r="COW60" s="43"/>
      <c r="COX60" s="43"/>
      <c r="COY60" s="43"/>
      <c r="COZ60" s="43"/>
      <c r="CPA60" s="43"/>
      <c r="CPB60" s="43"/>
      <c r="CPC60" s="43"/>
      <c r="CPD60" s="43"/>
      <c r="CPE60" s="43"/>
      <c r="CPF60" s="43"/>
      <c r="CPG60" s="43"/>
      <c r="CPH60" s="43"/>
      <c r="CPI60" s="43"/>
      <c r="CPJ60" s="43"/>
      <c r="CPK60" s="43"/>
      <c r="CPL60" s="43"/>
      <c r="CPM60" s="43"/>
      <c r="CPN60" s="43"/>
      <c r="CPO60" s="43"/>
      <c r="CPP60" s="43"/>
      <c r="CPQ60" s="43"/>
      <c r="CPR60" s="43"/>
      <c r="CPS60" s="43"/>
      <c r="CPT60" s="43"/>
      <c r="CPU60" s="43"/>
      <c r="CPV60" s="43"/>
      <c r="CPW60" s="43"/>
      <c r="CPX60" s="43"/>
      <c r="CPY60" s="43"/>
      <c r="CPZ60" s="43"/>
      <c r="CQA60" s="43"/>
      <c r="CQB60" s="43"/>
      <c r="CQC60" s="43"/>
      <c r="CQD60" s="43"/>
      <c r="CQE60" s="43"/>
      <c r="CQF60" s="43"/>
      <c r="CQG60" s="43"/>
      <c r="CQH60" s="43"/>
      <c r="CQI60" s="43"/>
      <c r="CQJ60" s="43"/>
      <c r="CQK60" s="43"/>
      <c r="CQL60" s="43"/>
      <c r="CQM60" s="43"/>
      <c r="CQN60" s="43"/>
      <c r="CQO60" s="43"/>
      <c r="CQP60" s="43"/>
      <c r="CQQ60" s="43"/>
      <c r="CQR60" s="43"/>
      <c r="CQS60" s="43"/>
      <c r="CQT60" s="43"/>
      <c r="CQU60" s="43"/>
      <c r="CQV60" s="43"/>
      <c r="CQW60" s="43"/>
      <c r="CQX60" s="43"/>
      <c r="CQY60" s="43"/>
      <c r="CQZ60" s="43"/>
      <c r="CRA60" s="43"/>
      <c r="CRB60" s="43"/>
      <c r="CRC60" s="43"/>
      <c r="CRD60" s="43"/>
      <c r="CRE60" s="43"/>
      <c r="CRF60" s="43"/>
      <c r="CRG60" s="43"/>
      <c r="CRH60" s="43"/>
      <c r="CRI60" s="43"/>
      <c r="CRJ60" s="43"/>
      <c r="CRK60" s="43"/>
      <c r="CRL60" s="43"/>
      <c r="CRM60" s="43"/>
      <c r="CRN60" s="43"/>
      <c r="CRO60" s="43"/>
      <c r="CRP60" s="43"/>
      <c r="CRQ60" s="43"/>
      <c r="CRR60" s="43"/>
      <c r="CRS60" s="43"/>
      <c r="CRT60" s="43"/>
      <c r="CRU60" s="43"/>
      <c r="CRV60" s="43"/>
      <c r="CRW60" s="43"/>
      <c r="CRX60" s="43"/>
      <c r="CRY60" s="43"/>
      <c r="CRZ60" s="43"/>
      <c r="CSA60" s="43"/>
      <c r="CSB60" s="43"/>
      <c r="CSC60" s="43"/>
      <c r="CSD60" s="43"/>
      <c r="CSE60" s="43"/>
      <c r="CSF60" s="43"/>
      <c r="CSG60" s="43"/>
      <c r="CSH60" s="43"/>
      <c r="CSI60" s="43"/>
      <c r="CSJ60" s="43"/>
      <c r="CSK60" s="43"/>
      <c r="CSL60" s="43"/>
      <c r="CSM60" s="43"/>
      <c r="CSN60" s="43"/>
      <c r="CSO60" s="43"/>
      <c r="CSP60" s="43"/>
      <c r="CSQ60" s="43"/>
      <c r="CSR60" s="43"/>
      <c r="CSS60" s="43"/>
      <c r="CST60" s="43"/>
      <c r="CSU60" s="43"/>
      <c r="CSV60" s="43"/>
      <c r="CSW60" s="43"/>
      <c r="CSX60" s="43"/>
      <c r="CSY60" s="43"/>
      <c r="CSZ60" s="43"/>
      <c r="CTA60" s="43"/>
      <c r="CTB60" s="43"/>
      <c r="CTC60" s="43"/>
      <c r="CTD60" s="43"/>
      <c r="CTE60" s="43"/>
      <c r="CTF60" s="43"/>
      <c r="CTG60" s="43"/>
      <c r="CTH60" s="43"/>
      <c r="CTI60" s="43"/>
      <c r="CTJ60" s="43"/>
      <c r="CTK60" s="43"/>
      <c r="CTL60" s="43"/>
      <c r="CTM60" s="43"/>
      <c r="CTN60" s="43"/>
      <c r="CTO60" s="43"/>
      <c r="CTP60" s="43"/>
      <c r="CTQ60" s="43"/>
      <c r="CTR60" s="43"/>
      <c r="CTS60" s="43"/>
      <c r="CTT60" s="43"/>
      <c r="CTU60" s="43"/>
      <c r="CTV60" s="43"/>
      <c r="CTW60" s="43"/>
      <c r="CTX60" s="43"/>
      <c r="CTY60" s="43"/>
      <c r="CTZ60" s="43"/>
      <c r="CUA60" s="43"/>
      <c r="CUB60" s="43"/>
      <c r="CUC60" s="43"/>
      <c r="CUD60" s="43"/>
      <c r="CUE60" s="43"/>
      <c r="CUF60" s="43"/>
      <c r="CUG60" s="43"/>
      <c r="CUH60" s="43"/>
      <c r="CUI60" s="43"/>
      <c r="CUJ60" s="43"/>
      <c r="CUK60" s="43"/>
      <c r="CUL60" s="43"/>
      <c r="CUM60" s="43"/>
      <c r="CUN60" s="43"/>
      <c r="CUO60" s="43"/>
      <c r="CUP60" s="43"/>
      <c r="CUQ60" s="43"/>
      <c r="CUR60" s="43"/>
      <c r="CUS60" s="43"/>
      <c r="CUT60" s="43"/>
      <c r="CUU60" s="43"/>
      <c r="CUV60" s="43"/>
      <c r="CUW60" s="43"/>
      <c r="CUX60" s="43"/>
      <c r="CUY60" s="43"/>
      <c r="CUZ60" s="43"/>
      <c r="CVA60" s="43"/>
      <c r="CVB60" s="43"/>
      <c r="CVC60" s="43"/>
      <c r="CVD60" s="43"/>
      <c r="CVE60" s="43"/>
      <c r="CVF60" s="43"/>
      <c r="CVG60" s="43"/>
      <c r="CVH60" s="43"/>
      <c r="CVI60" s="43"/>
      <c r="CVJ60" s="43"/>
      <c r="CVK60" s="43"/>
      <c r="CVL60" s="43"/>
      <c r="CVM60" s="43"/>
      <c r="CVN60" s="43"/>
      <c r="CVO60" s="43"/>
      <c r="CVP60" s="43"/>
      <c r="CVQ60" s="43"/>
      <c r="CVR60" s="43"/>
      <c r="CVS60" s="43"/>
      <c r="CVT60" s="43"/>
      <c r="CVU60" s="43"/>
      <c r="CVV60" s="43"/>
      <c r="CVW60" s="43"/>
      <c r="CVX60" s="43"/>
      <c r="CVY60" s="43"/>
      <c r="CVZ60" s="43"/>
      <c r="CWA60" s="43"/>
      <c r="CWB60" s="43"/>
      <c r="CWC60" s="43"/>
      <c r="CWD60" s="43"/>
      <c r="CWE60" s="43"/>
      <c r="CWF60" s="43"/>
      <c r="CWG60" s="43"/>
      <c r="CWH60" s="43"/>
      <c r="CWI60" s="43"/>
      <c r="CWJ60" s="43"/>
      <c r="CWK60" s="43"/>
      <c r="CWL60" s="43"/>
      <c r="CWM60" s="43"/>
      <c r="CWN60" s="43"/>
      <c r="CWO60" s="43"/>
      <c r="CWP60" s="43"/>
      <c r="CWQ60" s="43"/>
      <c r="CWR60" s="43"/>
      <c r="CWS60" s="43"/>
      <c r="CWT60" s="43"/>
      <c r="CWU60" s="43"/>
      <c r="CWV60" s="43"/>
      <c r="CWW60" s="43"/>
      <c r="CWX60" s="43"/>
      <c r="CWY60" s="43"/>
      <c r="CWZ60" s="43"/>
      <c r="CXA60" s="43"/>
      <c r="CXB60" s="43"/>
      <c r="CXC60" s="43"/>
      <c r="CXD60" s="43"/>
      <c r="CXE60" s="43"/>
      <c r="CXF60" s="43"/>
      <c r="CXG60" s="43"/>
      <c r="CXH60" s="43"/>
      <c r="CXI60" s="43"/>
      <c r="CXJ60" s="43"/>
      <c r="CXK60" s="43"/>
      <c r="CXL60" s="43"/>
      <c r="CXM60" s="43"/>
      <c r="CXN60" s="43"/>
      <c r="CXO60" s="43"/>
      <c r="CXP60" s="43"/>
      <c r="CXQ60" s="43"/>
      <c r="CXR60" s="43"/>
      <c r="CXS60" s="43"/>
      <c r="CXT60" s="43"/>
      <c r="CXU60" s="43"/>
      <c r="CXV60" s="43"/>
      <c r="CXW60" s="43"/>
      <c r="CXX60" s="43"/>
      <c r="CXY60" s="43"/>
      <c r="CXZ60" s="43"/>
      <c r="CYA60" s="43"/>
      <c r="CYB60" s="43"/>
      <c r="CYC60" s="43"/>
      <c r="CYD60" s="43"/>
      <c r="CYE60" s="43"/>
      <c r="CYF60" s="43"/>
      <c r="CYG60" s="43"/>
      <c r="CYH60" s="43"/>
      <c r="CYI60" s="43"/>
      <c r="CYJ60" s="43"/>
      <c r="CYK60" s="43"/>
      <c r="CYL60" s="43"/>
      <c r="CYM60" s="43"/>
      <c r="CYN60" s="43"/>
      <c r="CYO60" s="43"/>
      <c r="CYP60" s="43"/>
      <c r="CYQ60" s="43"/>
      <c r="CYR60" s="43"/>
      <c r="CYS60" s="43"/>
      <c r="CYT60" s="43"/>
      <c r="CYU60" s="43"/>
      <c r="CYV60" s="43"/>
      <c r="CYW60" s="43"/>
      <c r="CYX60" s="43"/>
      <c r="CYY60" s="43"/>
      <c r="CYZ60" s="43"/>
      <c r="CZA60" s="43"/>
      <c r="CZB60" s="43"/>
      <c r="CZC60" s="43"/>
      <c r="CZD60" s="43"/>
      <c r="CZE60" s="43"/>
      <c r="CZF60" s="43"/>
      <c r="CZG60" s="43"/>
      <c r="CZH60" s="43"/>
      <c r="CZI60" s="43"/>
      <c r="CZJ60" s="43"/>
      <c r="CZK60" s="43"/>
      <c r="CZL60" s="43"/>
      <c r="CZM60" s="43"/>
      <c r="CZN60" s="43"/>
      <c r="CZO60" s="43"/>
      <c r="CZP60" s="43"/>
      <c r="CZQ60" s="43"/>
      <c r="CZR60" s="43"/>
      <c r="CZS60" s="43"/>
      <c r="CZT60" s="43"/>
      <c r="CZU60" s="43"/>
      <c r="CZV60" s="43"/>
      <c r="CZW60" s="43"/>
      <c r="CZX60" s="43"/>
      <c r="CZY60" s="43"/>
      <c r="CZZ60" s="43"/>
      <c r="DAA60" s="43"/>
      <c r="DAB60" s="43"/>
      <c r="DAC60" s="43"/>
      <c r="DAD60" s="43"/>
      <c r="DAE60" s="43"/>
      <c r="DAF60" s="43"/>
      <c r="DAG60" s="43"/>
      <c r="DAH60" s="43"/>
      <c r="DAI60" s="43"/>
      <c r="DAJ60" s="43"/>
      <c r="DAK60" s="43"/>
      <c r="DAL60" s="43"/>
      <c r="DAM60" s="43"/>
      <c r="DAN60" s="43"/>
      <c r="DAO60" s="43"/>
      <c r="DAP60" s="43"/>
      <c r="DAQ60" s="43"/>
      <c r="DAR60" s="43"/>
      <c r="DAS60" s="43"/>
      <c r="DAT60" s="43"/>
      <c r="DAU60" s="43"/>
      <c r="DAV60" s="43"/>
      <c r="DAW60" s="43"/>
      <c r="DAX60" s="43"/>
      <c r="DAY60" s="43"/>
      <c r="DAZ60" s="43"/>
      <c r="DBA60" s="43"/>
      <c r="DBB60" s="43"/>
      <c r="DBC60" s="43"/>
      <c r="DBD60" s="43"/>
      <c r="DBE60" s="43"/>
      <c r="DBF60" s="43"/>
      <c r="DBG60" s="43"/>
      <c r="DBH60" s="43"/>
      <c r="DBI60" s="43"/>
      <c r="DBJ60" s="43"/>
      <c r="DBK60" s="43"/>
      <c r="DBL60" s="43"/>
      <c r="DBM60" s="43"/>
      <c r="DBN60" s="43"/>
      <c r="DBO60" s="43"/>
      <c r="DBP60" s="43"/>
      <c r="DBQ60" s="43"/>
      <c r="DBR60" s="43"/>
      <c r="DBS60" s="43"/>
      <c r="DBT60" s="43"/>
      <c r="DBU60" s="43"/>
      <c r="DBV60" s="43"/>
      <c r="DBW60" s="43"/>
      <c r="DBX60" s="43"/>
      <c r="DBY60" s="43"/>
      <c r="DBZ60" s="43"/>
      <c r="DCA60" s="43"/>
      <c r="DCB60" s="43"/>
      <c r="DCC60" s="43"/>
      <c r="DCD60" s="43"/>
      <c r="DCE60" s="43"/>
      <c r="DCF60" s="43"/>
      <c r="DCG60" s="43"/>
      <c r="DCH60" s="43"/>
      <c r="DCI60" s="43"/>
      <c r="DCJ60" s="43"/>
      <c r="DCK60" s="43"/>
      <c r="DCL60" s="43"/>
      <c r="DCM60" s="43"/>
      <c r="DCN60" s="43"/>
      <c r="DCO60" s="43"/>
      <c r="DCP60" s="43"/>
      <c r="DCQ60" s="43"/>
      <c r="DCR60" s="43"/>
      <c r="DCS60" s="43"/>
      <c r="DCT60" s="43"/>
      <c r="DCU60" s="43"/>
      <c r="DCV60" s="43"/>
      <c r="DCW60" s="43"/>
      <c r="DCX60" s="43"/>
      <c r="DCY60" s="43"/>
      <c r="DCZ60" s="43"/>
      <c r="DDA60" s="43"/>
      <c r="DDB60" s="43"/>
      <c r="DDC60" s="43"/>
      <c r="DDD60" s="43"/>
      <c r="DDE60" s="43"/>
      <c r="DDF60" s="43"/>
      <c r="DDG60" s="43"/>
      <c r="DDH60" s="43"/>
      <c r="DDI60" s="43"/>
      <c r="DDJ60" s="43"/>
      <c r="DDK60" s="43"/>
      <c r="DDL60" s="43"/>
      <c r="DDM60" s="43"/>
      <c r="DDN60" s="43"/>
      <c r="DDO60" s="43"/>
      <c r="DDP60" s="43"/>
      <c r="DDQ60" s="43"/>
      <c r="DDR60" s="43"/>
      <c r="DDS60" s="43"/>
      <c r="DDT60" s="43"/>
      <c r="DDU60" s="43"/>
      <c r="DDV60" s="43"/>
      <c r="DDW60" s="43"/>
      <c r="DDX60" s="43"/>
      <c r="DDY60" s="43"/>
      <c r="DDZ60" s="43"/>
      <c r="DEA60" s="43"/>
      <c r="DEB60" s="43"/>
      <c r="DEC60" s="43"/>
      <c r="DED60" s="43"/>
      <c r="DEE60" s="43"/>
      <c r="DEF60" s="43"/>
      <c r="DEG60" s="43"/>
      <c r="DEH60" s="43"/>
      <c r="DEI60" s="43"/>
      <c r="DEJ60" s="43"/>
      <c r="DEK60" s="43"/>
      <c r="DEL60" s="43"/>
      <c r="DEM60" s="43"/>
      <c r="DEN60" s="43"/>
      <c r="DEO60" s="43"/>
      <c r="DEP60" s="43"/>
      <c r="DEQ60" s="43"/>
      <c r="DER60" s="43"/>
      <c r="DES60" s="43"/>
      <c r="DET60" s="43"/>
      <c r="DEU60" s="43"/>
      <c r="DEV60" s="43"/>
      <c r="DEW60" s="43"/>
      <c r="DEX60" s="43"/>
      <c r="DEY60" s="43"/>
      <c r="DEZ60" s="43"/>
      <c r="DFA60" s="43"/>
      <c r="DFB60" s="43"/>
      <c r="DFC60" s="43"/>
      <c r="DFD60" s="43"/>
      <c r="DFE60" s="43"/>
      <c r="DFF60" s="43"/>
      <c r="DFG60" s="43"/>
      <c r="DFH60" s="43"/>
      <c r="DFI60" s="43"/>
      <c r="DFJ60" s="43"/>
      <c r="DFK60" s="43"/>
      <c r="DFL60" s="43"/>
      <c r="DFM60" s="43"/>
      <c r="DFN60" s="43"/>
      <c r="DFO60" s="43"/>
      <c r="DFP60" s="43"/>
      <c r="DFQ60" s="43"/>
      <c r="DFR60" s="43"/>
      <c r="DFS60" s="43"/>
      <c r="DFT60" s="43"/>
      <c r="DFU60" s="43"/>
      <c r="DFV60" s="43"/>
      <c r="DFW60" s="43"/>
      <c r="DFX60" s="43"/>
      <c r="DFY60" s="43"/>
      <c r="DFZ60" s="43"/>
      <c r="DGA60" s="43"/>
      <c r="DGB60" s="43"/>
      <c r="DGC60" s="43"/>
      <c r="DGD60" s="43"/>
      <c r="DGE60" s="43"/>
      <c r="DGF60" s="43"/>
      <c r="DGG60" s="43"/>
      <c r="DGH60" s="43"/>
      <c r="DGI60" s="43"/>
      <c r="DGJ60" s="43"/>
      <c r="DGK60" s="43"/>
      <c r="DGL60" s="43"/>
      <c r="DGM60" s="43"/>
      <c r="DGN60" s="43"/>
      <c r="DGO60" s="43"/>
      <c r="DGP60" s="43"/>
      <c r="DGQ60" s="43"/>
      <c r="DGR60" s="43"/>
      <c r="DGS60" s="43"/>
      <c r="DGT60" s="43"/>
      <c r="DGU60" s="43"/>
      <c r="DGV60" s="43"/>
      <c r="DGW60" s="43"/>
      <c r="DGX60" s="43"/>
      <c r="DGY60" s="43"/>
      <c r="DGZ60" s="43"/>
      <c r="DHA60" s="43"/>
      <c r="DHB60" s="43"/>
      <c r="DHC60" s="43"/>
      <c r="DHD60" s="43"/>
      <c r="DHE60" s="43"/>
      <c r="DHF60" s="43"/>
      <c r="DHG60" s="43"/>
      <c r="DHH60" s="43"/>
      <c r="DHI60" s="43"/>
      <c r="DHJ60" s="43"/>
      <c r="DHK60" s="43"/>
      <c r="DHL60" s="43"/>
      <c r="DHM60" s="43"/>
      <c r="DHN60" s="43"/>
      <c r="DHO60" s="43"/>
      <c r="DHP60" s="43"/>
      <c r="DHQ60" s="43"/>
      <c r="DHR60" s="43"/>
      <c r="DHS60" s="43"/>
      <c r="DHT60" s="43"/>
      <c r="DHU60" s="43"/>
      <c r="DHV60" s="43"/>
      <c r="DHW60" s="43"/>
      <c r="DHX60" s="43"/>
      <c r="DHY60" s="43"/>
      <c r="DHZ60" s="43"/>
      <c r="DIA60" s="43"/>
      <c r="DIB60" s="43"/>
      <c r="DIC60" s="43"/>
      <c r="DID60" s="43"/>
      <c r="DIE60" s="43"/>
      <c r="DIF60" s="43"/>
      <c r="DIG60" s="43"/>
      <c r="DIH60" s="43"/>
      <c r="DII60" s="43"/>
      <c r="DIJ60" s="43"/>
      <c r="DIK60" s="43"/>
      <c r="DIL60" s="43"/>
      <c r="DIM60" s="43"/>
      <c r="DIN60" s="43"/>
      <c r="DIO60" s="43"/>
      <c r="DIP60" s="43"/>
      <c r="DIQ60" s="43"/>
      <c r="DIR60" s="43"/>
      <c r="DIS60" s="43"/>
      <c r="DIT60" s="43"/>
      <c r="DIU60" s="43"/>
      <c r="DIV60" s="43"/>
      <c r="DIW60" s="43"/>
      <c r="DIX60" s="43"/>
      <c r="DIY60" s="43"/>
      <c r="DIZ60" s="43"/>
      <c r="DJA60" s="43"/>
      <c r="DJB60" s="43"/>
      <c r="DJC60" s="43"/>
      <c r="DJD60" s="43"/>
      <c r="DJE60" s="43"/>
      <c r="DJF60" s="43"/>
      <c r="DJG60" s="43"/>
      <c r="DJH60" s="43"/>
      <c r="DJI60" s="43"/>
      <c r="DJJ60" s="43"/>
      <c r="DJK60" s="43"/>
      <c r="DJL60" s="43"/>
      <c r="DJM60" s="43"/>
      <c r="DJN60" s="43"/>
      <c r="DJO60" s="43"/>
      <c r="DJP60" s="43"/>
      <c r="DJQ60" s="43"/>
      <c r="DJR60" s="43"/>
      <c r="DJS60" s="43"/>
      <c r="DJT60" s="43"/>
      <c r="DJU60" s="43"/>
      <c r="DJV60" s="43"/>
      <c r="DJW60" s="43"/>
      <c r="DJX60" s="43"/>
      <c r="DJY60" s="43"/>
      <c r="DJZ60" s="43"/>
      <c r="DKA60" s="43"/>
      <c r="DKB60" s="43"/>
      <c r="DKC60" s="43"/>
      <c r="DKD60" s="43"/>
      <c r="DKE60" s="43"/>
      <c r="DKF60" s="43"/>
      <c r="DKG60" s="43"/>
      <c r="DKH60" s="43"/>
      <c r="DKI60" s="43"/>
      <c r="DKJ60" s="43"/>
      <c r="DKK60" s="43"/>
      <c r="DKL60" s="43"/>
      <c r="DKM60" s="43"/>
      <c r="DKN60" s="43"/>
      <c r="DKO60" s="43"/>
      <c r="DKP60" s="43"/>
      <c r="DKQ60" s="43"/>
      <c r="DKR60" s="43"/>
      <c r="DKS60" s="43"/>
      <c r="DKT60" s="43"/>
      <c r="DKU60" s="43"/>
      <c r="DKV60" s="43"/>
      <c r="DKW60" s="43"/>
      <c r="DKX60" s="43"/>
      <c r="DKY60" s="43"/>
      <c r="DKZ60" s="43"/>
      <c r="DLA60" s="43"/>
      <c r="DLB60" s="43"/>
      <c r="DLC60" s="43"/>
      <c r="DLD60" s="43"/>
      <c r="DLE60" s="43"/>
      <c r="DLF60" s="43"/>
      <c r="DLG60" s="43"/>
      <c r="DLH60" s="43"/>
      <c r="DLI60" s="43"/>
      <c r="DLJ60" s="43"/>
      <c r="DLK60" s="43"/>
      <c r="DLL60" s="43"/>
      <c r="DLM60" s="43"/>
      <c r="DLN60" s="43"/>
      <c r="DLO60" s="43"/>
      <c r="DLP60" s="43"/>
      <c r="DLQ60" s="43"/>
      <c r="DLR60" s="43"/>
      <c r="DLS60" s="43"/>
      <c r="DLT60" s="43"/>
      <c r="DLU60" s="43"/>
      <c r="DLV60" s="43"/>
      <c r="DLW60" s="43"/>
      <c r="DLX60" s="43"/>
      <c r="DLY60" s="43"/>
      <c r="DLZ60" s="43"/>
      <c r="DMA60" s="43"/>
      <c r="DMB60" s="43"/>
      <c r="DMC60" s="43"/>
      <c r="DMD60" s="43"/>
      <c r="DME60" s="43"/>
      <c r="DMF60" s="43"/>
      <c r="DMG60" s="43"/>
      <c r="DMH60" s="43"/>
      <c r="DMI60" s="43"/>
      <c r="DMJ60" s="43"/>
      <c r="DMK60" s="43"/>
      <c r="DML60" s="43"/>
      <c r="DMM60" s="43"/>
      <c r="DMN60" s="43"/>
      <c r="DMO60" s="43"/>
      <c r="DMP60" s="43"/>
      <c r="DMQ60" s="43"/>
      <c r="DMR60" s="43"/>
      <c r="DMS60" s="43"/>
      <c r="DMT60" s="43"/>
      <c r="DMU60" s="43"/>
      <c r="DMV60" s="43"/>
      <c r="DMW60" s="43"/>
      <c r="DMX60" s="43"/>
      <c r="DMY60" s="43"/>
      <c r="DMZ60" s="43"/>
      <c r="DNA60" s="43"/>
      <c r="DNB60" s="43"/>
      <c r="DNC60" s="43"/>
      <c r="DND60" s="43"/>
      <c r="DNE60" s="43"/>
      <c r="DNF60" s="43"/>
      <c r="DNG60" s="43"/>
      <c r="DNH60" s="43"/>
      <c r="DNI60" s="43"/>
      <c r="DNJ60" s="43"/>
      <c r="DNK60" s="43"/>
      <c r="DNL60" s="43"/>
      <c r="DNM60" s="43"/>
      <c r="DNN60" s="43"/>
      <c r="DNO60" s="43"/>
      <c r="DNP60" s="43"/>
      <c r="DNQ60" s="43"/>
      <c r="DNR60" s="43"/>
      <c r="DNS60" s="43"/>
      <c r="DNT60" s="43"/>
      <c r="DNU60" s="43"/>
      <c r="DNV60" s="43"/>
      <c r="DNW60" s="43"/>
      <c r="DNX60" s="43"/>
      <c r="DNY60" s="43"/>
      <c r="DNZ60" s="43"/>
      <c r="DOA60" s="43"/>
      <c r="DOB60" s="43"/>
      <c r="DOC60" s="43"/>
      <c r="DOD60" s="43"/>
      <c r="DOE60" s="43"/>
      <c r="DOF60" s="43"/>
      <c r="DOG60" s="43"/>
      <c r="DOH60" s="43"/>
      <c r="DOI60" s="43"/>
      <c r="DOJ60" s="43"/>
      <c r="DOK60" s="43"/>
      <c r="DOL60" s="43"/>
      <c r="DOM60" s="43"/>
      <c r="DON60" s="43"/>
      <c r="DOO60" s="43"/>
      <c r="DOP60" s="43"/>
      <c r="DOQ60" s="43"/>
      <c r="DOR60" s="43"/>
      <c r="DOS60" s="43"/>
      <c r="DOT60" s="43"/>
      <c r="DOU60" s="43"/>
      <c r="DOV60" s="43"/>
      <c r="DOW60" s="43"/>
      <c r="DOX60" s="43"/>
      <c r="DOY60" s="43"/>
      <c r="DOZ60" s="43"/>
      <c r="DPA60" s="43"/>
      <c r="DPB60" s="43"/>
      <c r="DPC60" s="43"/>
      <c r="DPD60" s="43"/>
      <c r="DPE60" s="43"/>
      <c r="DPF60" s="43"/>
      <c r="DPG60" s="43"/>
      <c r="DPH60" s="43"/>
      <c r="DPI60" s="43"/>
      <c r="DPJ60" s="43"/>
      <c r="DPK60" s="43"/>
      <c r="DPL60" s="43"/>
      <c r="DPM60" s="43"/>
      <c r="DPN60" s="43"/>
      <c r="DPO60" s="43"/>
      <c r="DPP60" s="43"/>
      <c r="DPQ60" s="43"/>
      <c r="DPR60" s="43"/>
      <c r="DPS60" s="43"/>
      <c r="DPT60" s="43"/>
      <c r="DPU60" s="43"/>
      <c r="DPV60" s="43"/>
      <c r="DPW60" s="43"/>
      <c r="DPX60" s="43"/>
      <c r="DPY60" s="43"/>
      <c r="DPZ60" s="43"/>
      <c r="DQA60" s="43"/>
      <c r="DQB60" s="43"/>
      <c r="DQC60" s="43"/>
      <c r="DQD60" s="43"/>
      <c r="DQE60" s="43"/>
      <c r="DQF60" s="43"/>
      <c r="DQG60" s="43"/>
      <c r="DQH60" s="43"/>
      <c r="DQI60" s="43"/>
      <c r="DQJ60" s="43"/>
      <c r="DQK60" s="43"/>
      <c r="DQL60" s="43"/>
      <c r="DQM60" s="43"/>
      <c r="DQN60" s="43"/>
      <c r="DQO60" s="43"/>
      <c r="DQP60" s="43"/>
      <c r="DQQ60" s="43"/>
      <c r="DQR60" s="43"/>
      <c r="DQS60" s="43"/>
      <c r="DQT60" s="43"/>
      <c r="DQU60" s="43"/>
      <c r="DQV60" s="43"/>
      <c r="DQW60" s="43"/>
      <c r="DQX60" s="43"/>
      <c r="DQY60" s="43"/>
      <c r="DQZ60" s="43"/>
      <c r="DRA60" s="43"/>
      <c r="DRB60" s="43"/>
      <c r="DRC60" s="43"/>
      <c r="DRD60" s="43"/>
      <c r="DRE60" s="43"/>
      <c r="DRF60" s="43"/>
      <c r="DRG60" s="43"/>
      <c r="DRH60" s="43"/>
      <c r="DRI60" s="43"/>
      <c r="DRJ60" s="43"/>
      <c r="DRK60" s="43"/>
      <c r="DRL60" s="43"/>
      <c r="DRM60" s="43"/>
      <c r="DRN60" s="43"/>
      <c r="DRO60" s="43"/>
      <c r="DRP60" s="43"/>
      <c r="DRQ60" s="43"/>
      <c r="DRR60" s="43"/>
      <c r="DRS60" s="43"/>
      <c r="DRT60" s="43"/>
      <c r="DRU60" s="43"/>
      <c r="DRV60" s="43"/>
      <c r="DRW60" s="43"/>
      <c r="DRX60" s="43"/>
      <c r="DRY60" s="43"/>
      <c r="DRZ60" s="43"/>
      <c r="DSA60" s="43"/>
      <c r="DSB60" s="43"/>
      <c r="DSC60" s="43"/>
      <c r="DSD60" s="43"/>
      <c r="DSE60" s="43"/>
      <c r="DSF60" s="43"/>
      <c r="DSG60" s="43"/>
      <c r="DSH60" s="43"/>
      <c r="DSI60" s="43"/>
      <c r="DSJ60" s="43"/>
      <c r="DSK60" s="43"/>
      <c r="DSL60" s="43"/>
      <c r="DSM60" s="43"/>
      <c r="DSN60" s="43"/>
      <c r="DSO60" s="43"/>
      <c r="DSP60" s="43"/>
      <c r="DSQ60" s="43"/>
      <c r="DSR60" s="43"/>
      <c r="DSS60" s="43"/>
      <c r="DST60" s="43"/>
      <c r="DSU60" s="43"/>
      <c r="DSV60" s="43"/>
      <c r="DSW60" s="43"/>
      <c r="DSX60" s="43"/>
      <c r="DSY60" s="43"/>
      <c r="DSZ60" s="43"/>
      <c r="DTA60" s="43"/>
      <c r="DTB60" s="43"/>
      <c r="DTC60" s="43"/>
      <c r="DTD60" s="43"/>
      <c r="DTE60" s="43"/>
      <c r="DTF60" s="43"/>
      <c r="DTG60" s="43"/>
      <c r="DTH60" s="43"/>
      <c r="DTI60" s="43"/>
      <c r="DTJ60" s="43"/>
      <c r="DTK60" s="43"/>
      <c r="DTL60" s="43"/>
      <c r="DTM60" s="43"/>
      <c r="DTN60" s="43"/>
      <c r="DTO60" s="43"/>
      <c r="DTP60" s="43"/>
      <c r="DTQ60" s="43"/>
      <c r="DTR60" s="43"/>
      <c r="DTS60" s="43"/>
      <c r="DTT60" s="43"/>
      <c r="DTU60" s="43"/>
      <c r="DTV60" s="43"/>
      <c r="DTW60" s="43"/>
      <c r="DTX60" s="43"/>
      <c r="DTY60" s="43"/>
      <c r="DTZ60" s="43"/>
      <c r="DUA60" s="43"/>
      <c r="DUB60" s="43"/>
      <c r="DUC60" s="43"/>
      <c r="DUD60" s="43"/>
      <c r="DUE60" s="43"/>
      <c r="DUF60" s="43"/>
      <c r="DUG60" s="43"/>
      <c r="DUH60" s="43"/>
      <c r="DUI60" s="43"/>
      <c r="DUJ60" s="43"/>
      <c r="DUK60" s="43"/>
      <c r="DUL60" s="43"/>
      <c r="DUM60" s="43"/>
      <c r="DUN60" s="43"/>
      <c r="DUO60" s="43"/>
      <c r="DUP60" s="43"/>
      <c r="DUQ60" s="43"/>
      <c r="DUR60" s="43"/>
      <c r="DUS60" s="43"/>
      <c r="DUT60" s="43"/>
      <c r="DUU60" s="43"/>
      <c r="DUV60" s="43"/>
      <c r="DUW60" s="43"/>
      <c r="DUX60" s="43"/>
      <c r="DUY60" s="43"/>
      <c r="DUZ60" s="43"/>
      <c r="DVA60" s="43"/>
      <c r="DVB60" s="43"/>
      <c r="DVC60" s="43"/>
      <c r="DVD60" s="43"/>
      <c r="DVE60" s="43"/>
      <c r="DVF60" s="43"/>
      <c r="DVG60" s="43"/>
      <c r="DVH60" s="43"/>
      <c r="DVI60" s="43"/>
      <c r="DVJ60" s="43"/>
      <c r="DVK60" s="43"/>
      <c r="DVL60" s="43"/>
      <c r="DVM60" s="43"/>
      <c r="DVN60" s="43"/>
      <c r="DVO60" s="43"/>
      <c r="DVP60" s="43"/>
      <c r="DVQ60" s="43"/>
      <c r="DVR60" s="43"/>
      <c r="DVS60" s="43"/>
      <c r="DVT60" s="43"/>
      <c r="DVU60" s="43"/>
      <c r="DVV60" s="43"/>
      <c r="DVW60" s="43"/>
      <c r="DVX60" s="43"/>
      <c r="DVY60" s="43"/>
      <c r="DVZ60" s="43"/>
      <c r="DWA60" s="43"/>
      <c r="DWB60" s="43"/>
      <c r="DWC60" s="43"/>
      <c r="DWD60" s="43"/>
      <c r="DWE60" s="43"/>
      <c r="DWF60" s="43"/>
      <c r="DWG60" s="43"/>
      <c r="DWH60" s="43"/>
      <c r="DWI60" s="43"/>
      <c r="DWJ60" s="43"/>
      <c r="DWK60" s="43"/>
      <c r="DWL60" s="43"/>
      <c r="DWM60" s="43"/>
      <c r="DWN60" s="43"/>
      <c r="DWO60" s="43"/>
      <c r="DWP60" s="43"/>
      <c r="DWQ60" s="43"/>
      <c r="DWR60" s="43"/>
      <c r="DWS60" s="43"/>
      <c r="DWT60" s="43"/>
      <c r="DWU60" s="43"/>
      <c r="DWV60" s="43"/>
      <c r="DWW60" s="43"/>
      <c r="DWX60" s="43"/>
      <c r="DWY60" s="43"/>
      <c r="DWZ60" s="43"/>
      <c r="DXA60" s="43"/>
      <c r="DXB60" s="43"/>
      <c r="DXC60" s="43"/>
      <c r="DXD60" s="43"/>
      <c r="DXE60" s="43"/>
      <c r="DXF60" s="43"/>
      <c r="DXG60" s="43"/>
      <c r="DXH60" s="43"/>
      <c r="DXI60" s="43"/>
      <c r="DXJ60" s="43"/>
      <c r="DXK60" s="43"/>
      <c r="DXL60" s="43"/>
      <c r="DXM60" s="43"/>
      <c r="DXN60" s="43"/>
      <c r="DXO60" s="43"/>
      <c r="DXP60" s="43"/>
      <c r="DXQ60" s="43"/>
      <c r="DXR60" s="43"/>
      <c r="DXS60" s="43"/>
      <c r="DXT60" s="43"/>
      <c r="DXU60" s="43"/>
      <c r="DXV60" s="43"/>
      <c r="DXW60" s="43"/>
      <c r="DXX60" s="43"/>
      <c r="DXY60" s="43"/>
      <c r="DXZ60" s="43"/>
      <c r="DYA60" s="43"/>
      <c r="DYB60" s="43"/>
      <c r="DYC60" s="43"/>
      <c r="DYD60" s="43"/>
      <c r="DYE60" s="43"/>
      <c r="DYF60" s="43"/>
      <c r="DYG60" s="43"/>
      <c r="DYH60" s="43"/>
      <c r="DYI60" s="43"/>
      <c r="DYJ60" s="43"/>
      <c r="DYK60" s="43"/>
      <c r="DYL60" s="43"/>
      <c r="DYM60" s="43"/>
      <c r="DYN60" s="43"/>
      <c r="DYO60" s="43"/>
      <c r="DYP60" s="43"/>
      <c r="DYQ60" s="43"/>
      <c r="DYR60" s="43"/>
      <c r="DYS60" s="43"/>
      <c r="DYT60" s="43"/>
      <c r="DYU60" s="43"/>
      <c r="DYV60" s="43"/>
      <c r="DYW60" s="43"/>
      <c r="DYX60" s="43"/>
      <c r="DYY60" s="43"/>
      <c r="DYZ60" s="43"/>
      <c r="DZA60" s="43"/>
      <c r="DZB60" s="43"/>
      <c r="DZC60" s="43"/>
      <c r="DZD60" s="43"/>
      <c r="DZE60" s="43"/>
      <c r="DZF60" s="43"/>
      <c r="DZG60" s="43"/>
      <c r="DZH60" s="43"/>
      <c r="DZI60" s="43"/>
      <c r="DZJ60" s="43"/>
      <c r="DZK60" s="43"/>
      <c r="DZL60" s="43"/>
      <c r="DZM60" s="43"/>
      <c r="DZN60" s="43"/>
      <c r="DZO60" s="43"/>
      <c r="DZP60" s="43"/>
      <c r="DZQ60" s="43"/>
      <c r="DZR60" s="43"/>
      <c r="DZS60" s="43"/>
      <c r="DZT60" s="43"/>
      <c r="DZU60" s="43"/>
      <c r="DZV60" s="43"/>
      <c r="DZW60" s="43"/>
      <c r="DZX60" s="43"/>
      <c r="DZY60" s="43"/>
      <c r="DZZ60" s="43"/>
      <c r="EAA60" s="43"/>
      <c r="EAB60" s="43"/>
      <c r="EAC60" s="43"/>
      <c r="EAD60" s="43"/>
      <c r="EAE60" s="43"/>
      <c r="EAF60" s="43"/>
      <c r="EAG60" s="43"/>
      <c r="EAH60" s="43"/>
      <c r="EAI60" s="43"/>
      <c r="EAJ60" s="43"/>
      <c r="EAK60" s="43"/>
      <c r="EAL60" s="43"/>
      <c r="EAM60" s="43"/>
      <c r="EAN60" s="43"/>
      <c r="EAO60" s="43"/>
      <c r="EAP60" s="43"/>
      <c r="EAQ60" s="43"/>
      <c r="EAR60" s="43"/>
      <c r="EAS60" s="43"/>
      <c r="EAT60" s="43"/>
      <c r="EAU60" s="43"/>
      <c r="EAV60" s="43"/>
      <c r="EAW60" s="43"/>
      <c r="EAX60" s="43"/>
      <c r="EAY60" s="43"/>
      <c r="EAZ60" s="43"/>
      <c r="EBA60" s="43"/>
      <c r="EBB60" s="43"/>
      <c r="EBC60" s="43"/>
      <c r="EBD60" s="43"/>
      <c r="EBE60" s="43"/>
      <c r="EBF60" s="43"/>
      <c r="EBG60" s="43"/>
      <c r="EBH60" s="43"/>
      <c r="EBI60" s="43"/>
      <c r="EBJ60" s="43"/>
      <c r="EBK60" s="43"/>
      <c r="EBL60" s="43"/>
      <c r="EBM60" s="43"/>
      <c r="EBN60" s="43"/>
      <c r="EBO60" s="43"/>
      <c r="EBP60" s="43"/>
      <c r="EBQ60" s="43"/>
      <c r="EBR60" s="43"/>
      <c r="EBS60" s="43"/>
      <c r="EBT60" s="43"/>
      <c r="EBU60" s="43"/>
      <c r="EBV60" s="43"/>
      <c r="EBW60" s="43"/>
      <c r="EBX60" s="43"/>
      <c r="EBY60" s="43"/>
      <c r="EBZ60" s="43"/>
      <c r="ECA60" s="43"/>
      <c r="ECB60" s="43"/>
      <c r="ECC60" s="43"/>
      <c r="ECD60" s="43"/>
      <c r="ECE60" s="43"/>
      <c r="ECF60" s="43"/>
      <c r="ECG60" s="43"/>
      <c r="ECH60" s="43"/>
      <c r="ECI60" s="43"/>
      <c r="ECJ60" s="43"/>
      <c r="ECK60" s="43"/>
      <c r="ECL60" s="43"/>
      <c r="ECM60" s="43"/>
      <c r="ECN60" s="43"/>
      <c r="ECO60" s="43"/>
      <c r="ECP60" s="43"/>
      <c r="ECQ60" s="43"/>
      <c r="ECR60" s="43"/>
      <c r="ECS60" s="43"/>
      <c r="ECT60" s="43"/>
      <c r="ECU60" s="43"/>
      <c r="ECV60" s="43"/>
      <c r="ECW60" s="43"/>
      <c r="ECX60" s="43"/>
      <c r="ECY60" s="43"/>
      <c r="ECZ60" s="43"/>
      <c r="EDA60" s="43"/>
      <c r="EDB60" s="43"/>
      <c r="EDC60" s="43"/>
      <c r="EDD60" s="43"/>
      <c r="EDE60" s="43"/>
      <c r="EDF60" s="43"/>
      <c r="EDG60" s="43"/>
      <c r="EDH60" s="43"/>
      <c r="EDI60" s="43"/>
      <c r="EDJ60" s="43"/>
      <c r="EDK60" s="43"/>
      <c r="EDL60" s="43"/>
      <c r="EDM60" s="43"/>
      <c r="EDN60" s="43"/>
      <c r="EDO60" s="43"/>
      <c r="EDP60" s="43"/>
      <c r="EDQ60" s="43"/>
      <c r="EDR60" s="43"/>
      <c r="EDS60" s="43"/>
      <c r="EDT60" s="43"/>
      <c r="EDU60" s="43"/>
      <c r="EDV60" s="43"/>
      <c r="EDW60" s="43"/>
      <c r="EDX60" s="43"/>
      <c r="EDY60" s="43"/>
      <c r="EDZ60" s="43"/>
      <c r="EEA60" s="43"/>
      <c r="EEB60" s="43"/>
      <c r="EEC60" s="43"/>
      <c r="EED60" s="43"/>
      <c r="EEE60" s="43"/>
      <c r="EEF60" s="43"/>
      <c r="EEG60" s="43"/>
      <c r="EEH60" s="43"/>
      <c r="EEI60" s="43"/>
      <c r="EEJ60" s="43"/>
      <c r="EEK60" s="43"/>
      <c r="EEL60" s="43"/>
      <c r="EEM60" s="43"/>
      <c r="EEN60" s="43"/>
      <c r="EEO60" s="43"/>
      <c r="EEP60" s="43"/>
      <c r="EEQ60" s="43"/>
      <c r="EER60" s="43"/>
      <c r="EES60" s="43"/>
      <c r="EET60" s="43"/>
      <c r="EEU60" s="43"/>
      <c r="EEV60" s="43"/>
      <c r="EEW60" s="43"/>
      <c r="EEX60" s="43"/>
      <c r="EEY60" s="43"/>
      <c r="EEZ60" s="43"/>
      <c r="EFA60" s="43"/>
      <c r="EFB60" s="43"/>
      <c r="EFC60" s="43"/>
      <c r="EFD60" s="43"/>
      <c r="EFE60" s="43"/>
      <c r="EFF60" s="43"/>
      <c r="EFG60" s="43"/>
      <c r="EFH60" s="43"/>
      <c r="EFI60" s="43"/>
      <c r="EFJ60" s="43"/>
      <c r="EFK60" s="43"/>
      <c r="EFL60" s="43"/>
      <c r="EFM60" s="43"/>
      <c r="EFN60" s="43"/>
      <c r="EFO60" s="43"/>
      <c r="EFP60" s="43"/>
      <c r="EFQ60" s="43"/>
      <c r="EFR60" s="43"/>
      <c r="EFS60" s="43"/>
      <c r="EFT60" s="43"/>
      <c r="EFU60" s="43"/>
      <c r="EFV60" s="43"/>
      <c r="EFW60" s="43"/>
      <c r="EFX60" s="43"/>
      <c r="EFY60" s="43"/>
      <c r="EFZ60" s="43"/>
      <c r="EGA60" s="43"/>
      <c r="EGB60" s="43"/>
      <c r="EGC60" s="43"/>
      <c r="EGD60" s="43"/>
      <c r="EGE60" s="43"/>
      <c r="EGF60" s="43"/>
      <c r="EGG60" s="43"/>
      <c r="EGH60" s="43"/>
      <c r="EGI60" s="43"/>
      <c r="EGJ60" s="43"/>
      <c r="EGK60" s="43"/>
      <c r="EGL60" s="43"/>
      <c r="EGM60" s="43"/>
      <c r="EGN60" s="43"/>
      <c r="EGO60" s="43"/>
      <c r="EGP60" s="43"/>
      <c r="EGQ60" s="43"/>
      <c r="EGR60" s="43"/>
      <c r="EGS60" s="43"/>
      <c r="EGT60" s="43"/>
      <c r="EGU60" s="43"/>
      <c r="EGV60" s="43"/>
      <c r="EGW60" s="43"/>
      <c r="EGX60" s="43"/>
      <c r="EGY60" s="43"/>
      <c r="EGZ60" s="43"/>
      <c r="EHA60" s="43"/>
      <c r="EHB60" s="43"/>
      <c r="EHC60" s="43"/>
      <c r="EHD60" s="43"/>
      <c r="EHE60" s="43"/>
      <c r="EHF60" s="43"/>
      <c r="EHG60" s="43"/>
      <c r="EHH60" s="43"/>
      <c r="EHI60" s="43"/>
      <c r="EHJ60" s="43"/>
      <c r="EHK60" s="43"/>
      <c r="EHL60" s="43"/>
      <c r="EHM60" s="43"/>
      <c r="EHN60" s="43"/>
      <c r="EHO60" s="43"/>
      <c r="EHP60" s="43"/>
      <c r="EHQ60" s="43"/>
      <c r="EHR60" s="43"/>
      <c r="EHS60" s="43"/>
      <c r="EHT60" s="43"/>
      <c r="EHU60" s="43"/>
      <c r="EHV60" s="43"/>
      <c r="EHW60" s="43"/>
      <c r="EHX60" s="43"/>
      <c r="EHY60" s="43"/>
      <c r="EHZ60" s="43"/>
      <c r="EIA60" s="43"/>
      <c r="EIB60" s="43"/>
      <c r="EIC60" s="43"/>
      <c r="EID60" s="43"/>
      <c r="EIE60" s="43"/>
      <c r="EIF60" s="43"/>
      <c r="EIG60" s="43"/>
      <c r="EIH60" s="43"/>
      <c r="EII60" s="43"/>
      <c r="EIJ60" s="43"/>
      <c r="EIK60" s="43"/>
      <c r="EIL60" s="43"/>
      <c r="EIM60" s="43"/>
      <c r="EIN60" s="43"/>
      <c r="EIO60" s="43"/>
      <c r="EIP60" s="43"/>
      <c r="EIQ60" s="43"/>
      <c r="EIR60" s="43"/>
      <c r="EIS60" s="43"/>
      <c r="EIT60" s="43"/>
      <c r="EIU60" s="43"/>
      <c r="EIV60" s="43"/>
      <c r="EIW60" s="43"/>
      <c r="EIX60" s="43"/>
      <c r="EIY60" s="43"/>
      <c r="EIZ60" s="43"/>
      <c r="EJA60" s="43"/>
      <c r="EJB60" s="43"/>
      <c r="EJC60" s="43"/>
      <c r="EJD60" s="43"/>
      <c r="EJE60" s="43"/>
      <c r="EJF60" s="43"/>
      <c r="EJG60" s="43"/>
      <c r="EJH60" s="43"/>
      <c r="EJI60" s="43"/>
      <c r="EJJ60" s="43"/>
      <c r="EJK60" s="43"/>
      <c r="EJL60" s="43"/>
      <c r="EJM60" s="43"/>
      <c r="EJN60" s="43"/>
      <c r="EJO60" s="43"/>
      <c r="EJP60" s="43"/>
      <c r="EJQ60" s="43"/>
      <c r="EJR60" s="43"/>
      <c r="EJS60" s="43"/>
      <c r="EJT60" s="43"/>
      <c r="EJU60" s="43"/>
      <c r="EJV60" s="43"/>
      <c r="EJW60" s="43"/>
      <c r="EJX60" s="43"/>
      <c r="EJY60" s="43"/>
      <c r="EJZ60" s="43"/>
      <c r="EKA60" s="43"/>
      <c r="EKB60" s="43"/>
      <c r="EKC60" s="43"/>
      <c r="EKD60" s="43"/>
      <c r="EKE60" s="43"/>
      <c r="EKF60" s="43"/>
      <c r="EKG60" s="43"/>
      <c r="EKH60" s="43"/>
      <c r="EKI60" s="43"/>
      <c r="EKJ60" s="43"/>
      <c r="EKK60" s="43"/>
      <c r="EKL60" s="43"/>
      <c r="EKM60" s="43"/>
      <c r="EKN60" s="43"/>
      <c r="EKO60" s="43"/>
      <c r="EKP60" s="43"/>
      <c r="EKQ60" s="43"/>
      <c r="EKR60" s="43"/>
      <c r="EKS60" s="43"/>
      <c r="EKT60" s="43"/>
      <c r="EKU60" s="43"/>
      <c r="EKV60" s="43"/>
      <c r="EKW60" s="43"/>
      <c r="EKX60" s="43"/>
      <c r="EKY60" s="43"/>
      <c r="EKZ60" s="43"/>
      <c r="ELA60" s="43"/>
      <c r="ELB60" s="43"/>
      <c r="ELC60" s="43"/>
      <c r="ELD60" s="43"/>
      <c r="ELE60" s="43"/>
      <c r="ELF60" s="43"/>
      <c r="ELG60" s="43"/>
      <c r="ELH60" s="43"/>
      <c r="ELI60" s="43"/>
      <c r="ELJ60" s="43"/>
      <c r="ELK60" s="43"/>
      <c r="ELL60" s="43"/>
      <c r="ELM60" s="43"/>
      <c r="ELN60" s="43"/>
      <c r="ELO60" s="43"/>
      <c r="ELP60" s="43"/>
      <c r="ELQ60" s="43"/>
      <c r="ELR60" s="43"/>
      <c r="ELS60" s="43"/>
      <c r="ELT60" s="43"/>
      <c r="ELU60" s="43"/>
      <c r="ELV60" s="43"/>
      <c r="ELW60" s="43"/>
      <c r="ELX60" s="43"/>
      <c r="ELY60" s="43"/>
      <c r="ELZ60" s="43"/>
      <c r="EMA60" s="43"/>
      <c r="EMB60" s="43"/>
      <c r="EMC60" s="43"/>
      <c r="EMD60" s="43"/>
      <c r="EME60" s="43"/>
      <c r="EMF60" s="43"/>
      <c r="EMG60" s="43"/>
      <c r="EMH60" s="43"/>
      <c r="EMI60" s="43"/>
      <c r="EMJ60" s="43"/>
      <c r="EMK60" s="43"/>
      <c r="EML60" s="43"/>
      <c r="EMM60" s="43"/>
      <c r="EMN60" s="43"/>
      <c r="EMO60" s="43"/>
      <c r="EMP60" s="43"/>
      <c r="EMQ60" s="43"/>
      <c r="EMR60" s="43"/>
      <c r="EMS60" s="43"/>
      <c r="EMT60" s="43"/>
      <c r="EMU60" s="43"/>
      <c r="EMV60" s="43"/>
      <c r="EMW60" s="43"/>
      <c r="EMX60" s="43"/>
      <c r="EMY60" s="43"/>
      <c r="EMZ60" s="43"/>
      <c r="ENA60" s="43"/>
      <c r="ENB60" s="43"/>
      <c r="ENC60" s="43"/>
      <c r="END60" s="43"/>
      <c r="ENE60" s="43"/>
      <c r="ENF60" s="43"/>
      <c r="ENG60" s="43"/>
      <c r="ENH60" s="43"/>
      <c r="ENI60" s="43"/>
      <c r="ENJ60" s="43"/>
      <c r="ENK60" s="43"/>
      <c r="ENL60" s="43"/>
      <c r="ENM60" s="43"/>
      <c r="ENN60" s="43"/>
      <c r="ENO60" s="43"/>
      <c r="ENP60" s="43"/>
      <c r="ENQ60" s="43"/>
      <c r="ENR60" s="43"/>
      <c r="ENS60" s="43"/>
      <c r="ENT60" s="43"/>
      <c r="ENU60" s="43"/>
      <c r="ENV60" s="43"/>
      <c r="ENW60" s="43"/>
      <c r="ENX60" s="43"/>
      <c r="ENY60" s="43"/>
      <c r="ENZ60" s="43"/>
      <c r="EOA60" s="43"/>
      <c r="EOB60" s="43"/>
      <c r="EOC60" s="43"/>
      <c r="EOD60" s="43"/>
      <c r="EOE60" s="43"/>
      <c r="EOF60" s="43"/>
      <c r="EOG60" s="43"/>
      <c r="EOH60" s="43"/>
      <c r="EOI60" s="43"/>
      <c r="EOJ60" s="43"/>
      <c r="EOK60" s="43"/>
      <c r="EOL60" s="43"/>
      <c r="EOM60" s="43"/>
      <c r="EON60" s="43"/>
      <c r="EOO60" s="43"/>
      <c r="EOP60" s="43"/>
      <c r="EOQ60" s="43"/>
      <c r="EOR60" s="43"/>
      <c r="EOS60" s="43"/>
      <c r="EOT60" s="43"/>
      <c r="EOU60" s="43"/>
      <c r="EOV60" s="43"/>
      <c r="EOW60" s="43"/>
      <c r="EOX60" s="43"/>
      <c r="EOY60" s="43"/>
      <c r="EOZ60" s="43"/>
      <c r="EPA60" s="43"/>
      <c r="EPB60" s="43"/>
      <c r="EPC60" s="43"/>
      <c r="EPD60" s="43"/>
      <c r="EPE60" s="43"/>
      <c r="EPF60" s="43"/>
      <c r="EPG60" s="43"/>
      <c r="EPH60" s="43"/>
      <c r="EPI60" s="43"/>
      <c r="EPJ60" s="43"/>
      <c r="EPK60" s="43"/>
      <c r="EPL60" s="43"/>
      <c r="EPM60" s="43"/>
      <c r="EPN60" s="43"/>
      <c r="EPO60" s="43"/>
      <c r="EPP60" s="43"/>
      <c r="EPQ60" s="43"/>
      <c r="EPR60" s="43"/>
      <c r="EPS60" s="43"/>
      <c r="EPT60" s="43"/>
      <c r="EPU60" s="43"/>
      <c r="EPV60" s="43"/>
      <c r="EPW60" s="43"/>
      <c r="EPX60" s="43"/>
      <c r="EPY60" s="43"/>
      <c r="EPZ60" s="43"/>
      <c r="EQA60" s="43"/>
      <c r="EQB60" s="43"/>
      <c r="EQC60" s="43"/>
      <c r="EQD60" s="43"/>
      <c r="EQE60" s="43"/>
      <c r="EQF60" s="43"/>
      <c r="EQG60" s="43"/>
      <c r="EQH60" s="43"/>
      <c r="EQI60" s="43"/>
      <c r="EQJ60" s="43"/>
      <c r="EQK60" s="43"/>
      <c r="EQL60" s="43"/>
      <c r="EQM60" s="43"/>
      <c r="EQN60" s="43"/>
      <c r="EQO60" s="43"/>
      <c r="EQP60" s="43"/>
      <c r="EQQ60" s="43"/>
      <c r="EQR60" s="43"/>
      <c r="EQS60" s="43"/>
      <c r="EQT60" s="43"/>
      <c r="EQU60" s="43"/>
      <c r="EQV60" s="43"/>
      <c r="EQW60" s="43"/>
      <c r="EQX60" s="43"/>
      <c r="EQY60" s="43"/>
      <c r="EQZ60" s="43"/>
      <c r="ERA60" s="43"/>
      <c r="ERB60" s="43"/>
      <c r="ERC60" s="43"/>
      <c r="ERD60" s="43"/>
      <c r="ERE60" s="43"/>
      <c r="ERF60" s="43"/>
      <c r="ERG60" s="43"/>
      <c r="ERH60" s="43"/>
      <c r="ERI60" s="43"/>
      <c r="ERJ60" s="43"/>
      <c r="ERK60" s="43"/>
      <c r="ERL60" s="43"/>
      <c r="ERM60" s="43"/>
      <c r="ERN60" s="43"/>
      <c r="ERO60" s="43"/>
      <c r="ERP60" s="43"/>
      <c r="ERQ60" s="43"/>
      <c r="ERR60" s="43"/>
      <c r="ERS60" s="43"/>
      <c r="ERT60" s="43"/>
      <c r="ERU60" s="43"/>
      <c r="ERV60" s="43"/>
      <c r="ERW60" s="43"/>
      <c r="ERX60" s="43"/>
      <c r="ERY60" s="43"/>
      <c r="ERZ60" s="43"/>
      <c r="ESA60" s="43"/>
      <c r="ESB60" s="43"/>
      <c r="ESC60" s="43"/>
      <c r="ESD60" s="43"/>
      <c r="ESE60" s="43"/>
      <c r="ESF60" s="43"/>
      <c r="ESG60" s="43"/>
      <c r="ESH60" s="43"/>
      <c r="ESI60" s="43"/>
      <c r="ESJ60" s="43"/>
      <c r="ESK60" s="43"/>
      <c r="ESL60" s="43"/>
      <c r="ESM60" s="43"/>
      <c r="ESN60" s="43"/>
      <c r="ESO60" s="43"/>
      <c r="ESP60" s="43"/>
      <c r="ESQ60" s="43"/>
      <c r="ESR60" s="43"/>
      <c r="ESS60" s="43"/>
      <c r="EST60" s="43"/>
      <c r="ESU60" s="43"/>
      <c r="ESV60" s="43"/>
      <c r="ESW60" s="43"/>
      <c r="ESX60" s="43"/>
      <c r="ESY60" s="43"/>
      <c r="ESZ60" s="43"/>
      <c r="ETA60" s="43"/>
      <c r="ETB60" s="43"/>
      <c r="ETC60" s="43"/>
      <c r="ETD60" s="43"/>
      <c r="ETE60" s="43"/>
      <c r="ETF60" s="43"/>
      <c r="ETG60" s="43"/>
      <c r="ETH60" s="43"/>
      <c r="ETI60" s="43"/>
      <c r="ETJ60" s="43"/>
      <c r="ETK60" s="43"/>
      <c r="ETL60" s="43"/>
      <c r="ETM60" s="43"/>
      <c r="ETN60" s="43"/>
      <c r="ETO60" s="43"/>
      <c r="ETP60" s="43"/>
      <c r="ETQ60" s="43"/>
      <c r="ETR60" s="43"/>
      <c r="ETS60" s="43"/>
      <c r="ETT60" s="43"/>
      <c r="ETU60" s="43"/>
      <c r="ETV60" s="43"/>
      <c r="ETW60" s="43"/>
      <c r="ETX60" s="43"/>
      <c r="ETY60" s="43"/>
      <c r="ETZ60" s="43"/>
      <c r="EUA60" s="43"/>
      <c r="EUB60" s="43"/>
      <c r="EUC60" s="43"/>
      <c r="EUD60" s="43"/>
      <c r="EUE60" s="43"/>
      <c r="EUF60" s="43"/>
      <c r="EUG60" s="43"/>
      <c r="EUH60" s="43"/>
      <c r="EUI60" s="43"/>
      <c r="EUJ60" s="43"/>
      <c r="EUK60" s="43"/>
      <c r="EUL60" s="43"/>
      <c r="EUM60" s="43"/>
      <c r="EUN60" s="43"/>
      <c r="EUO60" s="43"/>
      <c r="EUP60" s="43"/>
      <c r="EUQ60" s="43"/>
      <c r="EUR60" s="43"/>
      <c r="EUS60" s="43"/>
      <c r="EUT60" s="43"/>
      <c r="EUU60" s="43"/>
      <c r="EUV60" s="43"/>
      <c r="EUW60" s="43"/>
      <c r="EUX60" s="43"/>
      <c r="EUY60" s="43"/>
      <c r="EUZ60" s="43"/>
      <c r="EVA60" s="43"/>
      <c r="EVB60" s="43"/>
      <c r="EVC60" s="43"/>
      <c r="EVD60" s="43"/>
      <c r="EVE60" s="43"/>
      <c r="EVF60" s="43"/>
      <c r="EVG60" s="43"/>
      <c r="EVH60" s="43"/>
      <c r="EVI60" s="43"/>
      <c r="EVJ60" s="43"/>
      <c r="EVK60" s="43"/>
      <c r="EVL60" s="43"/>
      <c r="EVM60" s="43"/>
      <c r="EVN60" s="43"/>
      <c r="EVO60" s="43"/>
      <c r="EVP60" s="43"/>
      <c r="EVQ60" s="43"/>
      <c r="EVR60" s="43"/>
      <c r="EVS60" s="43"/>
      <c r="EVT60" s="43"/>
      <c r="EVU60" s="43"/>
      <c r="EVV60" s="43"/>
      <c r="EVW60" s="43"/>
      <c r="EVX60" s="43"/>
      <c r="EVY60" s="43"/>
      <c r="EVZ60" s="43"/>
      <c r="EWA60" s="43"/>
      <c r="EWB60" s="43"/>
      <c r="EWC60" s="43"/>
      <c r="EWD60" s="43"/>
      <c r="EWE60" s="43"/>
      <c r="EWF60" s="43"/>
      <c r="EWG60" s="43"/>
      <c r="EWH60" s="43"/>
      <c r="EWI60" s="43"/>
      <c r="EWJ60" s="43"/>
      <c r="EWK60" s="43"/>
      <c r="EWL60" s="43"/>
      <c r="EWM60" s="43"/>
      <c r="EWN60" s="43"/>
      <c r="EWO60" s="43"/>
      <c r="EWP60" s="43"/>
      <c r="EWQ60" s="43"/>
      <c r="EWR60" s="43"/>
      <c r="EWS60" s="43"/>
      <c r="EWT60" s="43"/>
      <c r="EWU60" s="43"/>
      <c r="EWV60" s="43"/>
      <c r="EWW60" s="43"/>
      <c r="EWX60" s="43"/>
      <c r="EWY60" s="43"/>
      <c r="EWZ60" s="43"/>
      <c r="EXA60" s="43"/>
      <c r="EXB60" s="43"/>
      <c r="EXC60" s="43"/>
      <c r="EXD60" s="43"/>
      <c r="EXE60" s="43"/>
      <c r="EXF60" s="43"/>
      <c r="EXG60" s="43"/>
      <c r="EXH60" s="43"/>
      <c r="EXI60" s="43"/>
      <c r="EXJ60" s="43"/>
      <c r="EXK60" s="43"/>
      <c r="EXL60" s="43"/>
      <c r="EXM60" s="43"/>
      <c r="EXN60" s="43"/>
      <c r="EXO60" s="43"/>
      <c r="EXP60" s="43"/>
      <c r="EXQ60" s="43"/>
      <c r="EXR60" s="43"/>
      <c r="EXS60" s="43"/>
      <c r="EXT60" s="43"/>
      <c r="EXU60" s="43"/>
      <c r="EXV60" s="43"/>
      <c r="EXW60" s="43"/>
      <c r="EXX60" s="43"/>
      <c r="EXY60" s="43"/>
      <c r="EXZ60" s="43"/>
      <c r="EYA60" s="43"/>
      <c r="EYB60" s="43"/>
      <c r="EYC60" s="43"/>
      <c r="EYD60" s="43"/>
      <c r="EYE60" s="43"/>
      <c r="EYF60" s="43"/>
      <c r="EYG60" s="43"/>
      <c r="EYH60" s="43"/>
      <c r="EYI60" s="43"/>
      <c r="EYJ60" s="43"/>
      <c r="EYK60" s="43"/>
      <c r="EYL60" s="43"/>
      <c r="EYM60" s="43"/>
      <c r="EYN60" s="43"/>
      <c r="EYO60" s="43"/>
      <c r="EYP60" s="43"/>
      <c r="EYQ60" s="43"/>
      <c r="EYR60" s="43"/>
      <c r="EYS60" s="43"/>
      <c r="EYT60" s="43"/>
      <c r="EYU60" s="43"/>
      <c r="EYV60" s="43"/>
      <c r="EYW60" s="43"/>
      <c r="EYX60" s="43"/>
      <c r="EYY60" s="43"/>
      <c r="EYZ60" s="43"/>
      <c r="EZA60" s="43"/>
      <c r="EZB60" s="43"/>
      <c r="EZC60" s="43"/>
      <c r="EZD60" s="43"/>
      <c r="EZE60" s="43"/>
      <c r="EZF60" s="43"/>
      <c r="EZG60" s="43"/>
      <c r="EZH60" s="43"/>
      <c r="EZI60" s="43"/>
      <c r="EZJ60" s="43"/>
      <c r="EZK60" s="43"/>
      <c r="EZL60" s="43"/>
      <c r="EZM60" s="43"/>
      <c r="EZN60" s="43"/>
      <c r="EZO60" s="43"/>
      <c r="EZP60" s="43"/>
      <c r="EZQ60" s="43"/>
      <c r="EZR60" s="43"/>
      <c r="EZS60" s="43"/>
      <c r="EZT60" s="43"/>
      <c r="EZU60" s="43"/>
      <c r="EZV60" s="43"/>
      <c r="EZW60" s="43"/>
      <c r="EZX60" s="43"/>
      <c r="EZY60" s="43"/>
      <c r="EZZ60" s="43"/>
      <c r="FAA60" s="43"/>
      <c r="FAB60" s="43"/>
      <c r="FAC60" s="43"/>
      <c r="FAD60" s="43"/>
      <c r="FAE60" s="43"/>
      <c r="FAF60" s="43"/>
      <c r="FAG60" s="43"/>
      <c r="FAH60" s="43"/>
      <c r="FAI60" s="43"/>
      <c r="FAJ60" s="43"/>
      <c r="FAK60" s="43"/>
      <c r="FAL60" s="43"/>
      <c r="FAM60" s="43"/>
      <c r="FAN60" s="43"/>
      <c r="FAO60" s="43"/>
      <c r="FAP60" s="43"/>
      <c r="FAQ60" s="43"/>
      <c r="FAR60" s="43"/>
      <c r="FAS60" s="43"/>
      <c r="FAT60" s="43"/>
      <c r="FAU60" s="43"/>
      <c r="FAV60" s="43"/>
      <c r="FAW60" s="43"/>
      <c r="FAX60" s="43"/>
      <c r="FAY60" s="43"/>
      <c r="FAZ60" s="43"/>
      <c r="FBA60" s="43"/>
      <c r="FBB60" s="43"/>
      <c r="FBC60" s="43"/>
      <c r="FBD60" s="43"/>
      <c r="FBE60" s="43"/>
      <c r="FBF60" s="43"/>
      <c r="FBG60" s="43"/>
      <c r="FBH60" s="43"/>
      <c r="FBI60" s="43"/>
      <c r="FBJ60" s="43"/>
      <c r="FBK60" s="43"/>
      <c r="FBL60" s="43"/>
      <c r="FBM60" s="43"/>
      <c r="FBN60" s="43"/>
      <c r="FBO60" s="43"/>
      <c r="FBP60" s="43"/>
      <c r="FBQ60" s="43"/>
      <c r="FBR60" s="43"/>
      <c r="FBS60" s="43"/>
      <c r="FBT60" s="43"/>
      <c r="FBU60" s="43"/>
      <c r="FBV60" s="43"/>
      <c r="FBW60" s="43"/>
      <c r="FBX60" s="43"/>
      <c r="FBY60" s="43"/>
      <c r="FBZ60" s="43"/>
      <c r="FCA60" s="43"/>
      <c r="FCB60" s="43"/>
      <c r="FCC60" s="43"/>
      <c r="FCD60" s="43"/>
      <c r="FCE60" s="43"/>
      <c r="FCF60" s="43"/>
      <c r="FCG60" s="43"/>
      <c r="FCH60" s="43"/>
      <c r="FCI60" s="43"/>
      <c r="FCJ60" s="43"/>
      <c r="FCK60" s="43"/>
      <c r="FCL60" s="43"/>
      <c r="FCM60" s="43"/>
      <c r="FCN60" s="43"/>
      <c r="FCO60" s="43"/>
      <c r="FCP60" s="43"/>
      <c r="FCQ60" s="43"/>
      <c r="FCR60" s="43"/>
      <c r="FCS60" s="43"/>
      <c r="FCT60" s="43"/>
      <c r="FCU60" s="43"/>
      <c r="FCV60" s="43"/>
      <c r="FCW60" s="43"/>
      <c r="FCX60" s="43"/>
      <c r="FCY60" s="43"/>
      <c r="FCZ60" s="43"/>
      <c r="FDA60" s="43"/>
      <c r="FDB60" s="43"/>
      <c r="FDC60" s="43"/>
      <c r="FDD60" s="43"/>
      <c r="FDE60" s="43"/>
      <c r="FDF60" s="43"/>
      <c r="FDG60" s="43"/>
      <c r="FDH60" s="43"/>
      <c r="FDI60" s="43"/>
      <c r="FDJ60" s="43"/>
      <c r="FDK60" s="43"/>
      <c r="FDL60" s="43"/>
      <c r="FDM60" s="43"/>
      <c r="FDN60" s="43"/>
      <c r="FDO60" s="43"/>
      <c r="FDP60" s="43"/>
      <c r="FDQ60" s="43"/>
      <c r="FDR60" s="43"/>
      <c r="FDS60" s="43"/>
      <c r="FDT60" s="43"/>
      <c r="FDU60" s="43"/>
      <c r="FDV60" s="43"/>
      <c r="FDW60" s="43"/>
      <c r="FDX60" s="43"/>
      <c r="FDY60" s="43"/>
      <c r="FDZ60" s="43"/>
      <c r="FEA60" s="43"/>
      <c r="FEB60" s="43"/>
      <c r="FEC60" s="43"/>
      <c r="FED60" s="43"/>
      <c r="FEE60" s="43"/>
      <c r="FEF60" s="43"/>
      <c r="FEG60" s="43"/>
      <c r="FEH60" s="43"/>
      <c r="FEI60" s="43"/>
      <c r="FEJ60" s="43"/>
      <c r="FEK60" s="43"/>
      <c r="FEL60" s="43"/>
      <c r="FEM60" s="43"/>
      <c r="FEN60" s="43"/>
      <c r="FEO60" s="43"/>
      <c r="FEP60" s="43"/>
      <c r="FEQ60" s="43"/>
      <c r="FER60" s="43"/>
      <c r="FES60" s="43"/>
      <c r="FET60" s="43"/>
      <c r="FEU60" s="43"/>
      <c r="FEV60" s="43"/>
      <c r="FEW60" s="43"/>
      <c r="FEX60" s="43"/>
      <c r="FEY60" s="43"/>
      <c r="FEZ60" s="43"/>
      <c r="FFA60" s="43"/>
      <c r="FFB60" s="43"/>
      <c r="FFC60" s="43"/>
      <c r="FFD60" s="43"/>
      <c r="FFE60" s="43"/>
      <c r="FFF60" s="43"/>
      <c r="FFG60" s="43"/>
      <c r="FFH60" s="43"/>
      <c r="FFI60" s="43"/>
      <c r="FFJ60" s="43"/>
      <c r="FFK60" s="43"/>
      <c r="FFL60" s="43"/>
      <c r="FFM60" s="43"/>
      <c r="FFN60" s="43"/>
      <c r="FFO60" s="43"/>
      <c r="FFP60" s="43"/>
      <c r="FFQ60" s="43"/>
      <c r="FFR60" s="43"/>
      <c r="FFS60" s="43"/>
      <c r="FFT60" s="43"/>
      <c r="FFU60" s="43"/>
      <c r="FFV60" s="43"/>
      <c r="FFW60" s="43"/>
      <c r="FFX60" s="43"/>
      <c r="FFY60" s="43"/>
      <c r="FFZ60" s="43"/>
      <c r="FGA60" s="43"/>
      <c r="FGB60" s="43"/>
      <c r="FGC60" s="43"/>
      <c r="FGD60" s="43"/>
      <c r="FGE60" s="43"/>
      <c r="FGF60" s="43"/>
      <c r="FGG60" s="43"/>
      <c r="FGH60" s="43"/>
      <c r="FGI60" s="43"/>
      <c r="FGJ60" s="43"/>
      <c r="FGK60" s="43"/>
      <c r="FGL60" s="43"/>
      <c r="FGM60" s="43"/>
      <c r="FGN60" s="43"/>
      <c r="FGO60" s="43"/>
      <c r="FGP60" s="43"/>
      <c r="FGQ60" s="43"/>
      <c r="FGR60" s="43"/>
      <c r="FGS60" s="43"/>
      <c r="FGT60" s="43"/>
      <c r="FGU60" s="43"/>
      <c r="FGV60" s="43"/>
      <c r="FGW60" s="43"/>
      <c r="FGX60" s="43"/>
      <c r="FGY60" s="43"/>
      <c r="FGZ60" s="43"/>
      <c r="FHA60" s="43"/>
      <c r="FHB60" s="43"/>
      <c r="FHC60" s="43"/>
      <c r="FHD60" s="43"/>
      <c r="FHE60" s="43"/>
      <c r="FHF60" s="43"/>
      <c r="FHG60" s="43"/>
      <c r="FHH60" s="43"/>
      <c r="FHI60" s="43"/>
      <c r="FHJ60" s="43"/>
      <c r="FHK60" s="43"/>
      <c r="FHL60" s="43"/>
      <c r="FHM60" s="43"/>
      <c r="FHN60" s="43"/>
      <c r="FHO60" s="43"/>
      <c r="FHP60" s="43"/>
      <c r="FHQ60" s="43"/>
      <c r="FHR60" s="43"/>
      <c r="FHS60" s="43"/>
      <c r="FHT60" s="43"/>
      <c r="FHU60" s="43"/>
      <c r="FHV60" s="43"/>
      <c r="FHW60" s="43"/>
      <c r="FHX60" s="43"/>
      <c r="FHY60" s="43"/>
      <c r="FHZ60" s="43"/>
      <c r="FIA60" s="43"/>
      <c r="FIB60" s="43"/>
      <c r="FIC60" s="43"/>
      <c r="FID60" s="43"/>
      <c r="FIE60" s="43"/>
      <c r="FIF60" s="43"/>
      <c r="FIG60" s="43"/>
      <c r="FIH60" s="43"/>
      <c r="FII60" s="43"/>
      <c r="FIJ60" s="43"/>
      <c r="FIK60" s="43"/>
      <c r="FIL60" s="43"/>
      <c r="FIM60" s="43"/>
      <c r="FIN60" s="43"/>
      <c r="FIO60" s="43"/>
      <c r="FIP60" s="43"/>
      <c r="FIQ60" s="43"/>
      <c r="FIR60" s="43"/>
      <c r="FIS60" s="43"/>
      <c r="FIT60" s="43"/>
      <c r="FIU60" s="43"/>
      <c r="FIV60" s="43"/>
      <c r="FIW60" s="43"/>
      <c r="FIX60" s="43"/>
      <c r="FIY60" s="43"/>
      <c r="FIZ60" s="43"/>
      <c r="FJA60" s="43"/>
      <c r="FJB60" s="43"/>
      <c r="FJC60" s="43"/>
      <c r="FJD60" s="43"/>
      <c r="FJE60" s="43"/>
      <c r="FJF60" s="43"/>
      <c r="FJG60" s="43"/>
      <c r="FJH60" s="43"/>
      <c r="FJI60" s="43"/>
      <c r="FJJ60" s="43"/>
      <c r="FJK60" s="43"/>
      <c r="FJL60" s="43"/>
      <c r="FJM60" s="43"/>
      <c r="FJN60" s="43"/>
      <c r="FJO60" s="43"/>
      <c r="FJP60" s="43"/>
      <c r="FJQ60" s="43"/>
      <c r="FJR60" s="43"/>
      <c r="FJS60" s="43"/>
      <c r="FJT60" s="43"/>
      <c r="FJU60" s="43"/>
      <c r="FJV60" s="43"/>
      <c r="FJW60" s="43"/>
      <c r="FJX60" s="43"/>
      <c r="FJY60" s="43"/>
      <c r="FJZ60" s="43"/>
      <c r="FKA60" s="43"/>
      <c r="FKB60" s="43"/>
      <c r="FKC60" s="43"/>
      <c r="FKD60" s="43"/>
      <c r="FKE60" s="43"/>
      <c r="FKF60" s="43"/>
      <c r="FKG60" s="43"/>
      <c r="FKH60" s="43"/>
      <c r="FKI60" s="43"/>
      <c r="FKJ60" s="43"/>
      <c r="FKK60" s="43"/>
      <c r="FKL60" s="43"/>
      <c r="FKM60" s="43"/>
      <c r="FKN60" s="43"/>
      <c r="FKO60" s="43"/>
      <c r="FKP60" s="43"/>
      <c r="FKQ60" s="43"/>
      <c r="FKR60" s="43"/>
      <c r="FKS60" s="43"/>
      <c r="FKT60" s="43"/>
      <c r="FKU60" s="43"/>
      <c r="FKV60" s="43"/>
      <c r="FKW60" s="43"/>
      <c r="FKX60" s="43"/>
      <c r="FKY60" s="43"/>
      <c r="FKZ60" s="43"/>
      <c r="FLA60" s="43"/>
      <c r="FLB60" s="43"/>
      <c r="FLC60" s="43"/>
      <c r="FLD60" s="43"/>
      <c r="FLE60" s="43"/>
      <c r="FLF60" s="43"/>
      <c r="FLG60" s="43"/>
      <c r="FLH60" s="43"/>
      <c r="FLI60" s="43"/>
      <c r="FLJ60" s="43"/>
      <c r="FLK60" s="43"/>
      <c r="FLL60" s="43"/>
      <c r="FLM60" s="43"/>
      <c r="FLN60" s="43"/>
      <c r="FLO60" s="43"/>
      <c r="FLP60" s="43"/>
      <c r="FLQ60" s="43"/>
      <c r="FLR60" s="43"/>
      <c r="FLS60" s="43"/>
      <c r="FLT60" s="43"/>
      <c r="FLU60" s="43"/>
      <c r="FLV60" s="43"/>
      <c r="FLW60" s="43"/>
      <c r="FLX60" s="43"/>
      <c r="FLY60" s="43"/>
      <c r="FLZ60" s="43"/>
      <c r="FMA60" s="43"/>
      <c r="FMB60" s="43"/>
      <c r="FMC60" s="43"/>
      <c r="FMD60" s="43"/>
      <c r="FME60" s="43"/>
      <c r="FMF60" s="43"/>
      <c r="FMG60" s="43"/>
      <c r="FMH60" s="43"/>
      <c r="FMI60" s="43"/>
      <c r="FMJ60" s="43"/>
      <c r="FMK60" s="43"/>
      <c r="FML60" s="43"/>
      <c r="FMM60" s="43"/>
      <c r="FMN60" s="43"/>
      <c r="FMO60" s="43"/>
      <c r="FMP60" s="43"/>
      <c r="FMQ60" s="43"/>
      <c r="FMR60" s="43"/>
      <c r="FMS60" s="43"/>
      <c r="FMT60" s="43"/>
      <c r="FMU60" s="43"/>
      <c r="FMV60" s="43"/>
      <c r="FMW60" s="43"/>
      <c r="FMX60" s="43"/>
      <c r="FMY60" s="43"/>
      <c r="FMZ60" s="43"/>
      <c r="FNA60" s="43"/>
      <c r="FNB60" s="43"/>
      <c r="FNC60" s="43"/>
      <c r="FND60" s="43"/>
      <c r="FNE60" s="43"/>
      <c r="FNF60" s="43"/>
      <c r="FNG60" s="43"/>
      <c r="FNH60" s="43"/>
      <c r="FNI60" s="43"/>
      <c r="FNJ60" s="43"/>
      <c r="FNK60" s="43"/>
      <c r="FNL60" s="43"/>
      <c r="FNM60" s="43"/>
      <c r="FNN60" s="43"/>
      <c r="FNO60" s="43"/>
      <c r="FNP60" s="43"/>
      <c r="FNQ60" s="43"/>
      <c r="FNR60" s="43"/>
      <c r="FNS60" s="43"/>
      <c r="FNT60" s="43"/>
      <c r="FNU60" s="43"/>
      <c r="FNV60" s="43"/>
      <c r="FNW60" s="43"/>
      <c r="FNX60" s="43"/>
      <c r="FNY60" s="43"/>
      <c r="FNZ60" s="43"/>
      <c r="FOA60" s="43"/>
      <c r="FOB60" s="43"/>
      <c r="FOC60" s="43"/>
      <c r="FOD60" s="43"/>
      <c r="FOE60" s="43"/>
      <c r="FOF60" s="43"/>
      <c r="FOG60" s="43"/>
      <c r="FOH60" s="43"/>
      <c r="FOI60" s="43"/>
      <c r="FOJ60" s="43"/>
      <c r="FOK60" s="43"/>
      <c r="FOL60" s="43"/>
      <c r="FOM60" s="43"/>
      <c r="FON60" s="43"/>
      <c r="FOO60" s="43"/>
      <c r="FOP60" s="43"/>
      <c r="FOQ60" s="43"/>
      <c r="FOR60" s="43"/>
      <c r="FOS60" s="43"/>
      <c r="FOT60" s="43"/>
      <c r="FOU60" s="43"/>
      <c r="FOV60" s="43"/>
      <c r="FOW60" s="43"/>
      <c r="FOX60" s="43"/>
      <c r="FOY60" s="43"/>
      <c r="FOZ60" s="43"/>
      <c r="FPA60" s="43"/>
      <c r="FPB60" s="43"/>
      <c r="FPC60" s="43"/>
      <c r="FPD60" s="43"/>
      <c r="FPE60" s="43"/>
      <c r="FPF60" s="43"/>
      <c r="FPG60" s="43"/>
      <c r="FPH60" s="43"/>
      <c r="FPI60" s="43"/>
      <c r="FPJ60" s="43"/>
      <c r="FPK60" s="43"/>
      <c r="FPL60" s="43"/>
      <c r="FPM60" s="43"/>
      <c r="FPN60" s="43"/>
      <c r="FPO60" s="43"/>
      <c r="FPP60" s="43"/>
      <c r="FPQ60" s="43"/>
      <c r="FPR60" s="43"/>
      <c r="FPS60" s="43"/>
      <c r="FPT60" s="43"/>
      <c r="FPU60" s="43"/>
      <c r="FPV60" s="43"/>
      <c r="FPW60" s="43"/>
      <c r="FPX60" s="43"/>
      <c r="FPY60" s="43"/>
      <c r="FPZ60" s="43"/>
      <c r="FQA60" s="43"/>
      <c r="FQB60" s="43"/>
      <c r="FQC60" s="43"/>
      <c r="FQD60" s="43"/>
      <c r="FQE60" s="43"/>
      <c r="FQF60" s="43"/>
      <c r="FQG60" s="43"/>
      <c r="FQH60" s="43"/>
      <c r="FQI60" s="43"/>
      <c r="FQJ60" s="43"/>
      <c r="FQK60" s="43"/>
      <c r="FQL60" s="43"/>
      <c r="FQM60" s="43"/>
      <c r="FQN60" s="43"/>
      <c r="FQO60" s="43"/>
      <c r="FQP60" s="43"/>
      <c r="FQQ60" s="43"/>
      <c r="FQR60" s="43"/>
      <c r="FQS60" s="43"/>
      <c r="FQT60" s="43"/>
      <c r="FQU60" s="43"/>
      <c r="FQV60" s="43"/>
      <c r="FQW60" s="43"/>
      <c r="FQX60" s="43"/>
      <c r="FQY60" s="43"/>
      <c r="FQZ60" s="43"/>
      <c r="FRA60" s="43"/>
      <c r="FRB60" s="43"/>
      <c r="FRC60" s="43"/>
      <c r="FRD60" s="43"/>
      <c r="FRE60" s="43"/>
      <c r="FRF60" s="43"/>
      <c r="FRG60" s="43"/>
      <c r="FRH60" s="43"/>
      <c r="FRI60" s="43"/>
      <c r="FRJ60" s="43"/>
      <c r="FRK60" s="43"/>
      <c r="FRL60" s="43"/>
      <c r="FRM60" s="43"/>
      <c r="FRN60" s="43"/>
      <c r="FRO60" s="43"/>
      <c r="FRP60" s="43"/>
      <c r="FRQ60" s="43"/>
      <c r="FRR60" s="43"/>
      <c r="FRS60" s="43"/>
      <c r="FRT60" s="43"/>
      <c r="FRU60" s="43"/>
      <c r="FRV60" s="43"/>
      <c r="FRW60" s="43"/>
      <c r="FRX60" s="43"/>
      <c r="FRY60" s="43"/>
      <c r="FRZ60" s="43"/>
      <c r="FSA60" s="43"/>
      <c r="FSB60" s="43"/>
      <c r="FSC60" s="43"/>
      <c r="FSD60" s="43"/>
      <c r="FSE60" s="43"/>
      <c r="FSF60" s="43"/>
      <c r="FSG60" s="43"/>
      <c r="FSH60" s="43"/>
      <c r="FSI60" s="43"/>
      <c r="FSJ60" s="43"/>
      <c r="FSK60" s="43"/>
      <c r="FSL60" s="43"/>
      <c r="FSM60" s="43"/>
      <c r="FSN60" s="43"/>
      <c r="FSO60" s="43"/>
      <c r="FSP60" s="43"/>
      <c r="FSQ60" s="43"/>
      <c r="FSR60" s="43"/>
      <c r="FSS60" s="43"/>
      <c r="FST60" s="43"/>
      <c r="FSU60" s="43"/>
      <c r="FSV60" s="43"/>
      <c r="FSW60" s="43"/>
      <c r="FSX60" s="43"/>
      <c r="FSY60" s="43"/>
      <c r="FSZ60" s="43"/>
      <c r="FTA60" s="43"/>
      <c r="FTB60" s="43"/>
      <c r="FTC60" s="43"/>
      <c r="FTD60" s="43"/>
      <c r="FTE60" s="43"/>
      <c r="FTF60" s="43"/>
      <c r="FTG60" s="43"/>
      <c r="FTH60" s="43"/>
      <c r="FTI60" s="43"/>
      <c r="FTJ60" s="43"/>
      <c r="FTK60" s="43"/>
      <c r="FTL60" s="43"/>
      <c r="FTM60" s="43"/>
      <c r="FTN60" s="43"/>
      <c r="FTO60" s="43"/>
      <c r="FTP60" s="43"/>
      <c r="FTQ60" s="43"/>
      <c r="FTR60" s="43"/>
      <c r="FTS60" s="43"/>
      <c r="FTT60" s="43"/>
      <c r="FTU60" s="43"/>
      <c r="FTV60" s="43"/>
      <c r="FTW60" s="43"/>
      <c r="FTX60" s="43"/>
      <c r="FTY60" s="43"/>
      <c r="FTZ60" s="43"/>
      <c r="FUA60" s="43"/>
      <c r="FUB60" s="43"/>
      <c r="FUC60" s="43"/>
      <c r="FUD60" s="43"/>
      <c r="FUE60" s="43"/>
      <c r="FUF60" s="43"/>
      <c r="FUG60" s="43"/>
      <c r="FUH60" s="43"/>
      <c r="FUI60" s="43"/>
      <c r="FUJ60" s="43"/>
      <c r="FUK60" s="43"/>
      <c r="FUL60" s="43"/>
      <c r="FUM60" s="43"/>
      <c r="FUN60" s="43"/>
      <c r="FUO60" s="43"/>
      <c r="FUP60" s="43"/>
      <c r="FUQ60" s="43"/>
      <c r="FUR60" s="43"/>
      <c r="FUS60" s="43"/>
      <c r="FUT60" s="43"/>
      <c r="FUU60" s="43"/>
      <c r="FUV60" s="43"/>
      <c r="FUW60" s="43"/>
      <c r="FUX60" s="43"/>
      <c r="FUY60" s="43"/>
      <c r="FUZ60" s="43"/>
      <c r="FVA60" s="43"/>
      <c r="FVB60" s="43"/>
      <c r="FVC60" s="43"/>
      <c r="FVD60" s="43"/>
      <c r="FVE60" s="43"/>
      <c r="FVF60" s="43"/>
      <c r="FVG60" s="43"/>
      <c r="FVH60" s="43"/>
      <c r="FVI60" s="43"/>
      <c r="FVJ60" s="43"/>
      <c r="FVK60" s="43"/>
      <c r="FVL60" s="43"/>
      <c r="FVM60" s="43"/>
      <c r="FVN60" s="43"/>
      <c r="FVO60" s="43"/>
      <c r="FVP60" s="43"/>
      <c r="FVQ60" s="43"/>
      <c r="FVR60" s="43"/>
      <c r="FVS60" s="43"/>
      <c r="FVT60" s="43"/>
      <c r="FVU60" s="43"/>
      <c r="FVV60" s="43"/>
      <c r="FVW60" s="43"/>
      <c r="FVX60" s="43"/>
      <c r="FVY60" s="43"/>
      <c r="FVZ60" s="43"/>
      <c r="FWA60" s="43"/>
      <c r="FWB60" s="43"/>
      <c r="FWC60" s="43"/>
      <c r="FWD60" s="43"/>
      <c r="FWE60" s="43"/>
      <c r="FWF60" s="43"/>
      <c r="FWG60" s="43"/>
      <c r="FWH60" s="43"/>
      <c r="FWI60" s="43"/>
      <c r="FWJ60" s="43"/>
      <c r="FWK60" s="43"/>
      <c r="FWL60" s="43"/>
      <c r="FWM60" s="43"/>
      <c r="FWN60" s="43"/>
      <c r="FWO60" s="43"/>
      <c r="FWP60" s="43"/>
      <c r="FWQ60" s="43"/>
      <c r="FWR60" s="43"/>
      <c r="FWS60" s="43"/>
      <c r="FWT60" s="43"/>
      <c r="FWU60" s="43"/>
      <c r="FWV60" s="43"/>
      <c r="FWW60" s="43"/>
      <c r="FWX60" s="43"/>
      <c r="FWY60" s="43"/>
      <c r="FWZ60" s="43"/>
      <c r="FXA60" s="43"/>
      <c r="FXB60" s="43"/>
      <c r="FXC60" s="43"/>
      <c r="FXD60" s="43"/>
      <c r="FXE60" s="43"/>
      <c r="FXF60" s="43"/>
      <c r="FXG60" s="43"/>
      <c r="FXH60" s="43"/>
      <c r="FXI60" s="43"/>
      <c r="FXJ60" s="43"/>
      <c r="FXK60" s="43"/>
      <c r="FXL60" s="43"/>
      <c r="FXM60" s="43"/>
      <c r="FXN60" s="43"/>
      <c r="FXO60" s="43"/>
      <c r="FXP60" s="43"/>
      <c r="FXQ60" s="43"/>
      <c r="FXR60" s="43"/>
      <c r="FXS60" s="43"/>
      <c r="FXT60" s="43"/>
      <c r="FXU60" s="43"/>
      <c r="FXV60" s="43"/>
      <c r="FXW60" s="43"/>
      <c r="FXX60" s="43"/>
      <c r="FXY60" s="43"/>
      <c r="FXZ60" s="43"/>
      <c r="FYA60" s="43"/>
      <c r="FYB60" s="43"/>
      <c r="FYC60" s="43"/>
      <c r="FYD60" s="43"/>
      <c r="FYE60" s="43"/>
      <c r="FYF60" s="43"/>
      <c r="FYG60" s="43"/>
      <c r="FYH60" s="43"/>
      <c r="FYI60" s="43"/>
      <c r="FYJ60" s="43"/>
      <c r="FYK60" s="43"/>
      <c r="FYL60" s="43"/>
      <c r="FYM60" s="43"/>
      <c r="FYN60" s="43"/>
      <c r="FYO60" s="43"/>
      <c r="FYP60" s="43"/>
      <c r="FYQ60" s="43"/>
      <c r="FYR60" s="43"/>
      <c r="FYS60" s="43"/>
      <c r="FYT60" s="43"/>
      <c r="FYU60" s="43"/>
      <c r="FYV60" s="43"/>
      <c r="FYW60" s="43"/>
      <c r="FYX60" s="43"/>
      <c r="FYY60" s="43"/>
      <c r="FYZ60" s="43"/>
      <c r="FZA60" s="43"/>
      <c r="FZB60" s="43"/>
      <c r="FZC60" s="43"/>
      <c r="FZD60" s="43"/>
      <c r="FZE60" s="43"/>
      <c r="FZF60" s="43"/>
      <c r="FZG60" s="43"/>
      <c r="FZH60" s="43"/>
      <c r="FZI60" s="43"/>
      <c r="FZJ60" s="43"/>
      <c r="FZK60" s="43"/>
      <c r="FZL60" s="43"/>
      <c r="FZM60" s="43"/>
      <c r="FZN60" s="43"/>
      <c r="FZO60" s="43"/>
      <c r="FZP60" s="43"/>
      <c r="FZQ60" s="43"/>
      <c r="FZR60" s="43"/>
      <c r="FZS60" s="43"/>
      <c r="FZT60" s="43"/>
      <c r="FZU60" s="43"/>
      <c r="FZV60" s="43"/>
      <c r="FZW60" s="43"/>
      <c r="FZX60" s="43"/>
      <c r="FZY60" s="43"/>
      <c r="FZZ60" s="43"/>
      <c r="GAA60" s="43"/>
      <c r="GAB60" s="43"/>
      <c r="GAC60" s="43"/>
      <c r="GAD60" s="43"/>
      <c r="GAE60" s="43"/>
      <c r="GAF60" s="43"/>
      <c r="GAG60" s="43"/>
      <c r="GAH60" s="43"/>
      <c r="GAI60" s="43"/>
      <c r="GAJ60" s="43"/>
      <c r="GAK60" s="43"/>
      <c r="GAL60" s="43"/>
      <c r="GAM60" s="43"/>
      <c r="GAN60" s="43"/>
      <c r="GAO60" s="43"/>
      <c r="GAP60" s="43"/>
      <c r="GAQ60" s="43"/>
      <c r="GAR60" s="43"/>
      <c r="GAS60" s="43"/>
      <c r="GAT60" s="43"/>
      <c r="GAU60" s="43"/>
      <c r="GAV60" s="43"/>
      <c r="GAW60" s="43"/>
      <c r="GAX60" s="43"/>
      <c r="GAY60" s="43"/>
      <c r="GAZ60" s="43"/>
      <c r="GBA60" s="43"/>
      <c r="GBB60" s="43"/>
      <c r="GBC60" s="43"/>
      <c r="GBD60" s="43"/>
      <c r="GBE60" s="43"/>
      <c r="GBF60" s="43"/>
      <c r="GBG60" s="43"/>
      <c r="GBH60" s="43"/>
      <c r="GBI60" s="43"/>
      <c r="GBJ60" s="43"/>
      <c r="GBK60" s="43"/>
      <c r="GBL60" s="43"/>
      <c r="GBM60" s="43"/>
      <c r="GBN60" s="43"/>
      <c r="GBO60" s="43"/>
      <c r="GBP60" s="43"/>
      <c r="GBQ60" s="43"/>
      <c r="GBR60" s="43"/>
      <c r="GBS60" s="43"/>
      <c r="GBT60" s="43"/>
      <c r="GBU60" s="43"/>
      <c r="GBV60" s="43"/>
      <c r="GBW60" s="43"/>
      <c r="GBX60" s="43"/>
      <c r="GBY60" s="43"/>
      <c r="GBZ60" s="43"/>
      <c r="GCA60" s="43"/>
      <c r="GCB60" s="43"/>
      <c r="GCC60" s="43"/>
      <c r="GCD60" s="43"/>
      <c r="GCE60" s="43"/>
      <c r="GCF60" s="43"/>
      <c r="GCG60" s="43"/>
      <c r="GCH60" s="43"/>
      <c r="GCI60" s="43"/>
      <c r="GCJ60" s="43"/>
      <c r="GCK60" s="43"/>
      <c r="GCL60" s="43"/>
      <c r="GCM60" s="43"/>
      <c r="GCN60" s="43"/>
      <c r="GCO60" s="43"/>
      <c r="GCP60" s="43"/>
      <c r="GCQ60" s="43"/>
      <c r="GCR60" s="43"/>
      <c r="GCS60" s="43"/>
      <c r="GCT60" s="43"/>
      <c r="GCU60" s="43"/>
      <c r="GCV60" s="43"/>
      <c r="GCW60" s="43"/>
      <c r="GCX60" s="43"/>
      <c r="GCY60" s="43"/>
      <c r="GCZ60" s="43"/>
      <c r="GDA60" s="43"/>
      <c r="GDB60" s="43"/>
      <c r="GDC60" s="43"/>
      <c r="GDD60" s="43"/>
      <c r="GDE60" s="43"/>
      <c r="GDF60" s="43"/>
      <c r="GDG60" s="43"/>
      <c r="GDH60" s="43"/>
      <c r="GDI60" s="43"/>
      <c r="GDJ60" s="43"/>
      <c r="GDK60" s="43"/>
      <c r="GDL60" s="43"/>
      <c r="GDM60" s="43"/>
      <c r="GDN60" s="43"/>
      <c r="GDO60" s="43"/>
      <c r="GDP60" s="43"/>
      <c r="GDQ60" s="43"/>
      <c r="GDR60" s="43"/>
      <c r="GDS60" s="43"/>
      <c r="GDT60" s="43"/>
      <c r="GDU60" s="43"/>
      <c r="GDV60" s="43"/>
      <c r="GDW60" s="43"/>
      <c r="GDX60" s="43"/>
      <c r="GDY60" s="43"/>
      <c r="GDZ60" s="43"/>
      <c r="GEA60" s="43"/>
      <c r="GEB60" s="43"/>
      <c r="GEC60" s="43"/>
      <c r="GED60" s="43"/>
      <c r="GEE60" s="43"/>
      <c r="GEF60" s="43"/>
      <c r="GEG60" s="43"/>
      <c r="GEH60" s="43"/>
      <c r="GEI60" s="43"/>
      <c r="GEJ60" s="43"/>
      <c r="GEK60" s="43"/>
      <c r="GEL60" s="43"/>
      <c r="GEM60" s="43"/>
      <c r="GEN60" s="43"/>
      <c r="GEO60" s="43"/>
      <c r="GEP60" s="43"/>
      <c r="GEQ60" s="43"/>
      <c r="GER60" s="43"/>
      <c r="GES60" s="43"/>
      <c r="GET60" s="43"/>
      <c r="GEU60" s="43"/>
      <c r="GEV60" s="43"/>
      <c r="GEW60" s="43"/>
      <c r="GEX60" s="43"/>
      <c r="GEY60" s="43"/>
      <c r="GEZ60" s="43"/>
      <c r="GFA60" s="43"/>
      <c r="GFB60" s="43"/>
      <c r="GFC60" s="43"/>
      <c r="GFD60" s="43"/>
      <c r="GFE60" s="43"/>
      <c r="GFF60" s="43"/>
      <c r="GFG60" s="43"/>
      <c r="GFH60" s="43"/>
      <c r="GFI60" s="43"/>
      <c r="GFJ60" s="43"/>
      <c r="GFK60" s="43"/>
      <c r="GFL60" s="43"/>
      <c r="GFM60" s="43"/>
      <c r="GFN60" s="43"/>
      <c r="GFO60" s="43"/>
      <c r="GFP60" s="43"/>
      <c r="GFQ60" s="43"/>
      <c r="GFR60" s="43"/>
      <c r="GFS60" s="43"/>
      <c r="GFT60" s="43"/>
      <c r="GFU60" s="43"/>
      <c r="GFV60" s="43"/>
      <c r="GFW60" s="43"/>
      <c r="GFX60" s="43"/>
      <c r="GFY60" s="43"/>
      <c r="GFZ60" s="43"/>
      <c r="GGA60" s="43"/>
      <c r="GGB60" s="43"/>
      <c r="GGC60" s="43"/>
      <c r="GGD60" s="43"/>
      <c r="GGE60" s="43"/>
      <c r="GGF60" s="43"/>
      <c r="GGG60" s="43"/>
      <c r="GGH60" s="43"/>
      <c r="GGI60" s="43"/>
      <c r="GGJ60" s="43"/>
      <c r="GGK60" s="43"/>
      <c r="GGL60" s="43"/>
      <c r="GGM60" s="43"/>
      <c r="GGN60" s="43"/>
      <c r="GGO60" s="43"/>
      <c r="GGP60" s="43"/>
      <c r="GGQ60" s="43"/>
      <c r="GGR60" s="43"/>
      <c r="GGS60" s="43"/>
      <c r="GGT60" s="43"/>
      <c r="GGU60" s="43"/>
      <c r="GGV60" s="43"/>
      <c r="GGW60" s="43"/>
      <c r="GGX60" s="43"/>
      <c r="GGY60" s="43"/>
      <c r="GGZ60" s="43"/>
      <c r="GHA60" s="43"/>
      <c r="GHB60" s="43"/>
      <c r="GHC60" s="43"/>
      <c r="GHD60" s="43"/>
      <c r="GHE60" s="43"/>
      <c r="GHF60" s="43"/>
      <c r="GHG60" s="43"/>
      <c r="GHH60" s="43"/>
      <c r="GHI60" s="43"/>
      <c r="GHJ60" s="43"/>
      <c r="GHK60" s="43"/>
      <c r="GHL60" s="43"/>
      <c r="GHM60" s="43"/>
      <c r="GHN60" s="43"/>
      <c r="GHO60" s="43"/>
      <c r="GHP60" s="43"/>
      <c r="GHQ60" s="43"/>
      <c r="GHR60" s="43"/>
      <c r="GHS60" s="43"/>
      <c r="GHT60" s="43"/>
      <c r="GHU60" s="43"/>
      <c r="GHV60" s="43"/>
      <c r="GHW60" s="43"/>
      <c r="GHX60" s="43"/>
      <c r="GHY60" s="43"/>
      <c r="GHZ60" s="43"/>
      <c r="GIA60" s="43"/>
      <c r="GIB60" s="43"/>
      <c r="GIC60" s="43"/>
      <c r="GID60" s="43"/>
      <c r="GIE60" s="43"/>
      <c r="GIF60" s="43"/>
      <c r="GIG60" s="43"/>
      <c r="GIH60" s="43"/>
      <c r="GII60" s="43"/>
      <c r="GIJ60" s="43"/>
      <c r="GIK60" s="43"/>
      <c r="GIL60" s="43"/>
      <c r="GIM60" s="43"/>
      <c r="GIN60" s="43"/>
      <c r="GIO60" s="43"/>
      <c r="GIP60" s="43"/>
      <c r="GIQ60" s="43"/>
      <c r="GIR60" s="43"/>
      <c r="GIS60" s="43"/>
      <c r="GIT60" s="43"/>
      <c r="GIU60" s="43"/>
      <c r="GIV60" s="43"/>
      <c r="GIW60" s="43"/>
      <c r="GIX60" s="43"/>
      <c r="GIY60" s="43"/>
      <c r="GIZ60" s="43"/>
      <c r="GJA60" s="43"/>
      <c r="GJB60" s="43"/>
      <c r="GJC60" s="43"/>
      <c r="GJD60" s="43"/>
      <c r="GJE60" s="43"/>
      <c r="GJF60" s="43"/>
      <c r="GJG60" s="43"/>
      <c r="GJH60" s="43"/>
      <c r="GJI60" s="43"/>
      <c r="GJJ60" s="43"/>
      <c r="GJK60" s="43"/>
      <c r="GJL60" s="43"/>
      <c r="GJM60" s="43"/>
      <c r="GJN60" s="43"/>
      <c r="GJO60" s="43"/>
      <c r="GJP60" s="43"/>
      <c r="GJQ60" s="43"/>
      <c r="GJR60" s="43"/>
      <c r="GJS60" s="43"/>
      <c r="GJT60" s="43"/>
      <c r="GJU60" s="43"/>
      <c r="GJV60" s="43"/>
      <c r="GJW60" s="43"/>
      <c r="GJX60" s="43"/>
      <c r="GJY60" s="43"/>
      <c r="GJZ60" s="43"/>
      <c r="GKA60" s="43"/>
      <c r="GKB60" s="43"/>
      <c r="GKC60" s="43"/>
      <c r="GKD60" s="43"/>
      <c r="GKE60" s="43"/>
      <c r="GKF60" s="43"/>
      <c r="GKG60" s="43"/>
      <c r="GKH60" s="43"/>
      <c r="GKI60" s="43"/>
      <c r="GKJ60" s="43"/>
      <c r="GKK60" s="43"/>
      <c r="GKL60" s="43"/>
      <c r="GKM60" s="43"/>
      <c r="GKN60" s="43"/>
      <c r="GKO60" s="43"/>
      <c r="GKP60" s="43"/>
      <c r="GKQ60" s="43"/>
      <c r="GKR60" s="43"/>
      <c r="GKS60" s="43"/>
      <c r="GKT60" s="43"/>
      <c r="GKU60" s="43"/>
      <c r="GKV60" s="43"/>
      <c r="GKW60" s="43"/>
      <c r="GKX60" s="43"/>
      <c r="GKY60" s="43"/>
      <c r="GKZ60" s="43"/>
      <c r="GLA60" s="43"/>
      <c r="GLB60" s="43"/>
      <c r="GLC60" s="43"/>
      <c r="GLD60" s="43"/>
      <c r="GLE60" s="43"/>
      <c r="GLF60" s="43"/>
      <c r="GLG60" s="43"/>
      <c r="GLH60" s="43"/>
      <c r="GLI60" s="43"/>
      <c r="GLJ60" s="43"/>
      <c r="GLK60" s="43"/>
      <c r="GLL60" s="43"/>
      <c r="GLM60" s="43"/>
      <c r="GLN60" s="43"/>
      <c r="GLO60" s="43"/>
      <c r="GLP60" s="43"/>
      <c r="GLQ60" s="43"/>
      <c r="GLR60" s="43"/>
      <c r="GLS60" s="43"/>
      <c r="GLT60" s="43"/>
      <c r="GLU60" s="43"/>
      <c r="GLV60" s="43"/>
      <c r="GLW60" s="43"/>
      <c r="GLX60" s="43"/>
      <c r="GLY60" s="43"/>
      <c r="GLZ60" s="43"/>
      <c r="GMA60" s="43"/>
      <c r="GMB60" s="43"/>
      <c r="GMC60" s="43"/>
      <c r="GMD60" s="43"/>
      <c r="GME60" s="43"/>
      <c r="GMF60" s="43"/>
      <c r="GMG60" s="43"/>
      <c r="GMH60" s="43"/>
      <c r="GMI60" s="43"/>
      <c r="GMJ60" s="43"/>
      <c r="GMK60" s="43"/>
      <c r="GML60" s="43"/>
      <c r="GMM60" s="43"/>
      <c r="GMN60" s="43"/>
      <c r="GMO60" s="43"/>
      <c r="GMP60" s="43"/>
      <c r="GMQ60" s="43"/>
      <c r="GMR60" s="43"/>
      <c r="GMS60" s="43"/>
      <c r="GMT60" s="43"/>
      <c r="GMU60" s="43"/>
      <c r="GMV60" s="43"/>
      <c r="GMW60" s="43"/>
      <c r="GMX60" s="43"/>
      <c r="GMY60" s="43"/>
      <c r="GMZ60" s="43"/>
      <c r="GNA60" s="43"/>
      <c r="GNB60" s="43"/>
      <c r="GNC60" s="43"/>
      <c r="GND60" s="43"/>
      <c r="GNE60" s="43"/>
      <c r="GNF60" s="43"/>
      <c r="GNG60" s="43"/>
      <c r="GNH60" s="43"/>
      <c r="GNI60" s="43"/>
      <c r="GNJ60" s="43"/>
      <c r="GNK60" s="43"/>
      <c r="GNL60" s="43"/>
      <c r="GNM60" s="43"/>
      <c r="GNN60" s="43"/>
      <c r="GNO60" s="43"/>
      <c r="GNP60" s="43"/>
      <c r="GNQ60" s="43"/>
      <c r="GNR60" s="43"/>
      <c r="GNS60" s="43"/>
      <c r="GNT60" s="43"/>
      <c r="GNU60" s="43"/>
      <c r="GNV60" s="43"/>
      <c r="GNW60" s="43"/>
      <c r="GNX60" s="43"/>
      <c r="GNY60" s="43"/>
      <c r="GNZ60" s="43"/>
      <c r="GOA60" s="43"/>
      <c r="GOB60" s="43"/>
      <c r="GOC60" s="43"/>
      <c r="GOD60" s="43"/>
      <c r="GOE60" s="43"/>
      <c r="GOF60" s="43"/>
      <c r="GOG60" s="43"/>
      <c r="GOH60" s="43"/>
      <c r="GOI60" s="43"/>
      <c r="GOJ60" s="43"/>
      <c r="GOK60" s="43"/>
      <c r="GOL60" s="43"/>
      <c r="GOM60" s="43"/>
      <c r="GON60" s="43"/>
      <c r="GOO60" s="43"/>
      <c r="GOP60" s="43"/>
      <c r="GOQ60" s="43"/>
      <c r="GOR60" s="43"/>
      <c r="GOS60" s="43"/>
      <c r="GOT60" s="43"/>
      <c r="GOU60" s="43"/>
      <c r="GOV60" s="43"/>
      <c r="GOW60" s="43"/>
      <c r="GOX60" s="43"/>
      <c r="GOY60" s="43"/>
      <c r="GOZ60" s="43"/>
      <c r="GPA60" s="43"/>
      <c r="GPB60" s="43"/>
      <c r="GPC60" s="43"/>
      <c r="GPD60" s="43"/>
      <c r="GPE60" s="43"/>
      <c r="GPF60" s="43"/>
      <c r="GPG60" s="43"/>
      <c r="GPH60" s="43"/>
      <c r="GPI60" s="43"/>
      <c r="GPJ60" s="43"/>
      <c r="GPK60" s="43"/>
      <c r="GPL60" s="43"/>
      <c r="GPM60" s="43"/>
      <c r="GPN60" s="43"/>
      <c r="GPO60" s="43"/>
      <c r="GPP60" s="43"/>
      <c r="GPQ60" s="43"/>
      <c r="GPR60" s="43"/>
      <c r="GPS60" s="43"/>
      <c r="GPT60" s="43"/>
      <c r="GPU60" s="43"/>
      <c r="GPV60" s="43"/>
      <c r="GPW60" s="43"/>
      <c r="GPX60" s="43"/>
      <c r="GPY60" s="43"/>
      <c r="GPZ60" s="43"/>
      <c r="GQA60" s="43"/>
      <c r="GQB60" s="43"/>
      <c r="GQC60" s="43"/>
      <c r="GQD60" s="43"/>
      <c r="GQE60" s="43"/>
      <c r="GQF60" s="43"/>
      <c r="GQG60" s="43"/>
      <c r="GQH60" s="43"/>
      <c r="GQI60" s="43"/>
      <c r="GQJ60" s="43"/>
      <c r="GQK60" s="43"/>
      <c r="GQL60" s="43"/>
      <c r="GQM60" s="43"/>
      <c r="GQN60" s="43"/>
      <c r="GQO60" s="43"/>
      <c r="GQP60" s="43"/>
      <c r="GQQ60" s="43"/>
      <c r="GQR60" s="43"/>
      <c r="GQS60" s="43"/>
      <c r="GQT60" s="43"/>
      <c r="GQU60" s="43"/>
      <c r="GQV60" s="43"/>
      <c r="GQW60" s="43"/>
      <c r="GQX60" s="43"/>
      <c r="GQY60" s="43"/>
      <c r="GQZ60" s="43"/>
      <c r="GRA60" s="43"/>
      <c r="GRB60" s="43"/>
      <c r="GRC60" s="43"/>
      <c r="GRD60" s="43"/>
      <c r="GRE60" s="43"/>
      <c r="GRF60" s="43"/>
      <c r="GRG60" s="43"/>
      <c r="GRH60" s="43"/>
      <c r="GRI60" s="43"/>
      <c r="GRJ60" s="43"/>
      <c r="GRK60" s="43"/>
      <c r="GRL60" s="43"/>
      <c r="GRM60" s="43"/>
      <c r="GRN60" s="43"/>
      <c r="GRO60" s="43"/>
      <c r="GRP60" s="43"/>
      <c r="GRQ60" s="43"/>
      <c r="GRR60" s="43"/>
      <c r="GRS60" s="43"/>
      <c r="GRT60" s="43"/>
      <c r="GRU60" s="43"/>
      <c r="GRV60" s="43"/>
      <c r="GRW60" s="43"/>
      <c r="GRX60" s="43"/>
      <c r="GRY60" s="43"/>
      <c r="GRZ60" s="43"/>
      <c r="GSA60" s="43"/>
      <c r="GSB60" s="43"/>
      <c r="GSC60" s="43"/>
      <c r="GSD60" s="43"/>
      <c r="GSE60" s="43"/>
      <c r="GSF60" s="43"/>
      <c r="GSG60" s="43"/>
      <c r="GSH60" s="43"/>
      <c r="GSI60" s="43"/>
      <c r="GSJ60" s="43"/>
      <c r="GSK60" s="43"/>
      <c r="GSL60" s="43"/>
      <c r="GSM60" s="43"/>
      <c r="GSN60" s="43"/>
      <c r="GSO60" s="43"/>
      <c r="GSP60" s="43"/>
      <c r="GSQ60" s="43"/>
      <c r="GSR60" s="43"/>
      <c r="GSS60" s="43"/>
      <c r="GST60" s="43"/>
      <c r="GSU60" s="43"/>
      <c r="GSV60" s="43"/>
      <c r="GSW60" s="43"/>
      <c r="GSX60" s="43"/>
      <c r="GSY60" s="43"/>
      <c r="GSZ60" s="43"/>
      <c r="GTA60" s="43"/>
      <c r="GTB60" s="43"/>
      <c r="GTC60" s="43"/>
      <c r="GTD60" s="43"/>
      <c r="GTE60" s="43"/>
      <c r="GTF60" s="43"/>
      <c r="GTG60" s="43"/>
      <c r="GTH60" s="43"/>
      <c r="GTI60" s="43"/>
      <c r="GTJ60" s="43"/>
      <c r="GTK60" s="43"/>
      <c r="GTL60" s="43"/>
      <c r="GTM60" s="43"/>
      <c r="GTN60" s="43"/>
      <c r="GTO60" s="43"/>
      <c r="GTP60" s="43"/>
      <c r="GTQ60" s="43"/>
      <c r="GTR60" s="43"/>
      <c r="GTS60" s="43"/>
      <c r="GTT60" s="43"/>
      <c r="GTU60" s="43"/>
      <c r="GTV60" s="43"/>
      <c r="GTW60" s="43"/>
      <c r="GTX60" s="43"/>
      <c r="GTY60" s="43"/>
      <c r="GTZ60" s="43"/>
      <c r="GUA60" s="43"/>
      <c r="GUB60" s="43"/>
      <c r="GUC60" s="43"/>
      <c r="GUD60" s="43"/>
      <c r="GUE60" s="43"/>
      <c r="GUF60" s="43"/>
      <c r="GUG60" s="43"/>
      <c r="GUH60" s="43"/>
      <c r="GUI60" s="43"/>
      <c r="GUJ60" s="43"/>
      <c r="GUK60" s="43"/>
      <c r="GUL60" s="43"/>
      <c r="GUM60" s="43"/>
      <c r="GUN60" s="43"/>
      <c r="GUO60" s="43"/>
      <c r="GUP60" s="43"/>
      <c r="GUQ60" s="43"/>
      <c r="GUR60" s="43"/>
      <c r="GUS60" s="43"/>
      <c r="GUT60" s="43"/>
      <c r="GUU60" s="43"/>
      <c r="GUV60" s="43"/>
      <c r="GUW60" s="43"/>
      <c r="GUX60" s="43"/>
      <c r="GUY60" s="43"/>
      <c r="GUZ60" s="43"/>
      <c r="GVA60" s="43"/>
      <c r="GVB60" s="43"/>
      <c r="GVC60" s="43"/>
      <c r="GVD60" s="43"/>
      <c r="GVE60" s="43"/>
      <c r="GVF60" s="43"/>
      <c r="GVG60" s="43"/>
      <c r="GVH60" s="43"/>
      <c r="GVI60" s="43"/>
      <c r="GVJ60" s="43"/>
      <c r="GVK60" s="43"/>
      <c r="GVL60" s="43"/>
      <c r="GVM60" s="43"/>
      <c r="GVN60" s="43"/>
      <c r="GVO60" s="43"/>
      <c r="GVP60" s="43"/>
      <c r="GVQ60" s="43"/>
      <c r="GVR60" s="43"/>
      <c r="GVS60" s="43"/>
      <c r="GVT60" s="43"/>
      <c r="GVU60" s="43"/>
      <c r="GVV60" s="43"/>
      <c r="GVW60" s="43"/>
      <c r="GVX60" s="43"/>
      <c r="GVY60" s="43"/>
      <c r="GVZ60" s="43"/>
      <c r="GWA60" s="43"/>
      <c r="GWB60" s="43"/>
      <c r="GWC60" s="43"/>
      <c r="GWD60" s="43"/>
      <c r="GWE60" s="43"/>
      <c r="GWF60" s="43"/>
      <c r="GWG60" s="43"/>
      <c r="GWH60" s="43"/>
      <c r="GWI60" s="43"/>
      <c r="GWJ60" s="43"/>
      <c r="GWK60" s="43"/>
      <c r="GWL60" s="43"/>
      <c r="GWM60" s="43"/>
      <c r="GWN60" s="43"/>
      <c r="GWO60" s="43"/>
      <c r="GWP60" s="43"/>
      <c r="GWQ60" s="43"/>
      <c r="GWR60" s="43"/>
      <c r="GWS60" s="43"/>
      <c r="GWT60" s="43"/>
      <c r="GWU60" s="43"/>
      <c r="GWV60" s="43"/>
      <c r="GWW60" s="43"/>
      <c r="GWX60" s="43"/>
      <c r="GWY60" s="43"/>
      <c r="GWZ60" s="43"/>
      <c r="GXA60" s="43"/>
      <c r="GXB60" s="43"/>
      <c r="GXC60" s="43"/>
      <c r="GXD60" s="43"/>
      <c r="GXE60" s="43"/>
      <c r="GXF60" s="43"/>
      <c r="GXG60" s="43"/>
      <c r="GXH60" s="43"/>
      <c r="GXI60" s="43"/>
      <c r="GXJ60" s="43"/>
      <c r="GXK60" s="43"/>
      <c r="GXL60" s="43"/>
      <c r="GXM60" s="43"/>
      <c r="GXN60" s="43"/>
      <c r="GXO60" s="43"/>
      <c r="GXP60" s="43"/>
      <c r="GXQ60" s="43"/>
      <c r="GXR60" s="43"/>
      <c r="GXS60" s="43"/>
      <c r="GXT60" s="43"/>
      <c r="GXU60" s="43"/>
      <c r="GXV60" s="43"/>
      <c r="GXW60" s="43"/>
      <c r="GXX60" s="43"/>
      <c r="GXY60" s="43"/>
      <c r="GXZ60" s="43"/>
      <c r="GYA60" s="43"/>
      <c r="GYB60" s="43"/>
      <c r="GYC60" s="43"/>
      <c r="GYD60" s="43"/>
      <c r="GYE60" s="43"/>
      <c r="GYF60" s="43"/>
      <c r="GYG60" s="43"/>
      <c r="GYH60" s="43"/>
      <c r="GYI60" s="43"/>
      <c r="GYJ60" s="43"/>
      <c r="GYK60" s="43"/>
      <c r="GYL60" s="43"/>
      <c r="GYM60" s="43"/>
      <c r="GYN60" s="43"/>
      <c r="GYO60" s="43"/>
      <c r="GYP60" s="43"/>
      <c r="GYQ60" s="43"/>
      <c r="GYR60" s="43"/>
      <c r="GYS60" s="43"/>
      <c r="GYT60" s="43"/>
      <c r="GYU60" s="43"/>
      <c r="GYV60" s="43"/>
      <c r="GYW60" s="43"/>
      <c r="GYX60" s="43"/>
      <c r="GYY60" s="43"/>
      <c r="GYZ60" s="43"/>
      <c r="GZA60" s="43"/>
      <c r="GZB60" s="43"/>
      <c r="GZC60" s="43"/>
      <c r="GZD60" s="43"/>
      <c r="GZE60" s="43"/>
      <c r="GZF60" s="43"/>
      <c r="GZG60" s="43"/>
      <c r="GZH60" s="43"/>
      <c r="GZI60" s="43"/>
      <c r="GZJ60" s="43"/>
      <c r="GZK60" s="43"/>
      <c r="GZL60" s="43"/>
      <c r="GZM60" s="43"/>
      <c r="GZN60" s="43"/>
      <c r="GZO60" s="43"/>
      <c r="GZP60" s="43"/>
      <c r="GZQ60" s="43"/>
      <c r="GZR60" s="43"/>
      <c r="GZS60" s="43"/>
      <c r="GZT60" s="43"/>
      <c r="GZU60" s="43"/>
      <c r="GZV60" s="43"/>
      <c r="GZW60" s="43"/>
      <c r="GZX60" s="43"/>
      <c r="GZY60" s="43"/>
      <c r="GZZ60" s="43"/>
      <c r="HAA60" s="43"/>
      <c r="HAB60" s="43"/>
      <c r="HAC60" s="43"/>
      <c r="HAD60" s="43"/>
      <c r="HAE60" s="43"/>
      <c r="HAF60" s="43"/>
      <c r="HAG60" s="43"/>
      <c r="HAH60" s="43"/>
      <c r="HAI60" s="43"/>
      <c r="HAJ60" s="43"/>
      <c r="HAK60" s="43"/>
      <c r="HAL60" s="43"/>
      <c r="HAM60" s="43"/>
      <c r="HAN60" s="43"/>
      <c r="HAO60" s="43"/>
      <c r="HAP60" s="43"/>
      <c r="HAQ60" s="43"/>
      <c r="HAR60" s="43"/>
      <c r="HAS60" s="43"/>
      <c r="HAT60" s="43"/>
      <c r="HAU60" s="43"/>
      <c r="HAV60" s="43"/>
      <c r="HAW60" s="43"/>
      <c r="HAX60" s="43"/>
      <c r="HAY60" s="43"/>
      <c r="HAZ60" s="43"/>
      <c r="HBA60" s="43"/>
      <c r="HBB60" s="43"/>
      <c r="HBC60" s="43"/>
      <c r="HBD60" s="43"/>
      <c r="HBE60" s="43"/>
      <c r="HBF60" s="43"/>
      <c r="HBG60" s="43"/>
      <c r="HBH60" s="43"/>
      <c r="HBI60" s="43"/>
      <c r="HBJ60" s="43"/>
      <c r="HBK60" s="43"/>
      <c r="HBL60" s="43"/>
      <c r="HBM60" s="43"/>
      <c r="HBN60" s="43"/>
      <c r="HBO60" s="43"/>
      <c r="HBP60" s="43"/>
      <c r="HBQ60" s="43"/>
      <c r="HBR60" s="43"/>
      <c r="HBS60" s="43"/>
      <c r="HBT60" s="43"/>
      <c r="HBU60" s="43"/>
      <c r="HBV60" s="43"/>
      <c r="HBW60" s="43"/>
      <c r="HBX60" s="43"/>
      <c r="HBY60" s="43"/>
      <c r="HBZ60" s="43"/>
      <c r="HCA60" s="43"/>
      <c r="HCB60" s="43"/>
      <c r="HCC60" s="43"/>
      <c r="HCD60" s="43"/>
      <c r="HCE60" s="43"/>
      <c r="HCF60" s="43"/>
      <c r="HCG60" s="43"/>
      <c r="HCH60" s="43"/>
      <c r="HCI60" s="43"/>
      <c r="HCJ60" s="43"/>
      <c r="HCK60" s="43"/>
      <c r="HCL60" s="43"/>
      <c r="HCM60" s="43"/>
      <c r="HCN60" s="43"/>
      <c r="HCO60" s="43"/>
      <c r="HCP60" s="43"/>
      <c r="HCQ60" s="43"/>
      <c r="HCR60" s="43"/>
      <c r="HCS60" s="43"/>
      <c r="HCT60" s="43"/>
      <c r="HCU60" s="43"/>
      <c r="HCV60" s="43"/>
      <c r="HCW60" s="43"/>
      <c r="HCX60" s="43"/>
      <c r="HCY60" s="43"/>
      <c r="HCZ60" s="43"/>
      <c r="HDA60" s="43"/>
      <c r="HDB60" s="43"/>
      <c r="HDC60" s="43"/>
      <c r="HDD60" s="43"/>
      <c r="HDE60" s="43"/>
      <c r="HDF60" s="43"/>
      <c r="HDG60" s="43"/>
      <c r="HDH60" s="43"/>
      <c r="HDI60" s="43"/>
      <c r="HDJ60" s="43"/>
      <c r="HDK60" s="43"/>
      <c r="HDL60" s="43"/>
      <c r="HDM60" s="43"/>
      <c r="HDN60" s="43"/>
      <c r="HDO60" s="43"/>
      <c r="HDP60" s="43"/>
      <c r="HDQ60" s="43"/>
      <c r="HDR60" s="43"/>
      <c r="HDS60" s="43"/>
      <c r="HDT60" s="43"/>
      <c r="HDU60" s="43"/>
      <c r="HDV60" s="43"/>
      <c r="HDW60" s="43"/>
      <c r="HDX60" s="43"/>
      <c r="HDY60" s="43"/>
      <c r="HDZ60" s="43"/>
      <c r="HEA60" s="43"/>
      <c r="HEB60" s="43"/>
      <c r="HEC60" s="43"/>
      <c r="HED60" s="43"/>
      <c r="HEE60" s="43"/>
      <c r="HEF60" s="43"/>
      <c r="HEG60" s="43"/>
      <c r="HEH60" s="43"/>
      <c r="HEI60" s="43"/>
      <c r="HEJ60" s="43"/>
      <c r="HEK60" s="43"/>
      <c r="HEL60" s="43"/>
      <c r="HEM60" s="43"/>
      <c r="HEN60" s="43"/>
      <c r="HEO60" s="43"/>
      <c r="HEP60" s="43"/>
      <c r="HEQ60" s="43"/>
      <c r="HER60" s="43"/>
      <c r="HES60" s="43"/>
      <c r="HET60" s="43"/>
      <c r="HEU60" s="43"/>
      <c r="HEV60" s="43"/>
      <c r="HEW60" s="43"/>
      <c r="HEX60" s="43"/>
      <c r="HEY60" s="43"/>
      <c r="HEZ60" s="43"/>
      <c r="HFA60" s="43"/>
      <c r="HFB60" s="43"/>
      <c r="HFC60" s="43"/>
      <c r="HFD60" s="43"/>
      <c r="HFE60" s="43"/>
      <c r="HFF60" s="43"/>
      <c r="HFG60" s="43"/>
      <c r="HFH60" s="43"/>
      <c r="HFI60" s="43"/>
      <c r="HFJ60" s="43"/>
      <c r="HFK60" s="43"/>
      <c r="HFL60" s="43"/>
      <c r="HFM60" s="43"/>
      <c r="HFN60" s="43"/>
      <c r="HFO60" s="43"/>
      <c r="HFP60" s="43"/>
      <c r="HFQ60" s="43"/>
      <c r="HFR60" s="43"/>
      <c r="HFS60" s="43"/>
      <c r="HFT60" s="43"/>
      <c r="HFU60" s="43"/>
      <c r="HFV60" s="43"/>
      <c r="HFW60" s="43"/>
      <c r="HFX60" s="43"/>
      <c r="HFY60" s="43"/>
      <c r="HFZ60" s="43"/>
      <c r="HGA60" s="43"/>
      <c r="HGB60" s="43"/>
      <c r="HGC60" s="43"/>
      <c r="HGD60" s="43"/>
      <c r="HGE60" s="43"/>
      <c r="HGF60" s="43"/>
      <c r="HGG60" s="43"/>
      <c r="HGH60" s="43"/>
      <c r="HGI60" s="43"/>
      <c r="HGJ60" s="43"/>
      <c r="HGK60" s="43"/>
      <c r="HGL60" s="43"/>
      <c r="HGM60" s="43"/>
      <c r="HGN60" s="43"/>
      <c r="HGO60" s="43"/>
      <c r="HGP60" s="43"/>
      <c r="HGQ60" s="43"/>
      <c r="HGR60" s="43"/>
      <c r="HGS60" s="43"/>
      <c r="HGT60" s="43"/>
      <c r="HGU60" s="43"/>
      <c r="HGV60" s="43"/>
      <c r="HGW60" s="43"/>
      <c r="HGX60" s="43"/>
      <c r="HGY60" s="43"/>
      <c r="HGZ60" s="43"/>
      <c r="HHA60" s="43"/>
      <c r="HHB60" s="43"/>
      <c r="HHC60" s="43"/>
      <c r="HHD60" s="43"/>
      <c r="HHE60" s="43"/>
      <c r="HHF60" s="43"/>
      <c r="HHG60" s="43"/>
      <c r="HHH60" s="43"/>
      <c r="HHI60" s="43"/>
      <c r="HHJ60" s="43"/>
      <c r="HHK60" s="43"/>
      <c r="HHL60" s="43"/>
      <c r="HHM60" s="43"/>
      <c r="HHN60" s="43"/>
      <c r="HHO60" s="43"/>
      <c r="HHP60" s="43"/>
      <c r="HHQ60" s="43"/>
      <c r="HHR60" s="43"/>
      <c r="HHS60" s="43"/>
      <c r="HHT60" s="43"/>
      <c r="HHU60" s="43"/>
      <c r="HHV60" s="43"/>
      <c r="HHW60" s="43"/>
      <c r="HHX60" s="43"/>
      <c r="HHY60" s="43"/>
      <c r="HHZ60" s="43"/>
      <c r="HIA60" s="43"/>
      <c r="HIB60" s="43"/>
      <c r="HIC60" s="43"/>
      <c r="HID60" s="43"/>
      <c r="HIE60" s="43"/>
      <c r="HIF60" s="43"/>
      <c r="HIG60" s="43"/>
      <c r="HIH60" s="43"/>
      <c r="HII60" s="43"/>
      <c r="HIJ60" s="43"/>
      <c r="HIK60" s="43"/>
      <c r="HIL60" s="43"/>
      <c r="HIM60" s="43"/>
      <c r="HIN60" s="43"/>
      <c r="HIO60" s="43"/>
      <c r="HIP60" s="43"/>
      <c r="HIQ60" s="43"/>
      <c r="HIR60" s="43"/>
      <c r="HIS60" s="43"/>
      <c r="HIT60" s="43"/>
      <c r="HIU60" s="43"/>
      <c r="HIV60" s="43"/>
      <c r="HIW60" s="43"/>
      <c r="HIX60" s="43"/>
      <c r="HIY60" s="43"/>
      <c r="HIZ60" s="43"/>
      <c r="HJA60" s="43"/>
      <c r="HJB60" s="43"/>
      <c r="HJC60" s="43"/>
      <c r="HJD60" s="43"/>
      <c r="HJE60" s="43"/>
      <c r="HJF60" s="43"/>
      <c r="HJG60" s="43"/>
      <c r="HJH60" s="43"/>
      <c r="HJI60" s="43"/>
      <c r="HJJ60" s="43"/>
      <c r="HJK60" s="43"/>
      <c r="HJL60" s="43"/>
      <c r="HJM60" s="43"/>
      <c r="HJN60" s="43"/>
      <c r="HJO60" s="43"/>
      <c r="HJP60" s="43"/>
      <c r="HJQ60" s="43"/>
      <c r="HJR60" s="43"/>
      <c r="HJS60" s="43"/>
      <c r="HJT60" s="43"/>
      <c r="HJU60" s="43"/>
      <c r="HJV60" s="43"/>
      <c r="HJW60" s="43"/>
      <c r="HJX60" s="43"/>
      <c r="HJY60" s="43"/>
      <c r="HJZ60" s="43"/>
      <c r="HKA60" s="43"/>
      <c r="HKB60" s="43"/>
      <c r="HKC60" s="43"/>
      <c r="HKD60" s="43"/>
      <c r="HKE60" s="43"/>
      <c r="HKF60" s="43"/>
      <c r="HKG60" s="43"/>
      <c r="HKH60" s="43"/>
      <c r="HKI60" s="43"/>
      <c r="HKJ60" s="43"/>
      <c r="HKK60" s="43"/>
      <c r="HKL60" s="43"/>
      <c r="HKM60" s="43"/>
      <c r="HKN60" s="43"/>
      <c r="HKO60" s="43"/>
      <c r="HKP60" s="43"/>
      <c r="HKQ60" s="43"/>
      <c r="HKR60" s="43"/>
      <c r="HKS60" s="43"/>
      <c r="HKT60" s="43"/>
      <c r="HKU60" s="43"/>
      <c r="HKV60" s="43"/>
      <c r="HKW60" s="43"/>
      <c r="HKX60" s="43"/>
      <c r="HKY60" s="43"/>
      <c r="HKZ60" s="43"/>
      <c r="HLA60" s="43"/>
      <c r="HLB60" s="43"/>
      <c r="HLC60" s="43"/>
      <c r="HLD60" s="43"/>
      <c r="HLE60" s="43"/>
      <c r="HLF60" s="43"/>
      <c r="HLG60" s="43"/>
      <c r="HLH60" s="43"/>
      <c r="HLI60" s="43"/>
      <c r="HLJ60" s="43"/>
      <c r="HLK60" s="43"/>
      <c r="HLL60" s="43"/>
      <c r="HLM60" s="43"/>
      <c r="HLN60" s="43"/>
      <c r="HLO60" s="43"/>
      <c r="HLP60" s="43"/>
      <c r="HLQ60" s="43"/>
      <c r="HLR60" s="43"/>
      <c r="HLS60" s="43"/>
      <c r="HLT60" s="43"/>
      <c r="HLU60" s="43"/>
      <c r="HLV60" s="43"/>
      <c r="HLW60" s="43"/>
      <c r="HLX60" s="43"/>
      <c r="HLY60" s="43"/>
      <c r="HLZ60" s="43"/>
      <c r="HMA60" s="43"/>
      <c r="HMB60" s="43"/>
      <c r="HMC60" s="43"/>
      <c r="HMD60" s="43"/>
      <c r="HME60" s="43"/>
      <c r="HMF60" s="43"/>
      <c r="HMG60" s="43"/>
      <c r="HMH60" s="43"/>
      <c r="HMI60" s="43"/>
      <c r="HMJ60" s="43"/>
      <c r="HMK60" s="43"/>
      <c r="HML60" s="43"/>
      <c r="HMM60" s="43"/>
      <c r="HMN60" s="43"/>
      <c r="HMO60" s="43"/>
      <c r="HMP60" s="43"/>
      <c r="HMQ60" s="43"/>
      <c r="HMR60" s="43"/>
      <c r="HMS60" s="43"/>
      <c r="HMT60" s="43"/>
      <c r="HMU60" s="43"/>
      <c r="HMV60" s="43"/>
      <c r="HMW60" s="43"/>
      <c r="HMX60" s="43"/>
      <c r="HMY60" s="43"/>
      <c r="HMZ60" s="43"/>
      <c r="HNA60" s="43"/>
      <c r="HNB60" s="43"/>
      <c r="HNC60" s="43"/>
      <c r="HND60" s="43"/>
      <c r="HNE60" s="43"/>
      <c r="HNF60" s="43"/>
      <c r="HNG60" s="43"/>
      <c r="HNH60" s="43"/>
      <c r="HNI60" s="43"/>
      <c r="HNJ60" s="43"/>
      <c r="HNK60" s="43"/>
      <c r="HNL60" s="43"/>
      <c r="HNM60" s="43"/>
      <c r="HNN60" s="43"/>
      <c r="HNO60" s="43"/>
      <c r="HNP60" s="43"/>
      <c r="HNQ60" s="43"/>
      <c r="HNR60" s="43"/>
      <c r="HNS60" s="43"/>
      <c r="HNT60" s="43"/>
      <c r="HNU60" s="43"/>
      <c r="HNV60" s="43"/>
      <c r="HNW60" s="43"/>
      <c r="HNX60" s="43"/>
      <c r="HNY60" s="43"/>
      <c r="HNZ60" s="43"/>
      <c r="HOA60" s="43"/>
      <c r="HOB60" s="43"/>
      <c r="HOC60" s="43"/>
      <c r="HOD60" s="43"/>
      <c r="HOE60" s="43"/>
      <c r="HOF60" s="43"/>
      <c r="HOG60" s="43"/>
      <c r="HOH60" s="43"/>
      <c r="HOI60" s="43"/>
      <c r="HOJ60" s="43"/>
      <c r="HOK60" s="43"/>
      <c r="HOL60" s="43"/>
      <c r="HOM60" s="43"/>
      <c r="HON60" s="43"/>
      <c r="HOO60" s="43"/>
      <c r="HOP60" s="43"/>
      <c r="HOQ60" s="43"/>
      <c r="HOR60" s="43"/>
      <c r="HOS60" s="43"/>
      <c r="HOT60" s="43"/>
      <c r="HOU60" s="43"/>
      <c r="HOV60" s="43"/>
      <c r="HOW60" s="43"/>
      <c r="HOX60" s="43"/>
      <c r="HOY60" s="43"/>
      <c r="HOZ60" s="43"/>
      <c r="HPA60" s="43"/>
      <c r="HPB60" s="43"/>
      <c r="HPC60" s="43"/>
      <c r="HPD60" s="43"/>
      <c r="HPE60" s="43"/>
      <c r="HPF60" s="43"/>
      <c r="HPG60" s="43"/>
      <c r="HPH60" s="43"/>
      <c r="HPI60" s="43"/>
      <c r="HPJ60" s="43"/>
      <c r="HPK60" s="43"/>
      <c r="HPL60" s="43"/>
      <c r="HPM60" s="43"/>
      <c r="HPN60" s="43"/>
      <c r="HPO60" s="43"/>
      <c r="HPP60" s="43"/>
      <c r="HPQ60" s="43"/>
      <c r="HPR60" s="43"/>
      <c r="HPS60" s="43"/>
      <c r="HPT60" s="43"/>
      <c r="HPU60" s="43"/>
      <c r="HPV60" s="43"/>
      <c r="HPW60" s="43"/>
      <c r="HPX60" s="43"/>
      <c r="HPY60" s="43"/>
      <c r="HPZ60" s="43"/>
      <c r="HQA60" s="43"/>
      <c r="HQB60" s="43"/>
      <c r="HQC60" s="43"/>
      <c r="HQD60" s="43"/>
      <c r="HQE60" s="43"/>
      <c r="HQF60" s="43"/>
      <c r="HQG60" s="43"/>
      <c r="HQH60" s="43"/>
      <c r="HQI60" s="43"/>
      <c r="HQJ60" s="43"/>
      <c r="HQK60" s="43"/>
      <c r="HQL60" s="43"/>
      <c r="HQM60" s="43"/>
      <c r="HQN60" s="43"/>
      <c r="HQO60" s="43"/>
      <c r="HQP60" s="43"/>
      <c r="HQQ60" s="43"/>
      <c r="HQR60" s="43"/>
      <c r="HQS60" s="43"/>
      <c r="HQT60" s="43"/>
      <c r="HQU60" s="43"/>
      <c r="HQV60" s="43"/>
      <c r="HQW60" s="43"/>
      <c r="HQX60" s="43"/>
      <c r="HQY60" s="43"/>
      <c r="HQZ60" s="43"/>
      <c r="HRA60" s="43"/>
      <c r="HRB60" s="43"/>
      <c r="HRC60" s="43"/>
      <c r="HRD60" s="43"/>
      <c r="HRE60" s="43"/>
      <c r="HRF60" s="43"/>
      <c r="HRG60" s="43"/>
      <c r="HRH60" s="43"/>
      <c r="HRI60" s="43"/>
      <c r="HRJ60" s="43"/>
      <c r="HRK60" s="43"/>
      <c r="HRL60" s="43"/>
      <c r="HRM60" s="43"/>
      <c r="HRN60" s="43"/>
      <c r="HRO60" s="43"/>
      <c r="HRP60" s="43"/>
      <c r="HRQ60" s="43"/>
      <c r="HRR60" s="43"/>
      <c r="HRS60" s="43"/>
      <c r="HRT60" s="43"/>
      <c r="HRU60" s="43"/>
      <c r="HRV60" s="43"/>
      <c r="HRW60" s="43"/>
      <c r="HRX60" s="43"/>
      <c r="HRY60" s="43"/>
      <c r="HRZ60" s="43"/>
      <c r="HSA60" s="43"/>
      <c r="HSB60" s="43"/>
      <c r="HSC60" s="43"/>
      <c r="HSD60" s="43"/>
      <c r="HSE60" s="43"/>
      <c r="HSF60" s="43"/>
      <c r="HSG60" s="43"/>
      <c r="HSH60" s="43"/>
      <c r="HSI60" s="43"/>
      <c r="HSJ60" s="43"/>
      <c r="HSK60" s="43"/>
      <c r="HSL60" s="43"/>
      <c r="HSM60" s="43"/>
      <c r="HSN60" s="43"/>
      <c r="HSO60" s="43"/>
      <c r="HSP60" s="43"/>
      <c r="HSQ60" s="43"/>
      <c r="HSR60" s="43"/>
      <c r="HSS60" s="43"/>
      <c r="HST60" s="43"/>
      <c r="HSU60" s="43"/>
      <c r="HSV60" s="43"/>
      <c r="HSW60" s="43"/>
      <c r="HSX60" s="43"/>
      <c r="HSY60" s="43"/>
      <c r="HSZ60" s="43"/>
      <c r="HTA60" s="43"/>
      <c r="HTB60" s="43"/>
      <c r="HTC60" s="43"/>
      <c r="HTD60" s="43"/>
      <c r="HTE60" s="43"/>
      <c r="HTF60" s="43"/>
      <c r="HTG60" s="43"/>
      <c r="HTH60" s="43"/>
      <c r="HTI60" s="43"/>
      <c r="HTJ60" s="43"/>
      <c r="HTK60" s="43"/>
      <c r="HTL60" s="43"/>
      <c r="HTM60" s="43"/>
      <c r="HTN60" s="43"/>
      <c r="HTO60" s="43"/>
      <c r="HTP60" s="43"/>
      <c r="HTQ60" s="43"/>
      <c r="HTR60" s="43"/>
      <c r="HTS60" s="43"/>
      <c r="HTT60" s="43"/>
      <c r="HTU60" s="43"/>
      <c r="HTV60" s="43"/>
      <c r="HTW60" s="43"/>
      <c r="HTX60" s="43"/>
      <c r="HTY60" s="43"/>
      <c r="HTZ60" s="43"/>
      <c r="HUA60" s="43"/>
      <c r="HUB60" s="43"/>
      <c r="HUC60" s="43"/>
      <c r="HUD60" s="43"/>
      <c r="HUE60" s="43"/>
      <c r="HUF60" s="43"/>
      <c r="HUG60" s="43"/>
      <c r="HUH60" s="43"/>
      <c r="HUI60" s="43"/>
      <c r="HUJ60" s="43"/>
      <c r="HUK60" s="43"/>
      <c r="HUL60" s="43"/>
      <c r="HUM60" s="43"/>
      <c r="HUN60" s="43"/>
      <c r="HUO60" s="43"/>
      <c r="HUP60" s="43"/>
      <c r="HUQ60" s="43"/>
      <c r="HUR60" s="43"/>
      <c r="HUS60" s="43"/>
      <c r="HUT60" s="43"/>
      <c r="HUU60" s="43"/>
      <c r="HUV60" s="43"/>
      <c r="HUW60" s="43"/>
      <c r="HUX60" s="43"/>
      <c r="HUY60" s="43"/>
      <c r="HUZ60" s="43"/>
      <c r="HVA60" s="43"/>
      <c r="HVB60" s="43"/>
      <c r="HVC60" s="43"/>
      <c r="HVD60" s="43"/>
      <c r="HVE60" s="43"/>
      <c r="HVF60" s="43"/>
      <c r="HVG60" s="43"/>
      <c r="HVH60" s="43"/>
      <c r="HVI60" s="43"/>
      <c r="HVJ60" s="43"/>
      <c r="HVK60" s="43"/>
      <c r="HVL60" s="43"/>
      <c r="HVM60" s="43"/>
      <c r="HVN60" s="43"/>
      <c r="HVO60" s="43"/>
      <c r="HVP60" s="43"/>
      <c r="HVQ60" s="43"/>
      <c r="HVR60" s="43"/>
      <c r="HVS60" s="43"/>
      <c r="HVT60" s="43"/>
      <c r="HVU60" s="43"/>
      <c r="HVV60" s="43"/>
      <c r="HVW60" s="43"/>
      <c r="HVX60" s="43"/>
      <c r="HVY60" s="43"/>
      <c r="HVZ60" s="43"/>
      <c r="HWA60" s="43"/>
      <c r="HWB60" s="43"/>
      <c r="HWC60" s="43"/>
      <c r="HWD60" s="43"/>
      <c r="HWE60" s="43"/>
      <c r="HWF60" s="43"/>
      <c r="HWG60" s="43"/>
      <c r="HWH60" s="43"/>
      <c r="HWI60" s="43"/>
      <c r="HWJ60" s="43"/>
      <c r="HWK60" s="43"/>
      <c r="HWL60" s="43"/>
      <c r="HWM60" s="43"/>
      <c r="HWN60" s="43"/>
      <c r="HWO60" s="43"/>
      <c r="HWP60" s="43"/>
      <c r="HWQ60" s="43"/>
      <c r="HWR60" s="43"/>
      <c r="HWS60" s="43"/>
      <c r="HWT60" s="43"/>
      <c r="HWU60" s="43"/>
      <c r="HWV60" s="43"/>
      <c r="HWW60" s="43"/>
      <c r="HWX60" s="43"/>
      <c r="HWY60" s="43"/>
      <c r="HWZ60" s="43"/>
      <c r="HXA60" s="43"/>
      <c r="HXB60" s="43"/>
      <c r="HXC60" s="43"/>
      <c r="HXD60" s="43"/>
      <c r="HXE60" s="43"/>
      <c r="HXF60" s="43"/>
      <c r="HXG60" s="43"/>
      <c r="HXH60" s="43"/>
      <c r="HXI60" s="43"/>
      <c r="HXJ60" s="43"/>
      <c r="HXK60" s="43"/>
      <c r="HXL60" s="43"/>
      <c r="HXM60" s="43"/>
      <c r="HXN60" s="43"/>
      <c r="HXO60" s="43"/>
      <c r="HXP60" s="43"/>
      <c r="HXQ60" s="43"/>
      <c r="HXR60" s="43"/>
      <c r="HXS60" s="43"/>
      <c r="HXT60" s="43"/>
      <c r="HXU60" s="43"/>
      <c r="HXV60" s="43"/>
      <c r="HXW60" s="43"/>
      <c r="HXX60" s="43"/>
      <c r="HXY60" s="43"/>
      <c r="HXZ60" s="43"/>
      <c r="HYA60" s="43"/>
      <c r="HYB60" s="43"/>
      <c r="HYC60" s="43"/>
      <c r="HYD60" s="43"/>
      <c r="HYE60" s="43"/>
      <c r="HYF60" s="43"/>
      <c r="HYG60" s="43"/>
      <c r="HYH60" s="43"/>
      <c r="HYI60" s="43"/>
      <c r="HYJ60" s="43"/>
      <c r="HYK60" s="43"/>
      <c r="HYL60" s="43"/>
      <c r="HYM60" s="43"/>
      <c r="HYN60" s="43"/>
      <c r="HYO60" s="43"/>
      <c r="HYP60" s="43"/>
      <c r="HYQ60" s="43"/>
      <c r="HYR60" s="43"/>
      <c r="HYS60" s="43"/>
      <c r="HYT60" s="43"/>
      <c r="HYU60" s="43"/>
      <c r="HYV60" s="43"/>
      <c r="HYW60" s="43"/>
      <c r="HYX60" s="43"/>
      <c r="HYY60" s="43"/>
      <c r="HYZ60" s="43"/>
      <c r="HZA60" s="43"/>
      <c r="HZB60" s="43"/>
      <c r="HZC60" s="43"/>
      <c r="HZD60" s="43"/>
      <c r="HZE60" s="43"/>
      <c r="HZF60" s="43"/>
      <c r="HZG60" s="43"/>
      <c r="HZH60" s="43"/>
      <c r="HZI60" s="43"/>
      <c r="HZJ60" s="43"/>
      <c r="HZK60" s="43"/>
      <c r="HZL60" s="43"/>
      <c r="HZM60" s="43"/>
      <c r="HZN60" s="43"/>
      <c r="HZO60" s="43"/>
      <c r="HZP60" s="43"/>
      <c r="HZQ60" s="43"/>
      <c r="HZR60" s="43"/>
      <c r="HZS60" s="43"/>
      <c r="HZT60" s="43"/>
      <c r="HZU60" s="43"/>
      <c r="HZV60" s="43"/>
      <c r="HZW60" s="43"/>
      <c r="HZX60" s="43"/>
      <c r="HZY60" s="43"/>
      <c r="HZZ60" s="43"/>
      <c r="IAA60" s="43"/>
      <c r="IAB60" s="43"/>
      <c r="IAC60" s="43"/>
      <c r="IAD60" s="43"/>
      <c r="IAE60" s="43"/>
      <c r="IAF60" s="43"/>
      <c r="IAG60" s="43"/>
      <c r="IAH60" s="43"/>
      <c r="IAI60" s="43"/>
      <c r="IAJ60" s="43"/>
      <c r="IAK60" s="43"/>
      <c r="IAL60" s="43"/>
      <c r="IAM60" s="43"/>
      <c r="IAN60" s="43"/>
      <c r="IAO60" s="43"/>
      <c r="IAP60" s="43"/>
      <c r="IAQ60" s="43"/>
      <c r="IAR60" s="43"/>
      <c r="IAS60" s="43"/>
      <c r="IAT60" s="43"/>
      <c r="IAU60" s="43"/>
      <c r="IAV60" s="43"/>
      <c r="IAW60" s="43"/>
      <c r="IAX60" s="43"/>
      <c r="IAY60" s="43"/>
      <c r="IAZ60" s="43"/>
      <c r="IBA60" s="43"/>
      <c r="IBB60" s="43"/>
      <c r="IBC60" s="43"/>
      <c r="IBD60" s="43"/>
      <c r="IBE60" s="43"/>
      <c r="IBF60" s="43"/>
      <c r="IBG60" s="43"/>
      <c r="IBH60" s="43"/>
      <c r="IBI60" s="43"/>
      <c r="IBJ60" s="43"/>
      <c r="IBK60" s="43"/>
      <c r="IBL60" s="43"/>
      <c r="IBM60" s="43"/>
      <c r="IBN60" s="43"/>
      <c r="IBO60" s="43"/>
      <c r="IBP60" s="43"/>
      <c r="IBQ60" s="43"/>
      <c r="IBR60" s="43"/>
      <c r="IBS60" s="43"/>
      <c r="IBT60" s="43"/>
      <c r="IBU60" s="43"/>
      <c r="IBV60" s="43"/>
      <c r="IBW60" s="43"/>
      <c r="IBX60" s="43"/>
      <c r="IBY60" s="43"/>
      <c r="IBZ60" s="43"/>
      <c r="ICA60" s="43"/>
      <c r="ICB60" s="43"/>
      <c r="ICC60" s="43"/>
      <c r="ICD60" s="43"/>
      <c r="ICE60" s="43"/>
      <c r="ICF60" s="43"/>
      <c r="ICG60" s="43"/>
      <c r="ICH60" s="43"/>
      <c r="ICI60" s="43"/>
      <c r="ICJ60" s="43"/>
      <c r="ICK60" s="43"/>
      <c r="ICL60" s="43"/>
      <c r="ICM60" s="43"/>
      <c r="ICN60" s="43"/>
      <c r="ICO60" s="43"/>
      <c r="ICP60" s="43"/>
      <c r="ICQ60" s="43"/>
      <c r="ICR60" s="43"/>
      <c r="ICS60" s="43"/>
      <c r="ICT60" s="43"/>
      <c r="ICU60" s="43"/>
      <c r="ICV60" s="43"/>
      <c r="ICW60" s="43"/>
      <c r="ICX60" s="43"/>
      <c r="ICY60" s="43"/>
      <c r="ICZ60" s="43"/>
      <c r="IDA60" s="43"/>
      <c r="IDB60" s="43"/>
      <c r="IDC60" s="43"/>
      <c r="IDD60" s="43"/>
      <c r="IDE60" s="43"/>
      <c r="IDF60" s="43"/>
      <c r="IDG60" s="43"/>
      <c r="IDH60" s="43"/>
      <c r="IDI60" s="43"/>
      <c r="IDJ60" s="43"/>
      <c r="IDK60" s="43"/>
      <c r="IDL60" s="43"/>
      <c r="IDM60" s="43"/>
      <c r="IDN60" s="43"/>
      <c r="IDO60" s="43"/>
      <c r="IDP60" s="43"/>
      <c r="IDQ60" s="43"/>
      <c r="IDR60" s="43"/>
      <c r="IDS60" s="43"/>
      <c r="IDT60" s="43"/>
      <c r="IDU60" s="43"/>
      <c r="IDV60" s="43"/>
      <c r="IDW60" s="43"/>
      <c r="IDX60" s="43"/>
      <c r="IDY60" s="43"/>
      <c r="IDZ60" s="43"/>
      <c r="IEA60" s="43"/>
      <c r="IEB60" s="43"/>
      <c r="IEC60" s="43"/>
      <c r="IED60" s="43"/>
      <c r="IEE60" s="43"/>
      <c r="IEF60" s="43"/>
      <c r="IEG60" s="43"/>
      <c r="IEH60" s="43"/>
      <c r="IEI60" s="43"/>
      <c r="IEJ60" s="43"/>
      <c r="IEK60" s="43"/>
      <c r="IEL60" s="43"/>
      <c r="IEM60" s="43"/>
      <c r="IEN60" s="43"/>
      <c r="IEO60" s="43"/>
      <c r="IEP60" s="43"/>
      <c r="IEQ60" s="43"/>
      <c r="IER60" s="43"/>
      <c r="IES60" s="43"/>
      <c r="IET60" s="43"/>
      <c r="IEU60" s="43"/>
      <c r="IEV60" s="43"/>
      <c r="IEW60" s="43"/>
      <c r="IEX60" s="43"/>
      <c r="IEY60" s="43"/>
      <c r="IEZ60" s="43"/>
      <c r="IFA60" s="43"/>
      <c r="IFB60" s="43"/>
      <c r="IFC60" s="43"/>
      <c r="IFD60" s="43"/>
      <c r="IFE60" s="43"/>
      <c r="IFF60" s="43"/>
      <c r="IFG60" s="43"/>
      <c r="IFH60" s="43"/>
      <c r="IFI60" s="43"/>
      <c r="IFJ60" s="43"/>
      <c r="IFK60" s="43"/>
      <c r="IFL60" s="43"/>
      <c r="IFM60" s="43"/>
      <c r="IFN60" s="43"/>
      <c r="IFO60" s="43"/>
      <c r="IFP60" s="43"/>
      <c r="IFQ60" s="43"/>
      <c r="IFR60" s="43"/>
      <c r="IFS60" s="43"/>
      <c r="IFT60" s="43"/>
      <c r="IFU60" s="43"/>
      <c r="IFV60" s="43"/>
      <c r="IFW60" s="43"/>
      <c r="IFX60" s="43"/>
      <c r="IFY60" s="43"/>
      <c r="IFZ60" s="43"/>
      <c r="IGA60" s="43"/>
      <c r="IGB60" s="43"/>
      <c r="IGC60" s="43"/>
      <c r="IGD60" s="43"/>
      <c r="IGE60" s="43"/>
      <c r="IGF60" s="43"/>
      <c r="IGG60" s="43"/>
      <c r="IGH60" s="43"/>
      <c r="IGI60" s="43"/>
      <c r="IGJ60" s="43"/>
      <c r="IGK60" s="43"/>
      <c r="IGL60" s="43"/>
      <c r="IGM60" s="43"/>
      <c r="IGN60" s="43"/>
      <c r="IGO60" s="43"/>
      <c r="IGP60" s="43"/>
      <c r="IGQ60" s="43"/>
      <c r="IGR60" s="43"/>
      <c r="IGS60" s="43"/>
      <c r="IGT60" s="43"/>
      <c r="IGU60" s="43"/>
      <c r="IGV60" s="43"/>
      <c r="IGW60" s="43"/>
      <c r="IGX60" s="43"/>
      <c r="IGY60" s="43"/>
      <c r="IGZ60" s="43"/>
      <c r="IHA60" s="43"/>
      <c r="IHB60" s="43"/>
      <c r="IHC60" s="43"/>
      <c r="IHD60" s="43"/>
      <c r="IHE60" s="43"/>
      <c r="IHF60" s="43"/>
      <c r="IHG60" s="43"/>
      <c r="IHH60" s="43"/>
      <c r="IHI60" s="43"/>
      <c r="IHJ60" s="43"/>
      <c r="IHK60" s="43"/>
      <c r="IHL60" s="43"/>
      <c r="IHM60" s="43"/>
      <c r="IHN60" s="43"/>
      <c r="IHO60" s="43"/>
      <c r="IHP60" s="43"/>
      <c r="IHQ60" s="43"/>
      <c r="IHR60" s="43"/>
      <c r="IHS60" s="43"/>
      <c r="IHT60" s="43"/>
      <c r="IHU60" s="43"/>
      <c r="IHV60" s="43"/>
      <c r="IHW60" s="43"/>
      <c r="IHX60" s="43"/>
      <c r="IHY60" s="43"/>
      <c r="IHZ60" s="43"/>
      <c r="IIA60" s="43"/>
      <c r="IIB60" s="43"/>
      <c r="IIC60" s="43"/>
      <c r="IID60" s="43"/>
      <c r="IIE60" s="43"/>
      <c r="IIF60" s="43"/>
      <c r="IIG60" s="43"/>
      <c r="IIH60" s="43"/>
      <c r="III60" s="43"/>
      <c r="IIJ60" s="43"/>
      <c r="IIK60" s="43"/>
      <c r="IIL60" s="43"/>
      <c r="IIM60" s="43"/>
      <c r="IIN60" s="43"/>
      <c r="IIO60" s="43"/>
      <c r="IIP60" s="43"/>
      <c r="IIQ60" s="43"/>
      <c r="IIR60" s="43"/>
      <c r="IIS60" s="43"/>
      <c r="IIT60" s="43"/>
      <c r="IIU60" s="43"/>
      <c r="IIV60" s="43"/>
      <c r="IIW60" s="43"/>
      <c r="IIX60" s="43"/>
      <c r="IIY60" s="43"/>
      <c r="IIZ60" s="43"/>
      <c r="IJA60" s="43"/>
      <c r="IJB60" s="43"/>
      <c r="IJC60" s="43"/>
      <c r="IJD60" s="43"/>
      <c r="IJE60" s="43"/>
      <c r="IJF60" s="43"/>
      <c r="IJG60" s="43"/>
      <c r="IJH60" s="43"/>
      <c r="IJI60" s="43"/>
      <c r="IJJ60" s="43"/>
      <c r="IJK60" s="43"/>
      <c r="IJL60" s="43"/>
      <c r="IJM60" s="43"/>
      <c r="IJN60" s="43"/>
      <c r="IJO60" s="43"/>
      <c r="IJP60" s="43"/>
      <c r="IJQ60" s="43"/>
      <c r="IJR60" s="43"/>
      <c r="IJS60" s="43"/>
      <c r="IJT60" s="43"/>
      <c r="IJU60" s="43"/>
      <c r="IJV60" s="43"/>
      <c r="IJW60" s="43"/>
      <c r="IJX60" s="43"/>
      <c r="IJY60" s="43"/>
      <c r="IJZ60" s="43"/>
      <c r="IKA60" s="43"/>
      <c r="IKB60" s="43"/>
      <c r="IKC60" s="43"/>
      <c r="IKD60" s="43"/>
      <c r="IKE60" s="43"/>
      <c r="IKF60" s="43"/>
      <c r="IKG60" s="43"/>
      <c r="IKH60" s="43"/>
      <c r="IKI60" s="43"/>
      <c r="IKJ60" s="43"/>
      <c r="IKK60" s="43"/>
      <c r="IKL60" s="43"/>
      <c r="IKM60" s="43"/>
      <c r="IKN60" s="43"/>
      <c r="IKO60" s="43"/>
      <c r="IKP60" s="43"/>
      <c r="IKQ60" s="43"/>
      <c r="IKR60" s="43"/>
      <c r="IKS60" s="43"/>
      <c r="IKT60" s="43"/>
      <c r="IKU60" s="43"/>
      <c r="IKV60" s="43"/>
      <c r="IKW60" s="43"/>
      <c r="IKX60" s="43"/>
      <c r="IKY60" s="43"/>
      <c r="IKZ60" s="43"/>
      <c r="ILA60" s="43"/>
      <c r="ILB60" s="43"/>
      <c r="ILC60" s="43"/>
      <c r="ILD60" s="43"/>
      <c r="ILE60" s="43"/>
      <c r="ILF60" s="43"/>
      <c r="ILG60" s="43"/>
      <c r="ILH60" s="43"/>
      <c r="ILI60" s="43"/>
      <c r="ILJ60" s="43"/>
      <c r="ILK60" s="43"/>
      <c r="ILL60" s="43"/>
      <c r="ILM60" s="43"/>
      <c r="ILN60" s="43"/>
      <c r="ILO60" s="43"/>
      <c r="ILP60" s="43"/>
      <c r="ILQ60" s="43"/>
      <c r="ILR60" s="43"/>
      <c r="ILS60" s="43"/>
      <c r="ILT60" s="43"/>
      <c r="ILU60" s="43"/>
      <c r="ILV60" s="43"/>
      <c r="ILW60" s="43"/>
      <c r="ILX60" s="43"/>
      <c r="ILY60" s="43"/>
      <c r="ILZ60" s="43"/>
      <c r="IMA60" s="43"/>
      <c r="IMB60" s="43"/>
      <c r="IMC60" s="43"/>
      <c r="IMD60" s="43"/>
      <c r="IME60" s="43"/>
      <c r="IMF60" s="43"/>
      <c r="IMG60" s="43"/>
      <c r="IMH60" s="43"/>
      <c r="IMI60" s="43"/>
      <c r="IMJ60" s="43"/>
      <c r="IMK60" s="43"/>
      <c r="IML60" s="43"/>
      <c r="IMM60" s="43"/>
      <c r="IMN60" s="43"/>
      <c r="IMO60" s="43"/>
      <c r="IMP60" s="43"/>
      <c r="IMQ60" s="43"/>
      <c r="IMR60" s="43"/>
      <c r="IMS60" s="43"/>
      <c r="IMT60" s="43"/>
      <c r="IMU60" s="43"/>
      <c r="IMV60" s="43"/>
      <c r="IMW60" s="43"/>
      <c r="IMX60" s="43"/>
      <c r="IMY60" s="43"/>
      <c r="IMZ60" s="43"/>
      <c r="INA60" s="43"/>
      <c r="INB60" s="43"/>
      <c r="INC60" s="43"/>
      <c r="IND60" s="43"/>
      <c r="INE60" s="43"/>
      <c r="INF60" s="43"/>
      <c r="ING60" s="43"/>
      <c r="INH60" s="43"/>
      <c r="INI60" s="43"/>
      <c r="INJ60" s="43"/>
      <c r="INK60" s="43"/>
      <c r="INL60" s="43"/>
      <c r="INM60" s="43"/>
      <c r="INN60" s="43"/>
      <c r="INO60" s="43"/>
      <c r="INP60" s="43"/>
      <c r="INQ60" s="43"/>
      <c r="INR60" s="43"/>
      <c r="INS60" s="43"/>
      <c r="INT60" s="43"/>
      <c r="INU60" s="43"/>
      <c r="INV60" s="43"/>
      <c r="INW60" s="43"/>
      <c r="INX60" s="43"/>
      <c r="INY60" s="43"/>
      <c r="INZ60" s="43"/>
      <c r="IOA60" s="43"/>
      <c r="IOB60" s="43"/>
      <c r="IOC60" s="43"/>
      <c r="IOD60" s="43"/>
      <c r="IOE60" s="43"/>
      <c r="IOF60" s="43"/>
      <c r="IOG60" s="43"/>
      <c r="IOH60" s="43"/>
      <c r="IOI60" s="43"/>
      <c r="IOJ60" s="43"/>
      <c r="IOK60" s="43"/>
      <c r="IOL60" s="43"/>
      <c r="IOM60" s="43"/>
      <c r="ION60" s="43"/>
      <c r="IOO60" s="43"/>
      <c r="IOP60" s="43"/>
      <c r="IOQ60" s="43"/>
      <c r="IOR60" s="43"/>
      <c r="IOS60" s="43"/>
      <c r="IOT60" s="43"/>
      <c r="IOU60" s="43"/>
      <c r="IOV60" s="43"/>
      <c r="IOW60" s="43"/>
      <c r="IOX60" s="43"/>
      <c r="IOY60" s="43"/>
      <c r="IOZ60" s="43"/>
      <c r="IPA60" s="43"/>
      <c r="IPB60" s="43"/>
      <c r="IPC60" s="43"/>
      <c r="IPD60" s="43"/>
      <c r="IPE60" s="43"/>
      <c r="IPF60" s="43"/>
      <c r="IPG60" s="43"/>
      <c r="IPH60" s="43"/>
      <c r="IPI60" s="43"/>
      <c r="IPJ60" s="43"/>
      <c r="IPK60" s="43"/>
      <c r="IPL60" s="43"/>
      <c r="IPM60" s="43"/>
      <c r="IPN60" s="43"/>
      <c r="IPO60" s="43"/>
      <c r="IPP60" s="43"/>
      <c r="IPQ60" s="43"/>
      <c r="IPR60" s="43"/>
      <c r="IPS60" s="43"/>
      <c r="IPT60" s="43"/>
      <c r="IPU60" s="43"/>
      <c r="IPV60" s="43"/>
      <c r="IPW60" s="43"/>
      <c r="IPX60" s="43"/>
      <c r="IPY60" s="43"/>
      <c r="IPZ60" s="43"/>
      <c r="IQA60" s="43"/>
      <c r="IQB60" s="43"/>
      <c r="IQC60" s="43"/>
      <c r="IQD60" s="43"/>
      <c r="IQE60" s="43"/>
      <c r="IQF60" s="43"/>
      <c r="IQG60" s="43"/>
      <c r="IQH60" s="43"/>
      <c r="IQI60" s="43"/>
      <c r="IQJ60" s="43"/>
      <c r="IQK60" s="43"/>
      <c r="IQL60" s="43"/>
      <c r="IQM60" s="43"/>
      <c r="IQN60" s="43"/>
      <c r="IQO60" s="43"/>
      <c r="IQP60" s="43"/>
      <c r="IQQ60" s="43"/>
      <c r="IQR60" s="43"/>
      <c r="IQS60" s="43"/>
      <c r="IQT60" s="43"/>
      <c r="IQU60" s="43"/>
      <c r="IQV60" s="43"/>
      <c r="IQW60" s="43"/>
      <c r="IQX60" s="43"/>
      <c r="IQY60" s="43"/>
      <c r="IQZ60" s="43"/>
      <c r="IRA60" s="43"/>
      <c r="IRB60" s="43"/>
      <c r="IRC60" s="43"/>
      <c r="IRD60" s="43"/>
      <c r="IRE60" s="43"/>
      <c r="IRF60" s="43"/>
      <c r="IRG60" s="43"/>
      <c r="IRH60" s="43"/>
      <c r="IRI60" s="43"/>
      <c r="IRJ60" s="43"/>
      <c r="IRK60" s="43"/>
      <c r="IRL60" s="43"/>
      <c r="IRM60" s="43"/>
      <c r="IRN60" s="43"/>
      <c r="IRO60" s="43"/>
      <c r="IRP60" s="43"/>
      <c r="IRQ60" s="43"/>
      <c r="IRR60" s="43"/>
      <c r="IRS60" s="43"/>
      <c r="IRT60" s="43"/>
      <c r="IRU60" s="43"/>
      <c r="IRV60" s="43"/>
      <c r="IRW60" s="43"/>
      <c r="IRX60" s="43"/>
      <c r="IRY60" s="43"/>
      <c r="IRZ60" s="43"/>
      <c r="ISA60" s="43"/>
      <c r="ISB60" s="43"/>
      <c r="ISC60" s="43"/>
      <c r="ISD60" s="43"/>
      <c r="ISE60" s="43"/>
      <c r="ISF60" s="43"/>
      <c r="ISG60" s="43"/>
      <c r="ISH60" s="43"/>
      <c r="ISI60" s="43"/>
      <c r="ISJ60" s="43"/>
      <c r="ISK60" s="43"/>
      <c r="ISL60" s="43"/>
      <c r="ISM60" s="43"/>
      <c r="ISN60" s="43"/>
      <c r="ISO60" s="43"/>
      <c r="ISP60" s="43"/>
      <c r="ISQ60" s="43"/>
      <c r="ISR60" s="43"/>
      <c r="ISS60" s="43"/>
      <c r="IST60" s="43"/>
      <c r="ISU60" s="43"/>
      <c r="ISV60" s="43"/>
      <c r="ISW60" s="43"/>
      <c r="ISX60" s="43"/>
      <c r="ISY60" s="43"/>
      <c r="ISZ60" s="43"/>
      <c r="ITA60" s="43"/>
      <c r="ITB60" s="43"/>
      <c r="ITC60" s="43"/>
      <c r="ITD60" s="43"/>
      <c r="ITE60" s="43"/>
      <c r="ITF60" s="43"/>
      <c r="ITG60" s="43"/>
      <c r="ITH60" s="43"/>
      <c r="ITI60" s="43"/>
      <c r="ITJ60" s="43"/>
      <c r="ITK60" s="43"/>
      <c r="ITL60" s="43"/>
      <c r="ITM60" s="43"/>
      <c r="ITN60" s="43"/>
      <c r="ITO60" s="43"/>
      <c r="ITP60" s="43"/>
      <c r="ITQ60" s="43"/>
      <c r="ITR60" s="43"/>
      <c r="ITS60" s="43"/>
      <c r="ITT60" s="43"/>
      <c r="ITU60" s="43"/>
      <c r="ITV60" s="43"/>
      <c r="ITW60" s="43"/>
      <c r="ITX60" s="43"/>
      <c r="ITY60" s="43"/>
      <c r="ITZ60" s="43"/>
      <c r="IUA60" s="43"/>
      <c r="IUB60" s="43"/>
      <c r="IUC60" s="43"/>
      <c r="IUD60" s="43"/>
      <c r="IUE60" s="43"/>
      <c r="IUF60" s="43"/>
      <c r="IUG60" s="43"/>
      <c r="IUH60" s="43"/>
      <c r="IUI60" s="43"/>
      <c r="IUJ60" s="43"/>
      <c r="IUK60" s="43"/>
      <c r="IUL60" s="43"/>
      <c r="IUM60" s="43"/>
      <c r="IUN60" s="43"/>
      <c r="IUO60" s="43"/>
      <c r="IUP60" s="43"/>
      <c r="IUQ60" s="43"/>
      <c r="IUR60" s="43"/>
      <c r="IUS60" s="43"/>
      <c r="IUT60" s="43"/>
      <c r="IUU60" s="43"/>
      <c r="IUV60" s="43"/>
      <c r="IUW60" s="43"/>
      <c r="IUX60" s="43"/>
      <c r="IUY60" s="43"/>
      <c r="IUZ60" s="43"/>
      <c r="IVA60" s="43"/>
      <c r="IVB60" s="43"/>
      <c r="IVC60" s="43"/>
      <c r="IVD60" s="43"/>
      <c r="IVE60" s="43"/>
      <c r="IVF60" s="43"/>
      <c r="IVG60" s="43"/>
      <c r="IVH60" s="43"/>
      <c r="IVI60" s="43"/>
      <c r="IVJ60" s="43"/>
      <c r="IVK60" s="43"/>
      <c r="IVL60" s="43"/>
      <c r="IVM60" s="43"/>
      <c r="IVN60" s="43"/>
      <c r="IVO60" s="43"/>
      <c r="IVP60" s="43"/>
      <c r="IVQ60" s="43"/>
      <c r="IVR60" s="43"/>
      <c r="IVS60" s="43"/>
      <c r="IVT60" s="43"/>
      <c r="IVU60" s="43"/>
      <c r="IVV60" s="43"/>
      <c r="IVW60" s="43"/>
      <c r="IVX60" s="43"/>
      <c r="IVY60" s="43"/>
      <c r="IVZ60" s="43"/>
      <c r="IWA60" s="43"/>
      <c r="IWB60" s="43"/>
      <c r="IWC60" s="43"/>
      <c r="IWD60" s="43"/>
      <c r="IWE60" s="43"/>
      <c r="IWF60" s="43"/>
      <c r="IWG60" s="43"/>
      <c r="IWH60" s="43"/>
      <c r="IWI60" s="43"/>
      <c r="IWJ60" s="43"/>
      <c r="IWK60" s="43"/>
      <c r="IWL60" s="43"/>
      <c r="IWM60" s="43"/>
      <c r="IWN60" s="43"/>
      <c r="IWO60" s="43"/>
      <c r="IWP60" s="43"/>
      <c r="IWQ60" s="43"/>
      <c r="IWR60" s="43"/>
      <c r="IWS60" s="43"/>
      <c r="IWT60" s="43"/>
      <c r="IWU60" s="43"/>
      <c r="IWV60" s="43"/>
      <c r="IWW60" s="43"/>
      <c r="IWX60" s="43"/>
      <c r="IWY60" s="43"/>
      <c r="IWZ60" s="43"/>
      <c r="IXA60" s="43"/>
      <c r="IXB60" s="43"/>
      <c r="IXC60" s="43"/>
      <c r="IXD60" s="43"/>
      <c r="IXE60" s="43"/>
      <c r="IXF60" s="43"/>
      <c r="IXG60" s="43"/>
      <c r="IXH60" s="43"/>
      <c r="IXI60" s="43"/>
      <c r="IXJ60" s="43"/>
      <c r="IXK60" s="43"/>
      <c r="IXL60" s="43"/>
      <c r="IXM60" s="43"/>
      <c r="IXN60" s="43"/>
      <c r="IXO60" s="43"/>
      <c r="IXP60" s="43"/>
      <c r="IXQ60" s="43"/>
      <c r="IXR60" s="43"/>
      <c r="IXS60" s="43"/>
      <c r="IXT60" s="43"/>
      <c r="IXU60" s="43"/>
      <c r="IXV60" s="43"/>
      <c r="IXW60" s="43"/>
      <c r="IXX60" s="43"/>
      <c r="IXY60" s="43"/>
      <c r="IXZ60" s="43"/>
      <c r="IYA60" s="43"/>
      <c r="IYB60" s="43"/>
      <c r="IYC60" s="43"/>
      <c r="IYD60" s="43"/>
      <c r="IYE60" s="43"/>
      <c r="IYF60" s="43"/>
      <c r="IYG60" s="43"/>
      <c r="IYH60" s="43"/>
      <c r="IYI60" s="43"/>
      <c r="IYJ60" s="43"/>
      <c r="IYK60" s="43"/>
      <c r="IYL60" s="43"/>
      <c r="IYM60" s="43"/>
      <c r="IYN60" s="43"/>
      <c r="IYO60" s="43"/>
      <c r="IYP60" s="43"/>
      <c r="IYQ60" s="43"/>
      <c r="IYR60" s="43"/>
      <c r="IYS60" s="43"/>
      <c r="IYT60" s="43"/>
      <c r="IYU60" s="43"/>
      <c r="IYV60" s="43"/>
      <c r="IYW60" s="43"/>
      <c r="IYX60" s="43"/>
      <c r="IYY60" s="43"/>
      <c r="IYZ60" s="43"/>
      <c r="IZA60" s="43"/>
      <c r="IZB60" s="43"/>
      <c r="IZC60" s="43"/>
      <c r="IZD60" s="43"/>
      <c r="IZE60" s="43"/>
      <c r="IZF60" s="43"/>
      <c r="IZG60" s="43"/>
      <c r="IZH60" s="43"/>
      <c r="IZI60" s="43"/>
      <c r="IZJ60" s="43"/>
      <c r="IZK60" s="43"/>
      <c r="IZL60" s="43"/>
      <c r="IZM60" s="43"/>
      <c r="IZN60" s="43"/>
      <c r="IZO60" s="43"/>
      <c r="IZP60" s="43"/>
      <c r="IZQ60" s="43"/>
      <c r="IZR60" s="43"/>
      <c r="IZS60" s="43"/>
      <c r="IZT60" s="43"/>
      <c r="IZU60" s="43"/>
      <c r="IZV60" s="43"/>
      <c r="IZW60" s="43"/>
      <c r="IZX60" s="43"/>
      <c r="IZY60" s="43"/>
      <c r="IZZ60" s="43"/>
      <c r="JAA60" s="43"/>
      <c r="JAB60" s="43"/>
      <c r="JAC60" s="43"/>
      <c r="JAD60" s="43"/>
      <c r="JAE60" s="43"/>
      <c r="JAF60" s="43"/>
      <c r="JAG60" s="43"/>
      <c r="JAH60" s="43"/>
      <c r="JAI60" s="43"/>
      <c r="JAJ60" s="43"/>
      <c r="JAK60" s="43"/>
      <c r="JAL60" s="43"/>
      <c r="JAM60" s="43"/>
      <c r="JAN60" s="43"/>
      <c r="JAO60" s="43"/>
      <c r="JAP60" s="43"/>
      <c r="JAQ60" s="43"/>
      <c r="JAR60" s="43"/>
      <c r="JAS60" s="43"/>
      <c r="JAT60" s="43"/>
      <c r="JAU60" s="43"/>
      <c r="JAV60" s="43"/>
      <c r="JAW60" s="43"/>
      <c r="JAX60" s="43"/>
      <c r="JAY60" s="43"/>
      <c r="JAZ60" s="43"/>
      <c r="JBA60" s="43"/>
      <c r="JBB60" s="43"/>
      <c r="JBC60" s="43"/>
      <c r="JBD60" s="43"/>
      <c r="JBE60" s="43"/>
      <c r="JBF60" s="43"/>
      <c r="JBG60" s="43"/>
      <c r="JBH60" s="43"/>
      <c r="JBI60" s="43"/>
      <c r="JBJ60" s="43"/>
      <c r="JBK60" s="43"/>
      <c r="JBL60" s="43"/>
      <c r="JBM60" s="43"/>
      <c r="JBN60" s="43"/>
      <c r="JBO60" s="43"/>
      <c r="JBP60" s="43"/>
      <c r="JBQ60" s="43"/>
      <c r="JBR60" s="43"/>
      <c r="JBS60" s="43"/>
      <c r="JBT60" s="43"/>
      <c r="JBU60" s="43"/>
      <c r="JBV60" s="43"/>
      <c r="JBW60" s="43"/>
      <c r="JBX60" s="43"/>
      <c r="JBY60" s="43"/>
      <c r="JBZ60" s="43"/>
      <c r="JCA60" s="43"/>
      <c r="JCB60" s="43"/>
      <c r="JCC60" s="43"/>
      <c r="JCD60" s="43"/>
      <c r="JCE60" s="43"/>
      <c r="JCF60" s="43"/>
      <c r="JCG60" s="43"/>
      <c r="JCH60" s="43"/>
      <c r="JCI60" s="43"/>
      <c r="JCJ60" s="43"/>
      <c r="JCK60" s="43"/>
      <c r="JCL60" s="43"/>
      <c r="JCM60" s="43"/>
      <c r="JCN60" s="43"/>
      <c r="JCO60" s="43"/>
      <c r="JCP60" s="43"/>
      <c r="JCQ60" s="43"/>
      <c r="JCR60" s="43"/>
      <c r="JCS60" s="43"/>
      <c r="JCT60" s="43"/>
      <c r="JCU60" s="43"/>
      <c r="JCV60" s="43"/>
      <c r="JCW60" s="43"/>
      <c r="JCX60" s="43"/>
      <c r="JCY60" s="43"/>
      <c r="JCZ60" s="43"/>
      <c r="JDA60" s="43"/>
      <c r="JDB60" s="43"/>
      <c r="JDC60" s="43"/>
      <c r="JDD60" s="43"/>
      <c r="JDE60" s="43"/>
      <c r="JDF60" s="43"/>
      <c r="JDG60" s="43"/>
      <c r="JDH60" s="43"/>
      <c r="JDI60" s="43"/>
      <c r="JDJ60" s="43"/>
      <c r="JDK60" s="43"/>
      <c r="JDL60" s="43"/>
      <c r="JDM60" s="43"/>
      <c r="JDN60" s="43"/>
      <c r="JDO60" s="43"/>
      <c r="JDP60" s="43"/>
      <c r="JDQ60" s="43"/>
      <c r="JDR60" s="43"/>
      <c r="JDS60" s="43"/>
      <c r="JDT60" s="43"/>
      <c r="JDU60" s="43"/>
      <c r="JDV60" s="43"/>
      <c r="JDW60" s="43"/>
      <c r="JDX60" s="43"/>
      <c r="JDY60" s="43"/>
      <c r="JDZ60" s="43"/>
      <c r="JEA60" s="43"/>
      <c r="JEB60" s="43"/>
      <c r="JEC60" s="43"/>
      <c r="JED60" s="43"/>
      <c r="JEE60" s="43"/>
      <c r="JEF60" s="43"/>
      <c r="JEG60" s="43"/>
      <c r="JEH60" s="43"/>
      <c r="JEI60" s="43"/>
      <c r="JEJ60" s="43"/>
      <c r="JEK60" s="43"/>
      <c r="JEL60" s="43"/>
      <c r="JEM60" s="43"/>
      <c r="JEN60" s="43"/>
      <c r="JEO60" s="43"/>
      <c r="JEP60" s="43"/>
      <c r="JEQ60" s="43"/>
      <c r="JER60" s="43"/>
      <c r="JES60" s="43"/>
      <c r="JET60" s="43"/>
      <c r="JEU60" s="43"/>
      <c r="JEV60" s="43"/>
      <c r="JEW60" s="43"/>
      <c r="JEX60" s="43"/>
      <c r="JEY60" s="43"/>
      <c r="JEZ60" s="43"/>
      <c r="JFA60" s="43"/>
      <c r="JFB60" s="43"/>
      <c r="JFC60" s="43"/>
      <c r="JFD60" s="43"/>
      <c r="JFE60" s="43"/>
      <c r="JFF60" s="43"/>
      <c r="JFG60" s="43"/>
      <c r="JFH60" s="43"/>
      <c r="JFI60" s="43"/>
      <c r="JFJ60" s="43"/>
      <c r="JFK60" s="43"/>
      <c r="JFL60" s="43"/>
      <c r="JFM60" s="43"/>
      <c r="JFN60" s="43"/>
      <c r="JFO60" s="43"/>
      <c r="JFP60" s="43"/>
      <c r="JFQ60" s="43"/>
      <c r="JFR60" s="43"/>
      <c r="JFS60" s="43"/>
      <c r="JFT60" s="43"/>
      <c r="JFU60" s="43"/>
      <c r="JFV60" s="43"/>
      <c r="JFW60" s="43"/>
      <c r="JFX60" s="43"/>
      <c r="JFY60" s="43"/>
      <c r="JFZ60" s="43"/>
      <c r="JGA60" s="43"/>
      <c r="JGB60" s="43"/>
      <c r="JGC60" s="43"/>
      <c r="JGD60" s="43"/>
      <c r="JGE60" s="43"/>
      <c r="JGF60" s="43"/>
      <c r="JGG60" s="43"/>
      <c r="JGH60" s="43"/>
      <c r="JGI60" s="43"/>
      <c r="JGJ60" s="43"/>
      <c r="JGK60" s="43"/>
      <c r="JGL60" s="43"/>
      <c r="JGM60" s="43"/>
      <c r="JGN60" s="43"/>
      <c r="JGO60" s="43"/>
      <c r="JGP60" s="43"/>
      <c r="JGQ60" s="43"/>
      <c r="JGR60" s="43"/>
      <c r="JGS60" s="43"/>
      <c r="JGT60" s="43"/>
      <c r="JGU60" s="43"/>
      <c r="JGV60" s="43"/>
      <c r="JGW60" s="43"/>
      <c r="JGX60" s="43"/>
      <c r="JGY60" s="43"/>
      <c r="JGZ60" s="43"/>
      <c r="JHA60" s="43"/>
      <c r="JHB60" s="43"/>
      <c r="JHC60" s="43"/>
      <c r="JHD60" s="43"/>
      <c r="JHE60" s="43"/>
      <c r="JHF60" s="43"/>
      <c r="JHG60" s="43"/>
      <c r="JHH60" s="43"/>
      <c r="JHI60" s="43"/>
      <c r="JHJ60" s="43"/>
      <c r="JHK60" s="43"/>
      <c r="JHL60" s="43"/>
      <c r="JHM60" s="43"/>
      <c r="JHN60" s="43"/>
      <c r="JHO60" s="43"/>
      <c r="JHP60" s="43"/>
      <c r="JHQ60" s="43"/>
      <c r="JHR60" s="43"/>
      <c r="JHS60" s="43"/>
      <c r="JHT60" s="43"/>
      <c r="JHU60" s="43"/>
      <c r="JHV60" s="43"/>
      <c r="JHW60" s="43"/>
      <c r="JHX60" s="43"/>
      <c r="JHY60" s="43"/>
      <c r="JHZ60" s="43"/>
      <c r="JIA60" s="43"/>
      <c r="JIB60" s="43"/>
      <c r="JIC60" s="43"/>
      <c r="JID60" s="43"/>
      <c r="JIE60" s="43"/>
      <c r="JIF60" s="43"/>
      <c r="JIG60" s="43"/>
      <c r="JIH60" s="43"/>
      <c r="JII60" s="43"/>
      <c r="JIJ60" s="43"/>
      <c r="JIK60" s="43"/>
      <c r="JIL60" s="43"/>
      <c r="JIM60" s="43"/>
      <c r="JIN60" s="43"/>
      <c r="JIO60" s="43"/>
      <c r="JIP60" s="43"/>
      <c r="JIQ60" s="43"/>
      <c r="JIR60" s="43"/>
      <c r="JIS60" s="43"/>
      <c r="JIT60" s="43"/>
      <c r="JIU60" s="43"/>
      <c r="JIV60" s="43"/>
      <c r="JIW60" s="43"/>
      <c r="JIX60" s="43"/>
      <c r="JIY60" s="43"/>
      <c r="JIZ60" s="43"/>
      <c r="JJA60" s="43"/>
      <c r="JJB60" s="43"/>
      <c r="JJC60" s="43"/>
      <c r="JJD60" s="43"/>
      <c r="JJE60" s="43"/>
      <c r="JJF60" s="43"/>
      <c r="JJG60" s="43"/>
      <c r="JJH60" s="43"/>
      <c r="JJI60" s="43"/>
      <c r="JJJ60" s="43"/>
      <c r="JJK60" s="43"/>
      <c r="JJL60" s="43"/>
      <c r="JJM60" s="43"/>
      <c r="JJN60" s="43"/>
      <c r="JJO60" s="43"/>
      <c r="JJP60" s="43"/>
      <c r="JJQ60" s="43"/>
      <c r="JJR60" s="43"/>
      <c r="JJS60" s="43"/>
      <c r="JJT60" s="43"/>
      <c r="JJU60" s="43"/>
      <c r="JJV60" s="43"/>
      <c r="JJW60" s="43"/>
      <c r="JJX60" s="43"/>
      <c r="JJY60" s="43"/>
      <c r="JJZ60" s="43"/>
      <c r="JKA60" s="43"/>
      <c r="JKB60" s="43"/>
      <c r="JKC60" s="43"/>
      <c r="JKD60" s="43"/>
      <c r="JKE60" s="43"/>
      <c r="JKF60" s="43"/>
      <c r="JKG60" s="43"/>
      <c r="JKH60" s="43"/>
      <c r="JKI60" s="43"/>
      <c r="JKJ60" s="43"/>
      <c r="JKK60" s="43"/>
      <c r="JKL60" s="43"/>
      <c r="JKM60" s="43"/>
      <c r="JKN60" s="43"/>
      <c r="JKO60" s="43"/>
      <c r="JKP60" s="43"/>
      <c r="JKQ60" s="43"/>
      <c r="JKR60" s="43"/>
      <c r="JKS60" s="43"/>
      <c r="JKT60" s="43"/>
      <c r="JKU60" s="43"/>
      <c r="JKV60" s="43"/>
      <c r="JKW60" s="43"/>
      <c r="JKX60" s="43"/>
      <c r="JKY60" s="43"/>
      <c r="JKZ60" s="43"/>
      <c r="JLA60" s="43"/>
      <c r="JLB60" s="43"/>
      <c r="JLC60" s="43"/>
      <c r="JLD60" s="43"/>
      <c r="JLE60" s="43"/>
      <c r="JLF60" s="43"/>
      <c r="JLG60" s="43"/>
      <c r="JLH60" s="43"/>
      <c r="JLI60" s="43"/>
      <c r="JLJ60" s="43"/>
      <c r="JLK60" s="43"/>
      <c r="JLL60" s="43"/>
      <c r="JLM60" s="43"/>
      <c r="JLN60" s="43"/>
      <c r="JLO60" s="43"/>
      <c r="JLP60" s="43"/>
      <c r="JLQ60" s="43"/>
      <c r="JLR60" s="43"/>
      <c r="JLS60" s="43"/>
      <c r="JLT60" s="43"/>
      <c r="JLU60" s="43"/>
      <c r="JLV60" s="43"/>
      <c r="JLW60" s="43"/>
      <c r="JLX60" s="43"/>
      <c r="JLY60" s="43"/>
      <c r="JLZ60" s="43"/>
      <c r="JMA60" s="43"/>
      <c r="JMB60" s="43"/>
      <c r="JMC60" s="43"/>
      <c r="JMD60" s="43"/>
      <c r="JME60" s="43"/>
      <c r="JMF60" s="43"/>
      <c r="JMG60" s="43"/>
      <c r="JMH60" s="43"/>
      <c r="JMI60" s="43"/>
      <c r="JMJ60" s="43"/>
      <c r="JMK60" s="43"/>
      <c r="JML60" s="43"/>
      <c r="JMM60" s="43"/>
      <c r="JMN60" s="43"/>
      <c r="JMO60" s="43"/>
      <c r="JMP60" s="43"/>
      <c r="JMQ60" s="43"/>
      <c r="JMR60" s="43"/>
      <c r="JMS60" s="43"/>
      <c r="JMT60" s="43"/>
      <c r="JMU60" s="43"/>
      <c r="JMV60" s="43"/>
      <c r="JMW60" s="43"/>
      <c r="JMX60" s="43"/>
      <c r="JMY60" s="43"/>
      <c r="JMZ60" s="43"/>
      <c r="JNA60" s="43"/>
      <c r="JNB60" s="43"/>
      <c r="JNC60" s="43"/>
      <c r="JND60" s="43"/>
      <c r="JNE60" s="43"/>
      <c r="JNF60" s="43"/>
      <c r="JNG60" s="43"/>
      <c r="JNH60" s="43"/>
      <c r="JNI60" s="43"/>
      <c r="JNJ60" s="43"/>
      <c r="JNK60" s="43"/>
      <c r="JNL60" s="43"/>
      <c r="JNM60" s="43"/>
      <c r="JNN60" s="43"/>
      <c r="JNO60" s="43"/>
      <c r="JNP60" s="43"/>
      <c r="JNQ60" s="43"/>
      <c r="JNR60" s="43"/>
      <c r="JNS60" s="43"/>
      <c r="JNT60" s="43"/>
      <c r="JNU60" s="43"/>
      <c r="JNV60" s="43"/>
      <c r="JNW60" s="43"/>
      <c r="JNX60" s="43"/>
      <c r="JNY60" s="43"/>
      <c r="JNZ60" s="43"/>
      <c r="JOA60" s="43"/>
      <c r="JOB60" s="43"/>
      <c r="JOC60" s="43"/>
      <c r="JOD60" s="43"/>
      <c r="JOE60" s="43"/>
      <c r="JOF60" s="43"/>
      <c r="JOG60" s="43"/>
      <c r="JOH60" s="43"/>
      <c r="JOI60" s="43"/>
      <c r="JOJ60" s="43"/>
      <c r="JOK60" s="43"/>
      <c r="JOL60" s="43"/>
      <c r="JOM60" s="43"/>
      <c r="JON60" s="43"/>
      <c r="JOO60" s="43"/>
      <c r="JOP60" s="43"/>
      <c r="JOQ60" s="43"/>
      <c r="JOR60" s="43"/>
      <c r="JOS60" s="43"/>
      <c r="JOT60" s="43"/>
      <c r="JOU60" s="43"/>
      <c r="JOV60" s="43"/>
      <c r="JOW60" s="43"/>
      <c r="JOX60" s="43"/>
      <c r="JOY60" s="43"/>
      <c r="JOZ60" s="43"/>
      <c r="JPA60" s="43"/>
      <c r="JPB60" s="43"/>
      <c r="JPC60" s="43"/>
      <c r="JPD60" s="43"/>
      <c r="JPE60" s="43"/>
      <c r="JPF60" s="43"/>
      <c r="JPG60" s="43"/>
      <c r="JPH60" s="43"/>
      <c r="JPI60" s="43"/>
      <c r="JPJ60" s="43"/>
      <c r="JPK60" s="43"/>
      <c r="JPL60" s="43"/>
      <c r="JPM60" s="43"/>
      <c r="JPN60" s="43"/>
      <c r="JPO60" s="43"/>
      <c r="JPP60" s="43"/>
      <c r="JPQ60" s="43"/>
      <c r="JPR60" s="43"/>
      <c r="JPS60" s="43"/>
      <c r="JPT60" s="43"/>
      <c r="JPU60" s="43"/>
      <c r="JPV60" s="43"/>
      <c r="JPW60" s="43"/>
      <c r="JPX60" s="43"/>
      <c r="JPY60" s="43"/>
      <c r="JPZ60" s="43"/>
      <c r="JQA60" s="43"/>
      <c r="JQB60" s="43"/>
      <c r="JQC60" s="43"/>
      <c r="JQD60" s="43"/>
      <c r="JQE60" s="43"/>
      <c r="JQF60" s="43"/>
      <c r="JQG60" s="43"/>
      <c r="JQH60" s="43"/>
      <c r="JQI60" s="43"/>
      <c r="JQJ60" s="43"/>
      <c r="JQK60" s="43"/>
      <c r="JQL60" s="43"/>
      <c r="JQM60" s="43"/>
      <c r="JQN60" s="43"/>
      <c r="JQO60" s="43"/>
      <c r="JQP60" s="43"/>
      <c r="JQQ60" s="43"/>
      <c r="JQR60" s="43"/>
      <c r="JQS60" s="43"/>
      <c r="JQT60" s="43"/>
      <c r="JQU60" s="43"/>
      <c r="JQV60" s="43"/>
      <c r="JQW60" s="43"/>
      <c r="JQX60" s="43"/>
      <c r="JQY60" s="43"/>
      <c r="JQZ60" s="43"/>
      <c r="JRA60" s="43"/>
      <c r="JRB60" s="43"/>
      <c r="JRC60" s="43"/>
      <c r="JRD60" s="43"/>
      <c r="JRE60" s="43"/>
      <c r="JRF60" s="43"/>
      <c r="JRG60" s="43"/>
      <c r="JRH60" s="43"/>
      <c r="JRI60" s="43"/>
      <c r="JRJ60" s="43"/>
      <c r="JRK60" s="43"/>
      <c r="JRL60" s="43"/>
      <c r="JRM60" s="43"/>
      <c r="JRN60" s="43"/>
      <c r="JRO60" s="43"/>
      <c r="JRP60" s="43"/>
      <c r="JRQ60" s="43"/>
      <c r="JRR60" s="43"/>
      <c r="JRS60" s="43"/>
      <c r="JRT60" s="43"/>
      <c r="JRU60" s="43"/>
      <c r="JRV60" s="43"/>
      <c r="JRW60" s="43"/>
      <c r="JRX60" s="43"/>
      <c r="JRY60" s="43"/>
      <c r="JRZ60" s="43"/>
      <c r="JSA60" s="43"/>
      <c r="JSB60" s="43"/>
      <c r="JSC60" s="43"/>
      <c r="JSD60" s="43"/>
      <c r="JSE60" s="43"/>
      <c r="JSF60" s="43"/>
      <c r="JSG60" s="43"/>
      <c r="JSH60" s="43"/>
      <c r="JSI60" s="43"/>
      <c r="JSJ60" s="43"/>
      <c r="JSK60" s="43"/>
      <c r="JSL60" s="43"/>
      <c r="JSM60" s="43"/>
      <c r="JSN60" s="43"/>
      <c r="JSO60" s="43"/>
      <c r="JSP60" s="43"/>
      <c r="JSQ60" s="43"/>
      <c r="JSR60" s="43"/>
      <c r="JSS60" s="43"/>
      <c r="JST60" s="43"/>
      <c r="JSU60" s="43"/>
      <c r="JSV60" s="43"/>
      <c r="JSW60" s="43"/>
      <c r="JSX60" s="43"/>
      <c r="JSY60" s="43"/>
      <c r="JSZ60" s="43"/>
      <c r="JTA60" s="43"/>
      <c r="JTB60" s="43"/>
      <c r="JTC60" s="43"/>
      <c r="JTD60" s="43"/>
      <c r="JTE60" s="43"/>
      <c r="JTF60" s="43"/>
      <c r="JTG60" s="43"/>
      <c r="JTH60" s="43"/>
      <c r="JTI60" s="43"/>
      <c r="JTJ60" s="43"/>
      <c r="JTK60" s="43"/>
      <c r="JTL60" s="43"/>
      <c r="JTM60" s="43"/>
      <c r="JTN60" s="43"/>
      <c r="JTO60" s="43"/>
      <c r="JTP60" s="43"/>
      <c r="JTQ60" s="43"/>
      <c r="JTR60" s="43"/>
      <c r="JTS60" s="43"/>
      <c r="JTT60" s="43"/>
      <c r="JTU60" s="43"/>
      <c r="JTV60" s="43"/>
      <c r="JTW60" s="43"/>
      <c r="JTX60" s="43"/>
      <c r="JTY60" s="43"/>
      <c r="JTZ60" s="43"/>
      <c r="JUA60" s="43"/>
      <c r="JUB60" s="43"/>
      <c r="JUC60" s="43"/>
      <c r="JUD60" s="43"/>
      <c r="JUE60" s="43"/>
      <c r="JUF60" s="43"/>
      <c r="JUG60" s="43"/>
      <c r="JUH60" s="43"/>
      <c r="JUI60" s="43"/>
      <c r="JUJ60" s="43"/>
      <c r="JUK60" s="43"/>
      <c r="JUL60" s="43"/>
      <c r="JUM60" s="43"/>
      <c r="JUN60" s="43"/>
      <c r="JUO60" s="43"/>
      <c r="JUP60" s="43"/>
      <c r="JUQ60" s="43"/>
      <c r="JUR60" s="43"/>
      <c r="JUS60" s="43"/>
      <c r="JUT60" s="43"/>
      <c r="JUU60" s="43"/>
      <c r="JUV60" s="43"/>
      <c r="JUW60" s="43"/>
      <c r="JUX60" s="43"/>
      <c r="JUY60" s="43"/>
      <c r="JUZ60" s="43"/>
      <c r="JVA60" s="43"/>
      <c r="JVB60" s="43"/>
      <c r="JVC60" s="43"/>
      <c r="JVD60" s="43"/>
      <c r="JVE60" s="43"/>
      <c r="JVF60" s="43"/>
      <c r="JVG60" s="43"/>
      <c r="JVH60" s="43"/>
      <c r="JVI60" s="43"/>
      <c r="JVJ60" s="43"/>
      <c r="JVK60" s="43"/>
      <c r="JVL60" s="43"/>
      <c r="JVM60" s="43"/>
      <c r="JVN60" s="43"/>
      <c r="JVO60" s="43"/>
      <c r="JVP60" s="43"/>
      <c r="JVQ60" s="43"/>
      <c r="JVR60" s="43"/>
      <c r="JVS60" s="43"/>
      <c r="JVT60" s="43"/>
      <c r="JVU60" s="43"/>
      <c r="JVV60" s="43"/>
      <c r="JVW60" s="43"/>
      <c r="JVX60" s="43"/>
      <c r="JVY60" s="43"/>
      <c r="JVZ60" s="43"/>
      <c r="JWA60" s="43"/>
      <c r="JWB60" s="43"/>
      <c r="JWC60" s="43"/>
      <c r="JWD60" s="43"/>
      <c r="JWE60" s="43"/>
      <c r="JWF60" s="43"/>
      <c r="JWG60" s="43"/>
      <c r="JWH60" s="43"/>
      <c r="JWI60" s="43"/>
      <c r="JWJ60" s="43"/>
      <c r="JWK60" s="43"/>
      <c r="JWL60" s="43"/>
      <c r="JWM60" s="43"/>
      <c r="JWN60" s="43"/>
      <c r="JWO60" s="43"/>
      <c r="JWP60" s="43"/>
      <c r="JWQ60" s="43"/>
      <c r="JWR60" s="43"/>
      <c r="JWS60" s="43"/>
      <c r="JWT60" s="43"/>
      <c r="JWU60" s="43"/>
      <c r="JWV60" s="43"/>
      <c r="JWW60" s="43"/>
      <c r="JWX60" s="43"/>
      <c r="JWY60" s="43"/>
      <c r="JWZ60" s="43"/>
      <c r="JXA60" s="43"/>
      <c r="JXB60" s="43"/>
      <c r="JXC60" s="43"/>
      <c r="JXD60" s="43"/>
      <c r="JXE60" s="43"/>
      <c r="JXF60" s="43"/>
      <c r="JXG60" s="43"/>
      <c r="JXH60" s="43"/>
      <c r="JXI60" s="43"/>
      <c r="JXJ60" s="43"/>
      <c r="JXK60" s="43"/>
      <c r="JXL60" s="43"/>
      <c r="JXM60" s="43"/>
      <c r="JXN60" s="43"/>
      <c r="JXO60" s="43"/>
      <c r="JXP60" s="43"/>
      <c r="JXQ60" s="43"/>
      <c r="JXR60" s="43"/>
      <c r="JXS60" s="43"/>
      <c r="JXT60" s="43"/>
      <c r="JXU60" s="43"/>
      <c r="JXV60" s="43"/>
      <c r="JXW60" s="43"/>
      <c r="JXX60" s="43"/>
      <c r="JXY60" s="43"/>
      <c r="JXZ60" s="43"/>
      <c r="JYA60" s="43"/>
      <c r="JYB60" s="43"/>
      <c r="JYC60" s="43"/>
      <c r="JYD60" s="43"/>
      <c r="JYE60" s="43"/>
      <c r="JYF60" s="43"/>
      <c r="JYG60" s="43"/>
      <c r="JYH60" s="43"/>
      <c r="JYI60" s="43"/>
      <c r="JYJ60" s="43"/>
      <c r="JYK60" s="43"/>
      <c r="JYL60" s="43"/>
      <c r="JYM60" s="43"/>
      <c r="JYN60" s="43"/>
      <c r="JYO60" s="43"/>
      <c r="JYP60" s="43"/>
      <c r="JYQ60" s="43"/>
      <c r="JYR60" s="43"/>
      <c r="JYS60" s="43"/>
      <c r="JYT60" s="43"/>
      <c r="JYU60" s="43"/>
      <c r="JYV60" s="43"/>
      <c r="JYW60" s="43"/>
      <c r="JYX60" s="43"/>
      <c r="JYY60" s="43"/>
      <c r="JYZ60" s="43"/>
      <c r="JZA60" s="43"/>
      <c r="JZB60" s="43"/>
      <c r="JZC60" s="43"/>
      <c r="JZD60" s="43"/>
      <c r="JZE60" s="43"/>
      <c r="JZF60" s="43"/>
      <c r="JZG60" s="43"/>
      <c r="JZH60" s="43"/>
      <c r="JZI60" s="43"/>
      <c r="JZJ60" s="43"/>
      <c r="JZK60" s="43"/>
      <c r="JZL60" s="43"/>
      <c r="JZM60" s="43"/>
      <c r="JZN60" s="43"/>
      <c r="JZO60" s="43"/>
      <c r="JZP60" s="43"/>
      <c r="JZQ60" s="43"/>
      <c r="JZR60" s="43"/>
      <c r="JZS60" s="43"/>
      <c r="JZT60" s="43"/>
      <c r="JZU60" s="43"/>
      <c r="JZV60" s="43"/>
      <c r="JZW60" s="43"/>
      <c r="JZX60" s="43"/>
      <c r="JZY60" s="43"/>
      <c r="JZZ60" s="43"/>
      <c r="KAA60" s="43"/>
      <c r="KAB60" s="43"/>
      <c r="KAC60" s="43"/>
      <c r="KAD60" s="43"/>
      <c r="KAE60" s="43"/>
      <c r="KAF60" s="43"/>
      <c r="KAG60" s="43"/>
      <c r="KAH60" s="43"/>
      <c r="KAI60" s="43"/>
      <c r="KAJ60" s="43"/>
      <c r="KAK60" s="43"/>
      <c r="KAL60" s="43"/>
      <c r="KAM60" s="43"/>
      <c r="KAN60" s="43"/>
      <c r="KAO60" s="43"/>
      <c r="KAP60" s="43"/>
      <c r="KAQ60" s="43"/>
      <c r="KAR60" s="43"/>
      <c r="KAS60" s="43"/>
      <c r="KAT60" s="43"/>
      <c r="KAU60" s="43"/>
      <c r="KAV60" s="43"/>
      <c r="KAW60" s="43"/>
      <c r="KAX60" s="43"/>
      <c r="KAY60" s="43"/>
      <c r="KAZ60" s="43"/>
      <c r="KBA60" s="43"/>
      <c r="KBB60" s="43"/>
      <c r="KBC60" s="43"/>
      <c r="KBD60" s="43"/>
      <c r="KBE60" s="43"/>
      <c r="KBF60" s="43"/>
      <c r="KBG60" s="43"/>
      <c r="KBH60" s="43"/>
      <c r="KBI60" s="43"/>
      <c r="KBJ60" s="43"/>
      <c r="KBK60" s="43"/>
      <c r="KBL60" s="43"/>
      <c r="KBM60" s="43"/>
      <c r="KBN60" s="43"/>
      <c r="KBO60" s="43"/>
      <c r="KBP60" s="43"/>
      <c r="KBQ60" s="43"/>
      <c r="KBR60" s="43"/>
      <c r="KBS60" s="43"/>
      <c r="KBT60" s="43"/>
      <c r="KBU60" s="43"/>
      <c r="KBV60" s="43"/>
      <c r="KBW60" s="43"/>
      <c r="KBX60" s="43"/>
      <c r="KBY60" s="43"/>
      <c r="KBZ60" s="43"/>
      <c r="KCA60" s="43"/>
      <c r="KCB60" s="43"/>
      <c r="KCC60" s="43"/>
      <c r="KCD60" s="43"/>
      <c r="KCE60" s="43"/>
      <c r="KCF60" s="43"/>
      <c r="KCG60" s="43"/>
      <c r="KCH60" s="43"/>
      <c r="KCI60" s="43"/>
      <c r="KCJ60" s="43"/>
      <c r="KCK60" s="43"/>
      <c r="KCL60" s="43"/>
      <c r="KCM60" s="43"/>
      <c r="KCN60" s="43"/>
      <c r="KCO60" s="43"/>
      <c r="KCP60" s="43"/>
      <c r="KCQ60" s="43"/>
      <c r="KCR60" s="43"/>
      <c r="KCS60" s="43"/>
      <c r="KCT60" s="43"/>
      <c r="KCU60" s="43"/>
      <c r="KCV60" s="43"/>
      <c r="KCW60" s="43"/>
      <c r="KCX60" s="43"/>
      <c r="KCY60" s="43"/>
      <c r="KCZ60" s="43"/>
      <c r="KDA60" s="43"/>
      <c r="KDB60" s="43"/>
      <c r="KDC60" s="43"/>
      <c r="KDD60" s="43"/>
      <c r="KDE60" s="43"/>
      <c r="KDF60" s="43"/>
      <c r="KDG60" s="43"/>
      <c r="KDH60" s="43"/>
      <c r="KDI60" s="43"/>
      <c r="KDJ60" s="43"/>
      <c r="KDK60" s="43"/>
      <c r="KDL60" s="43"/>
      <c r="KDM60" s="43"/>
      <c r="KDN60" s="43"/>
      <c r="KDO60" s="43"/>
      <c r="KDP60" s="43"/>
      <c r="KDQ60" s="43"/>
      <c r="KDR60" s="43"/>
      <c r="KDS60" s="43"/>
      <c r="KDT60" s="43"/>
      <c r="KDU60" s="43"/>
      <c r="KDV60" s="43"/>
      <c r="KDW60" s="43"/>
      <c r="KDX60" s="43"/>
      <c r="KDY60" s="43"/>
      <c r="KDZ60" s="43"/>
      <c r="KEA60" s="43"/>
      <c r="KEB60" s="43"/>
      <c r="KEC60" s="43"/>
      <c r="KED60" s="43"/>
      <c r="KEE60" s="43"/>
      <c r="KEF60" s="43"/>
      <c r="KEG60" s="43"/>
      <c r="KEH60" s="43"/>
      <c r="KEI60" s="43"/>
      <c r="KEJ60" s="43"/>
      <c r="KEK60" s="43"/>
      <c r="KEL60" s="43"/>
      <c r="KEM60" s="43"/>
      <c r="KEN60" s="43"/>
      <c r="KEO60" s="43"/>
      <c r="KEP60" s="43"/>
      <c r="KEQ60" s="43"/>
      <c r="KER60" s="43"/>
      <c r="KES60" s="43"/>
      <c r="KET60" s="43"/>
      <c r="KEU60" s="43"/>
      <c r="KEV60" s="43"/>
      <c r="KEW60" s="43"/>
      <c r="KEX60" s="43"/>
      <c r="KEY60" s="43"/>
      <c r="KEZ60" s="43"/>
      <c r="KFA60" s="43"/>
      <c r="KFB60" s="43"/>
      <c r="KFC60" s="43"/>
      <c r="KFD60" s="43"/>
      <c r="KFE60" s="43"/>
      <c r="KFF60" s="43"/>
      <c r="KFG60" s="43"/>
      <c r="KFH60" s="43"/>
      <c r="KFI60" s="43"/>
      <c r="KFJ60" s="43"/>
      <c r="KFK60" s="43"/>
      <c r="KFL60" s="43"/>
      <c r="KFM60" s="43"/>
      <c r="KFN60" s="43"/>
      <c r="KFO60" s="43"/>
      <c r="KFP60" s="43"/>
      <c r="KFQ60" s="43"/>
      <c r="KFR60" s="43"/>
      <c r="KFS60" s="43"/>
      <c r="KFT60" s="43"/>
      <c r="KFU60" s="43"/>
      <c r="KFV60" s="43"/>
      <c r="KFW60" s="43"/>
      <c r="KFX60" s="43"/>
      <c r="KFY60" s="43"/>
      <c r="KFZ60" s="43"/>
      <c r="KGA60" s="43"/>
      <c r="KGB60" s="43"/>
      <c r="KGC60" s="43"/>
      <c r="KGD60" s="43"/>
      <c r="KGE60" s="43"/>
      <c r="KGF60" s="43"/>
      <c r="KGG60" s="43"/>
      <c r="KGH60" s="43"/>
      <c r="KGI60" s="43"/>
      <c r="KGJ60" s="43"/>
      <c r="KGK60" s="43"/>
      <c r="KGL60" s="43"/>
      <c r="KGM60" s="43"/>
      <c r="KGN60" s="43"/>
      <c r="KGO60" s="43"/>
      <c r="KGP60" s="43"/>
      <c r="KGQ60" s="43"/>
      <c r="KGR60" s="43"/>
      <c r="KGS60" s="43"/>
      <c r="KGT60" s="43"/>
      <c r="KGU60" s="43"/>
      <c r="KGV60" s="43"/>
      <c r="KGW60" s="43"/>
      <c r="KGX60" s="43"/>
      <c r="KGY60" s="43"/>
      <c r="KGZ60" s="43"/>
      <c r="KHA60" s="43"/>
      <c r="KHB60" s="43"/>
      <c r="KHC60" s="43"/>
      <c r="KHD60" s="43"/>
      <c r="KHE60" s="43"/>
      <c r="KHF60" s="43"/>
      <c r="KHG60" s="43"/>
      <c r="KHH60" s="43"/>
      <c r="KHI60" s="43"/>
      <c r="KHJ60" s="43"/>
      <c r="KHK60" s="43"/>
      <c r="KHL60" s="43"/>
      <c r="KHM60" s="43"/>
      <c r="KHN60" s="43"/>
      <c r="KHO60" s="43"/>
      <c r="KHP60" s="43"/>
      <c r="KHQ60" s="43"/>
      <c r="KHR60" s="43"/>
      <c r="KHS60" s="43"/>
      <c r="KHT60" s="43"/>
      <c r="KHU60" s="43"/>
      <c r="KHV60" s="43"/>
      <c r="KHW60" s="43"/>
      <c r="KHX60" s="43"/>
      <c r="KHY60" s="43"/>
      <c r="KHZ60" s="43"/>
      <c r="KIA60" s="43"/>
      <c r="KIB60" s="43"/>
      <c r="KIC60" s="43"/>
      <c r="KID60" s="43"/>
      <c r="KIE60" s="43"/>
      <c r="KIF60" s="43"/>
      <c r="KIG60" s="43"/>
      <c r="KIH60" s="43"/>
      <c r="KII60" s="43"/>
      <c r="KIJ60" s="43"/>
      <c r="KIK60" s="43"/>
      <c r="KIL60" s="43"/>
      <c r="KIM60" s="43"/>
      <c r="KIN60" s="43"/>
      <c r="KIO60" s="43"/>
      <c r="KIP60" s="43"/>
      <c r="KIQ60" s="43"/>
      <c r="KIR60" s="43"/>
      <c r="KIS60" s="43"/>
      <c r="KIT60" s="43"/>
      <c r="KIU60" s="43"/>
      <c r="KIV60" s="43"/>
      <c r="KIW60" s="43"/>
      <c r="KIX60" s="43"/>
      <c r="KIY60" s="43"/>
      <c r="KIZ60" s="43"/>
      <c r="KJA60" s="43"/>
      <c r="KJB60" s="43"/>
      <c r="KJC60" s="43"/>
      <c r="KJD60" s="43"/>
      <c r="KJE60" s="43"/>
      <c r="KJF60" s="43"/>
      <c r="KJG60" s="43"/>
      <c r="KJH60" s="43"/>
      <c r="KJI60" s="43"/>
      <c r="KJJ60" s="43"/>
      <c r="KJK60" s="43"/>
      <c r="KJL60" s="43"/>
      <c r="KJM60" s="43"/>
      <c r="KJN60" s="43"/>
      <c r="KJO60" s="43"/>
      <c r="KJP60" s="43"/>
      <c r="KJQ60" s="43"/>
      <c r="KJR60" s="43"/>
      <c r="KJS60" s="43"/>
      <c r="KJT60" s="43"/>
      <c r="KJU60" s="43"/>
      <c r="KJV60" s="43"/>
      <c r="KJW60" s="43"/>
      <c r="KJX60" s="43"/>
      <c r="KJY60" s="43"/>
      <c r="KJZ60" s="43"/>
      <c r="KKA60" s="43"/>
      <c r="KKB60" s="43"/>
      <c r="KKC60" s="43"/>
      <c r="KKD60" s="43"/>
      <c r="KKE60" s="43"/>
      <c r="KKF60" s="43"/>
      <c r="KKG60" s="43"/>
      <c r="KKH60" s="43"/>
      <c r="KKI60" s="43"/>
      <c r="KKJ60" s="43"/>
      <c r="KKK60" s="43"/>
      <c r="KKL60" s="43"/>
      <c r="KKM60" s="43"/>
      <c r="KKN60" s="43"/>
      <c r="KKO60" s="43"/>
      <c r="KKP60" s="43"/>
      <c r="KKQ60" s="43"/>
      <c r="KKR60" s="43"/>
      <c r="KKS60" s="43"/>
      <c r="KKT60" s="43"/>
      <c r="KKU60" s="43"/>
      <c r="KKV60" s="43"/>
      <c r="KKW60" s="43"/>
      <c r="KKX60" s="43"/>
      <c r="KKY60" s="43"/>
      <c r="KKZ60" s="43"/>
      <c r="KLA60" s="43"/>
      <c r="KLB60" s="43"/>
      <c r="KLC60" s="43"/>
      <c r="KLD60" s="43"/>
      <c r="KLE60" s="43"/>
      <c r="KLF60" s="43"/>
      <c r="KLG60" s="43"/>
      <c r="KLH60" s="43"/>
      <c r="KLI60" s="43"/>
      <c r="KLJ60" s="43"/>
      <c r="KLK60" s="43"/>
      <c r="KLL60" s="43"/>
      <c r="KLM60" s="43"/>
      <c r="KLN60" s="43"/>
      <c r="KLO60" s="43"/>
      <c r="KLP60" s="43"/>
      <c r="KLQ60" s="43"/>
      <c r="KLR60" s="43"/>
      <c r="KLS60" s="43"/>
      <c r="KLT60" s="43"/>
      <c r="KLU60" s="43"/>
      <c r="KLV60" s="43"/>
      <c r="KLW60" s="43"/>
      <c r="KLX60" s="43"/>
      <c r="KLY60" s="43"/>
      <c r="KLZ60" s="43"/>
      <c r="KMA60" s="43"/>
      <c r="KMB60" s="43"/>
      <c r="KMC60" s="43"/>
      <c r="KMD60" s="43"/>
      <c r="KME60" s="43"/>
      <c r="KMF60" s="43"/>
      <c r="KMG60" s="43"/>
      <c r="KMH60" s="43"/>
      <c r="KMI60" s="43"/>
      <c r="KMJ60" s="43"/>
      <c r="KMK60" s="43"/>
      <c r="KML60" s="43"/>
      <c r="KMM60" s="43"/>
      <c r="KMN60" s="43"/>
      <c r="KMO60" s="43"/>
      <c r="KMP60" s="43"/>
      <c r="KMQ60" s="43"/>
      <c r="KMR60" s="43"/>
      <c r="KMS60" s="43"/>
      <c r="KMT60" s="43"/>
      <c r="KMU60" s="43"/>
      <c r="KMV60" s="43"/>
      <c r="KMW60" s="43"/>
      <c r="KMX60" s="43"/>
      <c r="KMY60" s="43"/>
      <c r="KMZ60" s="43"/>
      <c r="KNA60" s="43"/>
      <c r="KNB60" s="43"/>
      <c r="KNC60" s="43"/>
      <c r="KND60" s="43"/>
      <c r="KNE60" s="43"/>
      <c r="KNF60" s="43"/>
      <c r="KNG60" s="43"/>
      <c r="KNH60" s="43"/>
      <c r="KNI60" s="43"/>
      <c r="KNJ60" s="43"/>
      <c r="KNK60" s="43"/>
      <c r="KNL60" s="43"/>
      <c r="KNM60" s="43"/>
      <c r="KNN60" s="43"/>
      <c r="KNO60" s="43"/>
      <c r="KNP60" s="43"/>
      <c r="KNQ60" s="43"/>
      <c r="KNR60" s="43"/>
      <c r="KNS60" s="43"/>
      <c r="KNT60" s="43"/>
      <c r="KNU60" s="43"/>
      <c r="KNV60" s="43"/>
      <c r="KNW60" s="43"/>
      <c r="KNX60" s="43"/>
      <c r="KNY60" s="43"/>
      <c r="KNZ60" s="43"/>
      <c r="KOA60" s="43"/>
      <c r="KOB60" s="43"/>
      <c r="KOC60" s="43"/>
      <c r="KOD60" s="43"/>
      <c r="KOE60" s="43"/>
      <c r="KOF60" s="43"/>
      <c r="KOG60" s="43"/>
      <c r="KOH60" s="43"/>
      <c r="KOI60" s="43"/>
      <c r="KOJ60" s="43"/>
      <c r="KOK60" s="43"/>
      <c r="KOL60" s="43"/>
      <c r="KOM60" s="43"/>
      <c r="KON60" s="43"/>
      <c r="KOO60" s="43"/>
      <c r="KOP60" s="43"/>
      <c r="KOQ60" s="43"/>
      <c r="KOR60" s="43"/>
      <c r="KOS60" s="43"/>
      <c r="KOT60" s="43"/>
      <c r="KOU60" s="43"/>
      <c r="KOV60" s="43"/>
      <c r="KOW60" s="43"/>
      <c r="KOX60" s="43"/>
      <c r="KOY60" s="43"/>
      <c r="KOZ60" s="43"/>
      <c r="KPA60" s="43"/>
      <c r="KPB60" s="43"/>
      <c r="KPC60" s="43"/>
      <c r="KPD60" s="43"/>
      <c r="KPE60" s="43"/>
      <c r="KPF60" s="43"/>
      <c r="KPG60" s="43"/>
      <c r="KPH60" s="43"/>
      <c r="KPI60" s="43"/>
      <c r="KPJ60" s="43"/>
      <c r="KPK60" s="43"/>
      <c r="KPL60" s="43"/>
      <c r="KPM60" s="43"/>
      <c r="KPN60" s="43"/>
      <c r="KPO60" s="43"/>
      <c r="KPP60" s="43"/>
      <c r="KPQ60" s="43"/>
      <c r="KPR60" s="43"/>
      <c r="KPS60" s="43"/>
      <c r="KPT60" s="43"/>
      <c r="KPU60" s="43"/>
      <c r="KPV60" s="43"/>
      <c r="KPW60" s="43"/>
      <c r="KPX60" s="43"/>
      <c r="KPY60" s="43"/>
      <c r="KPZ60" s="43"/>
      <c r="KQA60" s="43"/>
      <c r="KQB60" s="43"/>
      <c r="KQC60" s="43"/>
      <c r="KQD60" s="43"/>
      <c r="KQE60" s="43"/>
      <c r="KQF60" s="43"/>
      <c r="KQG60" s="43"/>
      <c r="KQH60" s="43"/>
      <c r="KQI60" s="43"/>
      <c r="KQJ60" s="43"/>
      <c r="KQK60" s="43"/>
      <c r="KQL60" s="43"/>
      <c r="KQM60" s="43"/>
      <c r="KQN60" s="43"/>
      <c r="KQO60" s="43"/>
      <c r="KQP60" s="43"/>
      <c r="KQQ60" s="43"/>
      <c r="KQR60" s="43"/>
      <c r="KQS60" s="43"/>
      <c r="KQT60" s="43"/>
      <c r="KQU60" s="43"/>
      <c r="KQV60" s="43"/>
      <c r="KQW60" s="43"/>
      <c r="KQX60" s="43"/>
      <c r="KQY60" s="43"/>
      <c r="KQZ60" s="43"/>
      <c r="KRA60" s="43"/>
      <c r="KRB60" s="43"/>
      <c r="KRC60" s="43"/>
      <c r="KRD60" s="43"/>
      <c r="KRE60" s="43"/>
      <c r="KRF60" s="43"/>
      <c r="KRG60" s="43"/>
      <c r="KRH60" s="43"/>
      <c r="KRI60" s="43"/>
      <c r="KRJ60" s="43"/>
      <c r="KRK60" s="43"/>
      <c r="KRL60" s="43"/>
      <c r="KRM60" s="43"/>
      <c r="KRN60" s="43"/>
      <c r="KRO60" s="43"/>
      <c r="KRP60" s="43"/>
      <c r="KRQ60" s="43"/>
      <c r="KRR60" s="43"/>
      <c r="KRS60" s="43"/>
      <c r="KRT60" s="43"/>
      <c r="KRU60" s="43"/>
      <c r="KRV60" s="43"/>
      <c r="KRW60" s="43"/>
      <c r="KRX60" s="43"/>
      <c r="KRY60" s="43"/>
      <c r="KRZ60" s="43"/>
      <c r="KSA60" s="43"/>
      <c r="KSB60" s="43"/>
      <c r="KSC60" s="43"/>
      <c r="KSD60" s="43"/>
      <c r="KSE60" s="43"/>
      <c r="KSF60" s="43"/>
      <c r="KSG60" s="43"/>
      <c r="KSH60" s="43"/>
      <c r="KSI60" s="43"/>
      <c r="KSJ60" s="43"/>
      <c r="KSK60" s="43"/>
      <c r="KSL60" s="43"/>
      <c r="KSM60" s="43"/>
      <c r="KSN60" s="43"/>
      <c r="KSO60" s="43"/>
      <c r="KSP60" s="43"/>
      <c r="KSQ60" s="43"/>
      <c r="KSR60" s="43"/>
      <c r="KSS60" s="43"/>
      <c r="KST60" s="43"/>
      <c r="KSU60" s="43"/>
      <c r="KSV60" s="43"/>
      <c r="KSW60" s="43"/>
      <c r="KSX60" s="43"/>
      <c r="KSY60" s="43"/>
      <c r="KSZ60" s="43"/>
      <c r="KTA60" s="43"/>
      <c r="KTB60" s="43"/>
      <c r="KTC60" s="43"/>
      <c r="KTD60" s="43"/>
      <c r="KTE60" s="43"/>
      <c r="KTF60" s="43"/>
      <c r="KTG60" s="43"/>
      <c r="KTH60" s="43"/>
      <c r="KTI60" s="43"/>
      <c r="KTJ60" s="43"/>
      <c r="KTK60" s="43"/>
      <c r="KTL60" s="43"/>
      <c r="KTM60" s="43"/>
      <c r="KTN60" s="43"/>
      <c r="KTO60" s="43"/>
      <c r="KTP60" s="43"/>
      <c r="KTQ60" s="43"/>
      <c r="KTR60" s="43"/>
      <c r="KTS60" s="43"/>
      <c r="KTT60" s="43"/>
      <c r="KTU60" s="43"/>
      <c r="KTV60" s="43"/>
      <c r="KTW60" s="43"/>
      <c r="KTX60" s="43"/>
      <c r="KTY60" s="43"/>
      <c r="KTZ60" s="43"/>
      <c r="KUA60" s="43"/>
      <c r="KUB60" s="43"/>
      <c r="KUC60" s="43"/>
      <c r="KUD60" s="43"/>
      <c r="KUE60" s="43"/>
      <c r="KUF60" s="43"/>
      <c r="KUG60" s="43"/>
      <c r="KUH60" s="43"/>
      <c r="KUI60" s="43"/>
      <c r="KUJ60" s="43"/>
      <c r="KUK60" s="43"/>
      <c r="KUL60" s="43"/>
      <c r="KUM60" s="43"/>
      <c r="KUN60" s="43"/>
      <c r="KUO60" s="43"/>
      <c r="KUP60" s="43"/>
      <c r="KUQ60" s="43"/>
      <c r="KUR60" s="43"/>
      <c r="KUS60" s="43"/>
      <c r="KUT60" s="43"/>
      <c r="KUU60" s="43"/>
      <c r="KUV60" s="43"/>
      <c r="KUW60" s="43"/>
      <c r="KUX60" s="43"/>
      <c r="KUY60" s="43"/>
      <c r="KUZ60" s="43"/>
      <c r="KVA60" s="43"/>
      <c r="KVB60" s="43"/>
      <c r="KVC60" s="43"/>
      <c r="KVD60" s="43"/>
      <c r="KVE60" s="43"/>
      <c r="KVF60" s="43"/>
      <c r="KVG60" s="43"/>
      <c r="KVH60" s="43"/>
      <c r="KVI60" s="43"/>
      <c r="KVJ60" s="43"/>
      <c r="KVK60" s="43"/>
      <c r="KVL60" s="43"/>
      <c r="KVM60" s="43"/>
      <c r="KVN60" s="43"/>
      <c r="KVO60" s="43"/>
      <c r="KVP60" s="43"/>
      <c r="KVQ60" s="43"/>
      <c r="KVR60" s="43"/>
      <c r="KVS60" s="43"/>
      <c r="KVT60" s="43"/>
      <c r="KVU60" s="43"/>
      <c r="KVV60" s="43"/>
      <c r="KVW60" s="43"/>
      <c r="KVX60" s="43"/>
      <c r="KVY60" s="43"/>
      <c r="KVZ60" s="43"/>
      <c r="KWA60" s="43"/>
      <c r="KWB60" s="43"/>
      <c r="KWC60" s="43"/>
      <c r="KWD60" s="43"/>
      <c r="KWE60" s="43"/>
      <c r="KWF60" s="43"/>
      <c r="KWG60" s="43"/>
      <c r="KWH60" s="43"/>
      <c r="KWI60" s="43"/>
      <c r="KWJ60" s="43"/>
      <c r="KWK60" s="43"/>
      <c r="KWL60" s="43"/>
      <c r="KWM60" s="43"/>
      <c r="KWN60" s="43"/>
      <c r="KWO60" s="43"/>
      <c r="KWP60" s="43"/>
      <c r="KWQ60" s="43"/>
      <c r="KWR60" s="43"/>
      <c r="KWS60" s="43"/>
      <c r="KWT60" s="43"/>
      <c r="KWU60" s="43"/>
      <c r="KWV60" s="43"/>
      <c r="KWW60" s="43"/>
      <c r="KWX60" s="43"/>
      <c r="KWY60" s="43"/>
      <c r="KWZ60" s="43"/>
      <c r="KXA60" s="43"/>
      <c r="KXB60" s="43"/>
      <c r="KXC60" s="43"/>
      <c r="KXD60" s="43"/>
      <c r="KXE60" s="43"/>
      <c r="KXF60" s="43"/>
      <c r="KXG60" s="43"/>
      <c r="KXH60" s="43"/>
      <c r="KXI60" s="43"/>
      <c r="KXJ60" s="43"/>
      <c r="KXK60" s="43"/>
      <c r="KXL60" s="43"/>
      <c r="KXM60" s="43"/>
      <c r="KXN60" s="43"/>
      <c r="KXO60" s="43"/>
      <c r="KXP60" s="43"/>
      <c r="KXQ60" s="43"/>
      <c r="KXR60" s="43"/>
      <c r="KXS60" s="43"/>
      <c r="KXT60" s="43"/>
      <c r="KXU60" s="43"/>
      <c r="KXV60" s="43"/>
      <c r="KXW60" s="43"/>
      <c r="KXX60" s="43"/>
      <c r="KXY60" s="43"/>
      <c r="KXZ60" s="43"/>
      <c r="KYA60" s="43"/>
      <c r="KYB60" s="43"/>
      <c r="KYC60" s="43"/>
      <c r="KYD60" s="43"/>
      <c r="KYE60" s="43"/>
      <c r="KYF60" s="43"/>
      <c r="KYG60" s="43"/>
      <c r="KYH60" s="43"/>
      <c r="KYI60" s="43"/>
      <c r="KYJ60" s="43"/>
      <c r="KYK60" s="43"/>
      <c r="KYL60" s="43"/>
      <c r="KYM60" s="43"/>
      <c r="KYN60" s="43"/>
      <c r="KYO60" s="43"/>
      <c r="KYP60" s="43"/>
      <c r="KYQ60" s="43"/>
      <c r="KYR60" s="43"/>
      <c r="KYS60" s="43"/>
      <c r="KYT60" s="43"/>
      <c r="KYU60" s="43"/>
      <c r="KYV60" s="43"/>
      <c r="KYW60" s="43"/>
      <c r="KYX60" s="43"/>
      <c r="KYY60" s="43"/>
      <c r="KYZ60" s="43"/>
      <c r="KZA60" s="43"/>
      <c r="KZB60" s="43"/>
      <c r="KZC60" s="43"/>
      <c r="KZD60" s="43"/>
      <c r="KZE60" s="43"/>
      <c r="KZF60" s="43"/>
      <c r="KZG60" s="43"/>
      <c r="KZH60" s="43"/>
      <c r="KZI60" s="43"/>
      <c r="KZJ60" s="43"/>
      <c r="KZK60" s="43"/>
      <c r="KZL60" s="43"/>
      <c r="KZM60" s="43"/>
      <c r="KZN60" s="43"/>
      <c r="KZO60" s="43"/>
      <c r="KZP60" s="43"/>
      <c r="KZQ60" s="43"/>
      <c r="KZR60" s="43"/>
      <c r="KZS60" s="43"/>
      <c r="KZT60" s="43"/>
      <c r="KZU60" s="43"/>
      <c r="KZV60" s="43"/>
      <c r="KZW60" s="43"/>
      <c r="KZX60" s="43"/>
      <c r="KZY60" s="43"/>
      <c r="KZZ60" s="43"/>
      <c r="LAA60" s="43"/>
      <c r="LAB60" s="43"/>
      <c r="LAC60" s="43"/>
      <c r="LAD60" s="43"/>
      <c r="LAE60" s="43"/>
      <c r="LAF60" s="43"/>
      <c r="LAG60" s="43"/>
      <c r="LAH60" s="43"/>
      <c r="LAI60" s="43"/>
      <c r="LAJ60" s="43"/>
      <c r="LAK60" s="43"/>
      <c r="LAL60" s="43"/>
      <c r="LAM60" s="43"/>
      <c r="LAN60" s="43"/>
      <c r="LAO60" s="43"/>
      <c r="LAP60" s="43"/>
      <c r="LAQ60" s="43"/>
      <c r="LAR60" s="43"/>
      <c r="LAS60" s="43"/>
      <c r="LAT60" s="43"/>
      <c r="LAU60" s="43"/>
      <c r="LAV60" s="43"/>
      <c r="LAW60" s="43"/>
      <c r="LAX60" s="43"/>
      <c r="LAY60" s="43"/>
      <c r="LAZ60" s="43"/>
      <c r="LBA60" s="43"/>
      <c r="LBB60" s="43"/>
      <c r="LBC60" s="43"/>
      <c r="LBD60" s="43"/>
      <c r="LBE60" s="43"/>
      <c r="LBF60" s="43"/>
      <c r="LBG60" s="43"/>
      <c r="LBH60" s="43"/>
      <c r="LBI60" s="43"/>
      <c r="LBJ60" s="43"/>
      <c r="LBK60" s="43"/>
      <c r="LBL60" s="43"/>
      <c r="LBM60" s="43"/>
      <c r="LBN60" s="43"/>
      <c r="LBO60" s="43"/>
      <c r="LBP60" s="43"/>
      <c r="LBQ60" s="43"/>
      <c r="LBR60" s="43"/>
      <c r="LBS60" s="43"/>
      <c r="LBT60" s="43"/>
      <c r="LBU60" s="43"/>
      <c r="LBV60" s="43"/>
      <c r="LBW60" s="43"/>
      <c r="LBX60" s="43"/>
      <c r="LBY60" s="43"/>
      <c r="LBZ60" s="43"/>
      <c r="LCA60" s="43"/>
      <c r="LCB60" s="43"/>
      <c r="LCC60" s="43"/>
      <c r="LCD60" s="43"/>
      <c r="LCE60" s="43"/>
      <c r="LCF60" s="43"/>
      <c r="LCG60" s="43"/>
      <c r="LCH60" s="43"/>
      <c r="LCI60" s="43"/>
      <c r="LCJ60" s="43"/>
      <c r="LCK60" s="43"/>
      <c r="LCL60" s="43"/>
      <c r="LCM60" s="43"/>
      <c r="LCN60" s="43"/>
      <c r="LCO60" s="43"/>
      <c r="LCP60" s="43"/>
      <c r="LCQ60" s="43"/>
      <c r="LCR60" s="43"/>
      <c r="LCS60" s="43"/>
      <c r="LCT60" s="43"/>
      <c r="LCU60" s="43"/>
      <c r="LCV60" s="43"/>
      <c r="LCW60" s="43"/>
      <c r="LCX60" s="43"/>
      <c r="LCY60" s="43"/>
      <c r="LCZ60" s="43"/>
      <c r="LDA60" s="43"/>
      <c r="LDB60" s="43"/>
      <c r="LDC60" s="43"/>
      <c r="LDD60" s="43"/>
      <c r="LDE60" s="43"/>
      <c r="LDF60" s="43"/>
      <c r="LDG60" s="43"/>
      <c r="LDH60" s="43"/>
      <c r="LDI60" s="43"/>
      <c r="LDJ60" s="43"/>
      <c r="LDK60" s="43"/>
      <c r="LDL60" s="43"/>
      <c r="LDM60" s="43"/>
      <c r="LDN60" s="43"/>
      <c r="LDO60" s="43"/>
      <c r="LDP60" s="43"/>
      <c r="LDQ60" s="43"/>
      <c r="LDR60" s="43"/>
      <c r="LDS60" s="43"/>
      <c r="LDT60" s="43"/>
      <c r="LDU60" s="43"/>
      <c r="LDV60" s="43"/>
      <c r="LDW60" s="43"/>
      <c r="LDX60" s="43"/>
      <c r="LDY60" s="43"/>
      <c r="LDZ60" s="43"/>
      <c r="LEA60" s="43"/>
      <c r="LEB60" s="43"/>
      <c r="LEC60" s="43"/>
      <c r="LED60" s="43"/>
      <c r="LEE60" s="43"/>
      <c r="LEF60" s="43"/>
      <c r="LEG60" s="43"/>
      <c r="LEH60" s="43"/>
      <c r="LEI60" s="43"/>
      <c r="LEJ60" s="43"/>
      <c r="LEK60" s="43"/>
      <c r="LEL60" s="43"/>
      <c r="LEM60" s="43"/>
      <c r="LEN60" s="43"/>
      <c r="LEO60" s="43"/>
      <c r="LEP60" s="43"/>
      <c r="LEQ60" s="43"/>
      <c r="LER60" s="43"/>
      <c r="LES60" s="43"/>
      <c r="LET60" s="43"/>
      <c r="LEU60" s="43"/>
      <c r="LEV60" s="43"/>
      <c r="LEW60" s="43"/>
      <c r="LEX60" s="43"/>
      <c r="LEY60" s="43"/>
      <c r="LEZ60" s="43"/>
      <c r="LFA60" s="43"/>
      <c r="LFB60" s="43"/>
      <c r="LFC60" s="43"/>
      <c r="LFD60" s="43"/>
      <c r="LFE60" s="43"/>
      <c r="LFF60" s="43"/>
      <c r="LFG60" s="43"/>
      <c r="LFH60" s="43"/>
      <c r="LFI60" s="43"/>
      <c r="LFJ60" s="43"/>
      <c r="LFK60" s="43"/>
      <c r="LFL60" s="43"/>
      <c r="LFM60" s="43"/>
      <c r="LFN60" s="43"/>
      <c r="LFO60" s="43"/>
      <c r="LFP60" s="43"/>
      <c r="LFQ60" s="43"/>
      <c r="LFR60" s="43"/>
      <c r="LFS60" s="43"/>
      <c r="LFT60" s="43"/>
      <c r="LFU60" s="43"/>
      <c r="LFV60" s="43"/>
      <c r="LFW60" s="43"/>
      <c r="LFX60" s="43"/>
      <c r="LFY60" s="43"/>
      <c r="LFZ60" s="43"/>
      <c r="LGA60" s="43"/>
      <c r="LGB60" s="43"/>
      <c r="LGC60" s="43"/>
      <c r="LGD60" s="43"/>
      <c r="LGE60" s="43"/>
      <c r="LGF60" s="43"/>
      <c r="LGG60" s="43"/>
      <c r="LGH60" s="43"/>
      <c r="LGI60" s="43"/>
      <c r="LGJ60" s="43"/>
      <c r="LGK60" s="43"/>
      <c r="LGL60" s="43"/>
      <c r="LGM60" s="43"/>
      <c r="LGN60" s="43"/>
      <c r="LGO60" s="43"/>
      <c r="LGP60" s="43"/>
      <c r="LGQ60" s="43"/>
      <c r="LGR60" s="43"/>
      <c r="LGS60" s="43"/>
      <c r="LGT60" s="43"/>
      <c r="LGU60" s="43"/>
      <c r="LGV60" s="43"/>
      <c r="LGW60" s="43"/>
      <c r="LGX60" s="43"/>
      <c r="LGY60" s="43"/>
      <c r="LGZ60" s="43"/>
      <c r="LHA60" s="43"/>
      <c r="LHB60" s="43"/>
      <c r="LHC60" s="43"/>
      <c r="LHD60" s="43"/>
      <c r="LHE60" s="43"/>
      <c r="LHF60" s="43"/>
      <c r="LHG60" s="43"/>
      <c r="LHH60" s="43"/>
      <c r="LHI60" s="43"/>
      <c r="LHJ60" s="43"/>
      <c r="LHK60" s="43"/>
      <c r="LHL60" s="43"/>
      <c r="LHM60" s="43"/>
      <c r="LHN60" s="43"/>
      <c r="LHO60" s="43"/>
      <c r="LHP60" s="43"/>
      <c r="LHQ60" s="43"/>
      <c r="LHR60" s="43"/>
      <c r="LHS60" s="43"/>
      <c r="LHT60" s="43"/>
      <c r="LHU60" s="43"/>
      <c r="LHV60" s="43"/>
      <c r="LHW60" s="43"/>
      <c r="LHX60" s="43"/>
      <c r="LHY60" s="43"/>
      <c r="LHZ60" s="43"/>
      <c r="LIA60" s="43"/>
      <c r="LIB60" s="43"/>
      <c r="LIC60" s="43"/>
      <c r="LID60" s="43"/>
      <c r="LIE60" s="43"/>
      <c r="LIF60" s="43"/>
      <c r="LIG60" s="43"/>
      <c r="LIH60" s="43"/>
      <c r="LII60" s="43"/>
      <c r="LIJ60" s="43"/>
      <c r="LIK60" s="43"/>
      <c r="LIL60" s="43"/>
      <c r="LIM60" s="43"/>
      <c r="LIN60" s="43"/>
      <c r="LIO60" s="43"/>
      <c r="LIP60" s="43"/>
      <c r="LIQ60" s="43"/>
      <c r="LIR60" s="43"/>
      <c r="LIS60" s="43"/>
      <c r="LIT60" s="43"/>
      <c r="LIU60" s="43"/>
      <c r="LIV60" s="43"/>
      <c r="LIW60" s="43"/>
      <c r="LIX60" s="43"/>
      <c r="LIY60" s="43"/>
      <c r="LIZ60" s="43"/>
      <c r="LJA60" s="43"/>
      <c r="LJB60" s="43"/>
      <c r="LJC60" s="43"/>
      <c r="LJD60" s="43"/>
      <c r="LJE60" s="43"/>
      <c r="LJF60" s="43"/>
      <c r="LJG60" s="43"/>
      <c r="LJH60" s="43"/>
      <c r="LJI60" s="43"/>
      <c r="LJJ60" s="43"/>
      <c r="LJK60" s="43"/>
      <c r="LJL60" s="43"/>
      <c r="LJM60" s="43"/>
      <c r="LJN60" s="43"/>
      <c r="LJO60" s="43"/>
      <c r="LJP60" s="43"/>
      <c r="LJQ60" s="43"/>
      <c r="LJR60" s="43"/>
      <c r="LJS60" s="43"/>
      <c r="LJT60" s="43"/>
      <c r="LJU60" s="43"/>
      <c r="LJV60" s="43"/>
      <c r="LJW60" s="43"/>
      <c r="LJX60" s="43"/>
      <c r="LJY60" s="43"/>
      <c r="LJZ60" s="43"/>
      <c r="LKA60" s="43"/>
      <c r="LKB60" s="43"/>
      <c r="LKC60" s="43"/>
      <c r="LKD60" s="43"/>
      <c r="LKE60" s="43"/>
      <c r="LKF60" s="43"/>
      <c r="LKG60" s="43"/>
      <c r="LKH60" s="43"/>
      <c r="LKI60" s="43"/>
      <c r="LKJ60" s="43"/>
      <c r="LKK60" s="43"/>
      <c r="LKL60" s="43"/>
      <c r="LKM60" s="43"/>
      <c r="LKN60" s="43"/>
      <c r="LKO60" s="43"/>
      <c r="LKP60" s="43"/>
      <c r="LKQ60" s="43"/>
      <c r="LKR60" s="43"/>
      <c r="LKS60" s="43"/>
      <c r="LKT60" s="43"/>
      <c r="LKU60" s="43"/>
      <c r="LKV60" s="43"/>
      <c r="LKW60" s="43"/>
      <c r="LKX60" s="43"/>
      <c r="LKY60" s="43"/>
      <c r="LKZ60" s="43"/>
      <c r="LLA60" s="43"/>
      <c r="LLB60" s="43"/>
      <c r="LLC60" s="43"/>
      <c r="LLD60" s="43"/>
      <c r="LLE60" s="43"/>
      <c r="LLF60" s="43"/>
      <c r="LLG60" s="43"/>
      <c r="LLH60" s="43"/>
      <c r="LLI60" s="43"/>
      <c r="LLJ60" s="43"/>
      <c r="LLK60" s="43"/>
      <c r="LLL60" s="43"/>
      <c r="LLM60" s="43"/>
      <c r="LLN60" s="43"/>
      <c r="LLO60" s="43"/>
      <c r="LLP60" s="43"/>
      <c r="LLQ60" s="43"/>
      <c r="LLR60" s="43"/>
      <c r="LLS60" s="43"/>
      <c r="LLT60" s="43"/>
      <c r="LLU60" s="43"/>
      <c r="LLV60" s="43"/>
      <c r="LLW60" s="43"/>
      <c r="LLX60" s="43"/>
      <c r="LLY60" s="43"/>
      <c r="LLZ60" s="43"/>
      <c r="LMA60" s="43"/>
      <c r="LMB60" s="43"/>
      <c r="LMC60" s="43"/>
      <c r="LMD60" s="43"/>
      <c r="LME60" s="43"/>
      <c r="LMF60" s="43"/>
      <c r="LMG60" s="43"/>
      <c r="LMH60" s="43"/>
      <c r="LMI60" s="43"/>
      <c r="LMJ60" s="43"/>
      <c r="LMK60" s="43"/>
      <c r="LML60" s="43"/>
      <c r="LMM60" s="43"/>
      <c r="LMN60" s="43"/>
      <c r="LMO60" s="43"/>
      <c r="LMP60" s="43"/>
      <c r="LMQ60" s="43"/>
      <c r="LMR60" s="43"/>
      <c r="LMS60" s="43"/>
      <c r="LMT60" s="43"/>
      <c r="LMU60" s="43"/>
      <c r="LMV60" s="43"/>
      <c r="LMW60" s="43"/>
      <c r="LMX60" s="43"/>
      <c r="LMY60" s="43"/>
      <c r="LMZ60" s="43"/>
      <c r="LNA60" s="43"/>
      <c r="LNB60" s="43"/>
      <c r="LNC60" s="43"/>
      <c r="LND60" s="43"/>
      <c r="LNE60" s="43"/>
      <c r="LNF60" s="43"/>
      <c r="LNG60" s="43"/>
      <c r="LNH60" s="43"/>
      <c r="LNI60" s="43"/>
      <c r="LNJ60" s="43"/>
      <c r="LNK60" s="43"/>
      <c r="LNL60" s="43"/>
      <c r="LNM60" s="43"/>
      <c r="LNN60" s="43"/>
      <c r="LNO60" s="43"/>
      <c r="LNP60" s="43"/>
      <c r="LNQ60" s="43"/>
      <c r="LNR60" s="43"/>
      <c r="LNS60" s="43"/>
      <c r="LNT60" s="43"/>
      <c r="LNU60" s="43"/>
      <c r="LNV60" s="43"/>
      <c r="LNW60" s="43"/>
      <c r="LNX60" s="43"/>
      <c r="LNY60" s="43"/>
      <c r="LNZ60" s="43"/>
      <c r="LOA60" s="43"/>
      <c r="LOB60" s="43"/>
      <c r="LOC60" s="43"/>
      <c r="LOD60" s="43"/>
      <c r="LOE60" s="43"/>
      <c r="LOF60" s="43"/>
      <c r="LOG60" s="43"/>
      <c r="LOH60" s="43"/>
      <c r="LOI60" s="43"/>
      <c r="LOJ60" s="43"/>
      <c r="LOK60" s="43"/>
      <c r="LOL60" s="43"/>
      <c r="LOM60" s="43"/>
      <c r="LON60" s="43"/>
      <c r="LOO60" s="43"/>
      <c r="LOP60" s="43"/>
      <c r="LOQ60" s="43"/>
      <c r="LOR60" s="43"/>
      <c r="LOS60" s="43"/>
      <c r="LOT60" s="43"/>
      <c r="LOU60" s="43"/>
      <c r="LOV60" s="43"/>
      <c r="LOW60" s="43"/>
      <c r="LOX60" s="43"/>
      <c r="LOY60" s="43"/>
      <c r="LOZ60" s="43"/>
      <c r="LPA60" s="43"/>
      <c r="LPB60" s="43"/>
      <c r="LPC60" s="43"/>
      <c r="LPD60" s="43"/>
      <c r="LPE60" s="43"/>
      <c r="LPF60" s="43"/>
      <c r="LPG60" s="43"/>
      <c r="LPH60" s="43"/>
      <c r="LPI60" s="43"/>
      <c r="LPJ60" s="43"/>
      <c r="LPK60" s="43"/>
      <c r="LPL60" s="43"/>
      <c r="LPM60" s="43"/>
      <c r="LPN60" s="43"/>
      <c r="LPO60" s="43"/>
      <c r="LPP60" s="43"/>
      <c r="LPQ60" s="43"/>
      <c r="LPR60" s="43"/>
      <c r="LPS60" s="43"/>
      <c r="LPT60" s="43"/>
      <c r="LPU60" s="43"/>
      <c r="LPV60" s="43"/>
      <c r="LPW60" s="43"/>
      <c r="LPX60" s="43"/>
      <c r="LPY60" s="43"/>
      <c r="LPZ60" s="43"/>
      <c r="LQA60" s="43"/>
      <c r="LQB60" s="43"/>
      <c r="LQC60" s="43"/>
      <c r="LQD60" s="43"/>
      <c r="LQE60" s="43"/>
      <c r="LQF60" s="43"/>
      <c r="LQG60" s="43"/>
      <c r="LQH60" s="43"/>
      <c r="LQI60" s="43"/>
      <c r="LQJ60" s="43"/>
      <c r="LQK60" s="43"/>
      <c r="LQL60" s="43"/>
      <c r="LQM60" s="43"/>
      <c r="LQN60" s="43"/>
      <c r="LQO60" s="43"/>
      <c r="LQP60" s="43"/>
      <c r="LQQ60" s="43"/>
      <c r="LQR60" s="43"/>
      <c r="LQS60" s="43"/>
      <c r="LQT60" s="43"/>
      <c r="LQU60" s="43"/>
      <c r="LQV60" s="43"/>
      <c r="LQW60" s="43"/>
      <c r="LQX60" s="43"/>
      <c r="LQY60" s="43"/>
      <c r="LQZ60" s="43"/>
      <c r="LRA60" s="43"/>
      <c r="LRB60" s="43"/>
      <c r="LRC60" s="43"/>
      <c r="LRD60" s="43"/>
      <c r="LRE60" s="43"/>
      <c r="LRF60" s="43"/>
      <c r="LRG60" s="43"/>
      <c r="LRH60" s="43"/>
      <c r="LRI60" s="43"/>
      <c r="LRJ60" s="43"/>
      <c r="LRK60" s="43"/>
      <c r="LRL60" s="43"/>
      <c r="LRM60" s="43"/>
      <c r="LRN60" s="43"/>
      <c r="LRO60" s="43"/>
      <c r="LRP60" s="43"/>
      <c r="LRQ60" s="43"/>
      <c r="LRR60" s="43"/>
      <c r="LRS60" s="43"/>
      <c r="LRT60" s="43"/>
      <c r="LRU60" s="43"/>
      <c r="LRV60" s="43"/>
      <c r="LRW60" s="43"/>
      <c r="LRX60" s="43"/>
      <c r="LRY60" s="43"/>
      <c r="LRZ60" s="43"/>
      <c r="LSA60" s="43"/>
      <c r="LSB60" s="43"/>
      <c r="LSC60" s="43"/>
      <c r="LSD60" s="43"/>
      <c r="LSE60" s="43"/>
      <c r="LSF60" s="43"/>
      <c r="LSG60" s="43"/>
      <c r="LSH60" s="43"/>
      <c r="LSI60" s="43"/>
      <c r="LSJ60" s="43"/>
      <c r="LSK60" s="43"/>
      <c r="LSL60" s="43"/>
      <c r="LSM60" s="43"/>
      <c r="LSN60" s="43"/>
      <c r="LSO60" s="43"/>
      <c r="LSP60" s="43"/>
      <c r="LSQ60" s="43"/>
      <c r="LSR60" s="43"/>
      <c r="LSS60" s="43"/>
      <c r="LST60" s="43"/>
      <c r="LSU60" s="43"/>
      <c r="LSV60" s="43"/>
      <c r="LSW60" s="43"/>
      <c r="LSX60" s="43"/>
      <c r="LSY60" s="43"/>
      <c r="LSZ60" s="43"/>
      <c r="LTA60" s="43"/>
      <c r="LTB60" s="43"/>
      <c r="LTC60" s="43"/>
      <c r="LTD60" s="43"/>
      <c r="LTE60" s="43"/>
      <c r="LTF60" s="43"/>
      <c r="LTG60" s="43"/>
      <c r="LTH60" s="43"/>
      <c r="LTI60" s="43"/>
      <c r="LTJ60" s="43"/>
      <c r="LTK60" s="43"/>
      <c r="LTL60" s="43"/>
      <c r="LTM60" s="43"/>
      <c r="LTN60" s="43"/>
      <c r="LTO60" s="43"/>
      <c r="LTP60" s="43"/>
      <c r="LTQ60" s="43"/>
      <c r="LTR60" s="43"/>
      <c r="LTS60" s="43"/>
      <c r="LTT60" s="43"/>
      <c r="LTU60" s="43"/>
      <c r="LTV60" s="43"/>
      <c r="LTW60" s="43"/>
      <c r="LTX60" s="43"/>
      <c r="LTY60" s="43"/>
      <c r="LTZ60" s="43"/>
      <c r="LUA60" s="43"/>
      <c r="LUB60" s="43"/>
      <c r="LUC60" s="43"/>
      <c r="LUD60" s="43"/>
      <c r="LUE60" s="43"/>
      <c r="LUF60" s="43"/>
      <c r="LUG60" s="43"/>
      <c r="LUH60" s="43"/>
      <c r="LUI60" s="43"/>
      <c r="LUJ60" s="43"/>
      <c r="LUK60" s="43"/>
      <c r="LUL60" s="43"/>
      <c r="LUM60" s="43"/>
      <c r="LUN60" s="43"/>
      <c r="LUO60" s="43"/>
      <c r="LUP60" s="43"/>
      <c r="LUQ60" s="43"/>
      <c r="LUR60" s="43"/>
      <c r="LUS60" s="43"/>
      <c r="LUT60" s="43"/>
      <c r="LUU60" s="43"/>
      <c r="LUV60" s="43"/>
      <c r="LUW60" s="43"/>
      <c r="LUX60" s="43"/>
      <c r="LUY60" s="43"/>
      <c r="LUZ60" s="43"/>
      <c r="LVA60" s="43"/>
      <c r="LVB60" s="43"/>
      <c r="LVC60" s="43"/>
      <c r="LVD60" s="43"/>
      <c r="LVE60" s="43"/>
      <c r="LVF60" s="43"/>
      <c r="LVG60" s="43"/>
      <c r="LVH60" s="43"/>
      <c r="LVI60" s="43"/>
      <c r="LVJ60" s="43"/>
      <c r="LVK60" s="43"/>
      <c r="LVL60" s="43"/>
      <c r="LVM60" s="43"/>
      <c r="LVN60" s="43"/>
      <c r="LVO60" s="43"/>
      <c r="LVP60" s="43"/>
      <c r="LVQ60" s="43"/>
      <c r="LVR60" s="43"/>
      <c r="LVS60" s="43"/>
      <c r="LVT60" s="43"/>
      <c r="LVU60" s="43"/>
      <c r="LVV60" s="43"/>
      <c r="LVW60" s="43"/>
      <c r="LVX60" s="43"/>
      <c r="LVY60" s="43"/>
      <c r="LVZ60" s="43"/>
      <c r="LWA60" s="43"/>
      <c r="LWB60" s="43"/>
      <c r="LWC60" s="43"/>
      <c r="LWD60" s="43"/>
      <c r="LWE60" s="43"/>
      <c r="LWF60" s="43"/>
      <c r="LWG60" s="43"/>
      <c r="LWH60" s="43"/>
      <c r="LWI60" s="43"/>
      <c r="LWJ60" s="43"/>
      <c r="LWK60" s="43"/>
      <c r="LWL60" s="43"/>
      <c r="LWM60" s="43"/>
      <c r="LWN60" s="43"/>
      <c r="LWO60" s="43"/>
      <c r="LWP60" s="43"/>
      <c r="LWQ60" s="43"/>
      <c r="LWR60" s="43"/>
      <c r="LWS60" s="43"/>
      <c r="LWT60" s="43"/>
      <c r="LWU60" s="43"/>
      <c r="LWV60" s="43"/>
      <c r="LWW60" s="43"/>
      <c r="LWX60" s="43"/>
      <c r="LWY60" s="43"/>
      <c r="LWZ60" s="43"/>
      <c r="LXA60" s="43"/>
      <c r="LXB60" s="43"/>
      <c r="LXC60" s="43"/>
      <c r="LXD60" s="43"/>
      <c r="LXE60" s="43"/>
      <c r="LXF60" s="43"/>
      <c r="LXG60" s="43"/>
      <c r="LXH60" s="43"/>
      <c r="LXI60" s="43"/>
      <c r="LXJ60" s="43"/>
      <c r="LXK60" s="43"/>
      <c r="LXL60" s="43"/>
      <c r="LXM60" s="43"/>
      <c r="LXN60" s="43"/>
      <c r="LXO60" s="43"/>
      <c r="LXP60" s="43"/>
      <c r="LXQ60" s="43"/>
      <c r="LXR60" s="43"/>
      <c r="LXS60" s="43"/>
      <c r="LXT60" s="43"/>
      <c r="LXU60" s="43"/>
      <c r="LXV60" s="43"/>
      <c r="LXW60" s="43"/>
      <c r="LXX60" s="43"/>
      <c r="LXY60" s="43"/>
      <c r="LXZ60" s="43"/>
      <c r="LYA60" s="43"/>
      <c r="LYB60" s="43"/>
      <c r="LYC60" s="43"/>
      <c r="LYD60" s="43"/>
      <c r="LYE60" s="43"/>
      <c r="LYF60" s="43"/>
      <c r="LYG60" s="43"/>
      <c r="LYH60" s="43"/>
      <c r="LYI60" s="43"/>
      <c r="LYJ60" s="43"/>
      <c r="LYK60" s="43"/>
      <c r="LYL60" s="43"/>
      <c r="LYM60" s="43"/>
      <c r="LYN60" s="43"/>
      <c r="LYO60" s="43"/>
      <c r="LYP60" s="43"/>
      <c r="LYQ60" s="43"/>
      <c r="LYR60" s="43"/>
      <c r="LYS60" s="43"/>
      <c r="LYT60" s="43"/>
      <c r="LYU60" s="43"/>
      <c r="LYV60" s="43"/>
      <c r="LYW60" s="43"/>
      <c r="LYX60" s="43"/>
      <c r="LYY60" s="43"/>
      <c r="LYZ60" s="43"/>
      <c r="LZA60" s="43"/>
      <c r="LZB60" s="43"/>
      <c r="LZC60" s="43"/>
      <c r="LZD60" s="43"/>
      <c r="LZE60" s="43"/>
      <c r="LZF60" s="43"/>
      <c r="LZG60" s="43"/>
      <c r="LZH60" s="43"/>
      <c r="LZI60" s="43"/>
      <c r="LZJ60" s="43"/>
      <c r="LZK60" s="43"/>
      <c r="LZL60" s="43"/>
      <c r="LZM60" s="43"/>
      <c r="LZN60" s="43"/>
      <c r="LZO60" s="43"/>
      <c r="LZP60" s="43"/>
      <c r="LZQ60" s="43"/>
      <c r="LZR60" s="43"/>
      <c r="LZS60" s="43"/>
      <c r="LZT60" s="43"/>
      <c r="LZU60" s="43"/>
      <c r="LZV60" s="43"/>
      <c r="LZW60" s="43"/>
      <c r="LZX60" s="43"/>
      <c r="LZY60" s="43"/>
      <c r="LZZ60" s="43"/>
      <c r="MAA60" s="43"/>
      <c r="MAB60" s="43"/>
      <c r="MAC60" s="43"/>
      <c r="MAD60" s="43"/>
      <c r="MAE60" s="43"/>
      <c r="MAF60" s="43"/>
      <c r="MAG60" s="43"/>
      <c r="MAH60" s="43"/>
      <c r="MAI60" s="43"/>
      <c r="MAJ60" s="43"/>
      <c r="MAK60" s="43"/>
      <c r="MAL60" s="43"/>
      <c r="MAM60" s="43"/>
      <c r="MAN60" s="43"/>
      <c r="MAO60" s="43"/>
      <c r="MAP60" s="43"/>
      <c r="MAQ60" s="43"/>
      <c r="MAR60" s="43"/>
      <c r="MAS60" s="43"/>
      <c r="MAT60" s="43"/>
      <c r="MAU60" s="43"/>
      <c r="MAV60" s="43"/>
      <c r="MAW60" s="43"/>
      <c r="MAX60" s="43"/>
      <c r="MAY60" s="43"/>
      <c r="MAZ60" s="43"/>
      <c r="MBA60" s="43"/>
      <c r="MBB60" s="43"/>
      <c r="MBC60" s="43"/>
      <c r="MBD60" s="43"/>
      <c r="MBE60" s="43"/>
      <c r="MBF60" s="43"/>
      <c r="MBG60" s="43"/>
      <c r="MBH60" s="43"/>
      <c r="MBI60" s="43"/>
      <c r="MBJ60" s="43"/>
      <c r="MBK60" s="43"/>
      <c r="MBL60" s="43"/>
      <c r="MBM60" s="43"/>
      <c r="MBN60" s="43"/>
      <c r="MBO60" s="43"/>
      <c r="MBP60" s="43"/>
      <c r="MBQ60" s="43"/>
      <c r="MBR60" s="43"/>
      <c r="MBS60" s="43"/>
      <c r="MBT60" s="43"/>
      <c r="MBU60" s="43"/>
      <c r="MBV60" s="43"/>
      <c r="MBW60" s="43"/>
      <c r="MBX60" s="43"/>
      <c r="MBY60" s="43"/>
      <c r="MBZ60" s="43"/>
      <c r="MCA60" s="43"/>
      <c r="MCB60" s="43"/>
      <c r="MCC60" s="43"/>
      <c r="MCD60" s="43"/>
      <c r="MCE60" s="43"/>
      <c r="MCF60" s="43"/>
      <c r="MCG60" s="43"/>
      <c r="MCH60" s="43"/>
      <c r="MCI60" s="43"/>
      <c r="MCJ60" s="43"/>
      <c r="MCK60" s="43"/>
      <c r="MCL60" s="43"/>
      <c r="MCM60" s="43"/>
      <c r="MCN60" s="43"/>
      <c r="MCO60" s="43"/>
      <c r="MCP60" s="43"/>
      <c r="MCQ60" s="43"/>
      <c r="MCR60" s="43"/>
      <c r="MCS60" s="43"/>
      <c r="MCT60" s="43"/>
      <c r="MCU60" s="43"/>
      <c r="MCV60" s="43"/>
      <c r="MCW60" s="43"/>
      <c r="MCX60" s="43"/>
      <c r="MCY60" s="43"/>
      <c r="MCZ60" s="43"/>
      <c r="MDA60" s="43"/>
      <c r="MDB60" s="43"/>
      <c r="MDC60" s="43"/>
      <c r="MDD60" s="43"/>
      <c r="MDE60" s="43"/>
      <c r="MDF60" s="43"/>
      <c r="MDG60" s="43"/>
      <c r="MDH60" s="43"/>
      <c r="MDI60" s="43"/>
      <c r="MDJ60" s="43"/>
      <c r="MDK60" s="43"/>
      <c r="MDL60" s="43"/>
      <c r="MDM60" s="43"/>
      <c r="MDN60" s="43"/>
      <c r="MDO60" s="43"/>
      <c r="MDP60" s="43"/>
      <c r="MDQ60" s="43"/>
      <c r="MDR60" s="43"/>
      <c r="MDS60" s="43"/>
      <c r="MDT60" s="43"/>
      <c r="MDU60" s="43"/>
      <c r="MDV60" s="43"/>
      <c r="MDW60" s="43"/>
      <c r="MDX60" s="43"/>
      <c r="MDY60" s="43"/>
      <c r="MDZ60" s="43"/>
      <c r="MEA60" s="43"/>
      <c r="MEB60" s="43"/>
      <c r="MEC60" s="43"/>
      <c r="MED60" s="43"/>
      <c r="MEE60" s="43"/>
      <c r="MEF60" s="43"/>
      <c r="MEG60" s="43"/>
      <c r="MEH60" s="43"/>
      <c r="MEI60" s="43"/>
      <c r="MEJ60" s="43"/>
      <c r="MEK60" s="43"/>
      <c r="MEL60" s="43"/>
      <c r="MEM60" s="43"/>
      <c r="MEN60" s="43"/>
      <c r="MEO60" s="43"/>
      <c r="MEP60" s="43"/>
      <c r="MEQ60" s="43"/>
      <c r="MER60" s="43"/>
      <c r="MES60" s="43"/>
      <c r="MET60" s="43"/>
      <c r="MEU60" s="43"/>
      <c r="MEV60" s="43"/>
      <c r="MEW60" s="43"/>
      <c r="MEX60" s="43"/>
      <c r="MEY60" s="43"/>
      <c r="MEZ60" s="43"/>
      <c r="MFA60" s="43"/>
      <c r="MFB60" s="43"/>
      <c r="MFC60" s="43"/>
      <c r="MFD60" s="43"/>
      <c r="MFE60" s="43"/>
      <c r="MFF60" s="43"/>
      <c r="MFG60" s="43"/>
      <c r="MFH60" s="43"/>
      <c r="MFI60" s="43"/>
      <c r="MFJ60" s="43"/>
      <c r="MFK60" s="43"/>
      <c r="MFL60" s="43"/>
      <c r="MFM60" s="43"/>
      <c r="MFN60" s="43"/>
      <c r="MFO60" s="43"/>
      <c r="MFP60" s="43"/>
      <c r="MFQ60" s="43"/>
      <c r="MFR60" s="43"/>
      <c r="MFS60" s="43"/>
      <c r="MFT60" s="43"/>
      <c r="MFU60" s="43"/>
      <c r="MFV60" s="43"/>
      <c r="MFW60" s="43"/>
      <c r="MFX60" s="43"/>
      <c r="MFY60" s="43"/>
      <c r="MFZ60" s="43"/>
      <c r="MGA60" s="43"/>
      <c r="MGB60" s="43"/>
      <c r="MGC60" s="43"/>
      <c r="MGD60" s="43"/>
      <c r="MGE60" s="43"/>
      <c r="MGF60" s="43"/>
      <c r="MGG60" s="43"/>
      <c r="MGH60" s="43"/>
      <c r="MGI60" s="43"/>
      <c r="MGJ60" s="43"/>
      <c r="MGK60" s="43"/>
      <c r="MGL60" s="43"/>
      <c r="MGM60" s="43"/>
      <c r="MGN60" s="43"/>
      <c r="MGO60" s="43"/>
      <c r="MGP60" s="43"/>
      <c r="MGQ60" s="43"/>
      <c r="MGR60" s="43"/>
      <c r="MGS60" s="43"/>
      <c r="MGT60" s="43"/>
      <c r="MGU60" s="43"/>
      <c r="MGV60" s="43"/>
      <c r="MGW60" s="43"/>
      <c r="MGX60" s="43"/>
      <c r="MGY60" s="43"/>
      <c r="MGZ60" s="43"/>
      <c r="MHA60" s="43"/>
      <c r="MHB60" s="43"/>
      <c r="MHC60" s="43"/>
      <c r="MHD60" s="43"/>
      <c r="MHE60" s="43"/>
      <c r="MHF60" s="43"/>
      <c r="MHG60" s="43"/>
      <c r="MHH60" s="43"/>
      <c r="MHI60" s="43"/>
      <c r="MHJ60" s="43"/>
      <c r="MHK60" s="43"/>
      <c r="MHL60" s="43"/>
      <c r="MHM60" s="43"/>
      <c r="MHN60" s="43"/>
      <c r="MHO60" s="43"/>
      <c r="MHP60" s="43"/>
      <c r="MHQ60" s="43"/>
      <c r="MHR60" s="43"/>
      <c r="MHS60" s="43"/>
      <c r="MHT60" s="43"/>
      <c r="MHU60" s="43"/>
      <c r="MHV60" s="43"/>
      <c r="MHW60" s="43"/>
      <c r="MHX60" s="43"/>
      <c r="MHY60" s="43"/>
      <c r="MHZ60" s="43"/>
      <c r="MIA60" s="43"/>
      <c r="MIB60" s="43"/>
      <c r="MIC60" s="43"/>
      <c r="MID60" s="43"/>
      <c r="MIE60" s="43"/>
      <c r="MIF60" s="43"/>
      <c r="MIG60" s="43"/>
      <c r="MIH60" s="43"/>
      <c r="MII60" s="43"/>
      <c r="MIJ60" s="43"/>
      <c r="MIK60" s="43"/>
      <c r="MIL60" s="43"/>
      <c r="MIM60" s="43"/>
      <c r="MIN60" s="43"/>
      <c r="MIO60" s="43"/>
      <c r="MIP60" s="43"/>
      <c r="MIQ60" s="43"/>
      <c r="MIR60" s="43"/>
      <c r="MIS60" s="43"/>
      <c r="MIT60" s="43"/>
      <c r="MIU60" s="43"/>
      <c r="MIV60" s="43"/>
      <c r="MIW60" s="43"/>
      <c r="MIX60" s="43"/>
      <c r="MIY60" s="43"/>
      <c r="MIZ60" s="43"/>
      <c r="MJA60" s="43"/>
      <c r="MJB60" s="43"/>
      <c r="MJC60" s="43"/>
      <c r="MJD60" s="43"/>
      <c r="MJE60" s="43"/>
      <c r="MJF60" s="43"/>
      <c r="MJG60" s="43"/>
      <c r="MJH60" s="43"/>
      <c r="MJI60" s="43"/>
      <c r="MJJ60" s="43"/>
      <c r="MJK60" s="43"/>
      <c r="MJL60" s="43"/>
      <c r="MJM60" s="43"/>
      <c r="MJN60" s="43"/>
      <c r="MJO60" s="43"/>
      <c r="MJP60" s="43"/>
      <c r="MJQ60" s="43"/>
      <c r="MJR60" s="43"/>
      <c r="MJS60" s="43"/>
      <c r="MJT60" s="43"/>
      <c r="MJU60" s="43"/>
      <c r="MJV60" s="43"/>
      <c r="MJW60" s="43"/>
      <c r="MJX60" s="43"/>
      <c r="MJY60" s="43"/>
      <c r="MJZ60" s="43"/>
      <c r="MKA60" s="43"/>
      <c r="MKB60" s="43"/>
      <c r="MKC60" s="43"/>
      <c r="MKD60" s="43"/>
      <c r="MKE60" s="43"/>
      <c r="MKF60" s="43"/>
      <c r="MKG60" s="43"/>
      <c r="MKH60" s="43"/>
      <c r="MKI60" s="43"/>
      <c r="MKJ60" s="43"/>
      <c r="MKK60" s="43"/>
      <c r="MKL60" s="43"/>
      <c r="MKM60" s="43"/>
      <c r="MKN60" s="43"/>
      <c r="MKO60" s="43"/>
      <c r="MKP60" s="43"/>
      <c r="MKQ60" s="43"/>
      <c r="MKR60" s="43"/>
      <c r="MKS60" s="43"/>
      <c r="MKT60" s="43"/>
      <c r="MKU60" s="43"/>
      <c r="MKV60" s="43"/>
      <c r="MKW60" s="43"/>
      <c r="MKX60" s="43"/>
      <c r="MKY60" s="43"/>
      <c r="MKZ60" s="43"/>
      <c r="MLA60" s="43"/>
      <c r="MLB60" s="43"/>
      <c r="MLC60" s="43"/>
      <c r="MLD60" s="43"/>
      <c r="MLE60" s="43"/>
      <c r="MLF60" s="43"/>
      <c r="MLG60" s="43"/>
      <c r="MLH60" s="43"/>
      <c r="MLI60" s="43"/>
      <c r="MLJ60" s="43"/>
      <c r="MLK60" s="43"/>
      <c r="MLL60" s="43"/>
      <c r="MLM60" s="43"/>
      <c r="MLN60" s="43"/>
      <c r="MLO60" s="43"/>
      <c r="MLP60" s="43"/>
      <c r="MLQ60" s="43"/>
      <c r="MLR60" s="43"/>
      <c r="MLS60" s="43"/>
      <c r="MLT60" s="43"/>
      <c r="MLU60" s="43"/>
      <c r="MLV60" s="43"/>
      <c r="MLW60" s="43"/>
      <c r="MLX60" s="43"/>
      <c r="MLY60" s="43"/>
      <c r="MLZ60" s="43"/>
      <c r="MMA60" s="43"/>
      <c r="MMB60" s="43"/>
      <c r="MMC60" s="43"/>
      <c r="MMD60" s="43"/>
      <c r="MME60" s="43"/>
      <c r="MMF60" s="43"/>
      <c r="MMG60" s="43"/>
      <c r="MMH60" s="43"/>
      <c r="MMI60" s="43"/>
      <c r="MMJ60" s="43"/>
      <c r="MMK60" s="43"/>
      <c r="MML60" s="43"/>
      <c r="MMM60" s="43"/>
      <c r="MMN60" s="43"/>
      <c r="MMO60" s="43"/>
      <c r="MMP60" s="43"/>
      <c r="MMQ60" s="43"/>
      <c r="MMR60" s="43"/>
      <c r="MMS60" s="43"/>
      <c r="MMT60" s="43"/>
      <c r="MMU60" s="43"/>
      <c r="MMV60" s="43"/>
      <c r="MMW60" s="43"/>
      <c r="MMX60" s="43"/>
      <c r="MMY60" s="43"/>
      <c r="MMZ60" s="43"/>
      <c r="MNA60" s="43"/>
      <c r="MNB60" s="43"/>
      <c r="MNC60" s="43"/>
      <c r="MND60" s="43"/>
      <c r="MNE60" s="43"/>
      <c r="MNF60" s="43"/>
      <c r="MNG60" s="43"/>
      <c r="MNH60" s="43"/>
      <c r="MNI60" s="43"/>
      <c r="MNJ60" s="43"/>
      <c r="MNK60" s="43"/>
      <c r="MNL60" s="43"/>
      <c r="MNM60" s="43"/>
      <c r="MNN60" s="43"/>
      <c r="MNO60" s="43"/>
      <c r="MNP60" s="43"/>
      <c r="MNQ60" s="43"/>
      <c r="MNR60" s="43"/>
      <c r="MNS60" s="43"/>
      <c r="MNT60" s="43"/>
      <c r="MNU60" s="43"/>
      <c r="MNV60" s="43"/>
      <c r="MNW60" s="43"/>
      <c r="MNX60" s="43"/>
      <c r="MNY60" s="43"/>
      <c r="MNZ60" s="43"/>
      <c r="MOA60" s="43"/>
      <c r="MOB60" s="43"/>
      <c r="MOC60" s="43"/>
      <c r="MOD60" s="43"/>
      <c r="MOE60" s="43"/>
      <c r="MOF60" s="43"/>
      <c r="MOG60" s="43"/>
      <c r="MOH60" s="43"/>
      <c r="MOI60" s="43"/>
      <c r="MOJ60" s="43"/>
      <c r="MOK60" s="43"/>
      <c r="MOL60" s="43"/>
      <c r="MOM60" s="43"/>
      <c r="MON60" s="43"/>
      <c r="MOO60" s="43"/>
      <c r="MOP60" s="43"/>
      <c r="MOQ60" s="43"/>
      <c r="MOR60" s="43"/>
      <c r="MOS60" s="43"/>
      <c r="MOT60" s="43"/>
      <c r="MOU60" s="43"/>
      <c r="MOV60" s="43"/>
      <c r="MOW60" s="43"/>
      <c r="MOX60" s="43"/>
      <c r="MOY60" s="43"/>
      <c r="MOZ60" s="43"/>
      <c r="MPA60" s="43"/>
      <c r="MPB60" s="43"/>
      <c r="MPC60" s="43"/>
      <c r="MPD60" s="43"/>
      <c r="MPE60" s="43"/>
      <c r="MPF60" s="43"/>
      <c r="MPG60" s="43"/>
      <c r="MPH60" s="43"/>
      <c r="MPI60" s="43"/>
      <c r="MPJ60" s="43"/>
      <c r="MPK60" s="43"/>
      <c r="MPL60" s="43"/>
      <c r="MPM60" s="43"/>
      <c r="MPN60" s="43"/>
      <c r="MPO60" s="43"/>
      <c r="MPP60" s="43"/>
      <c r="MPQ60" s="43"/>
      <c r="MPR60" s="43"/>
      <c r="MPS60" s="43"/>
      <c r="MPT60" s="43"/>
      <c r="MPU60" s="43"/>
      <c r="MPV60" s="43"/>
      <c r="MPW60" s="43"/>
      <c r="MPX60" s="43"/>
      <c r="MPY60" s="43"/>
      <c r="MPZ60" s="43"/>
      <c r="MQA60" s="43"/>
      <c r="MQB60" s="43"/>
      <c r="MQC60" s="43"/>
      <c r="MQD60" s="43"/>
      <c r="MQE60" s="43"/>
      <c r="MQF60" s="43"/>
      <c r="MQG60" s="43"/>
      <c r="MQH60" s="43"/>
      <c r="MQI60" s="43"/>
      <c r="MQJ60" s="43"/>
      <c r="MQK60" s="43"/>
      <c r="MQL60" s="43"/>
      <c r="MQM60" s="43"/>
      <c r="MQN60" s="43"/>
      <c r="MQO60" s="43"/>
      <c r="MQP60" s="43"/>
      <c r="MQQ60" s="43"/>
      <c r="MQR60" s="43"/>
      <c r="MQS60" s="43"/>
      <c r="MQT60" s="43"/>
      <c r="MQU60" s="43"/>
      <c r="MQV60" s="43"/>
      <c r="MQW60" s="43"/>
      <c r="MQX60" s="43"/>
      <c r="MQY60" s="43"/>
      <c r="MQZ60" s="43"/>
      <c r="MRA60" s="43"/>
      <c r="MRB60" s="43"/>
      <c r="MRC60" s="43"/>
      <c r="MRD60" s="43"/>
      <c r="MRE60" s="43"/>
      <c r="MRF60" s="43"/>
      <c r="MRG60" s="43"/>
      <c r="MRH60" s="43"/>
      <c r="MRI60" s="43"/>
      <c r="MRJ60" s="43"/>
      <c r="MRK60" s="43"/>
      <c r="MRL60" s="43"/>
      <c r="MRM60" s="43"/>
      <c r="MRN60" s="43"/>
      <c r="MRO60" s="43"/>
      <c r="MRP60" s="43"/>
      <c r="MRQ60" s="43"/>
      <c r="MRR60" s="43"/>
      <c r="MRS60" s="43"/>
      <c r="MRT60" s="43"/>
      <c r="MRU60" s="43"/>
      <c r="MRV60" s="43"/>
      <c r="MRW60" s="43"/>
      <c r="MRX60" s="43"/>
      <c r="MRY60" s="43"/>
      <c r="MRZ60" s="43"/>
      <c r="MSA60" s="43"/>
      <c r="MSB60" s="43"/>
      <c r="MSC60" s="43"/>
      <c r="MSD60" s="43"/>
      <c r="MSE60" s="43"/>
      <c r="MSF60" s="43"/>
      <c r="MSG60" s="43"/>
      <c r="MSH60" s="43"/>
      <c r="MSI60" s="43"/>
      <c r="MSJ60" s="43"/>
      <c r="MSK60" s="43"/>
      <c r="MSL60" s="43"/>
      <c r="MSM60" s="43"/>
      <c r="MSN60" s="43"/>
      <c r="MSO60" s="43"/>
      <c r="MSP60" s="43"/>
      <c r="MSQ60" s="43"/>
      <c r="MSR60" s="43"/>
      <c r="MSS60" s="43"/>
      <c r="MST60" s="43"/>
      <c r="MSU60" s="43"/>
      <c r="MSV60" s="43"/>
      <c r="MSW60" s="43"/>
      <c r="MSX60" s="43"/>
      <c r="MSY60" s="43"/>
      <c r="MSZ60" s="43"/>
      <c r="MTA60" s="43"/>
      <c r="MTB60" s="43"/>
      <c r="MTC60" s="43"/>
      <c r="MTD60" s="43"/>
      <c r="MTE60" s="43"/>
      <c r="MTF60" s="43"/>
      <c r="MTG60" s="43"/>
      <c r="MTH60" s="43"/>
      <c r="MTI60" s="43"/>
      <c r="MTJ60" s="43"/>
      <c r="MTK60" s="43"/>
      <c r="MTL60" s="43"/>
      <c r="MTM60" s="43"/>
      <c r="MTN60" s="43"/>
      <c r="MTO60" s="43"/>
      <c r="MTP60" s="43"/>
      <c r="MTQ60" s="43"/>
      <c r="MTR60" s="43"/>
      <c r="MTS60" s="43"/>
      <c r="MTT60" s="43"/>
      <c r="MTU60" s="43"/>
      <c r="MTV60" s="43"/>
      <c r="MTW60" s="43"/>
      <c r="MTX60" s="43"/>
      <c r="MTY60" s="43"/>
      <c r="MTZ60" s="43"/>
      <c r="MUA60" s="43"/>
      <c r="MUB60" s="43"/>
      <c r="MUC60" s="43"/>
      <c r="MUD60" s="43"/>
      <c r="MUE60" s="43"/>
      <c r="MUF60" s="43"/>
      <c r="MUG60" s="43"/>
      <c r="MUH60" s="43"/>
      <c r="MUI60" s="43"/>
      <c r="MUJ60" s="43"/>
      <c r="MUK60" s="43"/>
      <c r="MUL60" s="43"/>
      <c r="MUM60" s="43"/>
      <c r="MUN60" s="43"/>
      <c r="MUO60" s="43"/>
      <c r="MUP60" s="43"/>
      <c r="MUQ60" s="43"/>
      <c r="MUR60" s="43"/>
      <c r="MUS60" s="43"/>
      <c r="MUT60" s="43"/>
      <c r="MUU60" s="43"/>
      <c r="MUV60" s="43"/>
      <c r="MUW60" s="43"/>
      <c r="MUX60" s="43"/>
      <c r="MUY60" s="43"/>
      <c r="MUZ60" s="43"/>
      <c r="MVA60" s="43"/>
      <c r="MVB60" s="43"/>
      <c r="MVC60" s="43"/>
      <c r="MVD60" s="43"/>
      <c r="MVE60" s="43"/>
      <c r="MVF60" s="43"/>
      <c r="MVG60" s="43"/>
      <c r="MVH60" s="43"/>
      <c r="MVI60" s="43"/>
      <c r="MVJ60" s="43"/>
      <c r="MVK60" s="43"/>
      <c r="MVL60" s="43"/>
      <c r="MVM60" s="43"/>
      <c r="MVN60" s="43"/>
      <c r="MVO60" s="43"/>
      <c r="MVP60" s="43"/>
      <c r="MVQ60" s="43"/>
      <c r="MVR60" s="43"/>
      <c r="MVS60" s="43"/>
      <c r="MVT60" s="43"/>
      <c r="MVU60" s="43"/>
      <c r="MVV60" s="43"/>
      <c r="MVW60" s="43"/>
      <c r="MVX60" s="43"/>
      <c r="MVY60" s="43"/>
      <c r="MVZ60" s="43"/>
      <c r="MWA60" s="43"/>
      <c r="MWB60" s="43"/>
      <c r="MWC60" s="43"/>
      <c r="MWD60" s="43"/>
      <c r="MWE60" s="43"/>
      <c r="MWF60" s="43"/>
      <c r="MWG60" s="43"/>
      <c r="MWH60" s="43"/>
      <c r="MWI60" s="43"/>
      <c r="MWJ60" s="43"/>
      <c r="MWK60" s="43"/>
      <c r="MWL60" s="43"/>
      <c r="MWM60" s="43"/>
      <c r="MWN60" s="43"/>
      <c r="MWO60" s="43"/>
      <c r="MWP60" s="43"/>
      <c r="MWQ60" s="43"/>
      <c r="MWR60" s="43"/>
      <c r="MWS60" s="43"/>
      <c r="MWT60" s="43"/>
      <c r="MWU60" s="43"/>
      <c r="MWV60" s="43"/>
      <c r="MWW60" s="43"/>
      <c r="MWX60" s="43"/>
      <c r="MWY60" s="43"/>
      <c r="MWZ60" s="43"/>
      <c r="MXA60" s="43"/>
      <c r="MXB60" s="43"/>
      <c r="MXC60" s="43"/>
      <c r="MXD60" s="43"/>
      <c r="MXE60" s="43"/>
      <c r="MXF60" s="43"/>
      <c r="MXG60" s="43"/>
      <c r="MXH60" s="43"/>
      <c r="MXI60" s="43"/>
      <c r="MXJ60" s="43"/>
      <c r="MXK60" s="43"/>
      <c r="MXL60" s="43"/>
      <c r="MXM60" s="43"/>
      <c r="MXN60" s="43"/>
      <c r="MXO60" s="43"/>
      <c r="MXP60" s="43"/>
      <c r="MXQ60" s="43"/>
      <c r="MXR60" s="43"/>
      <c r="MXS60" s="43"/>
      <c r="MXT60" s="43"/>
      <c r="MXU60" s="43"/>
      <c r="MXV60" s="43"/>
      <c r="MXW60" s="43"/>
      <c r="MXX60" s="43"/>
      <c r="MXY60" s="43"/>
      <c r="MXZ60" s="43"/>
      <c r="MYA60" s="43"/>
      <c r="MYB60" s="43"/>
      <c r="MYC60" s="43"/>
      <c r="MYD60" s="43"/>
      <c r="MYE60" s="43"/>
      <c r="MYF60" s="43"/>
      <c r="MYG60" s="43"/>
      <c r="MYH60" s="43"/>
      <c r="MYI60" s="43"/>
      <c r="MYJ60" s="43"/>
      <c r="MYK60" s="43"/>
      <c r="MYL60" s="43"/>
      <c r="MYM60" s="43"/>
      <c r="MYN60" s="43"/>
      <c r="MYO60" s="43"/>
      <c r="MYP60" s="43"/>
      <c r="MYQ60" s="43"/>
      <c r="MYR60" s="43"/>
      <c r="MYS60" s="43"/>
      <c r="MYT60" s="43"/>
      <c r="MYU60" s="43"/>
      <c r="MYV60" s="43"/>
      <c r="MYW60" s="43"/>
      <c r="MYX60" s="43"/>
      <c r="MYY60" s="43"/>
      <c r="MYZ60" s="43"/>
      <c r="MZA60" s="43"/>
      <c r="MZB60" s="43"/>
      <c r="MZC60" s="43"/>
      <c r="MZD60" s="43"/>
      <c r="MZE60" s="43"/>
      <c r="MZF60" s="43"/>
      <c r="MZG60" s="43"/>
      <c r="MZH60" s="43"/>
      <c r="MZI60" s="43"/>
      <c r="MZJ60" s="43"/>
      <c r="MZK60" s="43"/>
      <c r="MZL60" s="43"/>
      <c r="MZM60" s="43"/>
      <c r="MZN60" s="43"/>
      <c r="MZO60" s="43"/>
      <c r="MZP60" s="43"/>
      <c r="MZQ60" s="43"/>
      <c r="MZR60" s="43"/>
      <c r="MZS60" s="43"/>
      <c r="MZT60" s="43"/>
      <c r="MZU60" s="43"/>
      <c r="MZV60" s="43"/>
      <c r="MZW60" s="43"/>
      <c r="MZX60" s="43"/>
      <c r="MZY60" s="43"/>
      <c r="MZZ60" s="43"/>
      <c r="NAA60" s="43"/>
      <c r="NAB60" s="43"/>
      <c r="NAC60" s="43"/>
      <c r="NAD60" s="43"/>
      <c r="NAE60" s="43"/>
      <c r="NAF60" s="43"/>
      <c r="NAG60" s="43"/>
      <c r="NAH60" s="43"/>
      <c r="NAI60" s="43"/>
      <c r="NAJ60" s="43"/>
      <c r="NAK60" s="43"/>
      <c r="NAL60" s="43"/>
      <c r="NAM60" s="43"/>
      <c r="NAN60" s="43"/>
      <c r="NAO60" s="43"/>
      <c r="NAP60" s="43"/>
      <c r="NAQ60" s="43"/>
      <c r="NAR60" s="43"/>
      <c r="NAS60" s="43"/>
      <c r="NAT60" s="43"/>
      <c r="NAU60" s="43"/>
      <c r="NAV60" s="43"/>
      <c r="NAW60" s="43"/>
      <c r="NAX60" s="43"/>
      <c r="NAY60" s="43"/>
      <c r="NAZ60" s="43"/>
      <c r="NBA60" s="43"/>
      <c r="NBB60" s="43"/>
      <c r="NBC60" s="43"/>
      <c r="NBD60" s="43"/>
      <c r="NBE60" s="43"/>
      <c r="NBF60" s="43"/>
      <c r="NBG60" s="43"/>
      <c r="NBH60" s="43"/>
      <c r="NBI60" s="43"/>
      <c r="NBJ60" s="43"/>
      <c r="NBK60" s="43"/>
      <c r="NBL60" s="43"/>
      <c r="NBM60" s="43"/>
      <c r="NBN60" s="43"/>
      <c r="NBO60" s="43"/>
      <c r="NBP60" s="43"/>
      <c r="NBQ60" s="43"/>
      <c r="NBR60" s="43"/>
      <c r="NBS60" s="43"/>
      <c r="NBT60" s="43"/>
      <c r="NBU60" s="43"/>
      <c r="NBV60" s="43"/>
      <c r="NBW60" s="43"/>
      <c r="NBX60" s="43"/>
      <c r="NBY60" s="43"/>
      <c r="NBZ60" s="43"/>
      <c r="NCA60" s="43"/>
      <c r="NCB60" s="43"/>
      <c r="NCC60" s="43"/>
      <c r="NCD60" s="43"/>
      <c r="NCE60" s="43"/>
      <c r="NCF60" s="43"/>
      <c r="NCG60" s="43"/>
      <c r="NCH60" s="43"/>
      <c r="NCI60" s="43"/>
      <c r="NCJ60" s="43"/>
      <c r="NCK60" s="43"/>
      <c r="NCL60" s="43"/>
      <c r="NCM60" s="43"/>
      <c r="NCN60" s="43"/>
      <c r="NCO60" s="43"/>
      <c r="NCP60" s="43"/>
      <c r="NCQ60" s="43"/>
      <c r="NCR60" s="43"/>
      <c r="NCS60" s="43"/>
      <c r="NCT60" s="43"/>
      <c r="NCU60" s="43"/>
      <c r="NCV60" s="43"/>
      <c r="NCW60" s="43"/>
      <c r="NCX60" s="43"/>
      <c r="NCY60" s="43"/>
      <c r="NCZ60" s="43"/>
      <c r="NDA60" s="43"/>
      <c r="NDB60" s="43"/>
      <c r="NDC60" s="43"/>
      <c r="NDD60" s="43"/>
      <c r="NDE60" s="43"/>
      <c r="NDF60" s="43"/>
      <c r="NDG60" s="43"/>
      <c r="NDH60" s="43"/>
      <c r="NDI60" s="43"/>
      <c r="NDJ60" s="43"/>
      <c r="NDK60" s="43"/>
      <c r="NDL60" s="43"/>
      <c r="NDM60" s="43"/>
      <c r="NDN60" s="43"/>
      <c r="NDO60" s="43"/>
      <c r="NDP60" s="43"/>
      <c r="NDQ60" s="43"/>
      <c r="NDR60" s="43"/>
      <c r="NDS60" s="43"/>
      <c r="NDT60" s="43"/>
      <c r="NDU60" s="43"/>
      <c r="NDV60" s="43"/>
      <c r="NDW60" s="43"/>
      <c r="NDX60" s="43"/>
      <c r="NDY60" s="43"/>
      <c r="NDZ60" s="43"/>
      <c r="NEA60" s="43"/>
      <c r="NEB60" s="43"/>
      <c r="NEC60" s="43"/>
      <c r="NED60" s="43"/>
      <c r="NEE60" s="43"/>
      <c r="NEF60" s="43"/>
      <c r="NEG60" s="43"/>
      <c r="NEH60" s="43"/>
      <c r="NEI60" s="43"/>
      <c r="NEJ60" s="43"/>
      <c r="NEK60" s="43"/>
      <c r="NEL60" s="43"/>
      <c r="NEM60" s="43"/>
      <c r="NEN60" s="43"/>
      <c r="NEO60" s="43"/>
      <c r="NEP60" s="43"/>
      <c r="NEQ60" s="43"/>
      <c r="NER60" s="43"/>
      <c r="NES60" s="43"/>
      <c r="NET60" s="43"/>
      <c r="NEU60" s="43"/>
      <c r="NEV60" s="43"/>
      <c r="NEW60" s="43"/>
      <c r="NEX60" s="43"/>
      <c r="NEY60" s="43"/>
      <c r="NEZ60" s="43"/>
      <c r="NFA60" s="43"/>
      <c r="NFB60" s="43"/>
      <c r="NFC60" s="43"/>
      <c r="NFD60" s="43"/>
      <c r="NFE60" s="43"/>
      <c r="NFF60" s="43"/>
      <c r="NFG60" s="43"/>
      <c r="NFH60" s="43"/>
      <c r="NFI60" s="43"/>
      <c r="NFJ60" s="43"/>
      <c r="NFK60" s="43"/>
      <c r="NFL60" s="43"/>
      <c r="NFM60" s="43"/>
      <c r="NFN60" s="43"/>
      <c r="NFO60" s="43"/>
      <c r="NFP60" s="43"/>
      <c r="NFQ60" s="43"/>
      <c r="NFR60" s="43"/>
      <c r="NFS60" s="43"/>
      <c r="NFT60" s="43"/>
      <c r="NFU60" s="43"/>
      <c r="NFV60" s="43"/>
      <c r="NFW60" s="43"/>
      <c r="NFX60" s="43"/>
      <c r="NFY60" s="43"/>
      <c r="NFZ60" s="43"/>
      <c r="NGA60" s="43"/>
      <c r="NGB60" s="43"/>
      <c r="NGC60" s="43"/>
      <c r="NGD60" s="43"/>
      <c r="NGE60" s="43"/>
      <c r="NGF60" s="43"/>
      <c r="NGG60" s="43"/>
      <c r="NGH60" s="43"/>
      <c r="NGI60" s="43"/>
      <c r="NGJ60" s="43"/>
      <c r="NGK60" s="43"/>
      <c r="NGL60" s="43"/>
      <c r="NGM60" s="43"/>
      <c r="NGN60" s="43"/>
      <c r="NGO60" s="43"/>
      <c r="NGP60" s="43"/>
      <c r="NGQ60" s="43"/>
      <c r="NGR60" s="43"/>
      <c r="NGS60" s="43"/>
      <c r="NGT60" s="43"/>
      <c r="NGU60" s="43"/>
      <c r="NGV60" s="43"/>
      <c r="NGW60" s="43"/>
      <c r="NGX60" s="43"/>
      <c r="NGY60" s="43"/>
      <c r="NGZ60" s="43"/>
      <c r="NHA60" s="43"/>
      <c r="NHB60" s="43"/>
      <c r="NHC60" s="43"/>
      <c r="NHD60" s="43"/>
      <c r="NHE60" s="43"/>
      <c r="NHF60" s="43"/>
      <c r="NHG60" s="43"/>
      <c r="NHH60" s="43"/>
      <c r="NHI60" s="43"/>
      <c r="NHJ60" s="43"/>
      <c r="NHK60" s="43"/>
      <c r="NHL60" s="43"/>
      <c r="NHM60" s="43"/>
      <c r="NHN60" s="43"/>
      <c r="NHO60" s="43"/>
      <c r="NHP60" s="43"/>
      <c r="NHQ60" s="43"/>
      <c r="NHR60" s="43"/>
      <c r="NHS60" s="43"/>
      <c r="NHT60" s="43"/>
      <c r="NHU60" s="43"/>
      <c r="NHV60" s="43"/>
      <c r="NHW60" s="43"/>
      <c r="NHX60" s="43"/>
      <c r="NHY60" s="43"/>
      <c r="NHZ60" s="43"/>
      <c r="NIA60" s="43"/>
      <c r="NIB60" s="43"/>
      <c r="NIC60" s="43"/>
      <c r="NID60" s="43"/>
      <c r="NIE60" s="43"/>
      <c r="NIF60" s="43"/>
      <c r="NIG60" s="43"/>
      <c r="NIH60" s="43"/>
      <c r="NII60" s="43"/>
      <c r="NIJ60" s="43"/>
      <c r="NIK60" s="43"/>
      <c r="NIL60" s="43"/>
      <c r="NIM60" s="43"/>
      <c r="NIN60" s="43"/>
      <c r="NIO60" s="43"/>
      <c r="NIP60" s="43"/>
      <c r="NIQ60" s="43"/>
      <c r="NIR60" s="43"/>
      <c r="NIS60" s="43"/>
      <c r="NIT60" s="43"/>
      <c r="NIU60" s="43"/>
      <c r="NIV60" s="43"/>
      <c r="NIW60" s="43"/>
      <c r="NIX60" s="43"/>
      <c r="NIY60" s="43"/>
      <c r="NIZ60" s="43"/>
      <c r="NJA60" s="43"/>
      <c r="NJB60" s="43"/>
      <c r="NJC60" s="43"/>
      <c r="NJD60" s="43"/>
      <c r="NJE60" s="43"/>
      <c r="NJF60" s="43"/>
      <c r="NJG60" s="43"/>
      <c r="NJH60" s="43"/>
      <c r="NJI60" s="43"/>
      <c r="NJJ60" s="43"/>
      <c r="NJK60" s="43"/>
      <c r="NJL60" s="43"/>
      <c r="NJM60" s="43"/>
      <c r="NJN60" s="43"/>
      <c r="NJO60" s="43"/>
      <c r="NJP60" s="43"/>
      <c r="NJQ60" s="43"/>
      <c r="NJR60" s="43"/>
      <c r="NJS60" s="43"/>
      <c r="NJT60" s="43"/>
      <c r="NJU60" s="43"/>
      <c r="NJV60" s="43"/>
      <c r="NJW60" s="43"/>
      <c r="NJX60" s="43"/>
      <c r="NJY60" s="43"/>
      <c r="NJZ60" s="43"/>
      <c r="NKA60" s="43"/>
      <c r="NKB60" s="43"/>
      <c r="NKC60" s="43"/>
      <c r="NKD60" s="43"/>
      <c r="NKE60" s="43"/>
      <c r="NKF60" s="43"/>
      <c r="NKG60" s="43"/>
      <c r="NKH60" s="43"/>
      <c r="NKI60" s="43"/>
      <c r="NKJ60" s="43"/>
      <c r="NKK60" s="43"/>
      <c r="NKL60" s="43"/>
      <c r="NKM60" s="43"/>
      <c r="NKN60" s="43"/>
      <c r="NKO60" s="43"/>
      <c r="NKP60" s="43"/>
      <c r="NKQ60" s="43"/>
      <c r="NKR60" s="43"/>
      <c r="NKS60" s="43"/>
      <c r="NKT60" s="43"/>
      <c r="NKU60" s="43"/>
      <c r="NKV60" s="43"/>
      <c r="NKW60" s="43"/>
      <c r="NKX60" s="43"/>
      <c r="NKY60" s="43"/>
      <c r="NKZ60" s="43"/>
      <c r="NLA60" s="43"/>
      <c r="NLB60" s="43"/>
      <c r="NLC60" s="43"/>
      <c r="NLD60" s="43"/>
      <c r="NLE60" s="43"/>
      <c r="NLF60" s="43"/>
      <c r="NLG60" s="43"/>
      <c r="NLH60" s="43"/>
      <c r="NLI60" s="43"/>
      <c r="NLJ60" s="43"/>
      <c r="NLK60" s="43"/>
      <c r="NLL60" s="43"/>
      <c r="NLM60" s="43"/>
      <c r="NLN60" s="43"/>
      <c r="NLO60" s="43"/>
      <c r="NLP60" s="43"/>
      <c r="NLQ60" s="43"/>
      <c r="NLR60" s="43"/>
      <c r="NLS60" s="43"/>
      <c r="NLT60" s="43"/>
      <c r="NLU60" s="43"/>
      <c r="NLV60" s="43"/>
      <c r="NLW60" s="43"/>
      <c r="NLX60" s="43"/>
      <c r="NLY60" s="43"/>
      <c r="NLZ60" s="43"/>
      <c r="NMA60" s="43"/>
      <c r="NMB60" s="43"/>
      <c r="NMC60" s="43"/>
      <c r="NMD60" s="43"/>
      <c r="NME60" s="43"/>
      <c r="NMF60" s="43"/>
      <c r="NMG60" s="43"/>
      <c r="NMH60" s="43"/>
      <c r="NMI60" s="43"/>
      <c r="NMJ60" s="43"/>
      <c r="NMK60" s="43"/>
      <c r="NML60" s="43"/>
      <c r="NMM60" s="43"/>
      <c r="NMN60" s="43"/>
      <c r="NMO60" s="43"/>
      <c r="NMP60" s="43"/>
      <c r="NMQ60" s="43"/>
      <c r="NMR60" s="43"/>
      <c r="NMS60" s="43"/>
      <c r="NMT60" s="43"/>
      <c r="NMU60" s="43"/>
      <c r="NMV60" s="43"/>
      <c r="NMW60" s="43"/>
      <c r="NMX60" s="43"/>
      <c r="NMY60" s="43"/>
      <c r="NMZ60" s="43"/>
      <c r="NNA60" s="43"/>
      <c r="NNB60" s="43"/>
      <c r="NNC60" s="43"/>
      <c r="NND60" s="43"/>
      <c r="NNE60" s="43"/>
      <c r="NNF60" s="43"/>
      <c r="NNG60" s="43"/>
      <c r="NNH60" s="43"/>
      <c r="NNI60" s="43"/>
      <c r="NNJ60" s="43"/>
      <c r="NNK60" s="43"/>
      <c r="NNL60" s="43"/>
      <c r="NNM60" s="43"/>
      <c r="NNN60" s="43"/>
      <c r="NNO60" s="43"/>
      <c r="NNP60" s="43"/>
      <c r="NNQ60" s="43"/>
      <c r="NNR60" s="43"/>
      <c r="NNS60" s="43"/>
      <c r="NNT60" s="43"/>
      <c r="NNU60" s="43"/>
      <c r="NNV60" s="43"/>
      <c r="NNW60" s="43"/>
      <c r="NNX60" s="43"/>
      <c r="NNY60" s="43"/>
      <c r="NNZ60" s="43"/>
      <c r="NOA60" s="43"/>
      <c r="NOB60" s="43"/>
      <c r="NOC60" s="43"/>
      <c r="NOD60" s="43"/>
      <c r="NOE60" s="43"/>
      <c r="NOF60" s="43"/>
      <c r="NOG60" s="43"/>
      <c r="NOH60" s="43"/>
      <c r="NOI60" s="43"/>
      <c r="NOJ60" s="43"/>
      <c r="NOK60" s="43"/>
      <c r="NOL60" s="43"/>
      <c r="NOM60" s="43"/>
      <c r="NON60" s="43"/>
      <c r="NOO60" s="43"/>
      <c r="NOP60" s="43"/>
      <c r="NOQ60" s="43"/>
      <c r="NOR60" s="43"/>
      <c r="NOS60" s="43"/>
      <c r="NOT60" s="43"/>
      <c r="NOU60" s="43"/>
      <c r="NOV60" s="43"/>
      <c r="NOW60" s="43"/>
      <c r="NOX60" s="43"/>
      <c r="NOY60" s="43"/>
      <c r="NOZ60" s="43"/>
      <c r="NPA60" s="43"/>
      <c r="NPB60" s="43"/>
      <c r="NPC60" s="43"/>
      <c r="NPD60" s="43"/>
      <c r="NPE60" s="43"/>
      <c r="NPF60" s="43"/>
      <c r="NPG60" s="43"/>
      <c r="NPH60" s="43"/>
      <c r="NPI60" s="43"/>
      <c r="NPJ60" s="43"/>
      <c r="NPK60" s="43"/>
      <c r="NPL60" s="43"/>
      <c r="NPM60" s="43"/>
      <c r="NPN60" s="43"/>
      <c r="NPO60" s="43"/>
      <c r="NPP60" s="43"/>
      <c r="NPQ60" s="43"/>
      <c r="NPR60" s="43"/>
      <c r="NPS60" s="43"/>
      <c r="NPT60" s="43"/>
      <c r="NPU60" s="43"/>
      <c r="NPV60" s="43"/>
      <c r="NPW60" s="43"/>
      <c r="NPX60" s="43"/>
      <c r="NPY60" s="43"/>
      <c r="NPZ60" s="43"/>
      <c r="NQA60" s="43"/>
      <c r="NQB60" s="43"/>
      <c r="NQC60" s="43"/>
      <c r="NQD60" s="43"/>
      <c r="NQE60" s="43"/>
      <c r="NQF60" s="43"/>
      <c r="NQG60" s="43"/>
      <c r="NQH60" s="43"/>
      <c r="NQI60" s="43"/>
      <c r="NQJ60" s="43"/>
      <c r="NQK60" s="43"/>
      <c r="NQL60" s="43"/>
      <c r="NQM60" s="43"/>
      <c r="NQN60" s="43"/>
      <c r="NQO60" s="43"/>
      <c r="NQP60" s="43"/>
      <c r="NQQ60" s="43"/>
      <c r="NQR60" s="43"/>
      <c r="NQS60" s="43"/>
      <c r="NQT60" s="43"/>
      <c r="NQU60" s="43"/>
      <c r="NQV60" s="43"/>
      <c r="NQW60" s="43"/>
      <c r="NQX60" s="43"/>
      <c r="NQY60" s="43"/>
      <c r="NQZ60" s="43"/>
      <c r="NRA60" s="43"/>
      <c r="NRB60" s="43"/>
      <c r="NRC60" s="43"/>
      <c r="NRD60" s="43"/>
      <c r="NRE60" s="43"/>
      <c r="NRF60" s="43"/>
      <c r="NRG60" s="43"/>
      <c r="NRH60" s="43"/>
      <c r="NRI60" s="43"/>
      <c r="NRJ60" s="43"/>
      <c r="NRK60" s="43"/>
      <c r="NRL60" s="43"/>
      <c r="NRM60" s="43"/>
      <c r="NRN60" s="43"/>
      <c r="NRO60" s="43"/>
      <c r="NRP60" s="43"/>
      <c r="NRQ60" s="43"/>
      <c r="NRR60" s="43"/>
      <c r="NRS60" s="43"/>
      <c r="NRT60" s="43"/>
      <c r="NRU60" s="43"/>
      <c r="NRV60" s="43"/>
      <c r="NRW60" s="43"/>
      <c r="NRX60" s="43"/>
      <c r="NRY60" s="43"/>
      <c r="NRZ60" s="43"/>
      <c r="NSA60" s="43"/>
      <c r="NSB60" s="43"/>
      <c r="NSC60" s="43"/>
      <c r="NSD60" s="43"/>
      <c r="NSE60" s="43"/>
      <c r="NSF60" s="43"/>
      <c r="NSG60" s="43"/>
      <c r="NSH60" s="43"/>
      <c r="NSI60" s="43"/>
      <c r="NSJ60" s="43"/>
      <c r="NSK60" s="43"/>
      <c r="NSL60" s="43"/>
      <c r="NSM60" s="43"/>
      <c r="NSN60" s="43"/>
      <c r="NSO60" s="43"/>
      <c r="NSP60" s="43"/>
      <c r="NSQ60" s="43"/>
      <c r="NSR60" s="43"/>
      <c r="NSS60" s="43"/>
      <c r="NST60" s="43"/>
      <c r="NSU60" s="43"/>
      <c r="NSV60" s="43"/>
      <c r="NSW60" s="43"/>
      <c r="NSX60" s="43"/>
      <c r="NSY60" s="43"/>
      <c r="NSZ60" s="43"/>
      <c r="NTA60" s="43"/>
      <c r="NTB60" s="43"/>
      <c r="NTC60" s="43"/>
      <c r="NTD60" s="43"/>
      <c r="NTE60" s="43"/>
      <c r="NTF60" s="43"/>
      <c r="NTG60" s="43"/>
      <c r="NTH60" s="43"/>
      <c r="NTI60" s="43"/>
      <c r="NTJ60" s="43"/>
      <c r="NTK60" s="43"/>
      <c r="NTL60" s="43"/>
      <c r="NTM60" s="43"/>
      <c r="NTN60" s="43"/>
      <c r="NTO60" s="43"/>
      <c r="NTP60" s="43"/>
      <c r="NTQ60" s="43"/>
      <c r="NTR60" s="43"/>
      <c r="NTS60" s="43"/>
      <c r="NTT60" s="43"/>
      <c r="NTU60" s="43"/>
      <c r="NTV60" s="43"/>
      <c r="NTW60" s="43"/>
      <c r="NTX60" s="43"/>
      <c r="NTY60" s="43"/>
      <c r="NTZ60" s="43"/>
      <c r="NUA60" s="43"/>
      <c r="NUB60" s="43"/>
      <c r="NUC60" s="43"/>
      <c r="NUD60" s="43"/>
      <c r="NUE60" s="43"/>
      <c r="NUF60" s="43"/>
      <c r="NUG60" s="43"/>
      <c r="NUH60" s="43"/>
      <c r="NUI60" s="43"/>
      <c r="NUJ60" s="43"/>
      <c r="NUK60" s="43"/>
      <c r="NUL60" s="43"/>
      <c r="NUM60" s="43"/>
      <c r="NUN60" s="43"/>
      <c r="NUO60" s="43"/>
      <c r="NUP60" s="43"/>
      <c r="NUQ60" s="43"/>
      <c r="NUR60" s="43"/>
      <c r="NUS60" s="43"/>
      <c r="NUT60" s="43"/>
      <c r="NUU60" s="43"/>
      <c r="NUV60" s="43"/>
      <c r="NUW60" s="43"/>
      <c r="NUX60" s="43"/>
      <c r="NUY60" s="43"/>
      <c r="NUZ60" s="43"/>
      <c r="NVA60" s="43"/>
      <c r="NVB60" s="43"/>
      <c r="NVC60" s="43"/>
      <c r="NVD60" s="43"/>
      <c r="NVE60" s="43"/>
      <c r="NVF60" s="43"/>
      <c r="NVG60" s="43"/>
      <c r="NVH60" s="43"/>
      <c r="NVI60" s="43"/>
      <c r="NVJ60" s="43"/>
      <c r="NVK60" s="43"/>
      <c r="NVL60" s="43"/>
      <c r="NVM60" s="43"/>
      <c r="NVN60" s="43"/>
      <c r="NVO60" s="43"/>
      <c r="NVP60" s="43"/>
      <c r="NVQ60" s="43"/>
      <c r="NVR60" s="43"/>
      <c r="NVS60" s="43"/>
      <c r="NVT60" s="43"/>
      <c r="NVU60" s="43"/>
      <c r="NVV60" s="43"/>
      <c r="NVW60" s="43"/>
      <c r="NVX60" s="43"/>
      <c r="NVY60" s="43"/>
      <c r="NVZ60" s="43"/>
      <c r="NWA60" s="43"/>
      <c r="NWB60" s="43"/>
      <c r="NWC60" s="43"/>
      <c r="NWD60" s="43"/>
      <c r="NWE60" s="43"/>
      <c r="NWF60" s="43"/>
      <c r="NWG60" s="43"/>
      <c r="NWH60" s="43"/>
      <c r="NWI60" s="43"/>
      <c r="NWJ60" s="43"/>
      <c r="NWK60" s="43"/>
      <c r="NWL60" s="43"/>
      <c r="NWM60" s="43"/>
      <c r="NWN60" s="43"/>
      <c r="NWO60" s="43"/>
      <c r="NWP60" s="43"/>
      <c r="NWQ60" s="43"/>
      <c r="NWR60" s="43"/>
      <c r="NWS60" s="43"/>
      <c r="NWT60" s="43"/>
      <c r="NWU60" s="43"/>
      <c r="NWV60" s="43"/>
      <c r="NWW60" s="43"/>
      <c r="NWX60" s="43"/>
      <c r="NWY60" s="43"/>
      <c r="NWZ60" s="43"/>
      <c r="NXA60" s="43"/>
      <c r="NXB60" s="43"/>
      <c r="NXC60" s="43"/>
      <c r="NXD60" s="43"/>
      <c r="NXE60" s="43"/>
      <c r="NXF60" s="43"/>
      <c r="NXG60" s="43"/>
      <c r="NXH60" s="43"/>
      <c r="NXI60" s="43"/>
      <c r="NXJ60" s="43"/>
      <c r="NXK60" s="43"/>
      <c r="NXL60" s="43"/>
      <c r="NXM60" s="43"/>
      <c r="NXN60" s="43"/>
      <c r="NXO60" s="43"/>
      <c r="NXP60" s="43"/>
      <c r="NXQ60" s="43"/>
      <c r="NXR60" s="43"/>
      <c r="NXS60" s="43"/>
      <c r="NXT60" s="43"/>
      <c r="NXU60" s="43"/>
      <c r="NXV60" s="43"/>
      <c r="NXW60" s="43"/>
      <c r="NXX60" s="43"/>
      <c r="NXY60" s="43"/>
      <c r="NXZ60" s="43"/>
      <c r="NYA60" s="43"/>
      <c r="NYB60" s="43"/>
      <c r="NYC60" s="43"/>
      <c r="NYD60" s="43"/>
      <c r="NYE60" s="43"/>
      <c r="NYF60" s="43"/>
      <c r="NYG60" s="43"/>
      <c r="NYH60" s="43"/>
      <c r="NYI60" s="43"/>
      <c r="NYJ60" s="43"/>
      <c r="NYK60" s="43"/>
      <c r="NYL60" s="43"/>
      <c r="NYM60" s="43"/>
      <c r="NYN60" s="43"/>
      <c r="NYO60" s="43"/>
      <c r="NYP60" s="43"/>
      <c r="NYQ60" s="43"/>
      <c r="NYR60" s="43"/>
      <c r="NYS60" s="43"/>
      <c r="NYT60" s="43"/>
      <c r="NYU60" s="43"/>
      <c r="NYV60" s="43"/>
      <c r="NYW60" s="43"/>
      <c r="NYX60" s="43"/>
      <c r="NYY60" s="43"/>
      <c r="NYZ60" s="43"/>
      <c r="NZA60" s="43"/>
      <c r="NZB60" s="43"/>
      <c r="NZC60" s="43"/>
      <c r="NZD60" s="43"/>
      <c r="NZE60" s="43"/>
      <c r="NZF60" s="43"/>
      <c r="NZG60" s="43"/>
      <c r="NZH60" s="43"/>
      <c r="NZI60" s="43"/>
      <c r="NZJ60" s="43"/>
      <c r="NZK60" s="43"/>
      <c r="NZL60" s="43"/>
      <c r="NZM60" s="43"/>
      <c r="NZN60" s="43"/>
      <c r="NZO60" s="43"/>
      <c r="NZP60" s="43"/>
      <c r="NZQ60" s="43"/>
      <c r="NZR60" s="43"/>
      <c r="NZS60" s="43"/>
      <c r="NZT60" s="43"/>
      <c r="NZU60" s="43"/>
      <c r="NZV60" s="43"/>
      <c r="NZW60" s="43"/>
      <c r="NZX60" s="43"/>
      <c r="NZY60" s="43"/>
      <c r="NZZ60" s="43"/>
      <c r="OAA60" s="43"/>
      <c r="OAB60" s="43"/>
      <c r="OAC60" s="43"/>
      <c r="OAD60" s="43"/>
      <c r="OAE60" s="43"/>
      <c r="OAF60" s="43"/>
      <c r="OAG60" s="43"/>
      <c r="OAH60" s="43"/>
      <c r="OAI60" s="43"/>
      <c r="OAJ60" s="43"/>
      <c r="OAK60" s="43"/>
      <c r="OAL60" s="43"/>
      <c r="OAM60" s="43"/>
      <c r="OAN60" s="43"/>
      <c r="OAO60" s="43"/>
      <c r="OAP60" s="43"/>
      <c r="OAQ60" s="43"/>
      <c r="OAR60" s="43"/>
      <c r="OAS60" s="43"/>
      <c r="OAT60" s="43"/>
      <c r="OAU60" s="43"/>
      <c r="OAV60" s="43"/>
      <c r="OAW60" s="43"/>
      <c r="OAX60" s="43"/>
      <c r="OAY60" s="43"/>
      <c r="OAZ60" s="43"/>
      <c r="OBA60" s="43"/>
      <c r="OBB60" s="43"/>
      <c r="OBC60" s="43"/>
      <c r="OBD60" s="43"/>
      <c r="OBE60" s="43"/>
      <c r="OBF60" s="43"/>
      <c r="OBG60" s="43"/>
      <c r="OBH60" s="43"/>
      <c r="OBI60" s="43"/>
      <c r="OBJ60" s="43"/>
      <c r="OBK60" s="43"/>
      <c r="OBL60" s="43"/>
      <c r="OBM60" s="43"/>
      <c r="OBN60" s="43"/>
      <c r="OBO60" s="43"/>
      <c r="OBP60" s="43"/>
      <c r="OBQ60" s="43"/>
      <c r="OBR60" s="43"/>
      <c r="OBS60" s="43"/>
      <c r="OBT60" s="43"/>
      <c r="OBU60" s="43"/>
      <c r="OBV60" s="43"/>
      <c r="OBW60" s="43"/>
      <c r="OBX60" s="43"/>
      <c r="OBY60" s="43"/>
      <c r="OBZ60" s="43"/>
      <c r="OCA60" s="43"/>
      <c r="OCB60" s="43"/>
      <c r="OCC60" s="43"/>
      <c r="OCD60" s="43"/>
      <c r="OCE60" s="43"/>
      <c r="OCF60" s="43"/>
      <c r="OCG60" s="43"/>
      <c r="OCH60" s="43"/>
      <c r="OCI60" s="43"/>
      <c r="OCJ60" s="43"/>
      <c r="OCK60" s="43"/>
      <c r="OCL60" s="43"/>
      <c r="OCM60" s="43"/>
      <c r="OCN60" s="43"/>
      <c r="OCO60" s="43"/>
      <c r="OCP60" s="43"/>
      <c r="OCQ60" s="43"/>
      <c r="OCR60" s="43"/>
      <c r="OCS60" s="43"/>
      <c r="OCT60" s="43"/>
      <c r="OCU60" s="43"/>
      <c r="OCV60" s="43"/>
      <c r="OCW60" s="43"/>
      <c r="OCX60" s="43"/>
      <c r="OCY60" s="43"/>
      <c r="OCZ60" s="43"/>
      <c r="ODA60" s="43"/>
      <c r="ODB60" s="43"/>
      <c r="ODC60" s="43"/>
      <c r="ODD60" s="43"/>
      <c r="ODE60" s="43"/>
      <c r="ODF60" s="43"/>
      <c r="ODG60" s="43"/>
      <c r="ODH60" s="43"/>
      <c r="ODI60" s="43"/>
      <c r="ODJ60" s="43"/>
      <c r="ODK60" s="43"/>
      <c r="ODL60" s="43"/>
      <c r="ODM60" s="43"/>
      <c r="ODN60" s="43"/>
      <c r="ODO60" s="43"/>
      <c r="ODP60" s="43"/>
      <c r="ODQ60" s="43"/>
      <c r="ODR60" s="43"/>
      <c r="ODS60" s="43"/>
      <c r="ODT60" s="43"/>
      <c r="ODU60" s="43"/>
      <c r="ODV60" s="43"/>
      <c r="ODW60" s="43"/>
      <c r="ODX60" s="43"/>
      <c r="ODY60" s="43"/>
      <c r="ODZ60" s="43"/>
      <c r="OEA60" s="43"/>
      <c r="OEB60" s="43"/>
      <c r="OEC60" s="43"/>
      <c r="OED60" s="43"/>
      <c r="OEE60" s="43"/>
      <c r="OEF60" s="43"/>
      <c r="OEG60" s="43"/>
      <c r="OEH60" s="43"/>
      <c r="OEI60" s="43"/>
      <c r="OEJ60" s="43"/>
      <c r="OEK60" s="43"/>
      <c r="OEL60" s="43"/>
      <c r="OEM60" s="43"/>
      <c r="OEN60" s="43"/>
      <c r="OEO60" s="43"/>
      <c r="OEP60" s="43"/>
      <c r="OEQ60" s="43"/>
      <c r="OER60" s="43"/>
      <c r="OES60" s="43"/>
      <c r="OET60" s="43"/>
      <c r="OEU60" s="43"/>
      <c r="OEV60" s="43"/>
      <c r="OEW60" s="43"/>
      <c r="OEX60" s="43"/>
      <c r="OEY60" s="43"/>
      <c r="OEZ60" s="43"/>
      <c r="OFA60" s="43"/>
      <c r="OFB60" s="43"/>
      <c r="OFC60" s="43"/>
      <c r="OFD60" s="43"/>
      <c r="OFE60" s="43"/>
      <c r="OFF60" s="43"/>
      <c r="OFG60" s="43"/>
      <c r="OFH60" s="43"/>
      <c r="OFI60" s="43"/>
      <c r="OFJ60" s="43"/>
      <c r="OFK60" s="43"/>
      <c r="OFL60" s="43"/>
      <c r="OFM60" s="43"/>
      <c r="OFN60" s="43"/>
      <c r="OFO60" s="43"/>
      <c r="OFP60" s="43"/>
      <c r="OFQ60" s="43"/>
      <c r="OFR60" s="43"/>
      <c r="OFS60" s="43"/>
      <c r="OFT60" s="43"/>
      <c r="OFU60" s="43"/>
      <c r="OFV60" s="43"/>
      <c r="OFW60" s="43"/>
      <c r="OFX60" s="43"/>
      <c r="OFY60" s="43"/>
      <c r="OFZ60" s="43"/>
      <c r="OGA60" s="43"/>
      <c r="OGB60" s="43"/>
      <c r="OGC60" s="43"/>
      <c r="OGD60" s="43"/>
      <c r="OGE60" s="43"/>
      <c r="OGF60" s="43"/>
      <c r="OGG60" s="43"/>
      <c r="OGH60" s="43"/>
      <c r="OGI60" s="43"/>
      <c r="OGJ60" s="43"/>
      <c r="OGK60" s="43"/>
      <c r="OGL60" s="43"/>
      <c r="OGM60" s="43"/>
      <c r="OGN60" s="43"/>
      <c r="OGO60" s="43"/>
      <c r="OGP60" s="43"/>
      <c r="OGQ60" s="43"/>
      <c r="OGR60" s="43"/>
      <c r="OGS60" s="43"/>
      <c r="OGT60" s="43"/>
      <c r="OGU60" s="43"/>
      <c r="OGV60" s="43"/>
      <c r="OGW60" s="43"/>
      <c r="OGX60" s="43"/>
      <c r="OGY60" s="43"/>
      <c r="OGZ60" s="43"/>
      <c r="OHA60" s="43"/>
      <c r="OHB60" s="43"/>
      <c r="OHC60" s="43"/>
      <c r="OHD60" s="43"/>
      <c r="OHE60" s="43"/>
      <c r="OHF60" s="43"/>
      <c r="OHG60" s="43"/>
      <c r="OHH60" s="43"/>
      <c r="OHI60" s="43"/>
      <c r="OHJ60" s="43"/>
      <c r="OHK60" s="43"/>
      <c r="OHL60" s="43"/>
      <c r="OHM60" s="43"/>
      <c r="OHN60" s="43"/>
      <c r="OHO60" s="43"/>
      <c r="OHP60" s="43"/>
      <c r="OHQ60" s="43"/>
      <c r="OHR60" s="43"/>
      <c r="OHS60" s="43"/>
      <c r="OHT60" s="43"/>
      <c r="OHU60" s="43"/>
      <c r="OHV60" s="43"/>
      <c r="OHW60" s="43"/>
      <c r="OHX60" s="43"/>
      <c r="OHY60" s="43"/>
      <c r="OHZ60" s="43"/>
      <c r="OIA60" s="43"/>
      <c r="OIB60" s="43"/>
      <c r="OIC60" s="43"/>
      <c r="OID60" s="43"/>
      <c r="OIE60" s="43"/>
      <c r="OIF60" s="43"/>
      <c r="OIG60" s="43"/>
      <c r="OIH60" s="43"/>
      <c r="OII60" s="43"/>
      <c r="OIJ60" s="43"/>
      <c r="OIK60" s="43"/>
      <c r="OIL60" s="43"/>
      <c r="OIM60" s="43"/>
      <c r="OIN60" s="43"/>
      <c r="OIO60" s="43"/>
      <c r="OIP60" s="43"/>
      <c r="OIQ60" s="43"/>
      <c r="OIR60" s="43"/>
      <c r="OIS60" s="43"/>
      <c r="OIT60" s="43"/>
      <c r="OIU60" s="43"/>
      <c r="OIV60" s="43"/>
      <c r="OIW60" s="43"/>
      <c r="OIX60" s="43"/>
      <c r="OIY60" s="43"/>
      <c r="OIZ60" s="43"/>
      <c r="OJA60" s="43"/>
      <c r="OJB60" s="43"/>
      <c r="OJC60" s="43"/>
      <c r="OJD60" s="43"/>
      <c r="OJE60" s="43"/>
      <c r="OJF60" s="43"/>
      <c r="OJG60" s="43"/>
      <c r="OJH60" s="43"/>
      <c r="OJI60" s="43"/>
      <c r="OJJ60" s="43"/>
      <c r="OJK60" s="43"/>
      <c r="OJL60" s="43"/>
      <c r="OJM60" s="43"/>
      <c r="OJN60" s="43"/>
      <c r="OJO60" s="43"/>
      <c r="OJP60" s="43"/>
      <c r="OJQ60" s="43"/>
      <c r="OJR60" s="43"/>
      <c r="OJS60" s="43"/>
      <c r="OJT60" s="43"/>
      <c r="OJU60" s="43"/>
      <c r="OJV60" s="43"/>
      <c r="OJW60" s="43"/>
      <c r="OJX60" s="43"/>
      <c r="OJY60" s="43"/>
      <c r="OJZ60" s="43"/>
      <c r="OKA60" s="43"/>
      <c r="OKB60" s="43"/>
      <c r="OKC60" s="43"/>
      <c r="OKD60" s="43"/>
      <c r="OKE60" s="43"/>
      <c r="OKF60" s="43"/>
      <c r="OKG60" s="43"/>
      <c r="OKH60" s="43"/>
      <c r="OKI60" s="43"/>
      <c r="OKJ60" s="43"/>
      <c r="OKK60" s="43"/>
      <c r="OKL60" s="43"/>
      <c r="OKM60" s="43"/>
      <c r="OKN60" s="43"/>
      <c r="OKO60" s="43"/>
      <c r="OKP60" s="43"/>
      <c r="OKQ60" s="43"/>
      <c r="OKR60" s="43"/>
      <c r="OKS60" s="43"/>
      <c r="OKT60" s="43"/>
      <c r="OKU60" s="43"/>
      <c r="OKV60" s="43"/>
      <c r="OKW60" s="43"/>
      <c r="OKX60" s="43"/>
      <c r="OKY60" s="43"/>
      <c r="OKZ60" s="43"/>
      <c r="OLA60" s="43"/>
      <c r="OLB60" s="43"/>
      <c r="OLC60" s="43"/>
      <c r="OLD60" s="43"/>
      <c r="OLE60" s="43"/>
      <c r="OLF60" s="43"/>
      <c r="OLG60" s="43"/>
      <c r="OLH60" s="43"/>
      <c r="OLI60" s="43"/>
      <c r="OLJ60" s="43"/>
      <c r="OLK60" s="43"/>
      <c r="OLL60" s="43"/>
      <c r="OLM60" s="43"/>
      <c r="OLN60" s="43"/>
      <c r="OLO60" s="43"/>
      <c r="OLP60" s="43"/>
      <c r="OLQ60" s="43"/>
      <c r="OLR60" s="43"/>
      <c r="OLS60" s="43"/>
      <c r="OLT60" s="43"/>
      <c r="OLU60" s="43"/>
      <c r="OLV60" s="43"/>
      <c r="OLW60" s="43"/>
      <c r="OLX60" s="43"/>
      <c r="OLY60" s="43"/>
      <c r="OLZ60" s="43"/>
      <c r="OMA60" s="43"/>
      <c r="OMB60" s="43"/>
      <c r="OMC60" s="43"/>
      <c r="OMD60" s="43"/>
      <c r="OME60" s="43"/>
      <c r="OMF60" s="43"/>
      <c r="OMG60" s="43"/>
      <c r="OMH60" s="43"/>
      <c r="OMI60" s="43"/>
      <c r="OMJ60" s="43"/>
      <c r="OMK60" s="43"/>
      <c r="OML60" s="43"/>
      <c r="OMM60" s="43"/>
      <c r="OMN60" s="43"/>
      <c r="OMO60" s="43"/>
      <c r="OMP60" s="43"/>
      <c r="OMQ60" s="43"/>
      <c r="OMR60" s="43"/>
      <c r="OMS60" s="43"/>
      <c r="OMT60" s="43"/>
      <c r="OMU60" s="43"/>
      <c r="OMV60" s="43"/>
      <c r="OMW60" s="43"/>
      <c r="OMX60" s="43"/>
      <c r="OMY60" s="43"/>
      <c r="OMZ60" s="43"/>
      <c r="ONA60" s="43"/>
      <c r="ONB60" s="43"/>
      <c r="ONC60" s="43"/>
      <c r="OND60" s="43"/>
      <c r="ONE60" s="43"/>
      <c r="ONF60" s="43"/>
      <c r="ONG60" s="43"/>
      <c r="ONH60" s="43"/>
      <c r="ONI60" s="43"/>
      <c r="ONJ60" s="43"/>
      <c r="ONK60" s="43"/>
      <c r="ONL60" s="43"/>
      <c r="ONM60" s="43"/>
      <c r="ONN60" s="43"/>
      <c r="ONO60" s="43"/>
      <c r="ONP60" s="43"/>
      <c r="ONQ60" s="43"/>
      <c r="ONR60" s="43"/>
      <c r="ONS60" s="43"/>
      <c r="ONT60" s="43"/>
      <c r="ONU60" s="43"/>
      <c r="ONV60" s="43"/>
      <c r="ONW60" s="43"/>
      <c r="ONX60" s="43"/>
      <c r="ONY60" s="43"/>
      <c r="ONZ60" s="43"/>
      <c r="OOA60" s="43"/>
      <c r="OOB60" s="43"/>
      <c r="OOC60" s="43"/>
      <c r="OOD60" s="43"/>
      <c r="OOE60" s="43"/>
      <c r="OOF60" s="43"/>
      <c r="OOG60" s="43"/>
      <c r="OOH60" s="43"/>
      <c r="OOI60" s="43"/>
      <c r="OOJ60" s="43"/>
      <c r="OOK60" s="43"/>
      <c r="OOL60" s="43"/>
      <c r="OOM60" s="43"/>
      <c r="OON60" s="43"/>
      <c r="OOO60" s="43"/>
      <c r="OOP60" s="43"/>
      <c r="OOQ60" s="43"/>
      <c r="OOR60" s="43"/>
      <c r="OOS60" s="43"/>
      <c r="OOT60" s="43"/>
      <c r="OOU60" s="43"/>
      <c r="OOV60" s="43"/>
      <c r="OOW60" s="43"/>
      <c r="OOX60" s="43"/>
      <c r="OOY60" s="43"/>
      <c r="OOZ60" s="43"/>
      <c r="OPA60" s="43"/>
      <c r="OPB60" s="43"/>
      <c r="OPC60" s="43"/>
      <c r="OPD60" s="43"/>
      <c r="OPE60" s="43"/>
      <c r="OPF60" s="43"/>
      <c r="OPG60" s="43"/>
      <c r="OPH60" s="43"/>
      <c r="OPI60" s="43"/>
      <c r="OPJ60" s="43"/>
      <c r="OPK60" s="43"/>
      <c r="OPL60" s="43"/>
      <c r="OPM60" s="43"/>
      <c r="OPN60" s="43"/>
      <c r="OPO60" s="43"/>
      <c r="OPP60" s="43"/>
      <c r="OPQ60" s="43"/>
      <c r="OPR60" s="43"/>
      <c r="OPS60" s="43"/>
      <c r="OPT60" s="43"/>
      <c r="OPU60" s="43"/>
      <c r="OPV60" s="43"/>
      <c r="OPW60" s="43"/>
      <c r="OPX60" s="43"/>
      <c r="OPY60" s="43"/>
      <c r="OPZ60" s="43"/>
      <c r="OQA60" s="43"/>
      <c r="OQB60" s="43"/>
      <c r="OQC60" s="43"/>
      <c r="OQD60" s="43"/>
      <c r="OQE60" s="43"/>
      <c r="OQF60" s="43"/>
      <c r="OQG60" s="43"/>
      <c r="OQH60" s="43"/>
      <c r="OQI60" s="43"/>
      <c r="OQJ60" s="43"/>
      <c r="OQK60" s="43"/>
      <c r="OQL60" s="43"/>
      <c r="OQM60" s="43"/>
      <c r="OQN60" s="43"/>
      <c r="OQO60" s="43"/>
      <c r="OQP60" s="43"/>
      <c r="OQQ60" s="43"/>
      <c r="OQR60" s="43"/>
      <c r="OQS60" s="43"/>
      <c r="OQT60" s="43"/>
      <c r="OQU60" s="43"/>
      <c r="OQV60" s="43"/>
      <c r="OQW60" s="43"/>
      <c r="OQX60" s="43"/>
      <c r="OQY60" s="43"/>
      <c r="OQZ60" s="43"/>
      <c r="ORA60" s="43"/>
      <c r="ORB60" s="43"/>
      <c r="ORC60" s="43"/>
      <c r="ORD60" s="43"/>
      <c r="ORE60" s="43"/>
      <c r="ORF60" s="43"/>
      <c r="ORG60" s="43"/>
      <c r="ORH60" s="43"/>
      <c r="ORI60" s="43"/>
      <c r="ORJ60" s="43"/>
      <c r="ORK60" s="43"/>
      <c r="ORL60" s="43"/>
      <c r="ORM60" s="43"/>
      <c r="ORN60" s="43"/>
      <c r="ORO60" s="43"/>
      <c r="ORP60" s="43"/>
      <c r="ORQ60" s="43"/>
      <c r="ORR60" s="43"/>
      <c r="ORS60" s="43"/>
      <c r="ORT60" s="43"/>
      <c r="ORU60" s="43"/>
      <c r="ORV60" s="43"/>
      <c r="ORW60" s="43"/>
      <c r="ORX60" s="43"/>
      <c r="ORY60" s="43"/>
      <c r="ORZ60" s="43"/>
      <c r="OSA60" s="43"/>
      <c r="OSB60" s="43"/>
      <c r="OSC60" s="43"/>
      <c r="OSD60" s="43"/>
      <c r="OSE60" s="43"/>
      <c r="OSF60" s="43"/>
      <c r="OSG60" s="43"/>
      <c r="OSH60" s="43"/>
      <c r="OSI60" s="43"/>
      <c r="OSJ60" s="43"/>
      <c r="OSK60" s="43"/>
      <c r="OSL60" s="43"/>
      <c r="OSM60" s="43"/>
      <c r="OSN60" s="43"/>
      <c r="OSO60" s="43"/>
      <c r="OSP60" s="43"/>
      <c r="OSQ60" s="43"/>
      <c r="OSR60" s="43"/>
      <c r="OSS60" s="43"/>
      <c r="OST60" s="43"/>
      <c r="OSU60" s="43"/>
      <c r="OSV60" s="43"/>
      <c r="OSW60" s="43"/>
      <c r="OSX60" s="43"/>
      <c r="OSY60" s="43"/>
      <c r="OSZ60" s="43"/>
      <c r="OTA60" s="43"/>
      <c r="OTB60" s="43"/>
      <c r="OTC60" s="43"/>
      <c r="OTD60" s="43"/>
      <c r="OTE60" s="43"/>
      <c r="OTF60" s="43"/>
      <c r="OTG60" s="43"/>
      <c r="OTH60" s="43"/>
      <c r="OTI60" s="43"/>
      <c r="OTJ60" s="43"/>
      <c r="OTK60" s="43"/>
      <c r="OTL60" s="43"/>
      <c r="OTM60" s="43"/>
      <c r="OTN60" s="43"/>
      <c r="OTO60" s="43"/>
      <c r="OTP60" s="43"/>
      <c r="OTQ60" s="43"/>
      <c r="OTR60" s="43"/>
      <c r="OTS60" s="43"/>
      <c r="OTT60" s="43"/>
      <c r="OTU60" s="43"/>
      <c r="OTV60" s="43"/>
      <c r="OTW60" s="43"/>
      <c r="OTX60" s="43"/>
      <c r="OTY60" s="43"/>
      <c r="OTZ60" s="43"/>
      <c r="OUA60" s="43"/>
      <c r="OUB60" s="43"/>
      <c r="OUC60" s="43"/>
      <c r="OUD60" s="43"/>
      <c r="OUE60" s="43"/>
      <c r="OUF60" s="43"/>
      <c r="OUG60" s="43"/>
      <c r="OUH60" s="43"/>
      <c r="OUI60" s="43"/>
      <c r="OUJ60" s="43"/>
      <c r="OUK60" s="43"/>
      <c r="OUL60" s="43"/>
      <c r="OUM60" s="43"/>
      <c r="OUN60" s="43"/>
      <c r="OUO60" s="43"/>
      <c r="OUP60" s="43"/>
      <c r="OUQ60" s="43"/>
      <c r="OUR60" s="43"/>
      <c r="OUS60" s="43"/>
      <c r="OUT60" s="43"/>
      <c r="OUU60" s="43"/>
      <c r="OUV60" s="43"/>
      <c r="OUW60" s="43"/>
      <c r="OUX60" s="43"/>
      <c r="OUY60" s="43"/>
      <c r="OUZ60" s="43"/>
      <c r="OVA60" s="43"/>
      <c r="OVB60" s="43"/>
      <c r="OVC60" s="43"/>
      <c r="OVD60" s="43"/>
      <c r="OVE60" s="43"/>
      <c r="OVF60" s="43"/>
      <c r="OVG60" s="43"/>
      <c r="OVH60" s="43"/>
      <c r="OVI60" s="43"/>
      <c r="OVJ60" s="43"/>
      <c r="OVK60" s="43"/>
      <c r="OVL60" s="43"/>
      <c r="OVM60" s="43"/>
      <c r="OVN60" s="43"/>
      <c r="OVO60" s="43"/>
      <c r="OVP60" s="43"/>
      <c r="OVQ60" s="43"/>
      <c r="OVR60" s="43"/>
      <c r="OVS60" s="43"/>
      <c r="OVT60" s="43"/>
      <c r="OVU60" s="43"/>
      <c r="OVV60" s="43"/>
      <c r="OVW60" s="43"/>
      <c r="OVX60" s="43"/>
      <c r="OVY60" s="43"/>
      <c r="OVZ60" s="43"/>
      <c r="OWA60" s="43"/>
      <c r="OWB60" s="43"/>
      <c r="OWC60" s="43"/>
      <c r="OWD60" s="43"/>
      <c r="OWE60" s="43"/>
      <c r="OWF60" s="43"/>
      <c r="OWG60" s="43"/>
      <c r="OWH60" s="43"/>
      <c r="OWI60" s="43"/>
      <c r="OWJ60" s="43"/>
      <c r="OWK60" s="43"/>
      <c r="OWL60" s="43"/>
      <c r="OWM60" s="43"/>
      <c r="OWN60" s="43"/>
      <c r="OWO60" s="43"/>
      <c r="OWP60" s="43"/>
      <c r="OWQ60" s="43"/>
      <c r="OWR60" s="43"/>
      <c r="OWS60" s="43"/>
      <c r="OWT60" s="43"/>
      <c r="OWU60" s="43"/>
      <c r="OWV60" s="43"/>
      <c r="OWW60" s="43"/>
      <c r="OWX60" s="43"/>
      <c r="OWY60" s="43"/>
      <c r="OWZ60" s="43"/>
      <c r="OXA60" s="43"/>
      <c r="OXB60" s="43"/>
      <c r="OXC60" s="43"/>
      <c r="OXD60" s="43"/>
      <c r="OXE60" s="43"/>
      <c r="OXF60" s="43"/>
      <c r="OXG60" s="43"/>
      <c r="OXH60" s="43"/>
      <c r="OXI60" s="43"/>
      <c r="OXJ60" s="43"/>
      <c r="OXK60" s="43"/>
      <c r="OXL60" s="43"/>
      <c r="OXM60" s="43"/>
      <c r="OXN60" s="43"/>
      <c r="OXO60" s="43"/>
      <c r="OXP60" s="43"/>
      <c r="OXQ60" s="43"/>
      <c r="OXR60" s="43"/>
      <c r="OXS60" s="43"/>
      <c r="OXT60" s="43"/>
      <c r="OXU60" s="43"/>
      <c r="OXV60" s="43"/>
      <c r="OXW60" s="43"/>
      <c r="OXX60" s="43"/>
      <c r="OXY60" s="43"/>
      <c r="OXZ60" s="43"/>
      <c r="OYA60" s="43"/>
      <c r="OYB60" s="43"/>
      <c r="OYC60" s="43"/>
      <c r="OYD60" s="43"/>
      <c r="OYE60" s="43"/>
      <c r="OYF60" s="43"/>
      <c r="OYG60" s="43"/>
      <c r="OYH60" s="43"/>
      <c r="OYI60" s="43"/>
      <c r="OYJ60" s="43"/>
      <c r="OYK60" s="43"/>
      <c r="OYL60" s="43"/>
      <c r="OYM60" s="43"/>
      <c r="OYN60" s="43"/>
      <c r="OYO60" s="43"/>
      <c r="OYP60" s="43"/>
      <c r="OYQ60" s="43"/>
      <c r="OYR60" s="43"/>
      <c r="OYS60" s="43"/>
      <c r="OYT60" s="43"/>
      <c r="OYU60" s="43"/>
      <c r="OYV60" s="43"/>
      <c r="OYW60" s="43"/>
      <c r="OYX60" s="43"/>
      <c r="OYY60" s="43"/>
      <c r="OYZ60" s="43"/>
      <c r="OZA60" s="43"/>
      <c r="OZB60" s="43"/>
      <c r="OZC60" s="43"/>
      <c r="OZD60" s="43"/>
      <c r="OZE60" s="43"/>
      <c r="OZF60" s="43"/>
      <c r="OZG60" s="43"/>
      <c r="OZH60" s="43"/>
      <c r="OZI60" s="43"/>
      <c r="OZJ60" s="43"/>
      <c r="OZK60" s="43"/>
      <c r="OZL60" s="43"/>
      <c r="OZM60" s="43"/>
      <c r="OZN60" s="43"/>
      <c r="OZO60" s="43"/>
      <c r="OZP60" s="43"/>
      <c r="OZQ60" s="43"/>
      <c r="OZR60" s="43"/>
      <c r="OZS60" s="43"/>
      <c r="OZT60" s="43"/>
      <c r="OZU60" s="43"/>
      <c r="OZV60" s="43"/>
      <c r="OZW60" s="43"/>
      <c r="OZX60" s="43"/>
      <c r="OZY60" s="43"/>
      <c r="OZZ60" s="43"/>
      <c r="PAA60" s="43"/>
      <c r="PAB60" s="43"/>
      <c r="PAC60" s="43"/>
      <c r="PAD60" s="43"/>
      <c r="PAE60" s="43"/>
      <c r="PAF60" s="43"/>
      <c r="PAG60" s="43"/>
      <c r="PAH60" s="43"/>
      <c r="PAI60" s="43"/>
      <c r="PAJ60" s="43"/>
      <c r="PAK60" s="43"/>
      <c r="PAL60" s="43"/>
      <c r="PAM60" s="43"/>
      <c r="PAN60" s="43"/>
      <c r="PAO60" s="43"/>
      <c r="PAP60" s="43"/>
      <c r="PAQ60" s="43"/>
      <c r="PAR60" s="43"/>
      <c r="PAS60" s="43"/>
      <c r="PAT60" s="43"/>
      <c r="PAU60" s="43"/>
      <c r="PAV60" s="43"/>
      <c r="PAW60" s="43"/>
      <c r="PAX60" s="43"/>
      <c r="PAY60" s="43"/>
      <c r="PAZ60" s="43"/>
      <c r="PBA60" s="43"/>
      <c r="PBB60" s="43"/>
      <c r="PBC60" s="43"/>
      <c r="PBD60" s="43"/>
      <c r="PBE60" s="43"/>
      <c r="PBF60" s="43"/>
      <c r="PBG60" s="43"/>
      <c r="PBH60" s="43"/>
      <c r="PBI60" s="43"/>
      <c r="PBJ60" s="43"/>
      <c r="PBK60" s="43"/>
      <c r="PBL60" s="43"/>
      <c r="PBM60" s="43"/>
      <c r="PBN60" s="43"/>
      <c r="PBO60" s="43"/>
      <c r="PBP60" s="43"/>
      <c r="PBQ60" s="43"/>
      <c r="PBR60" s="43"/>
      <c r="PBS60" s="43"/>
      <c r="PBT60" s="43"/>
      <c r="PBU60" s="43"/>
      <c r="PBV60" s="43"/>
      <c r="PBW60" s="43"/>
      <c r="PBX60" s="43"/>
      <c r="PBY60" s="43"/>
      <c r="PBZ60" s="43"/>
      <c r="PCA60" s="43"/>
      <c r="PCB60" s="43"/>
      <c r="PCC60" s="43"/>
      <c r="PCD60" s="43"/>
      <c r="PCE60" s="43"/>
      <c r="PCF60" s="43"/>
      <c r="PCG60" s="43"/>
      <c r="PCH60" s="43"/>
      <c r="PCI60" s="43"/>
      <c r="PCJ60" s="43"/>
      <c r="PCK60" s="43"/>
      <c r="PCL60" s="43"/>
      <c r="PCM60" s="43"/>
      <c r="PCN60" s="43"/>
      <c r="PCO60" s="43"/>
      <c r="PCP60" s="43"/>
      <c r="PCQ60" s="43"/>
      <c r="PCR60" s="43"/>
      <c r="PCS60" s="43"/>
      <c r="PCT60" s="43"/>
      <c r="PCU60" s="43"/>
      <c r="PCV60" s="43"/>
      <c r="PCW60" s="43"/>
      <c r="PCX60" s="43"/>
      <c r="PCY60" s="43"/>
      <c r="PCZ60" s="43"/>
      <c r="PDA60" s="43"/>
      <c r="PDB60" s="43"/>
      <c r="PDC60" s="43"/>
      <c r="PDD60" s="43"/>
      <c r="PDE60" s="43"/>
      <c r="PDF60" s="43"/>
      <c r="PDG60" s="43"/>
      <c r="PDH60" s="43"/>
      <c r="PDI60" s="43"/>
      <c r="PDJ60" s="43"/>
      <c r="PDK60" s="43"/>
      <c r="PDL60" s="43"/>
      <c r="PDM60" s="43"/>
      <c r="PDN60" s="43"/>
      <c r="PDO60" s="43"/>
      <c r="PDP60" s="43"/>
      <c r="PDQ60" s="43"/>
      <c r="PDR60" s="43"/>
      <c r="PDS60" s="43"/>
      <c r="PDT60" s="43"/>
      <c r="PDU60" s="43"/>
      <c r="PDV60" s="43"/>
      <c r="PDW60" s="43"/>
      <c r="PDX60" s="43"/>
      <c r="PDY60" s="43"/>
      <c r="PDZ60" s="43"/>
      <c r="PEA60" s="43"/>
      <c r="PEB60" s="43"/>
      <c r="PEC60" s="43"/>
      <c r="PED60" s="43"/>
      <c r="PEE60" s="43"/>
      <c r="PEF60" s="43"/>
      <c r="PEG60" s="43"/>
      <c r="PEH60" s="43"/>
      <c r="PEI60" s="43"/>
      <c r="PEJ60" s="43"/>
      <c r="PEK60" s="43"/>
      <c r="PEL60" s="43"/>
      <c r="PEM60" s="43"/>
      <c r="PEN60" s="43"/>
      <c r="PEO60" s="43"/>
      <c r="PEP60" s="43"/>
      <c r="PEQ60" s="43"/>
      <c r="PER60" s="43"/>
      <c r="PES60" s="43"/>
      <c r="PET60" s="43"/>
      <c r="PEU60" s="43"/>
      <c r="PEV60" s="43"/>
      <c r="PEW60" s="43"/>
      <c r="PEX60" s="43"/>
      <c r="PEY60" s="43"/>
      <c r="PEZ60" s="43"/>
      <c r="PFA60" s="43"/>
      <c r="PFB60" s="43"/>
      <c r="PFC60" s="43"/>
      <c r="PFD60" s="43"/>
      <c r="PFE60" s="43"/>
      <c r="PFF60" s="43"/>
      <c r="PFG60" s="43"/>
      <c r="PFH60" s="43"/>
      <c r="PFI60" s="43"/>
      <c r="PFJ60" s="43"/>
      <c r="PFK60" s="43"/>
      <c r="PFL60" s="43"/>
      <c r="PFM60" s="43"/>
      <c r="PFN60" s="43"/>
      <c r="PFO60" s="43"/>
      <c r="PFP60" s="43"/>
      <c r="PFQ60" s="43"/>
      <c r="PFR60" s="43"/>
      <c r="PFS60" s="43"/>
      <c r="PFT60" s="43"/>
      <c r="PFU60" s="43"/>
      <c r="PFV60" s="43"/>
      <c r="PFW60" s="43"/>
      <c r="PFX60" s="43"/>
      <c r="PFY60" s="43"/>
      <c r="PFZ60" s="43"/>
      <c r="PGA60" s="43"/>
      <c r="PGB60" s="43"/>
      <c r="PGC60" s="43"/>
      <c r="PGD60" s="43"/>
      <c r="PGE60" s="43"/>
      <c r="PGF60" s="43"/>
      <c r="PGG60" s="43"/>
      <c r="PGH60" s="43"/>
      <c r="PGI60" s="43"/>
      <c r="PGJ60" s="43"/>
      <c r="PGK60" s="43"/>
      <c r="PGL60" s="43"/>
      <c r="PGM60" s="43"/>
      <c r="PGN60" s="43"/>
      <c r="PGO60" s="43"/>
      <c r="PGP60" s="43"/>
      <c r="PGQ60" s="43"/>
      <c r="PGR60" s="43"/>
      <c r="PGS60" s="43"/>
      <c r="PGT60" s="43"/>
      <c r="PGU60" s="43"/>
      <c r="PGV60" s="43"/>
      <c r="PGW60" s="43"/>
      <c r="PGX60" s="43"/>
      <c r="PGY60" s="43"/>
      <c r="PGZ60" s="43"/>
      <c r="PHA60" s="43"/>
      <c r="PHB60" s="43"/>
      <c r="PHC60" s="43"/>
      <c r="PHD60" s="43"/>
      <c r="PHE60" s="43"/>
      <c r="PHF60" s="43"/>
      <c r="PHG60" s="43"/>
      <c r="PHH60" s="43"/>
      <c r="PHI60" s="43"/>
      <c r="PHJ60" s="43"/>
      <c r="PHK60" s="43"/>
      <c r="PHL60" s="43"/>
      <c r="PHM60" s="43"/>
      <c r="PHN60" s="43"/>
      <c r="PHO60" s="43"/>
      <c r="PHP60" s="43"/>
      <c r="PHQ60" s="43"/>
      <c r="PHR60" s="43"/>
      <c r="PHS60" s="43"/>
      <c r="PHT60" s="43"/>
      <c r="PHU60" s="43"/>
      <c r="PHV60" s="43"/>
      <c r="PHW60" s="43"/>
      <c r="PHX60" s="43"/>
      <c r="PHY60" s="43"/>
      <c r="PHZ60" s="43"/>
      <c r="PIA60" s="43"/>
      <c r="PIB60" s="43"/>
      <c r="PIC60" s="43"/>
      <c r="PID60" s="43"/>
      <c r="PIE60" s="43"/>
      <c r="PIF60" s="43"/>
      <c r="PIG60" s="43"/>
      <c r="PIH60" s="43"/>
      <c r="PII60" s="43"/>
      <c r="PIJ60" s="43"/>
      <c r="PIK60" s="43"/>
      <c r="PIL60" s="43"/>
      <c r="PIM60" s="43"/>
      <c r="PIN60" s="43"/>
      <c r="PIO60" s="43"/>
      <c r="PIP60" s="43"/>
      <c r="PIQ60" s="43"/>
      <c r="PIR60" s="43"/>
      <c r="PIS60" s="43"/>
      <c r="PIT60" s="43"/>
      <c r="PIU60" s="43"/>
      <c r="PIV60" s="43"/>
      <c r="PIW60" s="43"/>
      <c r="PIX60" s="43"/>
      <c r="PIY60" s="43"/>
      <c r="PIZ60" s="43"/>
      <c r="PJA60" s="43"/>
      <c r="PJB60" s="43"/>
      <c r="PJC60" s="43"/>
      <c r="PJD60" s="43"/>
      <c r="PJE60" s="43"/>
      <c r="PJF60" s="43"/>
      <c r="PJG60" s="43"/>
      <c r="PJH60" s="43"/>
      <c r="PJI60" s="43"/>
      <c r="PJJ60" s="43"/>
      <c r="PJK60" s="43"/>
      <c r="PJL60" s="43"/>
      <c r="PJM60" s="43"/>
      <c r="PJN60" s="43"/>
      <c r="PJO60" s="43"/>
      <c r="PJP60" s="43"/>
      <c r="PJQ60" s="43"/>
      <c r="PJR60" s="43"/>
      <c r="PJS60" s="43"/>
      <c r="PJT60" s="43"/>
      <c r="PJU60" s="43"/>
      <c r="PJV60" s="43"/>
      <c r="PJW60" s="43"/>
      <c r="PJX60" s="43"/>
      <c r="PJY60" s="43"/>
      <c r="PJZ60" s="43"/>
      <c r="PKA60" s="43"/>
      <c r="PKB60" s="43"/>
      <c r="PKC60" s="43"/>
      <c r="PKD60" s="43"/>
      <c r="PKE60" s="43"/>
      <c r="PKF60" s="43"/>
      <c r="PKG60" s="43"/>
      <c r="PKH60" s="43"/>
      <c r="PKI60" s="43"/>
      <c r="PKJ60" s="43"/>
      <c r="PKK60" s="43"/>
      <c r="PKL60" s="43"/>
      <c r="PKM60" s="43"/>
      <c r="PKN60" s="43"/>
      <c r="PKO60" s="43"/>
      <c r="PKP60" s="43"/>
      <c r="PKQ60" s="43"/>
      <c r="PKR60" s="43"/>
      <c r="PKS60" s="43"/>
      <c r="PKT60" s="43"/>
      <c r="PKU60" s="43"/>
      <c r="PKV60" s="43"/>
      <c r="PKW60" s="43"/>
      <c r="PKX60" s="43"/>
      <c r="PKY60" s="43"/>
      <c r="PKZ60" s="43"/>
      <c r="PLA60" s="43"/>
      <c r="PLB60" s="43"/>
      <c r="PLC60" s="43"/>
      <c r="PLD60" s="43"/>
      <c r="PLE60" s="43"/>
      <c r="PLF60" s="43"/>
      <c r="PLG60" s="43"/>
      <c r="PLH60" s="43"/>
      <c r="PLI60" s="43"/>
      <c r="PLJ60" s="43"/>
      <c r="PLK60" s="43"/>
      <c r="PLL60" s="43"/>
      <c r="PLM60" s="43"/>
      <c r="PLN60" s="43"/>
      <c r="PLO60" s="43"/>
      <c r="PLP60" s="43"/>
      <c r="PLQ60" s="43"/>
      <c r="PLR60" s="43"/>
      <c r="PLS60" s="43"/>
      <c r="PLT60" s="43"/>
      <c r="PLU60" s="43"/>
      <c r="PLV60" s="43"/>
      <c r="PLW60" s="43"/>
      <c r="PLX60" s="43"/>
      <c r="PLY60" s="43"/>
      <c r="PLZ60" s="43"/>
      <c r="PMA60" s="43"/>
      <c r="PMB60" s="43"/>
      <c r="PMC60" s="43"/>
      <c r="PMD60" s="43"/>
      <c r="PME60" s="43"/>
      <c r="PMF60" s="43"/>
      <c r="PMG60" s="43"/>
      <c r="PMH60" s="43"/>
      <c r="PMI60" s="43"/>
      <c r="PMJ60" s="43"/>
      <c r="PMK60" s="43"/>
      <c r="PML60" s="43"/>
      <c r="PMM60" s="43"/>
      <c r="PMN60" s="43"/>
      <c r="PMO60" s="43"/>
      <c r="PMP60" s="43"/>
      <c r="PMQ60" s="43"/>
      <c r="PMR60" s="43"/>
      <c r="PMS60" s="43"/>
      <c r="PMT60" s="43"/>
      <c r="PMU60" s="43"/>
      <c r="PMV60" s="43"/>
      <c r="PMW60" s="43"/>
      <c r="PMX60" s="43"/>
      <c r="PMY60" s="43"/>
      <c r="PMZ60" s="43"/>
      <c r="PNA60" s="43"/>
      <c r="PNB60" s="43"/>
      <c r="PNC60" s="43"/>
      <c r="PND60" s="43"/>
      <c r="PNE60" s="43"/>
      <c r="PNF60" s="43"/>
      <c r="PNG60" s="43"/>
      <c r="PNH60" s="43"/>
      <c r="PNI60" s="43"/>
      <c r="PNJ60" s="43"/>
      <c r="PNK60" s="43"/>
      <c r="PNL60" s="43"/>
      <c r="PNM60" s="43"/>
      <c r="PNN60" s="43"/>
      <c r="PNO60" s="43"/>
      <c r="PNP60" s="43"/>
      <c r="PNQ60" s="43"/>
      <c r="PNR60" s="43"/>
      <c r="PNS60" s="43"/>
      <c r="PNT60" s="43"/>
      <c r="PNU60" s="43"/>
      <c r="PNV60" s="43"/>
      <c r="PNW60" s="43"/>
      <c r="PNX60" s="43"/>
      <c r="PNY60" s="43"/>
      <c r="PNZ60" s="43"/>
      <c r="POA60" s="43"/>
      <c r="POB60" s="43"/>
      <c r="POC60" s="43"/>
      <c r="POD60" s="43"/>
      <c r="POE60" s="43"/>
      <c r="POF60" s="43"/>
      <c r="POG60" s="43"/>
      <c r="POH60" s="43"/>
      <c r="POI60" s="43"/>
      <c r="POJ60" s="43"/>
      <c r="POK60" s="43"/>
      <c r="POL60" s="43"/>
      <c r="POM60" s="43"/>
      <c r="PON60" s="43"/>
      <c r="POO60" s="43"/>
      <c r="POP60" s="43"/>
      <c r="POQ60" s="43"/>
      <c r="POR60" s="43"/>
      <c r="POS60" s="43"/>
      <c r="POT60" s="43"/>
      <c r="POU60" s="43"/>
      <c r="POV60" s="43"/>
      <c r="POW60" s="43"/>
      <c r="POX60" s="43"/>
      <c r="POY60" s="43"/>
      <c r="POZ60" s="43"/>
      <c r="PPA60" s="43"/>
      <c r="PPB60" s="43"/>
      <c r="PPC60" s="43"/>
      <c r="PPD60" s="43"/>
      <c r="PPE60" s="43"/>
      <c r="PPF60" s="43"/>
      <c r="PPG60" s="43"/>
      <c r="PPH60" s="43"/>
      <c r="PPI60" s="43"/>
      <c r="PPJ60" s="43"/>
      <c r="PPK60" s="43"/>
      <c r="PPL60" s="43"/>
      <c r="PPM60" s="43"/>
      <c r="PPN60" s="43"/>
      <c r="PPO60" s="43"/>
      <c r="PPP60" s="43"/>
      <c r="PPQ60" s="43"/>
      <c r="PPR60" s="43"/>
      <c r="PPS60" s="43"/>
      <c r="PPT60" s="43"/>
      <c r="PPU60" s="43"/>
      <c r="PPV60" s="43"/>
      <c r="PPW60" s="43"/>
      <c r="PPX60" s="43"/>
      <c r="PPY60" s="43"/>
      <c r="PPZ60" s="43"/>
      <c r="PQA60" s="43"/>
      <c r="PQB60" s="43"/>
      <c r="PQC60" s="43"/>
      <c r="PQD60" s="43"/>
      <c r="PQE60" s="43"/>
      <c r="PQF60" s="43"/>
      <c r="PQG60" s="43"/>
      <c r="PQH60" s="43"/>
      <c r="PQI60" s="43"/>
      <c r="PQJ60" s="43"/>
      <c r="PQK60" s="43"/>
      <c r="PQL60" s="43"/>
      <c r="PQM60" s="43"/>
      <c r="PQN60" s="43"/>
      <c r="PQO60" s="43"/>
      <c r="PQP60" s="43"/>
      <c r="PQQ60" s="43"/>
      <c r="PQR60" s="43"/>
      <c r="PQS60" s="43"/>
      <c r="PQT60" s="43"/>
      <c r="PQU60" s="43"/>
      <c r="PQV60" s="43"/>
      <c r="PQW60" s="43"/>
      <c r="PQX60" s="43"/>
      <c r="PQY60" s="43"/>
      <c r="PQZ60" s="43"/>
      <c r="PRA60" s="43"/>
      <c r="PRB60" s="43"/>
      <c r="PRC60" s="43"/>
      <c r="PRD60" s="43"/>
      <c r="PRE60" s="43"/>
      <c r="PRF60" s="43"/>
      <c r="PRG60" s="43"/>
      <c r="PRH60" s="43"/>
      <c r="PRI60" s="43"/>
      <c r="PRJ60" s="43"/>
      <c r="PRK60" s="43"/>
      <c r="PRL60" s="43"/>
      <c r="PRM60" s="43"/>
      <c r="PRN60" s="43"/>
      <c r="PRO60" s="43"/>
      <c r="PRP60" s="43"/>
      <c r="PRQ60" s="43"/>
      <c r="PRR60" s="43"/>
      <c r="PRS60" s="43"/>
      <c r="PRT60" s="43"/>
      <c r="PRU60" s="43"/>
      <c r="PRV60" s="43"/>
      <c r="PRW60" s="43"/>
      <c r="PRX60" s="43"/>
      <c r="PRY60" s="43"/>
      <c r="PRZ60" s="43"/>
      <c r="PSA60" s="43"/>
      <c r="PSB60" s="43"/>
      <c r="PSC60" s="43"/>
      <c r="PSD60" s="43"/>
      <c r="PSE60" s="43"/>
      <c r="PSF60" s="43"/>
      <c r="PSG60" s="43"/>
      <c r="PSH60" s="43"/>
      <c r="PSI60" s="43"/>
      <c r="PSJ60" s="43"/>
      <c r="PSK60" s="43"/>
      <c r="PSL60" s="43"/>
      <c r="PSM60" s="43"/>
      <c r="PSN60" s="43"/>
      <c r="PSO60" s="43"/>
      <c r="PSP60" s="43"/>
      <c r="PSQ60" s="43"/>
      <c r="PSR60" s="43"/>
      <c r="PSS60" s="43"/>
      <c r="PST60" s="43"/>
      <c r="PSU60" s="43"/>
      <c r="PSV60" s="43"/>
      <c r="PSW60" s="43"/>
      <c r="PSX60" s="43"/>
      <c r="PSY60" s="43"/>
      <c r="PSZ60" s="43"/>
      <c r="PTA60" s="43"/>
      <c r="PTB60" s="43"/>
      <c r="PTC60" s="43"/>
      <c r="PTD60" s="43"/>
      <c r="PTE60" s="43"/>
      <c r="PTF60" s="43"/>
      <c r="PTG60" s="43"/>
      <c r="PTH60" s="43"/>
      <c r="PTI60" s="43"/>
      <c r="PTJ60" s="43"/>
      <c r="PTK60" s="43"/>
      <c r="PTL60" s="43"/>
      <c r="PTM60" s="43"/>
      <c r="PTN60" s="43"/>
      <c r="PTO60" s="43"/>
      <c r="PTP60" s="43"/>
      <c r="PTQ60" s="43"/>
      <c r="PTR60" s="43"/>
      <c r="PTS60" s="43"/>
      <c r="PTT60" s="43"/>
      <c r="PTU60" s="43"/>
      <c r="PTV60" s="43"/>
      <c r="PTW60" s="43"/>
      <c r="PTX60" s="43"/>
      <c r="PTY60" s="43"/>
      <c r="PTZ60" s="43"/>
      <c r="PUA60" s="43"/>
      <c r="PUB60" s="43"/>
      <c r="PUC60" s="43"/>
      <c r="PUD60" s="43"/>
      <c r="PUE60" s="43"/>
      <c r="PUF60" s="43"/>
      <c r="PUG60" s="43"/>
      <c r="PUH60" s="43"/>
      <c r="PUI60" s="43"/>
      <c r="PUJ60" s="43"/>
      <c r="PUK60" s="43"/>
      <c r="PUL60" s="43"/>
      <c r="PUM60" s="43"/>
      <c r="PUN60" s="43"/>
      <c r="PUO60" s="43"/>
      <c r="PUP60" s="43"/>
      <c r="PUQ60" s="43"/>
      <c r="PUR60" s="43"/>
      <c r="PUS60" s="43"/>
      <c r="PUT60" s="43"/>
      <c r="PUU60" s="43"/>
      <c r="PUV60" s="43"/>
      <c r="PUW60" s="43"/>
      <c r="PUX60" s="43"/>
      <c r="PUY60" s="43"/>
      <c r="PUZ60" s="43"/>
      <c r="PVA60" s="43"/>
      <c r="PVB60" s="43"/>
      <c r="PVC60" s="43"/>
      <c r="PVD60" s="43"/>
      <c r="PVE60" s="43"/>
      <c r="PVF60" s="43"/>
      <c r="PVG60" s="43"/>
      <c r="PVH60" s="43"/>
      <c r="PVI60" s="43"/>
      <c r="PVJ60" s="43"/>
      <c r="PVK60" s="43"/>
      <c r="PVL60" s="43"/>
      <c r="PVM60" s="43"/>
      <c r="PVN60" s="43"/>
      <c r="PVO60" s="43"/>
      <c r="PVP60" s="43"/>
      <c r="PVQ60" s="43"/>
      <c r="PVR60" s="43"/>
      <c r="PVS60" s="43"/>
      <c r="PVT60" s="43"/>
      <c r="PVU60" s="43"/>
      <c r="PVV60" s="43"/>
      <c r="PVW60" s="43"/>
      <c r="PVX60" s="43"/>
      <c r="PVY60" s="43"/>
      <c r="PVZ60" s="43"/>
      <c r="PWA60" s="43"/>
      <c r="PWB60" s="43"/>
      <c r="PWC60" s="43"/>
      <c r="PWD60" s="43"/>
      <c r="PWE60" s="43"/>
      <c r="PWF60" s="43"/>
      <c r="PWG60" s="43"/>
      <c r="PWH60" s="43"/>
      <c r="PWI60" s="43"/>
      <c r="PWJ60" s="43"/>
      <c r="PWK60" s="43"/>
      <c r="PWL60" s="43"/>
      <c r="PWM60" s="43"/>
      <c r="PWN60" s="43"/>
      <c r="PWO60" s="43"/>
      <c r="PWP60" s="43"/>
      <c r="PWQ60" s="43"/>
      <c r="PWR60" s="43"/>
      <c r="PWS60" s="43"/>
      <c r="PWT60" s="43"/>
      <c r="PWU60" s="43"/>
      <c r="PWV60" s="43"/>
      <c r="PWW60" s="43"/>
      <c r="PWX60" s="43"/>
      <c r="PWY60" s="43"/>
      <c r="PWZ60" s="43"/>
      <c r="PXA60" s="43"/>
      <c r="PXB60" s="43"/>
      <c r="PXC60" s="43"/>
      <c r="PXD60" s="43"/>
      <c r="PXE60" s="43"/>
      <c r="PXF60" s="43"/>
      <c r="PXG60" s="43"/>
      <c r="PXH60" s="43"/>
      <c r="PXI60" s="43"/>
      <c r="PXJ60" s="43"/>
      <c r="PXK60" s="43"/>
      <c r="PXL60" s="43"/>
      <c r="PXM60" s="43"/>
      <c r="PXN60" s="43"/>
      <c r="PXO60" s="43"/>
      <c r="PXP60" s="43"/>
      <c r="PXQ60" s="43"/>
      <c r="PXR60" s="43"/>
      <c r="PXS60" s="43"/>
      <c r="PXT60" s="43"/>
      <c r="PXU60" s="43"/>
      <c r="PXV60" s="43"/>
      <c r="PXW60" s="43"/>
      <c r="PXX60" s="43"/>
      <c r="PXY60" s="43"/>
      <c r="PXZ60" s="43"/>
      <c r="PYA60" s="43"/>
      <c r="PYB60" s="43"/>
      <c r="PYC60" s="43"/>
      <c r="PYD60" s="43"/>
      <c r="PYE60" s="43"/>
      <c r="PYF60" s="43"/>
      <c r="PYG60" s="43"/>
      <c r="PYH60" s="43"/>
      <c r="PYI60" s="43"/>
      <c r="PYJ60" s="43"/>
      <c r="PYK60" s="43"/>
      <c r="PYL60" s="43"/>
      <c r="PYM60" s="43"/>
      <c r="PYN60" s="43"/>
      <c r="PYO60" s="43"/>
      <c r="PYP60" s="43"/>
      <c r="PYQ60" s="43"/>
      <c r="PYR60" s="43"/>
      <c r="PYS60" s="43"/>
      <c r="PYT60" s="43"/>
      <c r="PYU60" s="43"/>
      <c r="PYV60" s="43"/>
      <c r="PYW60" s="43"/>
      <c r="PYX60" s="43"/>
      <c r="PYY60" s="43"/>
      <c r="PYZ60" s="43"/>
      <c r="PZA60" s="43"/>
      <c r="PZB60" s="43"/>
      <c r="PZC60" s="43"/>
      <c r="PZD60" s="43"/>
      <c r="PZE60" s="43"/>
      <c r="PZF60" s="43"/>
      <c r="PZG60" s="43"/>
      <c r="PZH60" s="43"/>
      <c r="PZI60" s="43"/>
      <c r="PZJ60" s="43"/>
      <c r="PZK60" s="43"/>
      <c r="PZL60" s="43"/>
      <c r="PZM60" s="43"/>
      <c r="PZN60" s="43"/>
      <c r="PZO60" s="43"/>
      <c r="PZP60" s="43"/>
      <c r="PZQ60" s="43"/>
      <c r="PZR60" s="43"/>
      <c r="PZS60" s="43"/>
      <c r="PZT60" s="43"/>
      <c r="PZU60" s="43"/>
      <c r="PZV60" s="43"/>
      <c r="PZW60" s="43"/>
      <c r="PZX60" s="43"/>
      <c r="PZY60" s="43"/>
      <c r="PZZ60" s="43"/>
      <c r="QAA60" s="43"/>
      <c r="QAB60" s="43"/>
      <c r="QAC60" s="43"/>
      <c r="QAD60" s="43"/>
      <c r="QAE60" s="43"/>
      <c r="QAF60" s="43"/>
      <c r="QAG60" s="43"/>
      <c r="QAH60" s="43"/>
      <c r="QAI60" s="43"/>
      <c r="QAJ60" s="43"/>
      <c r="QAK60" s="43"/>
      <c r="QAL60" s="43"/>
      <c r="QAM60" s="43"/>
      <c r="QAN60" s="43"/>
      <c r="QAO60" s="43"/>
      <c r="QAP60" s="43"/>
      <c r="QAQ60" s="43"/>
      <c r="QAR60" s="43"/>
      <c r="QAS60" s="43"/>
      <c r="QAT60" s="43"/>
      <c r="QAU60" s="43"/>
      <c r="QAV60" s="43"/>
      <c r="QAW60" s="43"/>
      <c r="QAX60" s="43"/>
      <c r="QAY60" s="43"/>
      <c r="QAZ60" s="43"/>
      <c r="QBA60" s="43"/>
      <c r="QBB60" s="43"/>
      <c r="QBC60" s="43"/>
      <c r="QBD60" s="43"/>
      <c r="QBE60" s="43"/>
      <c r="QBF60" s="43"/>
      <c r="QBG60" s="43"/>
      <c r="QBH60" s="43"/>
      <c r="QBI60" s="43"/>
      <c r="QBJ60" s="43"/>
      <c r="QBK60" s="43"/>
      <c r="QBL60" s="43"/>
      <c r="QBM60" s="43"/>
      <c r="QBN60" s="43"/>
      <c r="QBO60" s="43"/>
      <c r="QBP60" s="43"/>
      <c r="QBQ60" s="43"/>
      <c r="QBR60" s="43"/>
      <c r="QBS60" s="43"/>
      <c r="QBT60" s="43"/>
      <c r="QBU60" s="43"/>
      <c r="QBV60" s="43"/>
      <c r="QBW60" s="43"/>
      <c r="QBX60" s="43"/>
      <c r="QBY60" s="43"/>
      <c r="QBZ60" s="43"/>
      <c r="QCA60" s="43"/>
      <c r="QCB60" s="43"/>
      <c r="QCC60" s="43"/>
      <c r="QCD60" s="43"/>
      <c r="QCE60" s="43"/>
      <c r="QCF60" s="43"/>
      <c r="QCG60" s="43"/>
      <c r="QCH60" s="43"/>
      <c r="QCI60" s="43"/>
      <c r="QCJ60" s="43"/>
      <c r="QCK60" s="43"/>
      <c r="QCL60" s="43"/>
      <c r="QCM60" s="43"/>
      <c r="QCN60" s="43"/>
      <c r="QCO60" s="43"/>
      <c r="QCP60" s="43"/>
      <c r="QCQ60" s="43"/>
      <c r="QCR60" s="43"/>
      <c r="QCS60" s="43"/>
      <c r="QCT60" s="43"/>
      <c r="QCU60" s="43"/>
      <c r="QCV60" s="43"/>
      <c r="QCW60" s="43"/>
      <c r="QCX60" s="43"/>
      <c r="QCY60" s="43"/>
      <c r="QCZ60" s="43"/>
      <c r="QDA60" s="43"/>
      <c r="QDB60" s="43"/>
      <c r="QDC60" s="43"/>
      <c r="QDD60" s="43"/>
      <c r="QDE60" s="43"/>
      <c r="QDF60" s="43"/>
      <c r="QDG60" s="43"/>
      <c r="QDH60" s="43"/>
      <c r="QDI60" s="43"/>
      <c r="QDJ60" s="43"/>
      <c r="QDK60" s="43"/>
      <c r="QDL60" s="43"/>
      <c r="QDM60" s="43"/>
      <c r="QDN60" s="43"/>
      <c r="QDO60" s="43"/>
      <c r="QDP60" s="43"/>
      <c r="QDQ60" s="43"/>
      <c r="QDR60" s="43"/>
      <c r="QDS60" s="43"/>
      <c r="QDT60" s="43"/>
      <c r="QDU60" s="43"/>
      <c r="QDV60" s="43"/>
      <c r="QDW60" s="43"/>
      <c r="QDX60" s="43"/>
      <c r="QDY60" s="43"/>
      <c r="QDZ60" s="43"/>
      <c r="QEA60" s="43"/>
      <c r="QEB60" s="43"/>
      <c r="QEC60" s="43"/>
      <c r="QED60" s="43"/>
      <c r="QEE60" s="43"/>
      <c r="QEF60" s="43"/>
      <c r="QEG60" s="43"/>
      <c r="QEH60" s="43"/>
      <c r="QEI60" s="43"/>
      <c r="QEJ60" s="43"/>
      <c r="QEK60" s="43"/>
      <c r="QEL60" s="43"/>
      <c r="QEM60" s="43"/>
      <c r="QEN60" s="43"/>
      <c r="QEO60" s="43"/>
      <c r="QEP60" s="43"/>
      <c r="QEQ60" s="43"/>
      <c r="QER60" s="43"/>
      <c r="QES60" s="43"/>
      <c r="QET60" s="43"/>
      <c r="QEU60" s="43"/>
      <c r="QEV60" s="43"/>
      <c r="QEW60" s="43"/>
      <c r="QEX60" s="43"/>
      <c r="QEY60" s="43"/>
      <c r="QEZ60" s="43"/>
      <c r="QFA60" s="43"/>
      <c r="QFB60" s="43"/>
      <c r="QFC60" s="43"/>
      <c r="QFD60" s="43"/>
      <c r="QFE60" s="43"/>
      <c r="QFF60" s="43"/>
      <c r="QFG60" s="43"/>
      <c r="QFH60" s="43"/>
      <c r="QFI60" s="43"/>
      <c r="QFJ60" s="43"/>
      <c r="QFK60" s="43"/>
      <c r="QFL60" s="43"/>
      <c r="QFM60" s="43"/>
      <c r="QFN60" s="43"/>
      <c r="QFO60" s="43"/>
      <c r="QFP60" s="43"/>
      <c r="QFQ60" s="43"/>
      <c r="QFR60" s="43"/>
      <c r="QFS60" s="43"/>
      <c r="QFT60" s="43"/>
      <c r="QFU60" s="43"/>
      <c r="QFV60" s="43"/>
      <c r="QFW60" s="43"/>
      <c r="QFX60" s="43"/>
      <c r="QFY60" s="43"/>
      <c r="QFZ60" s="43"/>
      <c r="QGA60" s="43"/>
      <c r="QGB60" s="43"/>
      <c r="QGC60" s="43"/>
      <c r="QGD60" s="43"/>
      <c r="QGE60" s="43"/>
      <c r="QGF60" s="43"/>
      <c r="QGG60" s="43"/>
      <c r="QGH60" s="43"/>
      <c r="QGI60" s="43"/>
      <c r="QGJ60" s="43"/>
      <c r="QGK60" s="43"/>
      <c r="QGL60" s="43"/>
      <c r="QGM60" s="43"/>
      <c r="QGN60" s="43"/>
      <c r="QGO60" s="43"/>
      <c r="QGP60" s="43"/>
      <c r="QGQ60" s="43"/>
      <c r="QGR60" s="43"/>
      <c r="QGS60" s="43"/>
      <c r="QGT60" s="43"/>
      <c r="QGU60" s="43"/>
      <c r="QGV60" s="43"/>
      <c r="QGW60" s="43"/>
      <c r="QGX60" s="43"/>
      <c r="QGY60" s="43"/>
      <c r="QGZ60" s="43"/>
      <c r="QHA60" s="43"/>
      <c r="QHB60" s="43"/>
      <c r="QHC60" s="43"/>
      <c r="QHD60" s="43"/>
      <c r="QHE60" s="43"/>
      <c r="QHF60" s="43"/>
      <c r="QHG60" s="43"/>
      <c r="QHH60" s="43"/>
      <c r="QHI60" s="43"/>
      <c r="QHJ60" s="43"/>
      <c r="QHK60" s="43"/>
      <c r="QHL60" s="43"/>
      <c r="QHM60" s="43"/>
      <c r="QHN60" s="43"/>
      <c r="QHO60" s="43"/>
      <c r="QHP60" s="43"/>
      <c r="QHQ60" s="43"/>
      <c r="QHR60" s="43"/>
      <c r="QHS60" s="43"/>
      <c r="QHT60" s="43"/>
      <c r="QHU60" s="43"/>
      <c r="QHV60" s="43"/>
      <c r="QHW60" s="43"/>
      <c r="QHX60" s="43"/>
      <c r="QHY60" s="43"/>
      <c r="QHZ60" s="43"/>
      <c r="QIA60" s="43"/>
      <c r="QIB60" s="43"/>
      <c r="QIC60" s="43"/>
      <c r="QID60" s="43"/>
      <c r="QIE60" s="43"/>
      <c r="QIF60" s="43"/>
      <c r="QIG60" s="43"/>
      <c r="QIH60" s="43"/>
      <c r="QII60" s="43"/>
      <c r="QIJ60" s="43"/>
      <c r="QIK60" s="43"/>
      <c r="QIL60" s="43"/>
      <c r="QIM60" s="43"/>
      <c r="QIN60" s="43"/>
      <c r="QIO60" s="43"/>
      <c r="QIP60" s="43"/>
      <c r="QIQ60" s="43"/>
      <c r="QIR60" s="43"/>
      <c r="QIS60" s="43"/>
      <c r="QIT60" s="43"/>
      <c r="QIU60" s="43"/>
      <c r="QIV60" s="43"/>
      <c r="QIW60" s="43"/>
      <c r="QIX60" s="43"/>
      <c r="QIY60" s="43"/>
      <c r="QIZ60" s="43"/>
      <c r="QJA60" s="43"/>
      <c r="QJB60" s="43"/>
      <c r="QJC60" s="43"/>
      <c r="QJD60" s="43"/>
      <c r="QJE60" s="43"/>
      <c r="QJF60" s="43"/>
      <c r="QJG60" s="43"/>
      <c r="QJH60" s="43"/>
      <c r="QJI60" s="43"/>
      <c r="QJJ60" s="43"/>
      <c r="QJK60" s="43"/>
      <c r="QJL60" s="43"/>
      <c r="QJM60" s="43"/>
      <c r="QJN60" s="43"/>
      <c r="QJO60" s="43"/>
      <c r="QJP60" s="43"/>
      <c r="QJQ60" s="43"/>
      <c r="QJR60" s="43"/>
      <c r="QJS60" s="43"/>
      <c r="QJT60" s="43"/>
      <c r="QJU60" s="43"/>
      <c r="QJV60" s="43"/>
      <c r="QJW60" s="43"/>
      <c r="QJX60" s="43"/>
      <c r="QJY60" s="43"/>
      <c r="QJZ60" s="43"/>
      <c r="QKA60" s="43"/>
      <c r="QKB60" s="43"/>
      <c r="QKC60" s="43"/>
      <c r="QKD60" s="43"/>
      <c r="QKE60" s="43"/>
      <c r="QKF60" s="43"/>
      <c r="QKG60" s="43"/>
      <c r="QKH60" s="43"/>
      <c r="QKI60" s="43"/>
      <c r="QKJ60" s="43"/>
      <c r="QKK60" s="43"/>
      <c r="QKL60" s="43"/>
      <c r="QKM60" s="43"/>
      <c r="QKN60" s="43"/>
      <c r="QKO60" s="43"/>
      <c r="QKP60" s="43"/>
      <c r="QKQ60" s="43"/>
      <c r="QKR60" s="43"/>
      <c r="QKS60" s="43"/>
      <c r="QKT60" s="43"/>
      <c r="QKU60" s="43"/>
      <c r="QKV60" s="43"/>
      <c r="QKW60" s="43"/>
      <c r="QKX60" s="43"/>
      <c r="QKY60" s="43"/>
      <c r="QKZ60" s="43"/>
      <c r="QLA60" s="43"/>
      <c r="QLB60" s="43"/>
      <c r="QLC60" s="43"/>
      <c r="QLD60" s="43"/>
      <c r="QLE60" s="43"/>
      <c r="QLF60" s="43"/>
      <c r="QLG60" s="43"/>
      <c r="QLH60" s="43"/>
      <c r="QLI60" s="43"/>
      <c r="QLJ60" s="43"/>
      <c r="QLK60" s="43"/>
      <c r="QLL60" s="43"/>
      <c r="QLM60" s="43"/>
      <c r="QLN60" s="43"/>
      <c r="QLO60" s="43"/>
      <c r="QLP60" s="43"/>
      <c r="QLQ60" s="43"/>
      <c r="QLR60" s="43"/>
      <c r="QLS60" s="43"/>
      <c r="QLT60" s="43"/>
      <c r="QLU60" s="43"/>
      <c r="QLV60" s="43"/>
      <c r="QLW60" s="43"/>
      <c r="QLX60" s="43"/>
      <c r="QLY60" s="43"/>
      <c r="QLZ60" s="43"/>
      <c r="QMA60" s="43"/>
      <c r="QMB60" s="43"/>
      <c r="QMC60" s="43"/>
      <c r="QMD60" s="43"/>
      <c r="QME60" s="43"/>
      <c r="QMF60" s="43"/>
      <c r="QMG60" s="43"/>
      <c r="QMH60" s="43"/>
      <c r="QMI60" s="43"/>
      <c r="QMJ60" s="43"/>
      <c r="QMK60" s="43"/>
      <c r="QML60" s="43"/>
      <c r="QMM60" s="43"/>
      <c r="QMN60" s="43"/>
      <c r="QMO60" s="43"/>
      <c r="QMP60" s="43"/>
      <c r="QMQ60" s="43"/>
      <c r="QMR60" s="43"/>
      <c r="QMS60" s="43"/>
      <c r="QMT60" s="43"/>
      <c r="QMU60" s="43"/>
      <c r="QMV60" s="43"/>
      <c r="QMW60" s="43"/>
      <c r="QMX60" s="43"/>
      <c r="QMY60" s="43"/>
      <c r="QMZ60" s="43"/>
      <c r="QNA60" s="43"/>
      <c r="QNB60" s="43"/>
      <c r="QNC60" s="43"/>
      <c r="QND60" s="43"/>
      <c r="QNE60" s="43"/>
      <c r="QNF60" s="43"/>
      <c r="QNG60" s="43"/>
      <c r="QNH60" s="43"/>
      <c r="QNI60" s="43"/>
      <c r="QNJ60" s="43"/>
      <c r="QNK60" s="43"/>
      <c r="QNL60" s="43"/>
      <c r="QNM60" s="43"/>
      <c r="QNN60" s="43"/>
      <c r="QNO60" s="43"/>
      <c r="QNP60" s="43"/>
      <c r="QNQ60" s="43"/>
      <c r="QNR60" s="43"/>
      <c r="QNS60" s="43"/>
      <c r="QNT60" s="43"/>
      <c r="QNU60" s="43"/>
      <c r="QNV60" s="43"/>
      <c r="QNW60" s="43"/>
      <c r="QNX60" s="43"/>
      <c r="QNY60" s="43"/>
      <c r="QNZ60" s="43"/>
      <c r="QOA60" s="43"/>
      <c r="QOB60" s="43"/>
      <c r="QOC60" s="43"/>
      <c r="QOD60" s="43"/>
      <c r="QOE60" s="43"/>
      <c r="QOF60" s="43"/>
      <c r="QOG60" s="43"/>
      <c r="QOH60" s="43"/>
      <c r="QOI60" s="43"/>
      <c r="QOJ60" s="43"/>
      <c r="QOK60" s="43"/>
      <c r="QOL60" s="43"/>
      <c r="QOM60" s="43"/>
      <c r="QON60" s="43"/>
      <c r="QOO60" s="43"/>
      <c r="QOP60" s="43"/>
      <c r="QOQ60" s="43"/>
      <c r="QOR60" s="43"/>
      <c r="QOS60" s="43"/>
      <c r="QOT60" s="43"/>
      <c r="QOU60" s="43"/>
      <c r="QOV60" s="43"/>
      <c r="QOW60" s="43"/>
      <c r="QOX60" s="43"/>
      <c r="QOY60" s="43"/>
      <c r="QOZ60" s="43"/>
      <c r="QPA60" s="43"/>
      <c r="QPB60" s="43"/>
      <c r="QPC60" s="43"/>
      <c r="QPD60" s="43"/>
      <c r="QPE60" s="43"/>
      <c r="QPF60" s="43"/>
      <c r="QPG60" s="43"/>
      <c r="QPH60" s="43"/>
      <c r="QPI60" s="43"/>
      <c r="QPJ60" s="43"/>
      <c r="QPK60" s="43"/>
      <c r="QPL60" s="43"/>
      <c r="QPM60" s="43"/>
      <c r="QPN60" s="43"/>
      <c r="QPO60" s="43"/>
      <c r="QPP60" s="43"/>
      <c r="QPQ60" s="43"/>
      <c r="QPR60" s="43"/>
      <c r="QPS60" s="43"/>
      <c r="QPT60" s="43"/>
      <c r="QPU60" s="43"/>
      <c r="QPV60" s="43"/>
      <c r="QPW60" s="43"/>
      <c r="QPX60" s="43"/>
      <c r="QPY60" s="43"/>
      <c r="QPZ60" s="43"/>
      <c r="QQA60" s="43"/>
      <c r="QQB60" s="43"/>
      <c r="QQC60" s="43"/>
      <c r="QQD60" s="43"/>
      <c r="QQE60" s="43"/>
      <c r="QQF60" s="43"/>
      <c r="QQG60" s="43"/>
      <c r="QQH60" s="43"/>
      <c r="QQI60" s="43"/>
      <c r="QQJ60" s="43"/>
      <c r="QQK60" s="43"/>
      <c r="QQL60" s="43"/>
      <c r="QQM60" s="43"/>
      <c r="QQN60" s="43"/>
      <c r="QQO60" s="43"/>
      <c r="QQP60" s="43"/>
      <c r="QQQ60" s="43"/>
      <c r="QQR60" s="43"/>
      <c r="QQS60" s="43"/>
      <c r="QQT60" s="43"/>
      <c r="QQU60" s="43"/>
      <c r="QQV60" s="43"/>
      <c r="QQW60" s="43"/>
      <c r="QQX60" s="43"/>
      <c r="QQY60" s="43"/>
      <c r="QQZ60" s="43"/>
      <c r="QRA60" s="43"/>
      <c r="QRB60" s="43"/>
      <c r="QRC60" s="43"/>
      <c r="QRD60" s="43"/>
      <c r="QRE60" s="43"/>
      <c r="QRF60" s="43"/>
      <c r="QRG60" s="43"/>
      <c r="QRH60" s="43"/>
      <c r="QRI60" s="43"/>
      <c r="QRJ60" s="43"/>
      <c r="QRK60" s="43"/>
      <c r="QRL60" s="43"/>
      <c r="QRM60" s="43"/>
      <c r="QRN60" s="43"/>
      <c r="QRO60" s="43"/>
      <c r="QRP60" s="43"/>
      <c r="QRQ60" s="43"/>
      <c r="QRR60" s="43"/>
      <c r="QRS60" s="43"/>
      <c r="QRT60" s="43"/>
      <c r="QRU60" s="43"/>
      <c r="QRV60" s="43"/>
      <c r="QRW60" s="43"/>
      <c r="QRX60" s="43"/>
      <c r="QRY60" s="43"/>
      <c r="QRZ60" s="43"/>
      <c r="QSA60" s="43"/>
      <c r="QSB60" s="43"/>
      <c r="QSC60" s="43"/>
      <c r="QSD60" s="43"/>
      <c r="QSE60" s="43"/>
      <c r="QSF60" s="43"/>
      <c r="QSG60" s="43"/>
      <c r="QSH60" s="43"/>
      <c r="QSI60" s="43"/>
      <c r="QSJ60" s="43"/>
      <c r="QSK60" s="43"/>
      <c r="QSL60" s="43"/>
      <c r="QSM60" s="43"/>
      <c r="QSN60" s="43"/>
      <c r="QSO60" s="43"/>
      <c r="QSP60" s="43"/>
      <c r="QSQ60" s="43"/>
      <c r="QSR60" s="43"/>
      <c r="QSS60" s="43"/>
      <c r="QST60" s="43"/>
      <c r="QSU60" s="43"/>
      <c r="QSV60" s="43"/>
      <c r="QSW60" s="43"/>
      <c r="QSX60" s="43"/>
      <c r="QSY60" s="43"/>
      <c r="QSZ60" s="43"/>
      <c r="QTA60" s="43"/>
      <c r="QTB60" s="43"/>
      <c r="QTC60" s="43"/>
      <c r="QTD60" s="43"/>
      <c r="QTE60" s="43"/>
      <c r="QTF60" s="43"/>
      <c r="QTG60" s="43"/>
      <c r="QTH60" s="43"/>
      <c r="QTI60" s="43"/>
      <c r="QTJ60" s="43"/>
      <c r="QTK60" s="43"/>
      <c r="QTL60" s="43"/>
      <c r="QTM60" s="43"/>
      <c r="QTN60" s="43"/>
      <c r="QTO60" s="43"/>
      <c r="QTP60" s="43"/>
      <c r="QTQ60" s="43"/>
      <c r="QTR60" s="43"/>
      <c r="QTS60" s="43"/>
      <c r="QTT60" s="43"/>
      <c r="QTU60" s="43"/>
      <c r="QTV60" s="43"/>
      <c r="QTW60" s="43"/>
      <c r="QTX60" s="43"/>
      <c r="QTY60" s="43"/>
      <c r="QTZ60" s="43"/>
      <c r="QUA60" s="43"/>
      <c r="QUB60" s="43"/>
      <c r="QUC60" s="43"/>
      <c r="QUD60" s="43"/>
      <c r="QUE60" s="43"/>
      <c r="QUF60" s="43"/>
      <c r="QUG60" s="43"/>
      <c r="QUH60" s="43"/>
      <c r="QUI60" s="43"/>
      <c r="QUJ60" s="43"/>
      <c r="QUK60" s="43"/>
      <c r="QUL60" s="43"/>
      <c r="QUM60" s="43"/>
      <c r="QUN60" s="43"/>
      <c r="QUO60" s="43"/>
      <c r="QUP60" s="43"/>
      <c r="QUQ60" s="43"/>
      <c r="QUR60" s="43"/>
      <c r="QUS60" s="43"/>
      <c r="QUT60" s="43"/>
      <c r="QUU60" s="43"/>
      <c r="QUV60" s="43"/>
      <c r="QUW60" s="43"/>
      <c r="QUX60" s="43"/>
      <c r="QUY60" s="43"/>
      <c r="QUZ60" s="43"/>
      <c r="QVA60" s="43"/>
      <c r="QVB60" s="43"/>
      <c r="QVC60" s="43"/>
      <c r="QVD60" s="43"/>
      <c r="QVE60" s="43"/>
      <c r="QVF60" s="43"/>
      <c r="QVG60" s="43"/>
      <c r="QVH60" s="43"/>
      <c r="QVI60" s="43"/>
      <c r="QVJ60" s="43"/>
      <c r="QVK60" s="43"/>
      <c r="QVL60" s="43"/>
      <c r="QVM60" s="43"/>
      <c r="QVN60" s="43"/>
      <c r="QVO60" s="43"/>
      <c r="QVP60" s="43"/>
      <c r="QVQ60" s="43"/>
      <c r="QVR60" s="43"/>
      <c r="QVS60" s="43"/>
      <c r="QVT60" s="43"/>
      <c r="QVU60" s="43"/>
      <c r="QVV60" s="43"/>
      <c r="QVW60" s="43"/>
      <c r="QVX60" s="43"/>
      <c r="QVY60" s="43"/>
      <c r="QVZ60" s="43"/>
      <c r="QWA60" s="43"/>
      <c r="QWB60" s="43"/>
      <c r="QWC60" s="43"/>
      <c r="QWD60" s="43"/>
      <c r="QWE60" s="43"/>
      <c r="QWF60" s="43"/>
      <c r="QWG60" s="43"/>
      <c r="QWH60" s="43"/>
      <c r="QWI60" s="43"/>
      <c r="QWJ60" s="43"/>
      <c r="QWK60" s="43"/>
      <c r="QWL60" s="43"/>
      <c r="QWM60" s="43"/>
      <c r="QWN60" s="43"/>
      <c r="QWO60" s="43"/>
      <c r="QWP60" s="43"/>
      <c r="QWQ60" s="43"/>
      <c r="QWR60" s="43"/>
      <c r="QWS60" s="43"/>
      <c r="QWT60" s="43"/>
      <c r="QWU60" s="43"/>
      <c r="QWV60" s="43"/>
      <c r="QWW60" s="43"/>
      <c r="QWX60" s="43"/>
      <c r="QWY60" s="43"/>
      <c r="QWZ60" s="43"/>
      <c r="QXA60" s="43"/>
      <c r="QXB60" s="43"/>
      <c r="QXC60" s="43"/>
      <c r="QXD60" s="43"/>
      <c r="QXE60" s="43"/>
      <c r="QXF60" s="43"/>
      <c r="QXG60" s="43"/>
      <c r="QXH60" s="43"/>
      <c r="QXI60" s="43"/>
      <c r="QXJ60" s="43"/>
      <c r="QXK60" s="43"/>
      <c r="QXL60" s="43"/>
      <c r="QXM60" s="43"/>
      <c r="QXN60" s="43"/>
      <c r="QXO60" s="43"/>
      <c r="QXP60" s="43"/>
      <c r="QXQ60" s="43"/>
      <c r="QXR60" s="43"/>
      <c r="QXS60" s="43"/>
      <c r="QXT60" s="43"/>
      <c r="QXU60" s="43"/>
      <c r="QXV60" s="43"/>
      <c r="QXW60" s="43"/>
      <c r="QXX60" s="43"/>
      <c r="QXY60" s="43"/>
      <c r="QXZ60" s="43"/>
      <c r="QYA60" s="43"/>
      <c r="QYB60" s="43"/>
      <c r="QYC60" s="43"/>
      <c r="QYD60" s="43"/>
      <c r="QYE60" s="43"/>
      <c r="QYF60" s="43"/>
      <c r="QYG60" s="43"/>
      <c r="QYH60" s="43"/>
      <c r="QYI60" s="43"/>
      <c r="QYJ60" s="43"/>
      <c r="QYK60" s="43"/>
      <c r="QYL60" s="43"/>
      <c r="QYM60" s="43"/>
      <c r="QYN60" s="43"/>
      <c r="QYO60" s="43"/>
      <c r="QYP60" s="43"/>
      <c r="QYQ60" s="43"/>
      <c r="QYR60" s="43"/>
      <c r="QYS60" s="43"/>
      <c r="QYT60" s="43"/>
      <c r="QYU60" s="43"/>
      <c r="QYV60" s="43"/>
      <c r="QYW60" s="43"/>
      <c r="QYX60" s="43"/>
      <c r="QYY60" s="43"/>
      <c r="QYZ60" s="43"/>
      <c r="QZA60" s="43"/>
      <c r="QZB60" s="43"/>
      <c r="QZC60" s="43"/>
      <c r="QZD60" s="43"/>
      <c r="QZE60" s="43"/>
      <c r="QZF60" s="43"/>
      <c r="QZG60" s="43"/>
      <c r="QZH60" s="43"/>
      <c r="QZI60" s="43"/>
      <c r="QZJ60" s="43"/>
      <c r="QZK60" s="43"/>
      <c r="QZL60" s="43"/>
      <c r="QZM60" s="43"/>
      <c r="QZN60" s="43"/>
      <c r="QZO60" s="43"/>
      <c r="QZP60" s="43"/>
      <c r="QZQ60" s="43"/>
      <c r="QZR60" s="43"/>
      <c r="QZS60" s="43"/>
      <c r="QZT60" s="43"/>
      <c r="QZU60" s="43"/>
      <c r="QZV60" s="43"/>
      <c r="QZW60" s="43"/>
      <c r="QZX60" s="43"/>
      <c r="QZY60" s="43"/>
      <c r="QZZ60" s="43"/>
      <c r="RAA60" s="43"/>
      <c r="RAB60" s="43"/>
      <c r="RAC60" s="43"/>
      <c r="RAD60" s="43"/>
      <c r="RAE60" s="43"/>
      <c r="RAF60" s="43"/>
      <c r="RAG60" s="43"/>
      <c r="RAH60" s="43"/>
      <c r="RAI60" s="43"/>
      <c r="RAJ60" s="43"/>
      <c r="RAK60" s="43"/>
      <c r="RAL60" s="43"/>
      <c r="RAM60" s="43"/>
      <c r="RAN60" s="43"/>
      <c r="RAO60" s="43"/>
      <c r="RAP60" s="43"/>
      <c r="RAQ60" s="43"/>
      <c r="RAR60" s="43"/>
      <c r="RAS60" s="43"/>
      <c r="RAT60" s="43"/>
      <c r="RAU60" s="43"/>
      <c r="RAV60" s="43"/>
      <c r="RAW60" s="43"/>
      <c r="RAX60" s="43"/>
      <c r="RAY60" s="43"/>
      <c r="RAZ60" s="43"/>
      <c r="RBA60" s="43"/>
      <c r="RBB60" s="43"/>
      <c r="RBC60" s="43"/>
      <c r="RBD60" s="43"/>
      <c r="RBE60" s="43"/>
      <c r="RBF60" s="43"/>
      <c r="RBG60" s="43"/>
      <c r="RBH60" s="43"/>
      <c r="RBI60" s="43"/>
      <c r="RBJ60" s="43"/>
      <c r="RBK60" s="43"/>
      <c r="RBL60" s="43"/>
      <c r="RBM60" s="43"/>
      <c r="RBN60" s="43"/>
      <c r="RBO60" s="43"/>
      <c r="RBP60" s="43"/>
      <c r="RBQ60" s="43"/>
      <c r="RBR60" s="43"/>
      <c r="RBS60" s="43"/>
      <c r="RBT60" s="43"/>
      <c r="RBU60" s="43"/>
      <c r="RBV60" s="43"/>
      <c r="RBW60" s="43"/>
      <c r="RBX60" s="43"/>
      <c r="RBY60" s="43"/>
      <c r="RBZ60" s="43"/>
      <c r="RCA60" s="43"/>
      <c r="RCB60" s="43"/>
      <c r="RCC60" s="43"/>
      <c r="RCD60" s="43"/>
      <c r="RCE60" s="43"/>
      <c r="RCF60" s="43"/>
      <c r="RCG60" s="43"/>
      <c r="RCH60" s="43"/>
      <c r="RCI60" s="43"/>
      <c r="RCJ60" s="43"/>
      <c r="RCK60" s="43"/>
      <c r="RCL60" s="43"/>
      <c r="RCM60" s="43"/>
      <c r="RCN60" s="43"/>
      <c r="RCO60" s="43"/>
      <c r="RCP60" s="43"/>
      <c r="RCQ60" s="43"/>
      <c r="RCR60" s="43"/>
      <c r="RCS60" s="43"/>
      <c r="RCT60" s="43"/>
      <c r="RCU60" s="43"/>
      <c r="RCV60" s="43"/>
      <c r="RCW60" s="43"/>
      <c r="RCX60" s="43"/>
      <c r="RCY60" s="43"/>
      <c r="RCZ60" s="43"/>
      <c r="RDA60" s="43"/>
      <c r="RDB60" s="43"/>
      <c r="RDC60" s="43"/>
      <c r="RDD60" s="43"/>
      <c r="RDE60" s="43"/>
      <c r="RDF60" s="43"/>
      <c r="RDG60" s="43"/>
      <c r="RDH60" s="43"/>
      <c r="RDI60" s="43"/>
      <c r="RDJ60" s="43"/>
      <c r="RDK60" s="43"/>
      <c r="RDL60" s="43"/>
      <c r="RDM60" s="43"/>
      <c r="RDN60" s="43"/>
      <c r="RDO60" s="43"/>
      <c r="RDP60" s="43"/>
      <c r="RDQ60" s="43"/>
      <c r="RDR60" s="43"/>
      <c r="RDS60" s="43"/>
      <c r="RDT60" s="43"/>
      <c r="RDU60" s="43"/>
      <c r="RDV60" s="43"/>
      <c r="RDW60" s="43"/>
      <c r="RDX60" s="43"/>
      <c r="RDY60" s="43"/>
      <c r="RDZ60" s="43"/>
      <c r="REA60" s="43"/>
      <c r="REB60" s="43"/>
      <c r="REC60" s="43"/>
      <c r="RED60" s="43"/>
      <c r="REE60" s="43"/>
      <c r="REF60" s="43"/>
      <c r="REG60" s="43"/>
      <c r="REH60" s="43"/>
      <c r="REI60" s="43"/>
      <c r="REJ60" s="43"/>
      <c r="REK60" s="43"/>
      <c r="REL60" s="43"/>
      <c r="REM60" s="43"/>
      <c r="REN60" s="43"/>
      <c r="REO60" s="43"/>
      <c r="REP60" s="43"/>
      <c r="REQ60" s="43"/>
      <c r="RER60" s="43"/>
      <c r="RES60" s="43"/>
      <c r="RET60" s="43"/>
      <c r="REU60" s="43"/>
      <c r="REV60" s="43"/>
      <c r="REW60" s="43"/>
      <c r="REX60" s="43"/>
      <c r="REY60" s="43"/>
      <c r="REZ60" s="43"/>
      <c r="RFA60" s="43"/>
      <c r="RFB60" s="43"/>
      <c r="RFC60" s="43"/>
      <c r="RFD60" s="43"/>
      <c r="RFE60" s="43"/>
      <c r="RFF60" s="43"/>
      <c r="RFG60" s="43"/>
      <c r="RFH60" s="43"/>
      <c r="RFI60" s="43"/>
      <c r="RFJ60" s="43"/>
      <c r="RFK60" s="43"/>
      <c r="RFL60" s="43"/>
      <c r="RFM60" s="43"/>
      <c r="RFN60" s="43"/>
      <c r="RFO60" s="43"/>
      <c r="RFP60" s="43"/>
      <c r="RFQ60" s="43"/>
      <c r="RFR60" s="43"/>
      <c r="RFS60" s="43"/>
      <c r="RFT60" s="43"/>
      <c r="RFU60" s="43"/>
      <c r="RFV60" s="43"/>
      <c r="RFW60" s="43"/>
      <c r="RFX60" s="43"/>
      <c r="RFY60" s="43"/>
      <c r="RFZ60" s="43"/>
      <c r="RGA60" s="43"/>
      <c r="RGB60" s="43"/>
      <c r="RGC60" s="43"/>
      <c r="RGD60" s="43"/>
      <c r="RGE60" s="43"/>
      <c r="RGF60" s="43"/>
      <c r="RGG60" s="43"/>
      <c r="RGH60" s="43"/>
      <c r="RGI60" s="43"/>
      <c r="RGJ60" s="43"/>
      <c r="RGK60" s="43"/>
      <c r="RGL60" s="43"/>
      <c r="RGM60" s="43"/>
      <c r="RGN60" s="43"/>
      <c r="RGO60" s="43"/>
      <c r="RGP60" s="43"/>
      <c r="RGQ60" s="43"/>
      <c r="RGR60" s="43"/>
      <c r="RGS60" s="43"/>
      <c r="RGT60" s="43"/>
      <c r="RGU60" s="43"/>
      <c r="RGV60" s="43"/>
      <c r="RGW60" s="43"/>
      <c r="RGX60" s="43"/>
      <c r="RGY60" s="43"/>
      <c r="RGZ60" s="43"/>
      <c r="RHA60" s="43"/>
      <c r="RHB60" s="43"/>
      <c r="RHC60" s="43"/>
      <c r="RHD60" s="43"/>
      <c r="RHE60" s="43"/>
      <c r="RHF60" s="43"/>
      <c r="RHG60" s="43"/>
      <c r="RHH60" s="43"/>
      <c r="RHI60" s="43"/>
      <c r="RHJ60" s="43"/>
      <c r="RHK60" s="43"/>
      <c r="RHL60" s="43"/>
      <c r="RHM60" s="43"/>
      <c r="RHN60" s="43"/>
      <c r="RHO60" s="43"/>
      <c r="RHP60" s="43"/>
      <c r="RHQ60" s="43"/>
      <c r="RHR60" s="43"/>
      <c r="RHS60" s="43"/>
      <c r="RHT60" s="43"/>
      <c r="RHU60" s="43"/>
      <c r="RHV60" s="43"/>
      <c r="RHW60" s="43"/>
      <c r="RHX60" s="43"/>
      <c r="RHY60" s="43"/>
      <c r="RHZ60" s="43"/>
      <c r="RIA60" s="43"/>
      <c r="RIB60" s="43"/>
      <c r="RIC60" s="43"/>
      <c r="RID60" s="43"/>
      <c r="RIE60" s="43"/>
      <c r="RIF60" s="43"/>
      <c r="RIG60" s="43"/>
      <c r="RIH60" s="43"/>
      <c r="RII60" s="43"/>
      <c r="RIJ60" s="43"/>
      <c r="RIK60" s="43"/>
      <c r="RIL60" s="43"/>
      <c r="RIM60" s="43"/>
      <c r="RIN60" s="43"/>
      <c r="RIO60" s="43"/>
      <c r="RIP60" s="43"/>
      <c r="RIQ60" s="43"/>
      <c r="RIR60" s="43"/>
      <c r="RIS60" s="43"/>
      <c r="RIT60" s="43"/>
      <c r="RIU60" s="43"/>
      <c r="RIV60" s="43"/>
      <c r="RIW60" s="43"/>
      <c r="RIX60" s="43"/>
      <c r="RIY60" s="43"/>
      <c r="RIZ60" s="43"/>
      <c r="RJA60" s="43"/>
      <c r="RJB60" s="43"/>
      <c r="RJC60" s="43"/>
      <c r="RJD60" s="43"/>
      <c r="RJE60" s="43"/>
      <c r="RJF60" s="43"/>
      <c r="RJG60" s="43"/>
      <c r="RJH60" s="43"/>
      <c r="RJI60" s="43"/>
      <c r="RJJ60" s="43"/>
      <c r="RJK60" s="43"/>
      <c r="RJL60" s="43"/>
      <c r="RJM60" s="43"/>
      <c r="RJN60" s="43"/>
      <c r="RJO60" s="43"/>
      <c r="RJP60" s="43"/>
      <c r="RJQ60" s="43"/>
      <c r="RJR60" s="43"/>
      <c r="RJS60" s="43"/>
      <c r="RJT60" s="43"/>
      <c r="RJU60" s="43"/>
      <c r="RJV60" s="43"/>
      <c r="RJW60" s="43"/>
      <c r="RJX60" s="43"/>
      <c r="RJY60" s="43"/>
      <c r="RJZ60" s="43"/>
      <c r="RKA60" s="43"/>
      <c r="RKB60" s="43"/>
      <c r="RKC60" s="43"/>
      <c r="RKD60" s="43"/>
      <c r="RKE60" s="43"/>
      <c r="RKF60" s="43"/>
      <c r="RKG60" s="43"/>
      <c r="RKH60" s="43"/>
      <c r="RKI60" s="43"/>
      <c r="RKJ60" s="43"/>
      <c r="RKK60" s="43"/>
      <c r="RKL60" s="43"/>
      <c r="RKM60" s="43"/>
      <c r="RKN60" s="43"/>
      <c r="RKO60" s="43"/>
      <c r="RKP60" s="43"/>
      <c r="RKQ60" s="43"/>
      <c r="RKR60" s="43"/>
      <c r="RKS60" s="43"/>
      <c r="RKT60" s="43"/>
      <c r="RKU60" s="43"/>
      <c r="RKV60" s="43"/>
      <c r="RKW60" s="43"/>
      <c r="RKX60" s="43"/>
      <c r="RKY60" s="43"/>
      <c r="RKZ60" s="43"/>
      <c r="RLA60" s="43"/>
      <c r="RLB60" s="43"/>
      <c r="RLC60" s="43"/>
      <c r="RLD60" s="43"/>
      <c r="RLE60" s="43"/>
      <c r="RLF60" s="43"/>
      <c r="RLG60" s="43"/>
      <c r="RLH60" s="43"/>
      <c r="RLI60" s="43"/>
      <c r="RLJ60" s="43"/>
      <c r="RLK60" s="43"/>
      <c r="RLL60" s="43"/>
      <c r="RLM60" s="43"/>
      <c r="RLN60" s="43"/>
      <c r="RLO60" s="43"/>
      <c r="RLP60" s="43"/>
      <c r="RLQ60" s="43"/>
      <c r="RLR60" s="43"/>
      <c r="RLS60" s="43"/>
      <c r="RLT60" s="43"/>
      <c r="RLU60" s="43"/>
      <c r="RLV60" s="43"/>
      <c r="RLW60" s="43"/>
      <c r="RLX60" s="43"/>
      <c r="RLY60" s="43"/>
      <c r="RLZ60" s="43"/>
      <c r="RMA60" s="43"/>
      <c r="RMB60" s="43"/>
      <c r="RMC60" s="43"/>
      <c r="RMD60" s="43"/>
      <c r="RME60" s="43"/>
      <c r="RMF60" s="43"/>
      <c r="RMG60" s="43"/>
      <c r="RMH60" s="43"/>
      <c r="RMI60" s="43"/>
      <c r="RMJ60" s="43"/>
      <c r="RMK60" s="43"/>
      <c r="RML60" s="43"/>
      <c r="RMM60" s="43"/>
      <c r="RMN60" s="43"/>
      <c r="RMO60" s="43"/>
      <c r="RMP60" s="43"/>
      <c r="RMQ60" s="43"/>
      <c r="RMR60" s="43"/>
      <c r="RMS60" s="43"/>
      <c r="RMT60" s="43"/>
      <c r="RMU60" s="43"/>
      <c r="RMV60" s="43"/>
      <c r="RMW60" s="43"/>
      <c r="RMX60" s="43"/>
      <c r="RMY60" s="43"/>
      <c r="RMZ60" s="43"/>
      <c r="RNA60" s="43"/>
      <c r="RNB60" s="43"/>
      <c r="RNC60" s="43"/>
      <c r="RND60" s="43"/>
      <c r="RNE60" s="43"/>
      <c r="RNF60" s="43"/>
      <c r="RNG60" s="43"/>
      <c r="RNH60" s="43"/>
      <c r="RNI60" s="43"/>
      <c r="RNJ60" s="43"/>
      <c r="RNK60" s="43"/>
      <c r="RNL60" s="43"/>
      <c r="RNM60" s="43"/>
      <c r="RNN60" s="43"/>
      <c r="RNO60" s="43"/>
      <c r="RNP60" s="43"/>
      <c r="RNQ60" s="43"/>
      <c r="RNR60" s="43"/>
      <c r="RNS60" s="43"/>
      <c r="RNT60" s="43"/>
      <c r="RNU60" s="43"/>
      <c r="RNV60" s="43"/>
      <c r="RNW60" s="43"/>
      <c r="RNX60" s="43"/>
      <c r="RNY60" s="43"/>
      <c r="RNZ60" s="43"/>
      <c r="ROA60" s="43"/>
      <c r="ROB60" s="43"/>
      <c r="ROC60" s="43"/>
      <c r="ROD60" s="43"/>
      <c r="ROE60" s="43"/>
      <c r="ROF60" s="43"/>
      <c r="ROG60" s="43"/>
      <c r="ROH60" s="43"/>
      <c r="ROI60" s="43"/>
      <c r="ROJ60" s="43"/>
      <c r="ROK60" s="43"/>
      <c r="ROL60" s="43"/>
      <c r="ROM60" s="43"/>
      <c r="RON60" s="43"/>
      <c r="ROO60" s="43"/>
      <c r="ROP60" s="43"/>
      <c r="ROQ60" s="43"/>
      <c r="ROR60" s="43"/>
      <c r="ROS60" s="43"/>
      <c r="ROT60" s="43"/>
      <c r="ROU60" s="43"/>
      <c r="ROV60" s="43"/>
      <c r="ROW60" s="43"/>
      <c r="ROX60" s="43"/>
      <c r="ROY60" s="43"/>
      <c r="ROZ60" s="43"/>
      <c r="RPA60" s="43"/>
      <c r="RPB60" s="43"/>
      <c r="RPC60" s="43"/>
      <c r="RPD60" s="43"/>
      <c r="RPE60" s="43"/>
      <c r="RPF60" s="43"/>
      <c r="RPG60" s="43"/>
      <c r="RPH60" s="43"/>
      <c r="RPI60" s="43"/>
      <c r="RPJ60" s="43"/>
      <c r="RPK60" s="43"/>
      <c r="RPL60" s="43"/>
      <c r="RPM60" s="43"/>
      <c r="RPN60" s="43"/>
      <c r="RPO60" s="43"/>
      <c r="RPP60" s="43"/>
      <c r="RPQ60" s="43"/>
      <c r="RPR60" s="43"/>
      <c r="RPS60" s="43"/>
      <c r="RPT60" s="43"/>
      <c r="RPU60" s="43"/>
      <c r="RPV60" s="43"/>
      <c r="RPW60" s="43"/>
      <c r="RPX60" s="43"/>
      <c r="RPY60" s="43"/>
      <c r="RPZ60" s="43"/>
      <c r="RQA60" s="43"/>
      <c r="RQB60" s="43"/>
      <c r="RQC60" s="43"/>
      <c r="RQD60" s="43"/>
      <c r="RQE60" s="43"/>
      <c r="RQF60" s="43"/>
      <c r="RQG60" s="43"/>
      <c r="RQH60" s="43"/>
      <c r="RQI60" s="43"/>
      <c r="RQJ60" s="43"/>
      <c r="RQK60" s="43"/>
      <c r="RQL60" s="43"/>
      <c r="RQM60" s="43"/>
      <c r="RQN60" s="43"/>
      <c r="RQO60" s="43"/>
      <c r="RQP60" s="43"/>
      <c r="RQQ60" s="43"/>
      <c r="RQR60" s="43"/>
      <c r="RQS60" s="43"/>
      <c r="RQT60" s="43"/>
      <c r="RQU60" s="43"/>
      <c r="RQV60" s="43"/>
      <c r="RQW60" s="43"/>
      <c r="RQX60" s="43"/>
      <c r="RQY60" s="43"/>
      <c r="RQZ60" s="43"/>
      <c r="RRA60" s="43"/>
      <c r="RRB60" s="43"/>
      <c r="RRC60" s="43"/>
      <c r="RRD60" s="43"/>
      <c r="RRE60" s="43"/>
      <c r="RRF60" s="43"/>
      <c r="RRG60" s="43"/>
      <c r="RRH60" s="43"/>
      <c r="RRI60" s="43"/>
      <c r="RRJ60" s="43"/>
      <c r="RRK60" s="43"/>
      <c r="RRL60" s="43"/>
      <c r="RRM60" s="43"/>
      <c r="RRN60" s="43"/>
      <c r="RRO60" s="43"/>
      <c r="RRP60" s="43"/>
      <c r="RRQ60" s="43"/>
      <c r="RRR60" s="43"/>
      <c r="RRS60" s="43"/>
      <c r="RRT60" s="43"/>
      <c r="RRU60" s="43"/>
      <c r="RRV60" s="43"/>
      <c r="RRW60" s="43"/>
      <c r="RRX60" s="43"/>
      <c r="RRY60" s="43"/>
      <c r="RRZ60" s="43"/>
      <c r="RSA60" s="43"/>
      <c r="RSB60" s="43"/>
      <c r="RSC60" s="43"/>
      <c r="RSD60" s="43"/>
      <c r="RSE60" s="43"/>
      <c r="RSF60" s="43"/>
      <c r="RSG60" s="43"/>
      <c r="RSH60" s="43"/>
      <c r="RSI60" s="43"/>
      <c r="RSJ60" s="43"/>
      <c r="RSK60" s="43"/>
      <c r="RSL60" s="43"/>
      <c r="RSM60" s="43"/>
      <c r="RSN60" s="43"/>
      <c r="RSO60" s="43"/>
      <c r="RSP60" s="43"/>
      <c r="RSQ60" s="43"/>
      <c r="RSR60" s="43"/>
      <c r="RSS60" s="43"/>
      <c r="RST60" s="43"/>
      <c r="RSU60" s="43"/>
      <c r="RSV60" s="43"/>
      <c r="RSW60" s="43"/>
      <c r="RSX60" s="43"/>
      <c r="RSY60" s="43"/>
      <c r="RSZ60" s="43"/>
      <c r="RTA60" s="43"/>
      <c r="RTB60" s="43"/>
      <c r="RTC60" s="43"/>
      <c r="RTD60" s="43"/>
      <c r="RTE60" s="43"/>
      <c r="RTF60" s="43"/>
      <c r="RTG60" s="43"/>
      <c r="RTH60" s="43"/>
      <c r="RTI60" s="43"/>
      <c r="RTJ60" s="43"/>
      <c r="RTK60" s="43"/>
      <c r="RTL60" s="43"/>
      <c r="RTM60" s="43"/>
      <c r="RTN60" s="43"/>
      <c r="RTO60" s="43"/>
      <c r="RTP60" s="43"/>
      <c r="RTQ60" s="43"/>
      <c r="RTR60" s="43"/>
      <c r="RTS60" s="43"/>
      <c r="RTT60" s="43"/>
      <c r="RTU60" s="43"/>
      <c r="RTV60" s="43"/>
      <c r="RTW60" s="43"/>
      <c r="RTX60" s="43"/>
      <c r="RTY60" s="43"/>
      <c r="RTZ60" s="43"/>
      <c r="RUA60" s="43"/>
      <c r="RUB60" s="43"/>
      <c r="RUC60" s="43"/>
      <c r="RUD60" s="43"/>
      <c r="RUE60" s="43"/>
      <c r="RUF60" s="43"/>
      <c r="RUG60" s="43"/>
      <c r="RUH60" s="43"/>
      <c r="RUI60" s="43"/>
      <c r="RUJ60" s="43"/>
      <c r="RUK60" s="43"/>
      <c r="RUL60" s="43"/>
      <c r="RUM60" s="43"/>
      <c r="RUN60" s="43"/>
      <c r="RUO60" s="43"/>
      <c r="RUP60" s="43"/>
      <c r="RUQ60" s="43"/>
      <c r="RUR60" s="43"/>
      <c r="RUS60" s="43"/>
      <c r="RUT60" s="43"/>
      <c r="RUU60" s="43"/>
      <c r="RUV60" s="43"/>
      <c r="RUW60" s="43"/>
      <c r="RUX60" s="43"/>
      <c r="RUY60" s="43"/>
      <c r="RUZ60" s="43"/>
      <c r="RVA60" s="43"/>
      <c r="RVB60" s="43"/>
      <c r="RVC60" s="43"/>
      <c r="RVD60" s="43"/>
      <c r="RVE60" s="43"/>
      <c r="RVF60" s="43"/>
      <c r="RVG60" s="43"/>
      <c r="RVH60" s="43"/>
      <c r="RVI60" s="43"/>
      <c r="RVJ60" s="43"/>
      <c r="RVK60" s="43"/>
      <c r="RVL60" s="43"/>
      <c r="RVM60" s="43"/>
      <c r="RVN60" s="43"/>
      <c r="RVO60" s="43"/>
      <c r="RVP60" s="43"/>
      <c r="RVQ60" s="43"/>
      <c r="RVR60" s="43"/>
      <c r="RVS60" s="43"/>
      <c r="RVT60" s="43"/>
      <c r="RVU60" s="43"/>
      <c r="RVV60" s="43"/>
      <c r="RVW60" s="43"/>
      <c r="RVX60" s="43"/>
      <c r="RVY60" s="43"/>
      <c r="RVZ60" s="43"/>
      <c r="RWA60" s="43"/>
      <c r="RWB60" s="43"/>
      <c r="RWC60" s="43"/>
      <c r="RWD60" s="43"/>
      <c r="RWE60" s="43"/>
      <c r="RWF60" s="43"/>
      <c r="RWG60" s="43"/>
      <c r="RWH60" s="43"/>
      <c r="RWI60" s="43"/>
      <c r="RWJ60" s="43"/>
      <c r="RWK60" s="43"/>
      <c r="RWL60" s="43"/>
      <c r="RWM60" s="43"/>
      <c r="RWN60" s="43"/>
      <c r="RWO60" s="43"/>
      <c r="RWP60" s="43"/>
      <c r="RWQ60" s="43"/>
      <c r="RWR60" s="43"/>
      <c r="RWS60" s="43"/>
      <c r="RWT60" s="43"/>
      <c r="RWU60" s="43"/>
      <c r="RWV60" s="43"/>
      <c r="RWW60" s="43"/>
      <c r="RWX60" s="43"/>
      <c r="RWY60" s="43"/>
      <c r="RWZ60" s="43"/>
      <c r="RXA60" s="43"/>
      <c r="RXB60" s="43"/>
      <c r="RXC60" s="43"/>
      <c r="RXD60" s="43"/>
      <c r="RXE60" s="43"/>
      <c r="RXF60" s="43"/>
      <c r="RXG60" s="43"/>
      <c r="RXH60" s="43"/>
      <c r="RXI60" s="43"/>
      <c r="RXJ60" s="43"/>
      <c r="RXK60" s="43"/>
      <c r="RXL60" s="43"/>
      <c r="RXM60" s="43"/>
      <c r="RXN60" s="43"/>
      <c r="RXO60" s="43"/>
      <c r="RXP60" s="43"/>
      <c r="RXQ60" s="43"/>
      <c r="RXR60" s="43"/>
      <c r="RXS60" s="43"/>
      <c r="RXT60" s="43"/>
      <c r="RXU60" s="43"/>
      <c r="RXV60" s="43"/>
      <c r="RXW60" s="43"/>
      <c r="RXX60" s="43"/>
      <c r="RXY60" s="43"/>
      <c r="RXZ60" s="43"/>
      <c r="RYA60" s="43"/>
      <c r="RYB60" s="43"/>
      <c r="RYC60" s="43"/>
      <c r="RYD60" s="43"/>
      <c r="RYE60" s="43"/>
      <c r="RYF60" s="43"/>
      <c r="RYG60" s="43"/>
      <c r="RYH60" s="43"/>
      <c r="RYI60" s="43"/>
      <c r="RYJ60" s="43"/>
      <c r="RYK60" s="43"/>
      <c r="RYL60" s="43"/>
      <c r="RYM60" s="43"/>
      <c r="RYN60" s="43"/>
      <c r="RYO60" s="43"/>
      <c r="RYP60" s="43"/>
      <c r="RYQ60" s="43"/>
      <c r="RYR60" s="43"/>
      <c r="RYS60" s="43"/>
      <c r="RYT60" s="43"/>
      <c r="RYU60" s="43"/>
      <c r="RYV60" s="43"/>
      <c r="RYW60" s="43"/>
      <c r="RYX60" s="43"/>
      <c r="RYY60" s="43"/>
      <c r="RYZ60" s="43"/>
      <c r="RZA60" s="43"/>
      <c r="RZB60" s="43"/>
      <c r="RZC60" s="43"/>
      <c r="RZD60" s="43"/>
      <c r="RZE60" s="43"/>
      <c r="RZF60" s="43"/>
      <c r="RZG60" s="43"/>
      <c r="RZH60" s="43"/>
      <c r="RZI60" s="43"/>
      <c r="RZJ60" s="43"/>
      <c r="RZK60" s="43"/>
      <c r="RZL60" s="43"/>
      <c r="RZM60" s="43"/>
      <c r="RZN60" s="43"/>
      <c r="RZO60" s="43"/>
      <c r="RZP60" s="43"/>
      <c r="RZQ60" s="43"/>
      <c r="RZR60" s="43"/>
      <c r="RZS60" s="43"/>
      <c r="RZT60" s="43"/>
      <c r="RZU60" s="43"/>
      <c r="RZV60" s="43"/>
      <c r="RZW60" s="43"/>
      <c r="RZX60" s="43"/>
      <c r="RZY60" s="43"/>
      <c r="RZZ60" s="43"/>
      <c r="SAA60" s="43"/>
      <c r="SAB60" s="43"/>
      <c r="SAC60" s="43"/>
      <c r="SAD60" s="43"/>
      <c r="SAE60" s="43"/>
      <c r="SAF60" s="43"/>
      <c r="SAG60" s="43"/>
      <c r="SAH60" s="43"/>
      <c r="SAI60" s="43"/>
      <c r="SAJ60" s="43"/>
      <c r="SAK60" s="43"/>
      <c r="SAL60" s="43"/>
      <c r="SAM60" s="43"/>
      <c r="SAN60" s="43"/>
      <c r="SAO60" s="43"/>
      <c r="SAP60" s="43"/>
      <c r="SAQ60" s="43"/>
      <c r="SAR60" s="43"/>
      <c r="SAS60" s="43"/>
      <c r="SAT60" s="43"/>
      <c r="SAU60" s="43"/>
      <c r="SAV60" s="43"/>
      <c r="SAW60" s="43"/>
      <c r="SAX60" s="43"/>
      <c r="SAY60" s="43"/>
      <c r="SAZ60" s="43"/>
      <c r="SBA60" s="43"/>
      <c r="SBB60" s="43"/>
      <c r="SBC60" s="43"/>
      <c r="SBD60" s="43"/>
      <c r="SBE60" s="43"/>
      <c r="SBF60" s="43"/>
      <c r="SBG60" s="43"/>
      <c r="SBH60" s="43"/>
      <c r="SBI60" s="43"/>
      <c r="SBJ60" s="43"/>
      <c r="SBK60" s="43"/>
      <c r="SBL60" s="43"/>
      <c r="SBM60" s="43"/>
      <c r="SBN60" s="43"/>
      <c r="SBO60" s="43"/>
      <c r="SBP60" s="43"/>
      <c r="SBQ60" s="43"/>
      <c r="SBR60" s="43"/>
      <c r="SBS60" s="43"/>
      <c r="SBT60" s="43"/>
      <c r="SBU60" s="43"/>
      <c r="SBV60" s="43"/>
      <c r="SBW60" s="43"/>
      <c r="SBX60" s="43"/>
      <c r="SBY60" s="43"/>
      <c r="SBZ60" s="43"/>
      <c r="SCA60" s="43"/>
      <c r="SCB60" s="43"/>
      <c r="SCC60" s="43"/>
      <c r="SCD60" s="43"/>
      <c r="SCE60" s="43"/>
      <c r="SCF60" s="43"/>
      <c r="SCG60" s="43"/>
      <c r="SCH60" s="43"/>
      <c r="SCI60" s="43"/>
      <c r="SCJ60" s="43"/>
      <c r="SCK60" s="43"/>
      <c r="SCL60" s="43"/>
      <c r="SCM60" s="43"/>
      <c r="SCN60" s="43"/>
      <c r="SCO60" s="43"/>
      <c r="SCP60" s="43"/>
      <c r="SCQ60" s="43"/>
      <c r="SCR60" s="43"/>
      <c r="SCS60" s="43"/>
      <c r="SCT60" s="43"/>
      <c r="SCU60" s="43"/>
      <c r="SCV60" s="43"/>
      <c r="SCW60" s="43"/>
      <c r="SCX60" s="43"/>
      <c r="SCY60" s="43"/>
      <c r="SCZ60" s="43"/>
      <c r="SDA60" s="43"/>
      <c r="SDB60" s="43"/>
      <c r="SDC60" s="43"/>
      <c r="SDD60" s="43"/>
      <c r="SDE60" s="43"/>
      <c r="SDF60" s="43"/>
      <c r="SDG60" s="43"/>
      <c r="SDH60" s="43"/>
      <c r="SDI60" s="43"/>
      <c r="SDJ60" s="43"/>
      <c r="SDK60" s="43"/>
      <c r="SDL60" s="43"/>
      <c r="SDM60" s="43"/>
      <c r="SDN60" s="43"/>
      <c r="SDO60" s="43"/>
      <c r="SDP60" s="43"/>
      <c r="SDQ60" s="43"/>
      <c r="SDR60" s="43"/>
      <c r="SDS60" s="43"/>
      <c r="SDT60" s="43"/>
      <c r="SDU60" s="43"/>
      <c r="SDV60" s="43"/>
      <c r="SDW60" s="43"/>
      <c r="SDX60" s="43"/>
      <c r="SDY60" s="43"/>
      <c r="SDZ60" s="43"/>
      <c r="SEA60" s="43"/>
      <c r="SEB60" s="43"/>
      <c r="SEC60" s="43"/>
      <c r="SED60" s="43"/>
      <c r="SEE60" s="43"/>
      <c r="SEF60" s="43"/>
      <c r="SEG60" s="43"/>
      <c r="SEH60" s="43"/>
      <c r="SEI60" s="43"/>
      <c r="SEJ60" s="43"/>
      <c r="SEK60" s="43"/>
      <c r="SEL60" s="43"/>
      <c r="SEM60" s="43"/>
      <c r="SEN60" s="43"/>
      <c r="SEO60" s="43"/>
      <c r="SEP60" s="43"/>
      <c r="SEQ60" s="43"/>
      <c r="SER60" s="43"/>
      <c r="SES60" s="43"/>
      <c r="SET60" s="43"/>
      <c r="SEU60" s="43"/>
      <c r="SEV60" s="43"/>
      <c r="SEW60" s="43"/>
      <c r="SEX60" s="43"/>
      <c r="SEY60" s="43"/>
      <c r="SEZ60" s="43"/>
      <c r="SFA60" s="43"/>
      <c r="SFB60" s="43"/>
      <c r="SFC60" s="43"/>
      <c r="SFD60" s="43"/>
      <c r="SFE60" s="43"/>
      <c r="SFF60" s="43"/>
      <c r="SFG60" s="43"/>
      <c r="SFH60" s="43"/>
      <c r="SFI60" s="43"/>
      <c r="SFJ60" s="43"/>
      <c r="SFK60" s="43"/>
      <c r="SFL60" s="43"/>
      <c r="SFM60" s="43"/>
      <c r="SFN60" s="43"/>
      <c r="SFO60" s="43"/>
      <c r="SFP60" s="43"/>
      <c r="SFQ60" s="43"/>
      <c r="SFR60" s="43"/>
      <c r="SFS60" s="43"/>
      <c r="SFT60" s="43"/>
      <c r="SFU60" s="43"/>
      <c r="SFV60" s="43"/>
      <c r="SFW60" s="43"/>
      <c r="SFX60" s="43"/>
      <c r="SFY60" s="43"/>
      <c r="SFZ60" s="43"/>
      <c r="SGA60" s="43"/>
      <c r="SGB60" s="43"/>
      <c r="SGC60" s="43"/>
      <c r="SGD60" s="43"/>
      <c r="SGE60" s="43"/>
      <c r="SGF60" s="43"/>
      <c r="SGG60" s="43"/>
      <c r="SGH60" s="43"/>
      <c r="SGI60" s="43"/>
      <c r="SGJ60" s="43"/>
      <c r="SGK60" s="43"/>
      <c r="SGL60" s="43"/>
      <c r="SGM60" s="43"/>
      <c r="SGN60" s="43"/>
      <c r="SGO60" s="43"/>
      <c r="SGP60" s="43"/>
      <c r="SGQ60" s="43"/>
      <c r="SGR60" s="43"/>
      <c r="SGS60" s="43"/>
      <c r="SGT60" s="43"/>
      <c r="SGU60" s="43"/>
      <c r="SGV60" s="43"/>
      <c r="SGW60" s="43"/>
      <c r="SGX60" s="43"/>
      <c r="SGY60" s="43"/>
      <c r="SGZ60" s="43"/>
      <c r="SHA60" s="43"/>
      <c r="SHB60" s="43"/>
      <c r="SHC60" s="43"/>
      <c r="SHD60" s="43"/>
      <c r="SHE60" s="43"/>
      <c r="SHF60" s="43"/>
      <c r="SHG60" s="43"/>
      <c r="SHH60" s="43"/>
      <c r="SHI60" s="43"/>
      <c r="SHJ60" s="43"/>
      <c r="SHK60" s="43"/>
      <c r="SHL60" s="43"/>
      <c r="SHM60" s="43"/>
      <c r="SHN60" s="43"/>
      <c r="SHO60" s="43"/>
      <c r="SHP60" s="43"/>
      <c r="SHQ60" s="43"/>
      <c r="SHR60" s="43"/>
      <c r="SHS60" s="43"/>
      <c r="SHT60" s="43"/>
      <c r="SHU60" s="43"/>
      <c r="SHV60" s="43"/>
      <c r="SHW60" s="43"/>
      <c r="SHX60" s="43"/>
      <c r="SHY60" s="43"/>
      <c r="SHZ60" s="43"/>
      <c r="SIA60" s="43"/>
      <c r="SIB60" s="43"/>
      <c r="SIC60" s="43"/>
      <c r="SID60" s="43"/>
      <c r="SIE60" s="43"/>
      <c r="SIF60" s="43"/>
      <c r="SIG60" s="43"/>
      <c r="SIH60" s="43"/>
      <c r="SII60" s="43"/>
      <c r="SIJ60" s="43"/>
      <c r="SIK60" s="43"/>
      <c r="SIL60" s="43"/>
      <c r="SIM60" s="43"/>
      <c r="SIN60" s="43"/>
      <c r="SIO60" s="43"/>
      <c r="SIP60" s="43"/>
      <c r="SIQ60" s="43"/>
      <c r="SIR60" s="43"/>
      <c r="SIS60" s="43"/>
      <c r="SIT60" s="43"/>
      <c r="SIU60" s="43"/>
      <c r="SIV60" s="43"/>
      <c r="SIW60" s="43"/>
      <c r="SIX60" s="43"/>
      <c r="SIY60" s="43"/>
      <c r="SIZ60" s="43"/>
      <c r="SJA60" s="43"/>
      <c r="SJB60" s="43"/>
      <c r="SJC60" s="43"/>
      <c r="SJD60" s="43"/>
      <c r="SJE60" s="43"/>
      <c r="SJF60" s="43"/>
      <c r="SJG60" s="43"/>
      <c r="SJH60" s="43"/>
      <c r="SJI60" s="43"/>
      <c r="SJJ60" s="43"/>
      <c r="SJK60" s="43"/>
      <c r="SJL60" s="43"/>
      <c r="SJM60" s="43"/>
      <c r="SJN60" s="43"/>
      <c r="SJO60" s="43"/>
      <c r="SJP60" s="43"/>
      <c r="SJQ60" s="43"/>
      <c r="SJR60" s="43"/>
      <c r="SJS60" s="43"/>
      <c r="SJT60" s="43"/>
      <c r="SJU60" s="43"/>
      <c r="SJV60" s="43"/>
      <c r="SJW60" s="43"/>
      <c r="SJX60" s="43"/>
      <c r="SJY60" s="43"/>
      <c r="SJZ60" s="43"/>
      <c r="SKA60" s="43"/>
      <c r="SKB60" s="43"/>
      <c r="SKC60" s="43"/>
      <c r="SKD60" s="43"/>
      <c r="SKE60" s="43"/>
      <c r="SKF60" s="43"/>
      <c r="SKG60" s="43"/>
      <c r="SKH60" s="43"/>
      <c r="SKI60" s="43"/>
      <c r="SKJ60" s="43"/>
      <c r="SKK60" s="43"/>
      <c r="SKL60" s="43"/>
      <c r="SKM60" s="43"/>
      <c r="SKN60" s="43"/>
      <c r="SKO60" s="43"/>
      <c r="SKP60" s="43"/>
      <c r="SKQ60" s="43"/>
      <c r="SKR60" s="43"/>
      <c r="SKS60" s="43"/>
      <c r="SKT60" s="43"/>
      <c r="SKU60" s="43"/>
      <c r="SKV60" s="43"/>
      <c r="SKW60" s="43"/>
      <c r="SKX60" s="43"/>
      <c r="SKY60" s="43"/>
      <c r="SKZ60" s="43"/>
      <c r="SLA60" s="43"/>
      <c r="SLB60" s="43"/>
      <c r="SLC60" s="43"/>
      <c r="SLD60" s="43"/>
      <c r="SLE60" s="43"/>
      <c r="SLF60" s="43"/>
      <c r="SLG60" s="43"/>
      <c r="SLH60" s="43"/>
      <c r="SLI60" s="43"/>
      <c r="SLJ60" s="43"/>
      <c r="SLK60" s="43"/>
      <c r="SLL60" s="43"/>
      <c r="SLM60" s="43"/>
      <c r="SLN60" s="43"/>
      <c r="SLO60" s="43"/>
      <c r="SLP60" s="43"/>
      <c r="SLQ60" s="43"/>
      <c r="SLR60" s="43"/>
      <c r="SLS60" s="43"/>
      <c r="SLT60" s="43"/>
      <c r="SLU60" s="43"/>
      <c r="SLV60" s="43"/>
      <c r="SLW60" s="43"/>
      <c r="SLX60" s="43"/>
      <c r="SLY60" s="43"/>
      <c r="SLZ60" s="43"/>
      <c r="SMA60" s="43"/>
      <c r="SMB60" s="43"/>
      <c r="SMC60" s="43"/>
      <c r="SMD60" s="43"/>
      <c r="SME60" s="43"/>
      <c r="SMF60" s="43"/>
      <c r="SMG60" s="43"/>
      <c r="SMH60" s="43"/>
      <c r="SMI60" s="43"/>
      <c r="SMJ60" s="43"/>
      <c r="SMK60" s="43"/>
      <c r="SML60" s="43"/>
      <c r="SMM60" s="43"/>
      <c r="SMN60" s="43"/>
      <c r="SMO60" s="43"/>
      <c r="SMP60" s="43"/>
      <c r="SMQ60" s="43"/>
      <c r="SMR60" s="43"/>
      <c r="SMS60" s="43"/>
      <c r="SMT60" s="43"/>
      <c r="SMU60" s="43"/>
      <c r="SMV60" s="43"/>
      <c r="SMW60" s="43"/>
      <c r="SMX60" s="43"/>
      <c r="SMY60" s="43"/>
      <c r="SMZ60" s="43"/>
      <c r="SNA60" s="43"/>
      <c r="SNB60" s="43"/>
      <c r="SNC60" s="43"/>
      <c r="SND60" s="43"/>
      <c r="SNE60" s="43"/>
      <c r="SNF60" s="43"/>
      <c r="SNG60" s="43"/>
      <c r="SNH60" s="43"/>
      <c r="SNI60" s="43"/>
      <c r="SNJ60" s="43"/>
      <c r="SNK60" s="43"/>
      <c r="SNL60" s="43"/>
      <c r="SNM60" s="43"/>
      <c r="SNN60" s="43"/>
      <c r="SNO60" s="43"/>
      <c r="SNP60" s="43"/>
      <c r="SNQ60" s="43"/>
      <c r="SNR60" s="43"/>
      <c r="SNS60" s="43"/>
      <c r="SNT60" s="43"/>
      <c r="SNU60" s="43"/>
      <c r="SNV60" s="43"/>
      <c r="SNW60" s="43"/>
      <c r="SNX60" s="43"/>
      <c r="SNY60" s="43"/>
      <c r="SNZ60" s="43"/>
      <c r="SOA60" s="43"/>
      <c r="SOB60" s="43"/>
      <c r="SOC60" s="43"/>
      <c r="SOD60" s="43"/>
      <c r="SOE60" s="43"/>
      <c r="SOF60" s="43"/>
      <c r="SOG60" s="43"/>
      <c r="SOH60" s="43"/>
      <c r="SOI60" s="43"/>
      <c r="SOJ60" s="43"/>
      <c r="SOK60" s="43"/>
      <c r="SOL60" s="43"/>
      <c r="SOM60" s="43"/>
      <c r="SON60" s="43"/>
      <c r="SOO60" s="43"/>
      <c r="SOP60" s="43"/>
      <c r="SOQ60" s="43"/>
      <c r="SOR60" s="43"/>
      <c r="SOS60" s="43"/>
      <c r="SOT60" s="43"/>
      <c r="SOU60" s="43"/>
      <c r="SOV60" s="43"/>
      <c r="SOW60" s="43"/>
      <c r="SOX60" s="43"/>
      <c r="SOY60" s="43"/>
      <c r="SOZ60" s="43"/>
      <c r="SPA60" s="43"/>
      <c r="SPB60" s="43"/>
      <c r="SPC60" s="43"/>
      <c r="SPD60" s="43"/>
      <c r="SPE60" s="43"/>
      <c r="SPF60" s="43"/>
      <c r="SPG60" s="43"/>
      <c r="SPH60" s="43"/>
      <c r="SPI60" s="43"/>
      <c r="SPJ60" s="43"/>
      <c r="SPK60" s="43"/>
      <c r="SPL60" s="43"/>
      <c r="SPM60" s="43"/>
      <c r="SPN60" s="43"/>
      <c r="SPO60" s="43"/>
      <c r="SPP60" s="43"/>
      <c r="SPQ60" s="43"/>
      <c r="SPR60" s="43"/>
      <c r="SPS60" s="43"/>
      <c r="SPT60" s="43"/>
      <c r="SPU60" s="43"/>
      <c r="SPV60" s="43"/>
      <c r="SPW60" s="43"/>
      <c r="SPX60" s="43"/>
      <c r="SPY60" s="43"/>
      <c r="SPZ60" s="43"/>
      <c r="SQA60" s="43"/>
      <c r="SQB60" s="43"/>
      <c r="SQC60" s="43"/>
      <c r="SQD60" s="43"/>
      <c r="SQE60" s="43"/>
      <c r="SQF60" s="43"/>
      <c r="SQG60" s="43"/>
      <c r="SQH60" s="43"/>
      <c r="SQI60" s="43"/>
      <c r="SQJ60" s="43"/>
      <c r="SQK60" s="43"/>
      <c r="SQL60" s="43"/>
      <c r="SQM60" s="43"/>
      <c r="SQN60" s="43"/>
      <c r="SQO60" s="43"/>
      <c r="SQP60" s="43"/>
      <c r="SQQ60" s="43"/>
      <c r="SQR60" s="43"/>
      <c r="SQS60" s="43"/>
      <c r="SQT60" s="43"/>
      <c r="SQU60" s="43"/>
      <c r="SQV60" s="43"/>
      <c r="SQW60" s="43"/>
      <c r="SQX60" s="43"/>
      <c r="SQY60" s="43"/>
      <c r="SQZ60" s="43"/>
      <c r="SRA60" s="43"/>
      <c r="SRB60" s="43"/>
      <c r="SRC60" s="43"/>
      <c r="SRD60" s="43"/>
      <c r="SRE60" s="43"/>
      <c r="SRF60" s="43"/>
      <c r="SRG60" s="43"/>
      <c r="SRH60" s="43"/>
      <c r="SRI60" s="43"/>
      <c r="SRJ60" s="43"/>
      <c r="SRK60" s="43"/>
      <c r="SRL60" s="43"/>
      <c r="SRM60" s="43"/>
      <c r="SRN60" s="43"/>
      <c r="SRO60" s="43"/>
      <c r="SRP60" s="43"/>
      <c r="SRQ60" s="43"/>
      <c r="SRR60" s="43"/>
      <c r="SRS60" s="43"/>
      <c r="SRT60" s="43"/>
      <c r="SRU60" s="43"/>
      <c r="SRV60" s="43"/>
      <c r="SRW60" s="43"/>
      <c r="SRX60" s="43"/>
      <c r="SRY60" s="43"/>
      <c r="SRZ60" s="43"/>
      <c r="SSA60" s="43"/>
      <c r="SSB60" s="43"/>
      <c r="SSC60" s="43"/>
      <c r="SSD60" s="43"/>
      <c r="SSE60" s="43"/>
      <c r="SSF60" s="43"/>
      <c r="SSG60" s="43"/>
      <c r="SSH60" s="43"/>
      <c r="SSI60" s="43"/>
      <c r="SSJ60" s="43"/>
      <c r="SSK60" s="43"/>
      <c r="SSL60" s="43"/>
      <c r="SSM60" s="43"/>
      <c r="SSN60" s="43"/>
      <c r="SSO60" s="43"/>
      <c r="SSP60" s="43"/>
      <c r="SSQ60" s="43"/>
      <c r="SSR60" s="43"/>
      <c r="SSS60" s="43"/>
      <c r="SST60" s="43"/>
      <c r="SSU60" s="43"/>
      <c r="SSV60" s="43"/>
      <c r="SSW60" s="43"/>
      <c r="SSX60" s="43"/>
      <c r="SSY60" s="43"/>
      <c r="SSZ60" s="43"/>
      <c r="STA60" s="43"/>
      <c r="STB60" s="43"/>
      <c r="STC60" s="43"/>
      <c r="STD60" s="43"/>
      <c r="STE60" s="43"/>
      <c r="STF60" s="43"/>
      <c r="STG60" s="43"/>
      <c r="STH60" s="43"/>
      <c r="STI60" s="43"/>
      <c r="STJ60" s="43"/>
      <c r="STK60" s="43"/>
      <c r="STL60" s="43"/>
      <c r="STM60" s="43"/>
      <c r="STN60" s="43"/>
      <c r="STO60" s="43"/>
      <c r="STP60" s="43"/>
      <c r="STQ60" s="43"/>
      <c r="STR60" s="43"/>
      <c r="STS60" s="43"/>
      <c r="STT60" s="43"/>
      <c r="STU60" s="43"/>
      <c r="STV60" s="43"/>
      <c r="STW60" s="43"/>
      <c r="STX60" s="43"/>
      <c r="STY60" s="43"/>
      <c r="STZ60" s="43"/>
      <c r="SUA60" s="43"/>
      <c r="SUB60" s="43"/>
      <c r="SUC60" s="43"/>
      <c r="SUD60" s="43"/>
      <c r="SUE60" s="43"/>
      <c r="SUF60" s="43"/>
      <c r="SUG60" s="43"/>
      <c r="SUH60" s="43"/>
      <c r="SUI60" s="43"/>
      <c r="SUJ60" s="43"/>
      <c r="SUK60" s="43"/>
      <c r="SUL60" s="43"/>
      <c r="SUM60" s="43"/>
      <c r="SUN60" s="43"/>
      <c r="SUO60" s="43"/>
      <c r="SUP60" s="43"/>
      <c r="SUQ60" s="43"/>
      <c r="SUR60" s="43"/>
      <c r="SUS60" s="43"/>
      <c r="SUT60" s="43"/>
      <c r="SUU60" s="43"/>
      <c r="SUV60" s="43"/>
      <c r="SUW60" s="43"/>
      <c r="SUX60" s="43"/>
      <c r="SUY60" s="43"/>
      <c r="SUZ60" s="43"/>
      <c r="SVA60" s="43"/>
      <c r="SVB60" s="43"/>
      <c r="SVC60" s="43"/>
      <c r="SVD60" s="43"/>
      <c r="SVE60" s="43"/>
      <c r="SVF60" s="43"/>
      <c r="SVG60" s="43"/>
      <c r="SVH60" s="43"/>
      <c r="SVI60" s="43"/>
      <c r="SVJ60" s="43"/>
      <c r="SVK60" s="43"/>
      <c r="SVL60" s="43"/>
      <c r="SVM60" s="43"/>
      <c r="SVN60" s="43"/>
      <c r="SVO60" s="43"/>
      <c r="SVP60" s="43"/>
      <c r="SVQ60" s="43"/>
      <c r="SVR60" s="43"/>
      <c r="SVS60" s="43"/>
      <c r="SVT60" s="43"/>
      <c r="SVU60" s="43"/>
      <c r="SVV60" s="43"/>
      <c r="SVW60" s="43"/>
      <c r="SVX60" s="43"/>
      <c r="SVY60" s="43"/>
      <c r="SVZ60" s="43"/>
      <c r="SWA60" s="43"/>
      <c r="SWB60" s="43"/>
      <c r="SWC60" s="43"/>
      <c r="SWD60" s="43"/>
      <c r="SWE60" s="43"/>
      <c r="SWF60" s="43"/>
      <c r="SWG60" s="43"/>
      <c r="SWH60" s="43"/>
      <c r="SWI60" s="43"/>
      <c r="SWJ60" s="43"/>
      <c r="SWK60" s="43"/>
      <c r="SWL60" s="43"/>
      <c r="SWM60" s="43"/>
      <c r="SWN60" s="43"/>
      <c r="SWO60" s="43"/>
      <c r="SWP60" s="43"/>
      <c r="SWQ60" s="43"/>
      <c r="SWR60" s="43"/>
      <c r="SWS60" s="43"/>
      <c r="SWT60" s="43"/>
      <c r="SWU60" s="43"/>
      <c r="SWV60" s="43"/>
      <c r="SWW60" s="43"/>
      <c r="SWX60" s="43"/>
      <c r="SWY60" s="43"/>
      <c r="SWZ60" s="43"/>
      <c r="SXA60" s="43"/>
      <c r="SXB60" s="43"/>
      <c r="SXC60" s="43"/>
      <c r="SXD60" s="43"/>
      <c r="SXE60" s="43"/>
      <c r="SXF60" s="43"/>
      <c r="SXG60" s="43"/>
      <c r="SXH60" s="43"/>
      <c r="SXI60" s="43"/>
      <c r="SXJ60" s="43"/>
      <c r="SXK60" s="43"/>
      <c r="SXL60" s="43"/>
      <c r="SXM60" s="43"/>
      <c r="SXN60" s="43"/>
      <c r="SXO60" s="43"/>
      <c r="SXP60" s="43"/>
      <c r="SXQ60" s="43"/>
      <c r="SXR60" s="43"/>
      <c r="SXS60" s="43"/>
      <c r="SXT60" s="43"/>
      <c r="SXU60" s="43"/>
      <c r="SXV60" s="43"/>
      <c r="SXW60" s="43"/>
      <c r="SXX60" s="43"/>
      <c r="SXY60" s="43"/>
      <c r="SXZ60" s="43"/>
      <c r="SYA60" s="43"/>
      <c r="SYB60" s="43"/>
      <c r="SYC60" s="43"/>
      <c r="SYD60" s="43"/>
      <c r="SYE60" s="43"/>
      <c r="SYF60" s="43"/>
      <c r="SYG60" s="43"/>
      <c r="SYH60" s="43"/>
      <c r="SYI60" s="43"/>
      <c r="SYJ60" s="43"/>
      <c r="SYK60" s="43"/>
      <c r="SYL60" s="43"/>
      <c r="SYM60" s="43"/>
      <c r="SYN60" s="43"/>
      <c r="SYO60" s="43"/>
      <c r="SYP60" s="43"/>
      <c r="SYQ60" s="43"/>
      <c r="SYR60" s="43"/>
      <c r="SYS60" s="43"/>
      <c r="SYT60" s="43"/>
      <c r="SYU60" s="43"/>
      <c r="SYV60" s="43"/>
      <c r="SYW60" s="43"/>
      <c r="SYX60" s="43"/>
      <c r="SYY60" s="43"/>
      <c r="SYZ60" s="43"/>
      <c r="SZA60" s="43"/>
      <c r="SZB60" s="43"/>
      <c r="SZC60" s="43"/>
      <c r="SZD60" s="43"/>
      <c r="SZE60" s="43"/>
      <c r="SZF60" s="43"/>
      <c r="SZG60" s="43"/>
      <c r="SZH60" s="43"/>
      <c r="SZI60" s="43"/>
      <c r="SZJ60" s="43"/>
      <c r="SZK60" s="43"/>
      <c r="SZL60" s="43"/>
      <c r="SZM60" s="43"/>
      <c r="SZN60" s="43"/>
      <c r="SZO60" s="43"/>
      <c r="SZP60" s="43"/>
      <c r="SZQ60" s="43"/>
      <c r="SZR60" s="43"/>
      <c r="SZS60" s="43"/>
      <c r="SZT60" s="43"/>
      <c r="SZU60" s="43"/>
      <c r="SZV60" s="43"/>
      <c r="SZW60" s="43"/>
      <c r="SZX60" s="43"/>
      <c r="SZY60" s="43"/>
      <c r="SZZ60" s="43"/>
      <c r="TAA60" s="43"/>
      <c r="TAB60" s="43"/>
      <c r="TAC60" s="43"/>
      <c r="TAD60" s="43"/>
      <c r="TAE60" s="43"/>
      <c r="TAF60" s="43"/>
      <c r="TAG60" s="43"/>
      <c r="TAH60" s="43"/>
      <c r="TAI60" s="43"/>
      <c r="TAJ60" s="43"/>
      <c r="TAK60" s="43"/>
      <c r="TAL60" s="43"/>
      <c r="TAM60" s="43"/>
      <c r="TAN60" s="43"/>
      <c r="TAO60" s="43"/>
      <c r="TAP60" s="43"/>
      <c r="TAQ60" s="43"/>
      <c r="TAR60" s="43"/>
      <c r="TAS60" s="43"/>
      <c r="TAT60" s="43"/>
      <c r="TAU60" s="43"/>
      <c r="TAV60" s="43"/>
      <c r="TAW60" s="43"/>
      <c r="TAX60" s="43"/>
      <c r="TAY60" s="43"/>
      <c r="TAZ60" s="43"/>
      <c r="TBA60" s="43"/>
      <c r="TBB60" s="43"/>
      <c r="TBC60" s="43"/>
      <c r="TBD60" s="43"/>
      <c r="TBE60" s="43"/>
      <c r="TBF60" s="43"/>
      <c r="TBG60" s="43"/>
      <c r="TBH60" s="43"/>
      <c r="TBI60" s="43"/>
      <c r="TBJ60" s="43"/>
      <c r="TBK60" s="43"/>
      <c r="TBL60" s="43"/>
      <c r="TBM60" s="43"/>
      <c r="TBN60" s="43"/>
      <c r="TBO60" s="43"/>
      <c r="TBP60" s="43"/>
      <c r="TBQ60" s="43"/>
      <c r="TBR60" s="43"/>
      <c r="TBS60" s="43"/>
      <c r="TBT60" s="43"/>
      <c r="TBU60" s="43"/>
      <c r="TBV60" s="43"/>
      <c r="TBW60" s="43"/>
      <c r="TBX60" s="43"/>
      <c r="TBY60" s="43"/>
      <c r="TBZ60" s="43"/>
      <c r="TCA60" s="43"/>
      <c r="TCB60" s="43"/>
      <c r="TCC60" s="43"/>
      <c r="TCD60" s="43"/>
      <c r="TCE60" s="43"/>
      <c r="TCF60" s="43"/>
      <c r="TCG60" s="43"/>
      <c r="TCH60" s="43"/>
      <c r="TCI60" s="43"/>
      <c r="TCJ60" s="43"/>
      <c r="TCK60" s="43"/>
      <c r="TCL60" s="43"/>
      <c r="TCM60" s="43"/>
      <c r="TCN60" s="43"/>
      <c r="TCO60" s="43"/>
      <c r="TCP60" s="43"/>
      <c r="TCQ60" s="43"/>
      <c r="TCR60" s="43"/>
      <c r="TCS60" s="43"/>
      <c r="TCT60" s="43"/>
      <c r="TCU60" s="43"/>
      <c r="TCV60" s="43"/>
      <c r="TCW60" s="43"/>
      <c r="TCX60" s="43"/>
      <c r="TCY60" s="43"/>
      <c r="TCZ60" s="43"/>
      <c r="TDA60" s="43"/>
      <c r="TDB60" s="43"/>
      <c r="TDC60" s="43"/>
      <c r="TDD60" s="43"/>
      <c r="TDE60" s="43"/>
      <c r="TDF60" s="43"/>
      <c r="TDG60" s="43"/>
      <c r="TDH60" s="43"/>
      <c r="TDI60" s="43"/>
      <c r="TDJ60" s="43"/>
      <c r="TDK60" s="43"/>
      <c r="TDL60" s="43"/>
      <c r="TDM60" s="43"/>
      <c r="TDN60" s="43"/>
      <c r="TDO60" s="43"/>
      <c r="TDP60" s="43"/>
      <c r="TDQ60" s="43"/>
      <c r="TDR60" s="43"/>
      <c r="TDS60" s="43"/>
      <c r="TDT60" s="43"/>
      <c r="TDU60" s="43"/>
      <c r="TDV60" s="43"/>
      <c r="TDW60" s="43"/>
      <c r="TDX60" s="43"/>
      <c r="TDY60" s="43"/>
      <c r="TDZ60" s="43"/>
      <c r="TEA60" s="43"/>
      <c r="TEB60" s="43"/>
      <c r="TEC60" s="43"/>
      <c r="TED60" s="43"/>
      <c r="TEE60" s="43"/>
      <c r="TEF60" s="43"/>
      <c r="TEG60" s="43"/>
      <c r="TEH60" s="43"/>
      <c r="TEI60" s="43"/>
      <c r="TEJ60" s="43"/>
      <c r="TEK60" s="43"/>
      <c r="TEL60" s="43"/>
      <c r="TEM60" s="43"/>
      <c r="TEN60" s="43"/>
      <c r="TEO60" s="43"/>
      <c r="TEP60" s="43"/>
      <c r="TEQ60" s="43"/>
      <c r="TER60" s="43"/>
      <c r="TES60" s="43"/>
      <c r="TET60" s="43"/>
      <c r="TEU60" s="43"/>
      <c r="TEV60" s="43"/>
      <c r="TEW60" s="43"/>
      <c r="TEX60" s="43"/>
      <c r="TEY60" s="43"/>
      <c r="TEZ60" s="43"/>
      <c r="TFA60" s="43"/>
      <c r="TFB60" s="43"/>
      <c r="TFC60" s="43"/>
      <c r="TFD60" s="43"/>
      <c r="TFE60" s="43"/>
      <c r="TFF60" s="43"/>
      <c r="TFG60" s="43"/>
      <c r="TFH60" s="43"/>
      <c r="TFI60" s="43"/>
      <c r="TFJ60" s="43"/>
      <c r="TFK60" s="43"/>
      <c r="TFL60" s="43"/>
      <c r="TFM60" s="43"/>
      <c r="TFN60" s="43"/>
      <c r="TFO60" s="43"/>
      <c r="TFP60" s="43"/>
      <c r="TFQ60" s="43"/>
      <c r="TFR60" s="43"/>
      <c r="TFS60" s="43"/>
      <c r="TFT60" s="43"/>
      <c r="TFU60" s="43"/>
      <c r="TFV60" s="43"/>
      <c r="TFW60" s="43"/>
      <c r="TFX60" s="43"/>
      <c r="TFY60" s="43"/>
      <c r="TFZ60" s="43"/>
      <c r="TGA60" s="43"/>
      <c r="TGB60" s="43"/>
      <c r="TGC60" s="43"/>
      <c r="TGD60" s="43"/>
      <c r="TGE60" s="43"/>
      <c r="TGF60" s="43"/>
      <c r="TGG60" s="43"/>
      <c r="TGH60" s="43"/>
      <c r="TGI60" s="43"/>
      <c r="TGJ60" s="43"/>
      <c r="TGK60" s="43"/>
      <c r="TGL60" s="43"/>
      <c r="TGM60" s="43"/>
      <c r="TGN60" s="43"/>
      <c r="TGO60" s="43"/>
      <c r="TGP60" s="43"/>
      <c r="TGQ60" s="43"/>
      <c r="TGR60" s="43"/>
      <c r="TGS60" s="43"/>
      <c r="TGT60" s="43"/>
      <c r="TGU60" s="43"/>
      <c r="TGV60" s="43"/>
      <c r="TGW60" s="43"/>
      <c r="TGX60" s="43"/>
      <c r="TGY60" s="43"/>
      <c r="TGZ60" s="43"/>
      <c r="THA60" s="43"/>
      <c r="THB60" s="43"/>
      <c r="THC60" s="43"/>
      <c r="THD60" s="43"/>
      <c r="THE60" s="43"/>
      <c r="THF60" s="43"/>
      <c r="THG60" s="43"/>
      <c r="THH60" s="43"/>
      <c r="THI60" s="43"/>
      <c r="THJ60" s="43"/>
      <c r="THK60" s="43"/>
      <c r="THL60" s="43"/>
      <c r="THM60" s="43"/>
      <c r="THN60" s="43"/>
      <c r="THO60" s="43"/>
      <c r="THP60" s="43"/>
      <c r="THQ60" s="43"/>
      <c r="THR60" s="43"/>
      <c r="THS60" s="43"/>
      <c r="THT60" s="43"/>
      <c r="THU60" s="43"/>
      <c r="THV60" s="43"/>
      <c r="THW60" s="43"/>
      <c r="THX60" s="43"/>
      <c r="THY60" s="43"/>
      <c r="THZ60" s="43"/>
      <c r="TIA60" s="43"/>
      <c r="TIB60" s="43"/>
      <c r="TIC60" s="43"/>
      <c r="TID60" s="43"/>
      <c r="TIE60" s="43"/>
      <c r="TIF60" s="43"/>
      <c r="TIG60" s="43"/>
      <c r="TIH60" s="43"/>
      <c r="TII60" s="43"/>
      <c r="TIJ60" s="43"/>
      <c r="TIK60" s="43"/>
      <c r="TIL60" s="43"/>
      <c r="TIM60" s="43"/>
      <c r="TIN60" s="43"/>
      <c r="TIO60" s="43"/>
      <c r="TIP60" s="43"/>
      <c r="TIQ60" s="43"/>
      <c r="TIR60" s="43"/>
      <c r="TIS60" s="43"/>
      <c r="TIT60" s="43"/>
      <c r="TIU60" s="43"/>
      <c r="TIV60" s="43"/>
      <c r="TIW60" s="43"/>
      <c r="TIX60" s="43"/>
      <c r="TIY60" s="43"/>
      <c r="TIZ60" s="43"/>
      <c r="TJA60" s="43"/>
      <c r="TJB60" s="43"/>
      <c r="TJC60" s="43"/>
      <c r="TJD60" s="43"/>
      <c r="TJE60" s="43"/>
      <c r="TJF60" s="43"/>
      <c r="TJG60" s="43"/>
      <c r="TJH60" s="43"/>
      <c r="TJI60" s="43"/>
      <c r="TJJ60" s="43"/>
      <c r="TJK60" s="43"/>
      <c r="TJL60" s="43"/>
      <c r="TJM60" s="43"/>
      <c r="TJN60" s="43"/>
      <c r="TJO60" s="43"/>
      <c r="TJP60" s="43"/>
      <c r="TJQ60" s="43"/>
      <c r="TJR60" s="43"/>
      <c r="TJS60" s="43"/>
      <c r="TJT60" s="43"/>
      <c r="TJU60" s="43"/>
      <c r="TJV60" s="43"/>
      <c r="TJW60" s="43"/>
      <c r="TJX60" s="43"/>
      <c r="TJY60" s="43"/>
      <c r="TJZ60" s="43"/>
      <c r="TKA60" s="43"/>
      <c r="TKB60" s="43"/>
      <c r="TKC60" s="43"/>
      <c r="TKD60" s="43"/>
      <c r="TKE60" s="43"/>
      <c r="TKF60" s="43"/>
      <c r="TKG60" s="43"/>
      <c r="TKH60" s="43"/>
      <c r="TKI60" s="43"/>
      <c r="TKJ60" s="43"/>
      <c r="TKK60" s="43"/>
      <c r="TKL60" s="43"/>
      <c r="TKM60" s="43"/>
      <c r="TKN60" s="43"/>
      <c r="TKO60" s="43"/>
      <c r="TKP60" s="43"/>
      <c r="TKQ60" s="43"/>
      <c r="TKR60" s="43"/>
      <c r="TKS60" s="43"/>
      <c r="TKT60" s="43"/>
      <c r="TKU60" s="43"/>
      <c r="TKV60" s="43"/>
      <c r="TKW60" s="43"/>
      <c r="TKX60" s="43"/>
      <c r="TKY60" s="43"/>
      <c r="TKZ60" s="43"/>
      <c r="TLA60" s="43"/>
      <c r="TLB60" s="43"/>
      <c r="TLC60" s="43"/>
      <c r="TLD60" s="43"/>
      <c r="TLE60" s="43"/>
      <c r="TLF60" s="43"/>
      <c r="TLG60" s="43"/>
      <c r="TLH60" s="43"/>
      <c r="TLI60" s="43"/>
      <c r="TLJ60" s="43"/>
      <c r="TLK60" s="43"/>
      <c r="TLL60" s="43"/>
      <c r="TLM60" s="43"/>
      <c r="TLN60" s="43"/>
      <c r="TLO60" s="43"/>
      <c r="TLP60" s="43"/>
      <c r="TLQ60" s="43"/>
      <c r="TLR60" s="43"/>
      <c r="TLS60" s="43"/>
      <c r="TLT60" s="43"/>
      <c r="TLU60" s="43"/>
      <c r="TLV60" s="43"/>
      <c r="TLW60" s="43"/>
      <c r="TLX60" s="43"/>
      <c r="TLY60" s="43"/>
      <c r="TLZ60" s="43"/>
      <c r="TMA60" s="43"/>
      <c r="TMB60" s="43"/>
      <c r="TMC60" s="43"/>
      <c r="TMD60" s="43"/>
      <c r="TME60" s="43"/>
      <c r="TMF60" s="43"/>
      <c r="TMG60" s="43"/>
      <c r="TMH60" s="43"/>
      <c r="TMI60" s="43"/>
      <c r="TMJ60" s="43"/>
      <c r="TMK60" s="43"/>
      <c r="TML60" s="43"/>
      <c r="TMM60" s="43"/>
      <c r="TMN60" s="43"/>
      <c r="TMO60" s="43"/>
      <c r="TMP60" s="43"/>
      <c r="TMQ60" s="43"/>
      <c r="TMR60" s="43"/>
      <c r="TMS60" s="43"/>
      <c r="TMT60" s="43"/>
      <c r="TMU60" s="43"/>
      <c r="TMV60" s="43"/>
      <c r="TMW60" s="43"/>
      <c r="TMX60" s="43"/>
      <c r="TMY60" s="43"/>
      <c r="TMZ60" s="43"/>
      <c r="TNA60" s="43"/>
      <c r="TNB60" s="43"/>
      <c r="TNC60" s="43"/>
      <c r="TND60" s="43"/>
      <c r="TNE60" s="43"/>
      <c r="TNF60" s="43"/>
      <c r="TNG60" s="43"/>
      <c r="TNH60" s="43"/>
      <c r="TNI60" s="43"/>
      <c r="TNJ60" s="43"/>
      <c r="TNK60" s="43"/>
      <c r="TNL60" s="43"/>
      <c r="TNM60" s="43"/>
      <c r="TNN60" s="43"/>
      <c r="TNO60" s="43"/>
      <c r="TNP60" s="43"/>
      <c r="TNQ60" s="43"/>
      <c r="TNR60" s="43"/>
      <c r="TNS60" s="43"/>
      <c r="TNT60" s="43"/>
      <c r="TNU60" s="43"/>
      <c r="TNV60" s="43"/>
      <c r="TNW60" s="43"/>
      <c r="TNX60" s="43"/>
      <c r="TNY60" s="43"/>
      <c r="TNZ60" s="43"/>
      <c r="TOA60" s="43"/>
      <c r="TOB60" s="43"/>
      <c r="TOC60" s="43"/>
      <c r="TOD60" s="43"/>
      <c r="TOE60" s="43"/>
      <c r="TOF60" s="43"/>
      <c r="TOG60" s="43"/>
      <c r="TOH60" s="43"/>
      <c r="TOI60" s="43"/>
      <c r="TOJ60" s="43"/>
      <c r="TOK60" s="43"/>
      <c r="TOL60" s="43"/>
      <c r="TOM60" s="43"/>
      <c r="TON60" s="43"/>
      <c r="TOO60" s="43"/>
      <c r="TOP60" s="43"/>
      <c r="TOQ60" s="43"/>
      <c r="TOR60" s="43"/>
      <c r="TOS60" s="43"/>
      <c r="TOT60" s="43"/>
      <c r="TOU60" s="43"/>
      <c r="TOV60" s="43"/>
      <c r="TOW60" s="43"/>
      <c r="TOX60" s="43"/>
      <c r="TOY60" s="43"/>
      <c r="TOZ60" s="43"/>
      <c r="TPA60" s="43"/>
      <c r="TPB60" s="43"/>
      <c r="TPC60" s="43"/>
      <c r="TPD60" s="43"/>
      <c r="TPE60" s="43"/>
      <c r="TPF60" s="43"/>
      <c r="TPG60" s="43"/>
      <c r="TPH60" s="43"/>
      <c r="TPI60" s="43"/>
      <c r="TPJ60" s="43"/>
      <c r="TPK60" s="43"/>
      <c r="TPL60" s="43"/>
      <c r="TPM60" s="43"/>
      <c r="TPN60" s="43"/>
      <c r="TPO60" s="43"/>
      <c r="TPP60" s="43"/>
      <c r="TPQ60" s="43"/>
      <c r="TPR60" s="43"/>
      <c r="TPS60" s="43"/>
      <c r="TPT60" s="43"/>
      <c r="TPU60" s="43"/>
      <c r="TPV60" s="43"/>
      <c r="TPW60" s="43"/>
      <c r="TPX60" s="43"/>
      <c r="TPY60" s="43"/>
      <c r="TPZ60" s="43"/>
      <c r="TQA60" s="43"/>
      <c r="TQB60" s="43"/>
      <c r="TQC60" s="43"/>
      <c r="TQD60" s="43"/>
      <c r="TQE60" s="43"/>
      <c r="TQF60" s="43"/>
      <c r="TQG60" s="43"/>
      <c r="TQH60" s="43"/>
      <c r="TQI60" s="43"/>
      <c r="TQJ60" s="43"/>
      <c r="TQK60" s="43"/>
      <c r="TQL60" s="43"/>
      <c r="TQM60" s="43"/>
      <c r="TQN60" s="43"/>
      <c r="TQO60" s="43"/>
      <c r="TQP60" s="43"/>
      <c r="TQQ60" s="43"/>
      <c r="TQR60" s="43"/>
      <c r="TQS60" s="43"/>
      <c r="TQT60" s="43"/>
      <c r="TQU60" s="43"/>
      <c r="TQV60" s="43"/>
      <c r="TQW60" s="43"/>
      <c r="TQX60" s="43"/>
      <c r="TQY60" s="43"/>
      <c r="TQZ60" s="43"/>
      <c r="TRA60" s="43"/>
      <c r="TRB60" s="43"/>
      <c r="TRC60" s="43"/>
      <c r="TRD60" s="43"/>
      <c r="TRE60" s="43"/>
      <c r="TRF60" s="43"/>
      <c r="TRG60" s="43"/>
      <c r="TRH60" s="43"/>
      <c r="TRI60" s="43"/>
      <c r="TRJ60" s="43"/>
      <c r="TRK60" s="43"/>
      <c r="TRL60" s="43"/>
      <c r="TRM60" s="43"/>
      <c r="TRN60" s="43"/>
      <c r="TRO60" s="43"/>
      <c r="TRP60" s="43"/>
      <c r="TRQ60" s="43"/>
      <c r="TRR60" s="43"/>
      <c r="TRS60" s="43"/>
      <c r="TRT60" s="43"/>
      <c r="TRU60" s="43"/>
      <c r="TRV60" s="43"/>
      <c r="TRW60" s="43"/>
      <c r="TRX60" s="43"/>
      <c r="TRY60" s="43"/>
      <c r="TRZ60" s="43"/>
      <c r="TSA60" s="43"/>
      <c r="TSB60" s="43"/>
      <c r="TSC60" s="43"/>
      <c r="TSD60" s="43"/>
      <c r="TSE60" s="43"/>
      <c r="TSF60" s="43"/>
      <c r="TSG60" s="43"/>
      <c r="TSH60" s="43"/>
      <c r="TSI60" s="43"/>
      <c r="TSJ60" s="43"/>
      <c r="TSK60" s="43"/>
      <c r="TSL60" s="43"/>
      <c r="TSM60" s="43"/>
      <c r="TSN60" s="43"/>
      <c r="TSO60" s="43"/>
      <c r="TSP60" s="43"/>
      <c r="TSQ60" s="43"/>
      <c r="TSR60" s="43"/>
      <c r="TSS60" s="43"/>
      <c r="TST60" s="43"/>
      <c r="TSU60" s="43"/>
      <c r="TSV60" s="43"/>
      <c r="TSW60" s="43"/>
      <c r="TSX60" s="43"/>
      <c r="TSY60" s="43"/>
      <c r="TSZ60" s="43"/>
      <c r="TTA60" s="43"/>
      <c r="TTB60" s="43"/>
      <c r="TTC60" s="43"/>
      <c r="TTD60" s="43"/>
      <c r="TTE60" s="43"/>
      <c r="TTF60" s="43"/>
      <c r="TTG60" s="43"/>
      <c r="TTH60" s="43"/>
      <c r="TTI60" s="43"/>
      <c r="TTJ60" s="43"/>
      <c r="TTK60" s="43"/>
      <c r="TTL60" s="43"/>
      <c r="TTM60" s="43"/>
      <c r="TTN60" s="43"/>
      <c r="TTO60" s="43"/>
      <c r="TTP60" s="43"/>
      <c r="TTQ60" s="43"/>
      <c r="TTR60" s="43"/>
      <c r="TTS60" s="43"/>
      <c r="TTT60" s="43"/>
      <c r="TTU60" s="43"/>
      <c r="TTV60" s="43"/>
      <c r="TTW60" s="43"/>
      <c r="TTX60" s="43"/>
      <c r="TTY60" s="43"/>
      <c r="TTZ60" s="43"/>
      <c r="TUA60" s="43"/>
      <c r="TUB60" s="43"/>
      <c r="TUC60" s="43"/>
      <c r="TUD60" s="43"/>
      <c r="TUE60" s="43"/>
      <c r="TUF60" s="43"/>
      <c r="TUG60" s="43"/>
      <c r="TUH60" s="43"/>
      <c r="TUI60" s="43"/>
      <c r="TUJ60" s="43"/>
      <c r="TUK60" s="43"/>
      <c r="TUL60" s="43"/>
      <c r="TUM60" s="43"/>
      <c r="TUN60" s="43"/>
      <c r="TUO60" s="43"/>
      <c r="TUP60" s="43"/>
      <c r="TUQ60" s="43"/>
      <c r="TUR60" s="43"/>
      <c r="TUS60" s="43"/>
      <c r="TUT60" s="43"/>
      <c r="TUU60" s="43"/>
      <c r="TUV60" s="43"/>
      <c r="TUW60" s="43"/>
      <c r="TUX60" s="43"/>
      <c r="TUY60" s="43"/>
      <c r="TUZ60" s="43"/>
      <c r="TVA60" s="43"/>
      <c r="TVB60" s="43"/>
      <c r="TVC60" s="43"/>
      <c r="TVD60" s="43"/>
      <c r="TVE60" s="43"/>
      <c r="TVF60" s="43"/>
      <c r="TVG60" s="43"/>
      <c r="TVH60" s="43"/>
      <c r="TVI60" s="43"/>
      <c r="TVJ60" s="43"/>
      <c r="TVK60" s="43"/>
      <c r="TVL60" s="43"/>
      <c r="TVM60" s="43"/>
      <c r="TVN60" s="43"/>
      <c r="TVO60" s="43"/>
      <c r="TVP60" s="43"/>
      <c r="TVQ60" s="43"/>
      <c r="TVR60" s="43"/>
      <c r="TVS60" s="43"/>
      <c r="TVT60" s="43"/>
      <c r="TVU60" s="43"/>
      <c r="TVV60" s="43"/>
      <c r="TVW60" s="43"/>
      <c r="TVX60" s="43"/>
      <c r="TVY60" s="43"/>
      <c r="TVZ60" s="43"/>
      <c r="TWA60" s="43"/>
      <c r="TWB60" s="43"/>
      <c r="TWC60" s="43"/>
      <c r="TWD60" s="43"/>
      <c r="TWE60" s="43"/>
      <c r="TWF60" s="43"/>
      <c r="TWG60" s="43"/>
      <c r="TWH60" s="43"/>
      <c r="TWI60" s="43"/>
      <c r="TWJ60" s="43"/>
      <c r="TWK60" s="43"/>
      <c r="TWL60" s="43"/>
      <c r="TWM60" s="43"/>
      <c r="TWN60" s="43"/>
      <c r="TWO60" s="43"/>
      <c r="TWP60" s="43"/>
      <c r="TWQ60" s="43"/>
      <c r="TWR60" s="43"/>
      <c r="TWS60" s="43"/>
      <c r="TWT60" s="43"/>
      <c r="TWU60" s="43"/>
      <c r="TWV60" s="43"/>
      <c r="TWW60" s="43"/>
      <c r="TWX60" s="43"/>
      <c r="TWY60" s="43"/>
      <c r="TWZ60" s="43"/>
      <c r="TXA60" s="43"/>
      <c r="TXB60" s="43"/>
      <c r="TXC60" s="43"/>
      <c r="TXD60" s="43"/>
      <c r="TXE60" s="43"/>
      <c r="TXF60" s="43"/>
      <c r="TXG60" s="43"/>
      <c r="TXH60" s="43"/>
      <c r="TXI60" s="43"/>
      <c r="TXJ60" s="43"/>
      <c r="TXK60" s="43"/>
      <c r="TXL60" s="43"/>
      <c r="TXM60" s="43"/>
      <c r="TXN60" s="43"/>
      <c r="TXO60" s="43"/>
      <c r="TXP60" s="43"/>
      <c r="TXQ60" s="43"/>
      <c r="TXR60" s="43"/>
      <c r="TXS60" s="43"/>
      <c r="TXT60" s="43"/>
      <c r="TXU60" s="43"/>
      <c r="TXV60" s="43"/>
      <c r="TXW60" s="43"/>
      <c r="TXX60" s="43"/>
      <c r="TXY60" s="43"/>
      <c r="TXZ60" s="43"/>
      <c r="TYA60" s="43"/>
      <c r="TYB60" s="43"/>
      <c r="TYC60" s="43"/>
      <c r="TYD60" s="43"/>
      <c r="TYE60" s="43"/>
      <c r="TYF60" s="43"/>
      <c r="TYG60" s="43"/>
      <c r="TYH60" s="43"/>
      <c r="TYI60" s="43"/>
      <c r="TYJ60" s="43"/>
      <c r="TYK60" s="43"/>
      <c r="TYL60" s="43"/>
      <c r="TYM60" s="43"/>
      <c r="TYN60" s="43"/>
      <c r="TYO60" s="43"/>
      <c r="TYP60" s="43"/>
      <c r="TYQ60" s="43"/>
      <c r="TYR60" s="43"/>
      <c r="TYS60" s="43"/>
      <c r="TYT60" s="43"/>
      <c r="TYU60" s="43"/>
      <c r="TYV60" s="43"/>
      <c r="TYW60" s="43"/>
      <c r="TYX60" s="43"/>
      <c r="TYY60" s="43"/>
      <c r="TYZ60" s="43"/>
      <c r="TZA60" s="43"/>
      <c r="TZB60" s="43"/>
      <c r="TZC60" s="43"/>
      <c r="TZD60" s="43"/>
      <c r="TZE60" s="43"/>
      <c r="TZF60" s="43"/>
      <c r="TZG60" s="43"/>
      <c r="TZH60" s="43"/>
      <c r="TZI60" s="43"/>
      <c r="TZJ60" s="43"/>
      <c r="TZK60" s="43"/>
      <c r="TZL60" s="43"/>
      <c r="TZM60" s="43"/>
      <c r="TZN60" s="43"/>
      <c r="TZO60" s="43"/>
      <c r="TZP60" s="43"/>
      <c r="TZQ60" s="43"/>
      <c r="TZR60" s="43"/>
      <c r="TZS60" s="43"/>
      <c r="TZT60" s="43"/>
      <c r="TZU60" s="43"/>
      <c r="TZV60" s="43"/>
      <c r="TZW60" s="43"/>
      <c r="TZX60" s="43"/>
      <c r="TZY60" s="43"/>
      <c r="TZZ60" s="43"/>
      <c r="UAA60" s="43"/>
      <c r="UAB60" s="43"/>
      <c r="UAC60" s="43"/>
      <c r="UAD60" s="43"/>
      <c r="UAE60" s="43"/>
      <c r="UAF60" s="43"/>
      <c r="UAG60" s="43"/>
      <c r="UAH60" s="43"/>
      <c r="UAI60" s="43"/>
      <c r="UAJ60" s="43"/>
      <c r="UAK60" s="43"/>
      <c r="UAL60" s="43"/>
      <c r="UAM60" s="43"/>
      <c r="UAN60" s="43"/>
      <c r="UAO60" s="43"/>
      <c r="UAP60" s="43"/>
      <c r="UAQ60" s="43"/>
      <c r="UAR60" s="43"/>
      <c r="UAS60" s="43"/>
      <c r="UAT60" s="43"/>
      <c r="UAU60" s="43"/>
      <c r="UAV60" s="43"/>
      <c r="UAW60" s="43"/>
      <c r="UAX60" s="43"/>
      <c r="UAY60" s="43"/>
      <c r="UAZ60" s="43"/>
      <c r="UBA60" s="43"/>
      <c r="UBB60" s="43"/>
      <c r="UBC60" s="43"/>
      <c r="UBD60" s="43"/>
      <c r="UBE60" s="43"/>
      <c r="UBF60" s="43"/>
      <c r="UBG60" s="43"/>
      <c r="UBH60" s="43"/>
      <c r="UBI60" s="43"/>
      <c r="UBJ60" s="43"/>
      <c r="UBK60" s="43"/>
      <c r="UBL60" s="43"/>
      <c r="UBM60" s="43"/>
      <c r="UBN60" s="43"/>
      <c r="UBO60" s="43"/>
      <c r="UBP60" s="43"/>
      <c r="UBQ60" s="43"/>
      <c r="UBR60" s="43"/>
      <c r="UBS60" s="43"/>
      <c r="UBT60" s="43"/>
      <c r="UBU60" s="43"/>
      <c r="UBV60" s="43"/>
      <c r="UBW60" s="43"/>
      <c r="UBX60" s="43"/>
      <c r="UBY60" s="43"/>
      <c r="UBZ60" s="43"/>
      <c r="UCA60" s="43"/>
      <c r="UCB60" s="43"/>
      <c r="UCC60" s="43"/>
      <c r="UCD60" s="43"/>
      <c r="UCE60" s="43"/>
      <c r="UCF60" s="43"/>
      <c r="UCG60" s="43"/>
      <c r="UCH60" s="43"/>
      <c r="UCI60" s="43"/>
      <c r="UCJ60" s="43"/>
      <c r="UCK60" s="43"/>
      <c r="UCL60" s="43"/>
      <c r="UCM60" s="43"/>
      <c r="UCN60" s="43"/>
      <c r="UCO60" s="43"/>
      <c r="UCP60" s="43"/>
      <c r="UCQ60" s="43"/>
      <c r="UCR60" s="43"/>
      <c r="UCS60" s="43"/>
      <c r="UCT60" s="43"/>
      <c r="UCU60" s="43"/>
      <c r="UCV60" s="43"/>
      <c r="UCW60" s="43"/>
      <c r="UCX60" s="43"/>
      <c r="UCY60" s="43"/>
      <c r="UCZ60" s="43"/>
      <c r="UDA60" s="43"/>
      <c r="UDB60" s="43"/>
      <c r="UDC60" s="43"/>
      <c r="UDD60" s="43"/>
      <c r="UDE60" s="43"/>
      <c r="UDF60" s="43"/>
      <c r="UDG60" s="43"/>
      <c r="UDH60" s="43"/>
      <c r="UDI60" s="43"/>
      <c r="UDJ60" s="43"/>
      <c r="UDK60" s="43"/>
      <c r="UDL60" s="43"/>
      <c r="UDM60" s="43"/>
      <c r="UDN60" s="43"/>
      <c r="UDO60" s="43"/>
      <c r="UDP60" s="43"/>
      <c r="UDQ60" s="43"/>
      <c r="UDR60" s="43"/>
      <c r="UDS60" s="43"/>
      <c r="UDT60" s="43"/>
      <c r="UDU60" s="43"/>
      <c r="UDV60" s="43"/>
      <c r="UDW60" s="43"/>
      <c r="UDX60" s="43"/>
      <c r="UDY60" s="43"/>
      <c r="UDZ60" s="43"/>
      <c r="UEA60" s="43"/>
      <c r="UEB60" s="43"/>
      <c r="UEC60" s="43"/>
      <c r="UED60" s="43"/>
      <c r="UEE60" s="43"/>
      <c r="UEF60" s="43"/>
      <c r="UEG60" s="43"/>
      <c r="UEH60" s="43"/>
      <c r="UEI60" s="43"/>
      <c r="UEJ60" s="43"/>
      <c r="UEK60" s="43"/>
      <c r="UEL60" s="43"/>
      <c r="UEM60" s="43"/>
      <c r="UEN60" s="43"/>
      <c r="UEO60" s="43"/>
      <c r="UEP60" s="43"/>
      <c r="UEQ60" s="43"/>
      <c r="UER60" s="43"/>
      <c r="UES60" s="43"/>
      <c r="UET60" s="43"/>
      <c r="UEU60" s="43"/>
      <c r="UEV60" s="43"/>
      <c r="UEW60" s="43"/>
      <c r="UEX60" s="43"/>
      <c r="UEY60" s="43"/>
      <c r="UEZ60" s="43"/>
      <c r="UFA60" s="43"/>
      <c r="UFB60" s="43"/>
      <c r="UFC60" s="43"/>
      <c r="UFD60" s="43"/>
      <c r="UFE60" s="43"/>
      <c r="UFF60" s="43"/>
      <c r="UFG60" s="43"/>
      <c r="UFH60" s="43"/>
      <c r="UFI60" s="43"/>
      <c r="UFJ60" s="43"/>
      <c r="UFK60" s="43"/>
      <c r="UFL60" s="43"/>
      <c r="UFM60" s="43"/>
      <c r="UFN60" s="43"/>
      <c r="UFO60" s="43"/>
      <c r="UFP60" s="43"/>
      <c r="UFQ60" s="43"/>
      <c r="UFR60" s="43"/>
      <c r="UFS60" s="43"/>
      <c r="UFT60" s="43"/>
      <c r="UFU60" s="43"/>
      <c r="UFV60" s="43"/>
      <c r="UFW60" s="43"/>
      <c r="UFX60" s="43"/>
      <c r="UFY60" s="43"/>
      <c r="UFZ60" s="43"/>
      <c r="UGA60" s="43"/>
      <c r="UGB60" s="43"/>
      <c r="UGC60" s="43"/>
      <c r="UGD60" s="43"/>
      <c r="UGE60" s="43"/>
      <c r="UGF60" s="43"/>
      <c r="UGG60" s="43"/>
      <c r="UGH60" s="43"/>
      <c r="UGI60" s="43"/>
      <c r="UGJ60" s="43"/>
      <c r="UGK60" s="43"/>
      <c r="UGL60" s="43"/>
      <c r="UGM60" s="43"/>
      <c r="UGN60" s="43"/>
      <c r="UGO60" s="43"/>
      <c r="UGP60" s="43"/>
      <c r="UGQ60" s="43"/>
      <c r="UGR60" s="43"/>
      <c r="UGS60" s="43"/>
      <c r="UGT60" s="43"/>
      <c r="UGU60" s="43"/>
      <c r="UGV60" s="43"/>
      <c r="UGW60" s="43"/>
      <c r="UGX60" s="43"/>
      <c r="UGY60" s="43"/>
      <c r="UGZ60" s="43"/>
      <c r="UHA60" s="43"/>
      <c r="UHB60" s="43"/>
      <c r="UHC60" s="43"/>
      <c r="UHD60" s="43"/>
      <c r="UHE60" s="43"/>
      <c r="UHF60" s="43"/>
      <c r="UHG60" s="43"/>
      <c r="UHH60" s="43"/>
      <c r="UHI60" s="43"/>
      <c r="UHJ60" s="43"/>
      <c r="UHK60" s="43"/>
      <c r="UHL60" s="43"/>
      <c r="UHM60" s="43"/>
      <c r="UHN60" s="43"/>
      <c r="UHO60" s="43"/>
      <c r="UHP60" s="43"/>
      <c r="UHQ60" s="43"/>
      <c r="UHR60" s="43"/>
      <c r="UHS60" s="43"/>
      <c r="UHT60" s="43"/>
      <c r="UHU60" s="43"/>
      <c r="UHV60" s="43"/>
      <c r="UHW60" s="43"/>
      <c r="UHX60" s="43"/>
      <c r="UHY60" s="43"/>
      <c r="UHZ60" s="43"/>
      <c r="UIA60" s="43"/>
      <c r="UIB60" s="43"/>
      <c r="UIC60" s="43"/>
      <c r="UID60" s="43"/>
      <c r="UIE60" s="43"/>
      <c r="UIF60" s="43"/>
      <c r="UIG60" s="43"/>
      <c r="UIH60" s="43"/>
      <c r="UII60" s="43"/>
      <c r="UIJ60" s="43"/>
      <c r="UIK60" s="43"/>
      <c r="UIL60" s="43"/>
      <c r="UIM60" s="43"/>
      <c r="UIN60" s="43"/>
      <c r="UIO60" s="43"/>
      <c r="UIP60" s="43"/>
      <c r="UIQ60" s="43"/>
      <c r="UIR60" s="43"/>
      <c r="UIS60" s="43"/>
      <c r="UIT60" s="43"/>
      <c r="UIU60" s="43"/>
      <c r="UIV60" s="43"/>
      <c r="UIW60" s="43"/>
      <c r="UIX60" s="43"/>
      <c r="UIY60" s="43"/>
      <c r="UIZ60" s="43"/>
      <c r="UJA60" s="43"/>
      <c r="UJB60" s="43"/>
      <c r="UJC60" s="43"/>
      <c r="UJD60" s="43"/>
      <c r="UJE60" s="43"/>
      <c r="UJF60" s="43"/>
      <c r="UJG60" s="43"/>
      <c r="UJH60" s="43"/>
      <c r="UJI60" s="43"/>
      <c r="UJJ60" s="43"/>
      <c r="UJK60" s="43"/>
      <c r="UJL60" s="43"/>
      <c r="UJM60" s="43"/>
      <c r="UJN60" s="43"/>
      <c r="UJO60" s="43"/>
      <c r="UJP60" s="43"/>
      <c r="UJQ60" s="43"/>
      <c r="UJR60" s="43"/>
      <c r="UJS60" s="43"/>
      <c r="UJT60" s="43"/>
      <c r="UJU60" s="43"/>
      <c r="UJV60" s="43"/>
      <c r="UJW60" s="43"/>
      <c r="UJX60" s="43"/>
      <c r="UJY60" s="43"/>
      <c r="UJZ60" s="43"/>
      <c r="UKA60" s="43"/>
      <c r="UKB60" s="43"/>
      <c r="UKC60" s="43"/>
      <c r="UKD60" s="43"/>
      <c r="UKE60" s="43"/>
      <c r="UKF60" s="43"/>
      <c r="UKG60" s="43"/>
      <c r="UKH60" s="43"/>
      <c r="UKI60" s="43"/>
      <c r="UKJ60" s="43"/>
      <c r="UKK60" s="43"/>
      <c r="UKL60" s="43"/>
      <c r="UKM60" s="43"/>
      <c r="UKN60" s="43"/>
      <c r="UKO60" s="43"/>
      <c r="UKP60" s="43"/>
      <c r="UKQ60" s="43"/>
      <c r="UKR60" s="43"/>
      <c r="UKS60" s="43"/>
      <c r="UKT60" s="43"/>
      <c r="UKU60" s="43"/>
      <c r="UKV60" s="43"/>
      <c r="UKW60" s="43"/>
      <c r="UKX60" s="43"/>
      <c r="UKY60" s="43"/>
      <c r="UKZ60" s="43"/>
      <c r="ULA60" s="43"/>
      <c r="ULB60" s="43"/>
      <c r="ULC60" s="43"/>
      <c r="ULD60" s="43"/>
      <c r="ULE60" s="43"/>
      <c r="ULF60" s="43"/>
      <c r="ULG60" s="43"/>
      <c r="ULH60" s="43"/>
      <c r="ULI60" s="43"/>
      <c r="ULJ60" s="43"/>
      <c r="ULK60" s="43"/>
      <c r="ULL60" s="43"/>
      <c r="ULM60" s="43"/>
      <c r="ULN60" s="43"/>
      <c r="ULO60" s="43"/>
      <c r="ULP60" s="43"/>
      <c r="ULQ60" s="43"/>
      <c r="ULR60" s="43"/>
      <c r="ULS60" s="43"/>
      <c r="ULT60" s="43"/>
      <c r="ULU60" s="43"/>
      <c r="ULV60" s="43"/>
      <c r="ULW60" s="43"/>
      <c r="ULX60" s="43"/>
      <c r="ULY60" s="43"/>
      <c r="ULZ60" s="43"/>
      <c r="UMA60" s="43"/>
      <c r="UMB60" s="43"/>
      <c r="UMC60" s="43"/>
      <c r="UMD60" s="43"/>
      <c r="UME60" s="43"/>
      <c r="UMF60" s="43"/>
      <c r="UMG60" s="43"/>
      <c r="UMH60" s="43"/>
      <c r="UMI60" s="43"/>
      <c r="UMJ60" s="43"/>
      <c r="UMK60" s="43"/>
      <c r="UML60" s="43"/>
      <c r="UMM60" s="43"/>
      <c r="UMN60" s="43"/>
      <c r="UMO60" s="43"/>
      <c r="UMP60" s="43"/>
      <c r="UMQ60" s="43"/>
      <c r="UMR60" s="43"/>
      <c r="UMS60" s="43"/>
      <c r="UMT60" s="43"/>
      <c r="UMU60" s="43"/>
      <c r="UMV60" s="43"/>
      <c r="UMW60" s="43"/>
      <c r="UMX60" s="43"/>
      <c r="UMY60" s="43"/>
      <c r="UMZ60" s="43"/>
      <c r="UNA60" s="43"/>
      <c r="UNB60" s="43"/>
      <c r="UNC60" s="43"/>
      <c r="UND60" s="43"/>
      <c r="UNE60" s="43"/>
      <c r="UNF60" s="43"/>
      <c r="UNG60" s="43"/>
      <c r="UNH60" s="43"/>
      <c r="UNI60" s="43"/>
      <c r="UNJ60" s="43"/>
      <c r="UNK60" s="43"/>
      <c r="UNL60" s="43"/>
      <c r="UNM60" s="43"/>
      <c r="UNN60" s="43"/>
      <c r="UNO60" s="43"/>
      <c r="UNP60" s="43"/>
      <c r="UNQ60" s="43"/>
      <c r="UNR60" s="43"/>
      <c r="UNS60" s="43"/>
      <c r="UNT60" s="43"/>
      <c r="UNU60" s="43"/>
      <c r="UNV60" s="43"/>
      <c r="UNW60" s="43"/>
      <c r="UNX60" s="43"/>
      <c r="UNY60" s="43"/>
      <c r="UNZ60" s="43"/>
      <c r="UOA60" s="43"/>
      <c r="UOB60" s="43"/>
      <c r="UOC60" s="43"/>
      <c r="UOD60" s="43"/>
      <c r="UOE60" s="43"/>
      <c r="UOF60" s="43"/>
      <c r="UOG60" s="43"/>
      <c r="UOH60" s="43"/>
      <c r="UOI60" s="43"/>
      <c r="UOJ60" s="43"/>
      <c r="UOK60" s="43"/>
      <c r="UOL60" s="43"/>
      <c r="UOM60" s="43"/>
      <c r="UON60" s="43"/>
      <c r="UOO60" s="43"/>
      <c r="UOP60" s="43"/>
      <c r="UOQ60" s="43"/>
      <c r="UOR60" s="43"/>
      <c r="UOS60" s="43"/>
      <c r="UOT60" s="43"/>
      <c r="UOU60" s="43"/>
      <c r="UOV60" s="43"/>
      <c r="UOW60" s="43"/>
      <c r="UOX60" s="43"/>
      <c r="UOY60" s="43"/>
      <c r="UOZ60" s="43"/>
      <c r="UPA60" s="43"/>
      <c r="UPB60" s="43"/>
      <c r="UPC60" s="43"/>
      <c r="UPD60" s="43"/>
      <c r="UPE60" s="43"/>
      <c r="UPF60" s="43"/>
      <c r="UPG60" s="43"/>
      <c r="UPH60" s="43"/>
      <c r="UPI60" s="43"/>
      <c r="UPJ60" s="43"/>
      <c r="UPK60" s="43"/>
      <c r="UPL60" s="43"/>
      <c r="UPM60" s="43"/>
      <c r="UPN60" s="43"/>
      <c r="UPO60" s="43"/>
      <c r="UPP60" s="43"/>
      <c r="UPQ60" s="43"/>
      <c r="UPR60" s="43"/>
      <c r="UPS60" s="43"/>
      <c r="UPT60" s="43"/>
      <c r="UPU60" s="43"/>
      <c r="UPV60" s="43"/>
      <c r="UPW60" s="43"/>
      <c r="UPX60" s="43"/>
      <c r="UPY60" s="43"/>
      <c r="UPZ60" s="43"/>
      <c r="UQA60" s="43"/>
      <c r="UQB60" s="43"/>
      <c r="UQC60" s="43"/>
      <c r="UQD60" s="43"/>
      <c r="UQE60" s="43"/>
      <c r="UQF60" s="43"/>
      <c r="UQG60" s="43"/>
      <c r="UQH60" s="43"/>
      <c r="UQI60" s="43"/>
      <c r="UQJ60" s="43"/>
      <c r="UQK60" s="43"/>
      <c r="UQL60" s="43"/>
      <c r="UQM60" s="43"/>
      <c r="UQN60" s="43"/>
      <c r="UQO60" s="43"/>
      <c r="UQP60" s="43"/>
      <c r="UQQ60" s="43"/>
      <c r="UQR60" s="43"/>
      <c r="UQS60" s="43"/>
      <c r="UQT60" s="43"/>
      <c r="UQU60" s="43"/>
      <c r="UQV60" s="43"/>
      <c r="UQW60" s="43"/>
      <c r="UQX60" s="43"/>
      <c r="UQY60" s="43"/>
      <c r="UQZ60" s="43"/>
      <c r="URA60" s="43"/>
      <c r="URB60" s="43"/>
      <c r="URC60" s="43"/>
      <c r="URD60" s="43"/>
      <c r="URE60" s="43"/>
      <c r="URF60" s="43"/>
      <c r="URG60" s="43"/>
      <c r="URH60" s="43"/>
      <c r="URI60" s="43"/>
      <c r="URJ60" s="43"/>
      <c r="URK60" s="43"/>
      <c r="URL60" s="43"/>
      <c r="URM60" s="43"/>
      <c r="URN60" s="43"/>
      <c r="URO60" s="43"/>
      <c r="URP60" s="43"/>
      <c r="URQ60" s="43"/>
      <c r="URR60" s="43"/>
      <c r="URS60" s="43"/>
      <c r="URT60" s="43"/>
      <c r="URU60" s="43"/>
      <c r="URV60" s="43"/>
      <c r="URW60" s="43"/>
      <c r="URX60" s="43"/>
      <c r="URY60" s="43"/>
      <c r="URZ60" s="43"/>
      <c r="USA60" s="43"/>
      <c r="USB60" s="43"/>
      <c r="USC60" s="43"/>
      <c r="USD60" s="43"/>
      <c r="USE60" s="43"/>
      <c r="USF60" s="43"/>
      <c r="USG60" s="43"/>
      <c r="USH60" s="43"/>
      <c r="USI60" s="43"/>
      <c r="USJ60" s="43"/>
      <c r="USK60" s="43"/>
      <c r="USL60" s="43"/>
      <c r="USM60" s="43"/>
      <c r="USN60" s="43"/>
      <c r="USO60" s="43"/>
      <c r="USP60" s="43"/>
      <c r="USQ60" s="43"/>
      <c r="USR60" s="43"/>
      <c r="USS60" s="43"/>
      <c r="UST60" s="43"/>
      <c r="USU60" s="43"/>
      <c r="USV60" s="43"/>
      <c r="USW60" s="43"/>
      <c r="USX60" s="43"/>
      <c r="USY60" s="43"/>
      <c r="USZ60" s="43"/>
      <c r="UTA60" s="43"/>
      <c r="UTB60" s="43"/>
      <c r="UTC60" s="43"/>
      <c r="UTD60" s="43"/>
      <c r="UTE60" s="43"/>
      <c r="UTF60" s="43"/>
      <c r="UTG60" s="43"/>
      <c r="UTH60" s="43"/>
      <c r="UTI60" s="43"/>
      <c r="UTJ60" s="43"/>
      <c r="UTK60" s="43"/>
      <c r="UTL60" s="43"/>
      <c r="UTM60" s="43"/>
      <c r="UTN60" s="43"/>
      <c r="UTO60" s="43"/>
      <c r="UTP60" s="43"/>
      <c r="UTQ60" s="43"/>
      <c r="UTR60" s="43"/>
      <c r="UTS60" s="43"/>
      <c r="UTT60" s="43"/>
      <c r="UTU60" s="43"/>
      <c r="UTV60" s="43"/>
      <c r="UTW60" s="43"/>
      <c r="UTX60" s="43"/>
      <c r="UTY60" s="43"/>
      <c r="UTZ60" s="43"/>
      <c r="UUA60" s="43"/>
      <c r="UUB60" s="43"/>
      <c r="UUC60" s="43"/>
      <c r="UUD60" s="43"/>
      <c r="UUE60" s="43"/>
      <c r="UUF60" s="43"/>
      <c r="UUG60" s="43"/>
      <c r="UUH60" s="43"/>
      <c r="UUI60" s="43"/>
      <c r="UUJ60" s="43"/>
      <c r="UUK60" s="43"/>
      <c r="UUL60" s="43"/>
      <c r="UUM60" s="43"/>
      <c r="UUN60" s="43"/>
      <c r="UUO60" s="43"/>
      <c r="UUP60" s="43"/>
      <c r="UUQ60" s="43"/>
      <c r="UUR60" s="43"/>
      <c r="UUS60" s="43"/>
      <c r="UUT60" s="43"/>
      <c r="UUU60" s="43"/>
      <c r="UUV60" s="43"/>
      <c r="UUW60" s="43"/>
      <c r="UUX60" s="43"/>
      <c r="UUY60" s="43"/>
      <c r="UUZ60" s="43"/>
      <c r="UVA60" s="43"/>
      <c r="UVB60" s="43"/>
      <c r="UVC60" s="43"/>
      <c r="UVD60" s="43"/>
      <c r="UVE60" s="43"/>
      <c r="UVF60" s="43"/>
      <c r="UVG60" s="43"/>
      <c r="UVH60" s="43"/>
      <c r="UVI60" s="43"/>
      <c r="UVJ60" s="43"/>
      <c r="UVK60" s="43"/>
      <c r="UVL60" s="43"/>
      <c r="UVM60" s="43"/>
      <c r="UVN60" s="43"/>
      <c r="UVO60" s="43"/>
      <c r="UVP60" s="43"/>
      <c r="UVQ60" s="43"/>
      <c r="UVR60" s="43"/>
      <c r="UVS60" s="43"/>
      <c r="UVT60" s="43"/>
      <c r="UVU60" s="43"/>
      <c r="UVV60" s="43"/>
      <c r="UVW60" s="43"/>
      <c r="UVX60" s="43"/>
      <c r="UVY60" s="43"/>
      <c r="UVZ60" s="43"/>
      <c r="UWA60" s="43"/>
      <c r="UWB60" s="43"/>
      <c r="UWC60" s="43"/>
      <c r="UWD60" s="43"/>
      <c r="UWE60" s="43"/>
      <c r="UWF60" s="43"/>
      <c r="UWG60" s="43"/>
      <c r="UWH60" s="43"/>
      <c r="UWI60" s="43"/>
      <c r="UWJ60" s="43"/>
      <c r="UWK60" s="43"/>
      <c r="UWL60" s="43"/>
      <c r="UWM60" s="43"/>
      <c r="UWN60" s="43"/>
      <c r="UWO60" s="43"/>
      <c r="UWP60" s="43"/>
      <c r="UWQ60" s="43"/>
      <c r="UWR60" s="43"/>
      <c r="UWS60" s="43"/>
      <c r="UWT60" s="43"/>
      <c r="UWU60" s="43"/>
      <c r="UWV60" s="43"/>
      <c r="UWW60" s="43"/>
      <c r="UWX60" s="43"/>
      <c r="UWY60" s="43"/>
      <c r="UWZ60" s="43"/>
      <c r="UXA60" s="43"/>
      <c r="UXB60" s="43"/>
      <c r="UXC60" s="43"/>
      <c r="UXD60" s="43"/>
      <c r="UXE60" s="43"/>
      <c r="UXF60" s="43"/>
      <c r="UXG60" s="43"/>
      <c r="UXH60" s="43"/>
      <c r="UXI60" s="43"/>
      <c r="UXJ60" s="43"/>
      <c r="UXK60" s="43"/>
      <c r="UXL60" s="43"/>
      <c r="UXM60" s="43"/>
      <c r="UXN60" s="43"/>
      <c r="UXO60" s="43"/>
      <c r="UXP60" s="43"/>
      <c r="UXQ60" s="43"/>
      <c r="UXR60" s="43"/>
      <c r="UXS60" s="43"/>
      <c r="UXT60" s="43"/>
      <c r="UXU60" s="43"/>
      <c r="UXV60" s="43"/>
      <c r="UXW60" s="43"/>
      <c r="UXX60" s="43"/>
      <c r="UXY60" s="43"/>
      <c r="UXZ60" s="43"/>
      <c r="UYA60" s="43"/>
      <c r="UYB60" s="43"/>
      <c r="UYC60" s="43"/>
      <c r="UYD60" s="43"/>
      <c r="UYE60" s="43"/>
      <c r="UYF60" s="43"/>
      <c r="UYG60" s="43"/>
      <c r="UYH60" s="43"/>
      <c r="UYI60" s="43"/>
      <c r="UYJ60" s="43"/>
      <c r="UYK60" s="43"/>
      <c r="UYL60" s="43"/>
      <c r="UYM60" s="43"/>
      <c r="UYN60" s="43"/>
      <c r="UYO60" s="43"/>
      <c r="UYP60" s="43"/>
      <c r="UYQ60" s="43"/>
      <c r="UYR60" s="43"/>
      <c r="UYS60" s="43"/>
      <c r="UYT60" s="43"/>
      <c r="UYU60" s="43"/>
      <c r="UYV60" s="43"/>
      <c r="UYW60" s="43"/>
      <c r="UYX60" s="43"/>
      <c r="UYY60" s="43"/>
      <c r="UYZ60" s="43"/>
      <c r="UZA60" s="43"/>
      <c r="UZB60" s="43"/>
      <c r="UZC60" s="43"/>
      <c r="UZD60" s="43"/>
      <c r="UZE60" s="43"/>
      <c r="UZF60" s="43"/>
      <c r="UZG60" s="43"/>
      <c r="UZH60" s="43"/>
      <c r="UZI60" s="43"/>
      <c r="UZJ60" s="43"/>
      <c r="UZK60" s="43"/>
      <c r="UZL60" s="43"/>
      <c r="UZM60" s="43"/>
      <c r="UZN60" s="43"/>
      <c r="UZO60" s="43"/>
      <c r="UZP60" s="43"/>
      <c r="UZQ60" s="43"/>
      <c r="UZR60" s="43"/>
      <c r="UZS60" s="43"/>
      <c r="UZT60" s="43"/>
      <c r="UZU60" s="43"/>
      <c r="UZV60" s="43"/>
      <c r="UZW60" s="43"/>
      <c r="UZX60" s="43"/>
      <c r="UZY60" s="43"/>
      <c r="UZZ60" s="43"/>
      <c r="VAA60" s="43"/>
      <c r="VAB60" s="43"/>
      <c r="VAC60" s="43"/>
      <c r="VAD60" s="43"/>
      <c r="VAE60" s="43"/>
      <c r="VAF60" s="43"/>
      <c r="VAG60" s="43"/>
      <c r="VAH60" s="43"/>
      <c r="VAI60" s="43"/>
      <c r="VAJ60" s="43"/>
      <c r="VAK60" s="43"/>
      <c r="VAL60" s="43"/>
      <c r="VAM60" s="43"/>
      <c r="VAN60" s="43"/>
      <c r="VAO60" s="43"/>
      <c r="VAP60" s="43"/>
      <c r="VAQ60" s="43"/>
      <c r="VAR60" s="43"/>
      <c r="VAS60" s="43"/>
      <c r="VAT60" s="43"/>
      <c r="VAU60" s="43"/>
      <c r="VAV60" s="43"/>
      <c r="VAW60" s="43"/>
      <c r="VAX60" s="43"/>
      <c r="VAY60" s="43"/>
      <c r="VAZ60" s="43"/>
      <c r="VBA60" s="43"/>
      <c r="VBB60" s="43"/>
      <c r="VBC60" s="43"/>
      <c r="VBD60" s="43"/>
      <c r="VBE60" s="43"/>
      <c r="VBF60" s="43"/>
      <c r="VBG60" s="43"/>
      <c r="VBH60" s="43"/>
      <c r="VBI60" s="43"/>
      <c r="VBJ60" s="43"/>
      <c r="VBK60" s="43"/>
      <c r="VBL60" s="43"/>
      <c r="VBM60" s="43"/>
      <c r="VBN60" s="43"/>
      <c r="VBO60" s="43"/>
      <c r="VBP60" s="43"/>
      <c r="VBQ60" s="43"/>
      <c r="VBR60" s="43"/>
      <c r="VBS60" s="43"/>
      <c r="VBT60" s="43"/>
      <c r="VBU60" s="43"/>
      <c r="VBV60" s="43"/>
      <c r="VBW60" s="43"/>
      <c r="VBX60" s="43"/>
      <c r="VBY60" s="43"/>
      <c r="VBZ60" s="43"/>
      <c r="VCA60" s="43"/>
      <c r="VCB60" s="43"/>
      <c r="VCC60" s="43"/>
      <c r="VCD60" s="43"/>
      <c r="VCE60" s="43"/>
      <c r="VCF60" s="43"/>
      <c r="VCG60" s="43"/>
      <c r="VCH60" s="43"/>
      <c r="VCI60" s="43"/>
      <c r="VCJ60" s="43"/>
      <c r="VCK60" s="43"/>
      <c r="VCL60" s="43"/>
      <c r="VCM60" s="43"/>
      <c r="VCN60" s="43"/>
      <c r="VCO60" s="43"/>
      <c r="VCP60" s="43"/>
      <c r="VCQ60" s="43"/>
      <c r="VCR60" s="43"/>
      <c r="VCS60" s="43"/>
      <c r="VCT60" s="43"/>
      <c r="VCU60" s="43"/>
      <c r="VCV60" s="43"/>
      <c r="VCW60" s="43"/>
      <c r="VCX60" s="43"/>
      <c r="VCY60" s="43"/>
      <c r="VCZ60" s="43"/>
      <c r="VDA60" s="43"/>
      <c r="VDB60" s="43"/>
      <c r="VDC60" s="43"/>
      <c r="VDD60" s="43"/>
      <c r="VDE60" s="43"/>
      <c r="VDF60" s="43"/>
      <c r="VDG60" s="43"/>
      <c r="VDH60" s="43"/>
      <c r="VDI60" s="43"/>
      <c r="VDJ60" s="43"/>
      <c r="VDK60" s="43"/>
      <c r="VDL60" s="43"/>
      <c r="VDM60" s="43"/>
      <c r="VDN60" s="43"/>
      <c r="VDO60" s="43"/>
      <c r="VDP60" s="43"/>
      <c r="VDQ60" s="43"/>
      <c r="VDR60" s="43"/>
      <c r="VDS60" s="43"/>
      <c r="VDT60" s="43"/>
      <c r="VDU60" s="43"/>
      <c r="VDV60" s="43"/>
      <c r="VDW60" s="43"/>
      <c r="VDX60" s="43"/>
      <c r="VDY60" s="43"/>
      <c r="VDZ60" s="43"/>
      <c r="VEA60" s="43"/>
      <c r="VEB60" s="43"/>
      <c r="VEC60" s="43"/>
      <c r="VED60" s="43"/>
      <c r="VEE60" s="43"/>
      <c r="VEF60" s="43"/>
      <c r="VEG60" s="43"/>
      <c r="VEH60" s="43"/>
      <c r="VEI60" s="43"/>
      <c r="VEJ60" s="43"/>
      <c r="VEK60" s="43"/>
      <c r="VEL60" s="43"/>
      <c r="VEM60" s="43"/>
      <c r="VEN60" s="43"/>
      <c r="VEO60" s="43"/>
      <c r="VEP60" s="43"/>
      <c r="VEQ60" s="43"/>
      <c r="VER60" s="43"/>
      <c r="VES60" s="43"/>
      <c r="VET60" s="43"/>
      <c r="VEU60" s="43"/>
      <c r="VEV60" s="43"/>
      <c r="VEW60" s="43"/>
      <c r="VEX60" s="43"/>
      <c r="VEY60" s="43"/>
      <c r="VEZ60" s="43"/>
      <c r="VFA60" s="43"/>
      <c r="VFB60" s="43"/>
      <c r="VFC60" s="43"/>
      <c r="VFD60" s="43"/>
      <c r="VFE60" s="43"/>
      <c r="VFF60" s="43"/>
      <c r="VFG60" s="43"/>
      <c r="VFH60" s="43"/>
      <c r="VFI60" s="43"/>
      <c r="VFJ60" s="43"/>
      <c r="VFK60" s="43"/>
      <c r="VFL60" s="43"/>
      <c r="VFM60" s="43"/>
      <c r="VFN60" s="43"/>
      <c r="VFO60" s="43"/>
      <c r="VFP60" s="43"/>
      <c r="VFQ60" s="43"/>
      <c r="VFR60" s="43"/>
      <c r="VFS60" s="43"/>
      <c r="VFT60" s="43"/>
      <c r="VFU60" s="43"/>
      <c r="VFV60" s="43"/>
      <c r="VFW60" s="43"/>
      <c r="VFX60" s="43"/>
      <c r="VFY60" s="43"/>
      <c r="VFZ60" s="43"/>
      <c r="VGA60" s="43"/>
      <c r="VGB60" s="43"/>
      <c r="VGC60" s="43"/>
      <c r="VGD60" s="43"/>
      <c r="VGE60" s="43"/>
      <c r="VGF60" s="43"/>
      <c r="VGG60" s="43"/>
      <c r="VGH60" s="43"/>
      <c r="VGI60" s="43"/>
      <c r="VGJ60" s="43"/>
      <c r="VGK60" s="43"/>
      <c r="VGL60" s="43"/>
      <c r="VGM60" s="43"/>
      <c r="VGN60" s="43"/>
      <c r="VGO60" s="43"/>
      <c r="VGP60" s="43"/>
      <c r="VGQ60" s="43"/>
      <c r="VGR60" s="43"/>
      <c r="VGS60" s="43"/>
      <c r="VGT60" s="43"/>
      <c r="VGU60" s="43"/>
      <c r="VGV60" s="43"/>
      <c r="VGW60" s="43"/>
      <c r="VGX60" s="43"/>
      <c r="VGY60" s="43"/>
      <c r="VGZ60" s="43"/>
      <c r="VHA60" s="43"/>
      <c r="VHB60" s="43"/>
      <c r="VHC60" s="43"/>
      <c r="VHD60" s="43"/>
      <c r="VHE60" s="43"/>
      <c r="VHF60" s="43"/>
      <c r="VHG60" s="43"/>
      <c r="VHH60" s="43"/>
      <c r="VHI60" s="43"/>
      <c r="VHJ60" s="43"/>
      <c r="VHK60" s="43"/>
      <c r="VHL60" s="43"/>
      <c r="VHM60" s="43"/>
      <c r="VHN60" s="43"/>
      <c r="VHO60" s="43"/>
      <c r="VHP60" s="43"/>
      <c r="VHQ60" s="43"/>
      <c r="VHR60" s="43"/>
      <c r="VHS60" s="43"/>
      <c r="VHT60" s="43"/>
      <c r="VHU60" s="43"/>
      <c r="VHV60" s="43"/>
      <c r="VHW60" s="43"/>
      <c r="VHX60" s="43"/>
      <c r="VHY60" s="43"/>
      <c r="VHZ60" s="43"/>
      <c r="VIA60" s="43"/>
      <c r="VIB60" s="43"/>
      <c r="VIC60" s="43"/>
      <c r="VID60" s="43"/>
      <c r="VIE60" s="43"/>
      <c r="VIF60" s="43"/>
      <c r="VIG60" s="43"/>
      <c r="VIH60" s="43"/>
      <c r="VII60" s="43"/>
      <c r="VIJ60" s="43"/>
      <c r="VIK60" s="43"/>
      <c r="VIL60" s="43"/>
      <c r="VIM60" s="43"/>
      <c r="VIN60" s="43"/>
      <c r="VIO60" s="43"/>
      <c r="VIP60" s="43"/>
      <c r="VIQ60" s="43"/>
      <c r="VIR60" s="43"/>
      <c r="VIS60" s="43"/>
      <c r="VIT60" s="43"/>
      <c r="VIU60" s="43"/>
      <c r="VIV60" s="43"/>
      <c r="VIW60" s="43"/>
      <c r="VIX60" s="43"/>
      <c r="VIY60" s="43"/>
      <c r="VIZ60" s="43"/>
      <c r="VJA60" s="43"/>
      <c r="VJB60" s="43"/>
      <c r="VJC60" s="43"/>
      <c r="VJD60" s="43"/>
      <c r="VJE60" s="43"/>
      <c r="VJF60" s="43"/>
      <c r="VJG60" s="43"/>
      <c r="VJH60" s="43"/>
      <c r="VJI60" s="43"/>
      <c r="VJJ60" s="43"/>
      <c r="VJK60" s="43"/>
      <c r="VJL60" s="43"/>
      <c r="VJM60" s="43"/>
      <c r="VJN60" s="43"/>
      <c r="VJO60" s="43"/>
      <c r="VJP60" s="43"/>
      <c r="VJQ60" s="43"/>
      <c r="VJR60" s="43"/>
      <c r="VJS60" s="43"/>
      <c r="VJT60" s="43"/>
      <c r="VJU60" s="43"/>
      <c r="VJV60" s="43"/>
      <c r="VJW60" s="43"/>
      <c r="VJX60" s="43"/>
      <c r="VJY60" s="43"/>
      <c r="VJZ60" s="43"/>
      <c r="VKA60" s="43"/>
      <c r="VKB60" s="43"/>
      <c r="VKC60" s="43"/>
      <c r="VKD60" s="43"/>
      <c r="VKE60" s="43"/>
      <c r="VKF60" s="43"/>
      <c r="VKG60" s="43"/>
      <c r="VKH60" s="43"/>
      <c r="VKI60" s="43"/>
      <c r="VKJ60" s="43"/>
      <c r="VKK60" s="43"/>
      <c r="VKL60" s="43"/>
      <c r="VKM60" s="43"/>
      <c r="VKN60" s="43"/>
      <c r="VKO60" s="43"/>
      <c r="VKP60" s="43"/>
      <c r="VKQ60" s="43"/>
      <c r="VKR60" s="43"/>
      <c r="VKS60" s="43"/>
      <c r="VKT60" s="43"/>
      <c r="VKU60" s="43"/>
      <c r="VKV60" s="43"/>
      <c r="VKW60" s="43"/>
      <c r="VKX60" s="43"/>
      <c r="VKY60" s="43"/>
      <c r="VKZ60" s="43"/>
      <c r="VLA60" s="43"/>
      <c r="VLB60" s="43"/>
      <c r="VLC60" s="43"/>
      <c r="VLD60" s="43"/>
      <c r="VLE60" s="43"/>
      <c r="VLF60" s="43"/>
      <c r="VLG60" s="43"/>
      <c r="VLH60" s="43"/>
      <c r="VLI60" s="43"/>
      <c r="VLJ60" s="43"/>
      <c r="VLK60" s="43"/>
      <c r="VLL60" s="43"/>
      <c r="VLM60" s="43"/>
      <c r="VLN60" s="43"/>
      <c r="VLO60" s="43"/>
      <c r="VLP60" s="43"/>
      <c r="VLQ60" s="43"/>
      <c r="VLR60" s="43"/>
      <c r="VLS60" s="43"/>
      <c r="VLT60" s="43"/>
      <c r="VLU60" s="43"/>
      <c r="VLV60" s="43"/>
      <c r="VLW60" s="43"/>
      <c r="VLX60" s="43"/>
      <c r="VLY60" s="43"/>
      <c r="VLZ60" s="43"/>
      <c r="VMA60" s="43"/>
      <c r="VMB60" s="43"/>
      <c r="VMC60" s="43"/>
      <c r="VMD60" s="43"/>
      <c r="VME60" s="43"/>
      <c r="VMF60" s="43"/>
      <c r="VMG60" s="43"/>
      <c r="VMH60" s="43"/>
      <c r="VMI60" s="43"/>
      <c r="VMJ60" s="43"/>
      <c r="VMK60" s="43"/>
      <c r="VML60" s="43"/>
      <c r="VMM60" s="43"/>
      <c r="VMN60" s="43"/>
      <c r="VMO60" s="43"/>
      <c r="VMP60" s="43"/>
      <c r="VMQ60" s="43"/>
      <c r="VMR60" s="43"/>
      <c r="VMS60" s="43"/>
      <c r="VMT60" s="43"/>
      <c r="VMU60" s="43"/>
      <c r="VMV60" s="43"/>
      <c r="VMW60" s="43"/>
      <c r="VMX60" s="43"/>
      <c r="VMY60" s="43"/>
      <c r="VMZ60" s="43"/>
      <c r="VNA60" s="43"/>
      <c r="VNB60" s="43"/>
      <c r="VNC60" s="43"/>
      <c r="VND60" s="43"/>
      <c r="VNE60" s="43"/>
      <c r="VNF60" s="43"/>
      <c r="VNG60" s="43"/>
      <c r="VNH60" s="43"/>
      <c r="VNI60" s="43"/>
      <c r="VNJ60" s="43"/>
      <c r="VNK60" s="43"/>
      <c r="VNL60" s="43"/>
      <c r="VNM60" s="43"/>
      <c r="VNN60" s="43"/>
      <c r="VNO60" s="43"/>
      <c r="VNP60" s="43"/>
      <c r="VNQ60" s="43"/>
      <c r="VNR60" s="43"/>
      <c r="VNS60" s="43"/>
      <c r="VNT60" s="43"/>
      <c r="VNU60" s="43"/>
      <c r="VNV60" s="43"/>
      <c r="VNW60" s="43"/>
      <c r="VNX60" s="43"/>
      <c r="VNY60" s="43"/>
      <c r="VNZ60" s="43"/>
      <c r="VOA60" s="43"/>
      <c r="VOB60" s="43"/>
      <c r="VOC60" s="43"/>
      <c r="VOD60" s="43"/>
      <c r="VOE60" s="43"/>
      <c r="VOF60" s="43"/>
      <c r="VOG60" s="43"/>
      <c r="VOH60" s="43"/>
      <c r="VOI60" s="43"/>
      <c r="VOJ60" s="43"/>
      <c r="VOK60" s="43"/>
      <c r="VOL60" s="43"/>
      <c r="VOM60" s="43"/>
      <c r="VON60" s="43"/>
      <c r="VOO60" s="43"/>
      <c r="VOP60" s="43"/>
      <c r="VOQ60" s="43"/>
      <c r="VOR60" s="43"/>
      <c r="VOS60" s="43"/>
      <c r="VOT60" s="43"/>
      <c r="VOU60" s="43"/>
      <c r="VOV60" s="43"/>
      <c r="VOW60" s="43"/>
      <c r="VOX60" s="43"/>
      <c r="VOY60" s="43"/>
      <c r="VOZ60" s="43"/>
      <c r="VPA60" s="43"/>
      <c r="VPB60" s="43"/>
      <c r="VPC60" s="43"/>
      <c r="VPD60" s="43"/>
      <c r="VPE60" s="43"/>
      <c r="VPF60" s="43"/>
      <c r="VPG60" s="43"/>
      <c r="VPH60" s="43"/>
      <c r="VPI60" s="43"/>
      <c r="VPJ60" s="43"/>
      <c r="VPK60" s="43"/>
      <c r="VPL60" s="43"/>
      <c r="VPM60" s="43"/>
      <c r="VPN60" s="43"/>
      <c r="VPO60" s="43"/>
      <c r="VPP60" s="43"/>
      <c r="VPQ60" s="43"/>
      <c r="VPR60" s="43"/>
      <c r="VPS60" s="43"/>
      <c r="VPT60" s="43"/>
      <c r="VPU60" s="43"/>
      <c r="VPV60" s="43"/>
      <c r="VPW60" s="43"/>
      <c r="VPX60" s="43"/>
      <c r="VPY60" s="43"/>
      <c r="VPZ60" s="43"/>
      <c r="VQA60" s="43"/>
      <c r="VQB60" s="43"/>
      <c r="VQC60" s="43"/>
      <c r="VQD60" s="43"/>
      <c r="VQE60" s="43"/>
      <c r="VQF60" s="43"/>
      <c r="VQG60" s="43"/>
      <c r="VQH60" s="43"/>
      <c r="VQI60" s="43"/>
      <c r="VQJ60" s="43"/>
      <c r="VQK60" s="43"/>
      <c r="VQL60" s="43"/>
      <c r="VQM60" s="43"/>
      <c r="VQN60" s="43"/>
      <c r="VQO60" s="43"/>
      <c r="VQP60" s="43"/>
      <c r="VQQ60" s="43"/>
      <c r="VQR60" s="43"/>
      <c r="VQS60" s="43"/>
      <c r="VQT60" s="43"/>
      <c r="VQU60" s="43"/>
      <c r="VQV60" s="43"/>
      <c r="VQW60" s="43"/>
      <c r="VQX60" s="43"/>
      <c r="VQY60" s="43"/>
      <c r="VQZ60" s="43"/>
      <c r="VRA60" s="43"/>
      <c r="VRB60" s="43"/>
      <c r="VRC60" s="43"/>
      <c r="VRD60" s="43"/>
      <c r="VRE60" s="43"/>
      <c r="VRF60" s="43"/>
      <c r="VRG60" s="43"/>
      <c r="VRH60" s="43"/>
      <c r="VRI60" s="43"/>
      <c r="VRJ60" s="43"/>
      <c r="VRK60" s="43"/>
      <c r="VRL60" s="43"/>
      <c r="VRM60" s="43"/>
      <c r="VRN60" s="43"/>
      <c r="VRO60" s="43"/>
      <c r="VRP60" s="43"/>
      <c r="VRQ60" s="43"/>
      <c r="VRR60" s="43"/>
      <c r="VRS60" s="43"/>
      <c r="VRT60" s="43"/>
      <c r="VRU60" s="43"/>
      <c r="VRV60" s="43"/>
      <c r="VRW60" s="43"/>
      <c r="VRX60" s="43"/>
      <c r="VRY60" s="43"/>
      <c r="VRZ60" s="43"/>
      <c r="VSA60" s="43"/>
      <c r="VSB60" s="43"/>
      <c r="VSC60" s="43"/>
      <c r="VSD60" s="43"/>
      <c r="VSE60" s="43"/>
      <c r="VSF60" s="43"/>
      <c r="VSG60" s="43"/>
      <c r="VSH60" s="43"/>
      <c r="VSI60" s="43"/>
      <c r="VSJ60" s="43"/>
      <c r="VSK60" s="43"/>
      <c r="VSL60" s="43"/>
      <c r="VSM60" s="43"/>
      <c r="VSN60" s="43"/>
      <c r="VSO60" s="43"/>
      <c r="VSP60" s="43"/>
      <c r="VSQ60" s="43"/>
      <c r="VSR60" s="43"/>
      <c r="VSS60" s="43"/>
      <c r="VST60" s="43"/>
      <c r="VSU60" s="43"/>
      <c r="VSV60" s="43"/>
      <c r="VSW60" s="43"/>
      <c r="VSX60" s="43"/>
      <c r="VSY60" s="43"/>
      <c r="VSZ60" s="43"/>
      <c r="VTA60" s="43"/>
      <c r="VTB60" s="43"/>
      <c r="VTC60" s="43"/>
      <c r="VTD60" s="43"/>
      <c r="VTE60" s="43"/>
      <c r="VTF60" s="43"/>
      <c r="VTG60" s="43"/>
      <c r="VTH60" s="43"/>
      <c r="VTI60" s="43"/>
      <c r="VTJ60" s="43"/>
      <c r="VTK60" s="43"/>
      <c r="VTL60" s="43"/>
      <c r="VTM60" s="43"/>
      <c r="VTN60" s="43"/>
      <c r="VTO60" s="43"/>
      <c r="VTP60" s="43"/>
      <c r="VTQ60" s="43"/>
      <c r="VTR60" s="43"/>
      <c r="VTS60" s="43"/>
      <c r="VTT60" s="43"/>
      <c r="VTU60" s="43"/>
      <c r="VTV60" s="43"/>
      <c r="VTW60" s="43"/>
      <c r="VTX60" s="43"/>
      <c r="VTY60" s="43"/>
      <c r="VTZ60" s="43"/>
      <c r="VUA60" s="43"/>
      <c r="VUB60" s="43"/>
      <c r="VUC60" s="43"/>
      <c r="VUD60" s="43"/>
      <c r="VUE60" s="43"/>
      <c r="VUF60" s="43"/>
      <c r="VUG60" s="43"/>
      <c r="VUH60" s="43"/>
      <c r="VUI60" s="43"/>
      <c r="VUJ60" s="43"/>
      <c r="VUK60" s="43"/>
      <c r="VUL60" s="43"/>
      <c r="VUM60" s="43"/>
      <c r="VUN60" s="43"/>
      <c r="VUO60" s="43"/>
      <c r="VUP60" s="43"/>
      <c r="VUQ60" s="43"/>
      <c r="VUR60" s="43"/>
      <c r="VUS60" s="43"/>
      <c r="VUT60" s="43"/>
      <c r="VUU60" s="43"/>
      <c r="VUV60" s="43"/>
      <c r="VUW60" s="43"/>
      <c r="VUX60" s="43"/>
      <c r="VUY60" s="43"/>
      <c r="VUZ60" s="43"/>
      <c r="VVA60" s="43"/>
      <c r="VVB60" s="43"/>
      <c r="VVC60" s="43"/>
      <c r="VVD60" s="43"/>
      <c r="VVE60" s="43"/>
      <c r="VVF60" s="43"/>
      <c r="VVG60" s="43"/>
      <c r="VVH60" s="43"/>
      <c r="VVI60" s="43"/>
      <c r="VVJ60" s="43"/>
      <c r="VVK60" s="43"/>
      <c r="VVL60" s="43"/>
      <c r="VVM60" s="43"/>
      <c r="VVN60" s="43"/>
      <c r="VVO60" s="43"/>
      <c r="VVP60" s="43"/>
      <c r="VVQ60" s="43"/>
      <c r="VVR60" s="43"/>
      <c r="VVS60" s="43"/>
      <c r="VVT60" s="43"/>
      <c r="VVU60" s="43"/>
      <c r="VVV60" s="43"/>
      <c r="VVW60" s="43"/>
      <c r="VVX60" s="43"/>
      <c r="VVY60" s="43"/>
      <c r="VVZ60" s="43"/>
      <c r="VWA60" s="43"/>
      <c r="VWB60" s="43"/>
      <c r="VWC60" s="43"/>
      <c r="VWD60" s="43"/>
      <c r="VWE60" s="43"/>
      <c r="VWF60" s="43"/>
      <c r="VWG60" s="43"/>
      <c r="VWH60" s="43"/>
      <c r="VWI60" s="43"/>
      <c r="VWJ60" s="43"/>
      <c r="VWK60" s="43"/>
      <c r="VWL60" s="43"/>
      <c r="VWM60" s="43"/>
      <c r="VWN60" s="43"/>
      <c r="VWO60" s="43"/>
      <c r="VWP60" s="43"/>
      <c r="VWQ60" s="43"/>
      <c r="VWR60" s="43"/>
      <c r="VWS60" s="43"/>
      <c r="VWT60" s="43"/>
      <c r="VWU60" s="43"/>
      <c r="VWV60" s="43"/>
      <c r="VWW60" s="43"/>
      <c r="VWX60" s="43"/>
      <c r="VWY60" s="43"/>
      <c r="VWZ60" s="43"/>
      <c r="VXA60" s="43"/>
      <c r="VXB60" s="43"/>
      <c r="VXC60" s="43"/>
      <c r="VXD60" s="43"/>
      <c r="VXE60" s="43"/>
      <c r="VXF60" s="43"/>
      <c r="VXG60" s="43"/>
      <c r="VXH60" s="43"/>
      <c r="VXI60" s="43"/>
      <c r="VXJ60" s="43"/>
      <c r="VXK60" s="43"/>
      <c r="VXL60" s="43"/>
      <c r="VXM60" s="43"/>
      <c r="VXN60" s="43"/>
      <c r="VXO60" s="43"/>
      <c r="VXP60" s="43"/>
      <c r="VXQ60" s="43"/>
      <c r="VXR60" s="43"/>
      <c r="VXS60" s="43"/>
      <c r="VXT60" s="43"/>
      <c r="VXU60" s="43"/>
      <c r="VXV60" s="43"/>
      <c r="VXW60" s="43"/>
      <c r="VXX60" s="43"/>
      <c r="VXY60" s="43"/>
      <c r="VXZ60" s="43"/>
      <c r="VYA60" s="43"/>
      <c r="VYB60" s="43"/>
      <c r="VYC60" s="43"/>
      <c r="VYD60" s="43"/>
      <c r="VYE60" s="43"/>
      <c r="VYF60" s="43"/>
      <c r="VYG60" s="43"/>
      <c r="VYH60" s="43"/>
      <c r="VYI60" s="43"/>
      <c r="VYJ60" s="43"/>
      <c r="VYK60" s="43"/>
      <c r="VYL60" s="43"/>
      <c r="VYM60" s="43"/>
      <c r="VYN60" s="43"/>
      <c r="VYO60" s="43"/>
      <c r="VYP60" s="43"/>
      <c r="VYQ60" s="43"/>
      <c r="VYR60" s="43"/>
      <c r="VYS60" s="43"/>
      <c r="VYT60" s="43"/>
      <c r="VYU60" s="43"/>
      <c r="VYV60" s="43"/>
      <c r="VYW60" s="43"/>
      <c r="VYX60" s="43"/>
      <c r="VYY60" s="43"/>
      <c r="VYZ60" s="43"/>
      <c r="VZA60" s="43"/>
      <c r="VZB60" s="43"/>
      <c r="VZC60" s="43"/>
      <c r="VZD60" s="43"/>
      <c r="VZE60" s="43"/>
      <c r="VZF60" s="43"/>
      <c r="VZG60" s="43"/>
      <c r="VZH60" s="43"/>
      <c r="VZI60" s="43"/>
      <c r="VZJ60" s="43"/>
      <c r="VZK60" s="43"/>
      <c r="VZL60" s="43"/>
      <c r="VZM60" s="43"/>
      <c r="VZN60" s="43"/>
      <c r="VZO60" s="43"/>
      <c r="VZP60" s="43"/>
      <c r="VZQ60" s="43"/>
      <c r="VZR60" s="43"/>
      <c r="VZS60" s="43"/>
      <c r="VZT60" s="43"/>
      <c r="VZU60" s="43"/>
      <c r="VZV60" s="43"/>
      <c r="VZW60" s="43"/>
      <c r="VZX60" s="43"/>
      <c r="VZY60" s="43"/>
      <c r="VZZ60" s="43"/>
      <c r="WAA60" s="43"/>
      <c r="WAB60" s="43"/>
      <c r="WAC60" s="43"/>
      <c r="WAD60" s="43"/>
      <c r="WAE60" s="43"/>
      <c r="WAF60" s="43"/>
      <c r="WAG60" s="43"/>
      <c r="WAH60" s="43"/>
      <c r="WAI60" s="43"/>
      <c r="WAJ60" s="43"/>
      <c r="WAK60" s="43"/>
      <c r="WAL60" s="43"/>
      <c r="WAM60" s="43"/>
      <c r="WAN60" s="43"/>
      <c r="WAO60" s="43"/>
      <c r="WAP60" s="43"/>
      <c r="WAQ60" s="43"/>
      <c r="WAR60" s="43"/>
      <c r="WAS60" s="43"/>
      <c r="WAT60" s="43"/>
      <c r="WAU60" s="43"/>
      <c r="WAV60" s="43"/>
      <c r="WAW60" s="43"/>
      <c r="WAX60" s="43"/>
      <c r="WAY60" s="43"/>
      <c r="WAZ60" s="43"/>
      <c r="WBA60" s="43"/>
      <c r="WBB60" s="43"/>
      <c r="WBC60" s="43"/>
      <c r="WBD60" s="43"/>
      <c r="WBE60" s="43"/>
      <c r="WBF60" s="43"/>
      <c r="WBG60" s="43"/>
      <c r="WBH60" s="43"/>
      <c r="WBI60" s="43"/>
      <c r="WBJ60" s="43"/>
      <c r="WBK60" s="43"/>
      <c r="WBL60" s="43"/>
      <c r="WBM60" s="43"/>
      <c r="WBN60" s="43"/>
      <c r="WBO60" s="43"/>
      <c r="WBP60" s="43"/>
      <c r="WBQ60" s="43"/>
      <c r="WBR60" s="43"/>
      <c r="WBS60" s="43"/>
      <c r="WBT60" s="43"/>
      <c r="WBU60" s="43"/>
      <c r="WBV60" s="43"/>
      <c r="WBW60" s="43"/>
      <c r="WBX60" s="43"/>
      <c r="WBY60" s="43"/>
      <c r="WBZ60" s="43"/>
      <c r="WCA60" s="43"/>
      <c r="WCB60" s="43"/>
      <c r="WCC60" s="43"/>
      <c r="WCD60" s="43"/>
      <c r="WCE60" s="43"/>
      <c r="WCF60" s="43"/>
      <c r="WCG60" s="43"/>
      <c r="WCH60" s="43"/>
      <c r="WCI60" s="43"/>
      <c r="WCJ60" s="43"/>
      <c r="WCK60" s="43"/>
      <c r="WCL60" s="43"/>
      <c r="WCM60" s="43"/>
      <c r="WCN60" s="43"/>
      <c r="WCO60" s="43"/>
      <c r="WCP60" s="43"/>
      <c r="WCQ60" s="43"/>
      <c r="WCR60" s="43"/>
      <c r="WCS60" s="43"/>
      <c r="WCT60" s="43"/>
      <c r="WCU60" s="43"/>
      <c r="WCV60" s="43"/>
      <c r="WCW60" s="43"/>
      <c r="WCX60" s="43"/>
      <c r="WCY60" s="43"/>
      <c r="WCZ60" s="43"/>
      <c r="WDA60" s="43"/>
      <c r="WDB60" s="43"/>
      <c r="WDC60" s="43"/>
      <c r="WDD60" s="43"/>
      <c r="WDE60" s="43"/>
      <c r="WDF60" s="43"/>
      <c r="WDG60" s="43"/>
      <c r="WDH60" s="43"/>
      <c r="WDI60" s="43"/>
      <c r="WDJ60" s="43"/>
      <c r="WDK60" s="43"/>
      <c r="WDL60" s="43"/>
      <c r="WDM60" s="43"/>
      <c r="WDN60" s="43"/>
      <c r="WDO60" s="43"/>
      <c r="WDP60" s="43"/>
      <c r="WDQ60" s="43"/>
      <c r="WDR60" s="43"/>
      <c r="WDS60" s="43"/>
      <c r="WDT60" s="43"/>
      <c r="WDU60" s="43"/>
      <c r="WDV60" s="43"/>
      <c r="WDW60" s="43"/>
      <c r="WDX60" s="43"/>
      <c r="WDY60" s="43"/>
      <c r="WDZ60" s="43"/>
      <c r="WEA60" s="43"/>
      <c r="WEB60" s="43"/>
      <c r="WEC60" s="43"/>
      <c r="WED60" s="43"/>
      <c r="WEE60" s="43"/>
      <c r="WEF60" s="43"/>
      <c r="WEG60" s="43"/>
      <c r="WEH60" s="43"/>
      <c r="WEI60" s="43"/>
      <c r="WEJ60" s="43"/>
      <c r="WEK60" s="43"/>
      <c r="WEL60" s="43"/>
      <c r="WEM60" s="43"/>
      <c r="WEN60" s="43"/>
      <c r="WEO60" s="43"/>
      <c r="WEP60" s="43"/>
      <c r="WEQ60" s="43"/>
      <c r="WER60" s="43"/>
      <c r="WES60" s="43"/>
      <c r="WET60" s="43"/>
      <c r="WEU60" s="43"/>
      <c r="WEV60" s="43"/>
      <c r="WEW60" s="43"/>
      <c r="WEX60" s="43"/>
      <c r="WEY60" s="43"/>
      <c r="WEZ60" s="43"/>
      <c r="WFA60" s="43"/>
      <c r="WFB60" s="43"/>
      <c r="WFC60" s="43"/>
      <c r="WFD60" s="43"/>
      <c r="WFE60" s="43"/>
      <c r="WFF60" s="43"/>
      <c r="WFG60" s="43"/>
      <c r="WFH60" s="43"/>
      <c r="WFI60" s="43"/>
      <c r="WFJ60" s="43"/>
      <c r="WFK60" s="43"/>
      <c r="WFL60" s="43"/>
      <c r="WFM60" s="43"/>
      <c r="WFN60" s="43"/>
      <c r="WFO60" s="43"/>
      <c r="WFP60" s="43"/>
      <c r="WFQ60" s="43"/>
      <c r="WFR60" s="43"/>
      <c r="WFS60" s="43"/>
      <c r="WFT60" s="43"/>
      <c r="WFU60" s="43"/>
      <c r="WFV60" s="43"/>
      <c r="WFW60" s="43"/>
      <c r="WFX60" s="43"/>
      <c r="WFY60" s="43"/>
      <c r="WFZ60" s="43"/>
      <c r="WGA60" s="43"/>
      <c r="WGB60" s="43"/>
      <c r="WGC60" s="43"/>
      <c r="WGD60" s="43"/>
      <c r="WGE60" s="43"/>
      <c r="WGF60" s="43"/>
      <c r="WGG60" s="43"/>
      <c r="WGH60" s="43"/>
      <c r="WGI60" s="43"/>
      <c r="WGJ60" s="43"/>
      <c r="WGK60" s="43"/>
      <c r="WGL60" s="43"/>
      <c r="WGM60" s="43"/>
      <c r="WGN60" s="43"/>
      <c r="WGO60" s="43"/>
      <c r="WGP60" s="43"/>
      <c r="WGQ60" s="43"/>
      <c r="WGR60" s="43"/>
      <c r="WGS60" s="43"/>
      <c r="WGT60" s="43"/>
      <c r="WGU60" s="43"/>
      <c r="WGV60" s="43"/>
      <c r="WGW60" s="43"/>
      <c r="WGX60" s="43"/>
      <c r="WGY60" s="43"/>
      <c r="WGZ60" s="43"/>
      <c r="WHA60" s="43"/>
      <c r="WHB60" s="43"/>
      <c r="WHC60" s="43"/>
      <c r="WHD60" s="43"/>
      <c r="WHE60" s="43"/>
      <c r="WHF60" s="43"/>
      <c r="WHG60" s="43"/>
      <c r="WHH60" s="43"/>
      <c r="WHI60" s="43"/>
      <c r="WHJ60" s="43"/>
      <c r="WHK60" s="43"/>
      <c r="WHL60" s="43"/>
      <c r="WHM60" s="43"/>
      <c r="WHN60" s="43"/>
      <c r="WHO60" s="43"/>
      <c r="WHP60" s="43"/>
      <c r="WHQ60" s="43"/>
      <c r="WHR60" s="43"/>
      <c r="WHS60" s="43"/>
      <c r="WHT60" s="43"/>
      <c r="WHU60" s="43"/>
      <c r="WHV60" s="43"/>
      <c r="WHW60" s="43"/>
      <c r="WHX60" s="43"/>
      <c r="WHY60" s="43"/>
      <c r="WHZ60" s="43"/>
      <c r="WIA60" s="43"/>
      <c r="WIB60" s="43"/>
      <c r="WIC60" s="43"/>
      <c r="WID60" s="43"/>
      <c r="WIE60" s="43"/>
      <c r="WIF60" s="43"/>
      <c r="WIG60" s="43"/>
      <c r="WIH60" s="43"/>
      <c r="WII60" s="43"/>
      <c r="WIJ60" s="43"/>
      <c r="WIK60" s="43"/>
      <c r="WIL60" s="43"/>
      <c r="WIM60" s="43"/>
      <c r="WIN60" s="43"/>
      <c r="WIO60" s="43"/>
      <c r="WIP60" s="43"/>
      <c r="WIQ60" s="43"/>
      <c r="WIR60" s="43"/>
      <c r="WIS60" s="43"/>
      <c r="WIT60" s="43"/>
      <c r="WIU60" s="43"/>
      <c r="WIV60" s="43"/>
      <c r="WIW60" s="43"/>
      <c r="WIX60" s="43"/>
      <c r="WIY60" s="43"/>
      <c r="WIZ60" s="43"/>
      <c r="WJA60" s="43"/>
      <c r="WJB60" s="43"/>
      <c r="WJC60" s="43"/>
      <c r="WJD60" s="43"/>
      <c r="WJE60" s="43"/>
      <c r="WJF60" s="43"/>
      <c r="WJG60" s="43"/>
      <c r="WJH60" s="43"/>
      <c r="WJI60" s="43"/>
      <c r="WJJ60" s="43"/>
      <c r="WJK60" s="43"/>
      <c r="WJL60" s="43"/>
      <c r="WJM60" s="43"/>
      <c r="WJN60" s="43"/>
      <c r="WJO60" s="43"/>
      <c r="WJP60" s="43"/>
      <c r="WJQ60" s="43"/>
      <c r="WJR60" s="43"/>
      <c r="WJS60" s="43"/>
      <c r="WJT60" s="43"/>
      <c r="WJU60" s="43"/>
      <c r="WJV60" s="43"/>
      <c r="WJW60" s="43"/>
      <c r="WJX60" s="43"/>
      <c r="WJY60" s="43"/>
      <c r="WJZ60" s="43"/>
      <c r="WKA60" s="43"/>
      <c r="WKB60" s="43"/>
      <c r="WKC60" s="43"/>
      <c r="WKD60" s="43"/>
      <c r="WKE60" s="43"/>
      <c r="WKF60" s="43"/>
      <c r="WKG60" s="43"/>
      <c r="WKH60" s="43"/>
      <c r="WKI60" s="43"/>
      <c r="WKJ60" s="43"/>
      <c r="WKK60" s="43"/>
      <c r="WKL60" s="43"/>
      <c r="WKM60" s="43"/>
      <c r="WKN60" s="43"/>
      <c r="WKO60" s="43"/>
      <c r="WKP60" s="43"/>
      <c r="WKQ60" s="43"/>
      <c r="WKR60" s="43"/>
      <c r="WKS60" s="43"/>
      <c r="WKT60" s="43"/>
      <c r="WKU60" s="43"/>
      <c r="WKV60" s="43"/>
      <c r="WKW60" s="43"/>
      <c r="WKX60" s="43"/>
      <c r="WKY60" s="43"/>
      <c r="WKZ60" s="43"/>
      <c r="WLA60" s="43"/>
      <c r="WLB60" s="43"/>
      <c r="WLC60" s="43"/>
      <c r="WLD60" s="43"/>
      <c r="WLE60" s="43"/>
      <c r="WLF60" s="43"/>
      <c r="WLG60" s="43"/>
      <c r="WLH60" s="43"/>
      <c r="WLI60" s="43"/>
      <c r="WLJ60" s="43"/>
      <c r="WLK60" s="43"/>
      <c r="WLL60" s="43"/>
      <c r="WLM60" s="43"/>
      <c r="WLN60" s="43"/>
      <c r="WLO60" s="43"/>
      <c r="WLP60" s="43"/>
      <c r="WLQ60" s="43"/>
      <c r="WLR60" s="43"/>
      <c r="WLS60" s="43"/>
      <c r="WLT60" s="43"/>
      <c r="WLU60" s="43"/>
      <c r="WLV60" s="43"/>
      <c r="WLW60" s="43"/>
      <c r="WLX60" s="43"/>
      <c r="WLY60" s="43"/>
      <c r="WLZ60" s="43"/>
      <c r="WMA60" s="43"/>
      <c r="WMB60" s="43"/>
      <c r="WMC60" s="43"/>
      <c r="WMD60" s="43"/>
      <c r="WME60" s="43"/>
      <c r="WMF60" s="43"/>
      <c r="WMG60" s="43"/>
      <c r="WMH60" s="43"/>
      <c r="WMI60" s="43"/>
      <c r="WMJ60" s="43"/>
      <c r="WMK60" s="43"/>
      <c r="WML60" s="43"/>
      <c r="WMM60" s="43"/>
      <c r="WMN60" s="43"/>
      <c r="WMO60" s="43"/>
      <c r="WMP60" s="43"/>
      <c r="WMQ60" s="43"/>
      <c r="WMR60" s="43"/>
      <c r="WMS60" s="43"/>
      <c r="WMT60" s="43"/>
      <c r="WMU60" s="43"/>
      <c r="WMV60" s="43"/>
      <c r="WMW60" s="43"/>
      <c r="WMX60" s="43"/>
      <c r="WMY60" s="43"/>
      <c r="WMZ60" s="43"/>
      <c r="WNA60" s="43"/>
      <c r="WNB60" s="43"/>
      <c r="WNC60" s="43"/>
      <c r="WND60" s="43"/>
      <c r="WNE60" s="43"/>
      <c r="WNF60" s="43"/>
      <c r="WNG60" s="43"/>
      <c r="WNH60" s="43"/>
      <c r="WNI60" s="43"/>
      <c r="WNJ60" s="43"/>
      <c r="WNK60" s="43"/>
      <c r="WNL60" s="43"/>
      <c r="WNM60" s="43"/>
      <c r="WNN60" s="43"/>
      <c r="WNO60" s="43"/>
      <c r="WNP60" s="43"/>
      <c r="WNQ60" s="43"/>
      <c r="WNR60" s="43"/>
      <c r="WNS60" s="43"/>
      <c r="WNT60" s="43"/>
      <c r="WNU60" s="43"/>
      <c r="WNV60" s="43"/>
      <c r="WNW60" s="43"/>
      <c r="WNX60" s="43"/>
      <c r="WNY60" s="43"/>
      <c r="WNZ60" s="43"/>
      <c r="WOA60" s="43"/>
      <c r="WOB60" s="43"/>
      <c r="WOC60" s="43"/>
      <c r="WOD60" s="43"/>
      <c r="WOE60" s="43"/>
      <c r="WOF60" s="43"/>
      <c r="WOG60" s="43"/>
      <c r="WOH60" s="43"/>
      <c r="WOI60" s="43"/>
      <c r="WOJ60" s="43"/>
      <c r="WOK60" s="43"/>
      <c r="WOL60" s="43"/>
      <c r="WOM60" s="43"/>
      <c r="WON60" s="43"/>
      <c r="WOO60" s="43"/>
      <c r="WOP60" s="43"/>
      <c r="WOQ60" s="43"/>
      <c r="WOR60" s="43"/>
      <c r="WOS60" s="43"/>
      <c r="WOT60" s="43"/>
      <c r="WOU60" s="43"/>
      <c r="WOV60" s="43"/>
      <c r="WOW60" s="43"/>
      <c r="WOX60" s="43"/>
      <c r="WOY60" s="43"/>
      <c r="WOZ60" s="43"/>
      <c r="WPA60" s="43"/>
      <c r="WPB60" s="43"/>
      <c r="WPC60" s="43"/>
      <c r="WPD60" s="43"/>
      <c r="WPE60" s="43"/>
      <c r="WPF60" s="43"/>
      <c r="WPG60" s="43"/>
      <c r="WPH60" s="43"/>
      <c r="WPI60" s="43"/>
      <c r="WPJ60" s="43"/>
      <c r="WPK60" s="43"/>
      <c r="WPL60" s="43"/>
      <c r="WPM60" s="43"/>
      <c r="WPN60" s="43"/>
      <c r="WPO60" s="43"/>
      <c r="WPP60" s="43"/>
      <c r="WPQ60" s="43"/>
      <c r="WPR60" s="43"/>
      <c r="WPS60" s="43"/>
      <c r="WPT60" s="43"/>
      <c r="WPU60" s="43"/>
      <c r="WPV60" s="43"/>
      <c r="WPW60" s="43"/>
      <c r="WPX60" s="43"/>
      <c r="WPY60" s="43"/>
      <c r="WPZ60" s="43"/>
      <c r="WQA60" s="43"/>
      <c r="WQB60" s="43"/>
      <c r="WQC60" s="43"/>
      <c r="WQD60" s="43"/>
      <c r="WQE60" s="43"/>
      <c r="WQF60" s="43"/>
      <c r="WQG60" s="43"/>
      <c r="WQH60" s="43"/>
      <c r="WQI60" s="43"/>
      <c r="WQJ60" s="43"/>
      <c r="WQK60" s="43"/>
      <c r="WQL60" s="43"/>
      <c r="WQM60" s="43"/>
      <c r="WQN60" s="43"/>
      <c r="WQO60" s="43"/>
      <c r="WQP60" s="43"/>
      <c r="WQQ60" s="43"/>
      <c r="WQR60" s="43"/>
      <c r="WQS60" s="43"/>
      <c r="WQT60" s="43"/>
      <c r="WQU60" s="43"/>
      <c r="WQV60" s="43"/>
      <c r="WQW60" s="43"/>
      <c r="WQX60" s="43"/>
      <c r="WQY60" s="43"/>
      <c r="WQZ60" s="43"/>
      <c r="WRA60" s="43"/>
      <c r="WRB60" s="43"/>
      <c r="WRC60" s="43"/>
      <c r="WRD60" s="43"/>
      <c r="WRE60" s="43"/>
      <c r="WRF60" s="43"/>
      <c r="WRG60" s="43"/>
      <c r="WRH60" s="43"/>
      <c r="WRI60" s="43"/>
      <c r="WRJ60" s="43"/>
      <c r="WRK60" s="43"/>
      <c r="WRL60" s="43"/>
      <c r="WRM60" s="43"/>
      <c r="WRN60" s="43"/>
      <c r="WRO60" s="43"/>
      <c r="WRP60" s="43"/>
      <c r="WRQ60" s="43"/>
      <c r="WRR60" s="43"/>
      <c r="WRS60" s="43"/>
      <c r="WRT60" s="43"/>
      <c r="WRU60" s="43"/>
      <c r="WRV60" s="43"/>
      <c r="WRW60" s="43"/>
      <c r="WRX60" s="43"/>
      <c r="WRY60" s="43"/>
      <c r="WRZ60" s="43"/>
      <c r="WSA60" s="43"/>
      <c r="WSB60" s="43"/>
      <c r="WSC60" s="43"/>
      <c r="WSD60" s="43"/>
      <c r="WSE60" s="43"/>
      <c r="WSF60" s="43"/>
      <c r="WSG60" s="43"/>
      <c r="WSH60" s="43"/>
      <c r="WSI60" s="43"/>
      <c r="WSJ60" s="43"/>
      <c r="WSK60" s="43"/>
      <c r="WSL60" s="43"/>
      <c r="WSM60" s="43"/>
      <c r="WSN60" s="43"/>
      <c r="WSO60" s="43"/>
      <c r="WSP60" s="43"/>
      <c r="WSQ60" s="43"/>
      <c r="WSR60" s="43"/>
      <c r="WSS60" s="43"/>
      <c r="WST60" s="43"/>
      <c r="WSU60" s="43"/>
      <c r="WSV60" s="43"/>
      <c r="WSW60" s="43"/>
      <c r="WSX60" s="43"/>
      <c r="WSY60" s="43"/>
      <c r="WSZ60" s="43"/>
      <c r="WTA60" s="43"/>
      <c r="WTB60" s="43"/>
      <c r="WTC60" s="43"/>
      <c r="WTD60" s="43"/>
      <c r="WTE60" s="43"/>
      <c r="WTF60" s="43"/>
      <c r="WTG60" s="43"/>
      <c r="WTH60" s="43"/>
      <c r="WTI60" s="43"/>
      <c r="WTJ60" s="43"/>
      <c r="WTK60" s="43"/>
      <c r="WTL60" s="43"/>
      <c r="WTM60" s="43"/>
      <c r="WTN60" s="43"/>
      <c r="WTO60" s="43"/>
      <c r="WTP60" s="43"/>
      <c r="WTQ60" s="43"/>
      <c r="WTR60" s="43"/>
      <c r="WTS60" s="43"/>
      <c r="WTT60" s="43"/>
      <c r="WTU60" s="43"/>
      <c r="WTV60" s="43"/>
      <c r="WTW60" s="43"/>
      <c r="WTX60" s="43"/>
      <c r="WTY60" s="43"/>
      <c r="WTZ60" s="43"/>
      <c r="WUA60" s="43"/>
      <c r="WUB60" s="43"/>
      <c r="WUC60" s="43"/>
      <c r="WUD60" s="43"/>
      <c r="WUE60" s="43"/>
      <c r="WUF60" s="43"/>
      <c r="WUG60" s="43"/>
      <c r="WUH60" s="43"/>
      <c r="WUI60" s="43"/>
      <c r="WUJ60" s="43"/>
      <c r="WUK60" s="43"/>
      <c r="WUL60" s="43"/>
      <c r="WUM60" s="43"/>
      <c r="WUN60" s="43"/>
      <c r="WUO60" s="43"/>
      <c r="WUP60" s="43"/>
      <c r="WUQ60" s="43"/>
      <c r="WUR60" s="43"/>
      <c r="WUS60" s="43"/>
      <c r="WUT60" s="43"/>
      <c r="WUU60" s="43"/>
      <c r="WUV60" s="43"/>
      <c r="WUW60" s="43"/>
      <c r="WUX60" s="43"/>
      <c r="WUY60" s="43"/>
      <c r="WUZ60" s="43"/>
      <c r="WVA60" s="43"/>
      <c r="WVB60" s="43"/>
      <c r="WVC60" s="43"/>
      <c r="WVD60" s="43"/>
      <c r="WVE60" s="43"/>
      <c r="WVF60" s="43"/>
      <c r="WVG60" s="43"/>
      <c r="WVH60" s="43"/>
      <c r="WVI60" s="43"/>
      <c r="WVJ60" s="43"/>
      <c r="WVK60" s="43"/>
      <c r="WVL60" s="43"/>
      <c r="WVM60" s="43"/>
      <c r="WVN60" s="43"/>
      <c r="WVO60" s="43"/>
      <c r="WVP60" s="43"/>
      <c r="WVQ60" s="43"/>
      <c r="WVR60" s="43"/>
      <c r="WVS60" s="43"/>
      <c r="WVT60" s="43"/>
      <c r="WVU60" s="43"/>
      <c r="WVV60" s="43"/>
      <c r="WVW60" s="43"/>
      <c r="WVX60" s="43"/>
      <c r="WVY60" s="43"/>
      <c r="WVZ60" s="43"/>
      <c r="WWA60" s="43"/>
      <c r="WWB60" s="43"/>
      <c r="WWC60" s="43"/>
      <c r="WWD60" s="43"/>
      <c r="WWE60" s="43"/>
      <c r="WWF60" s="43"/>
      <c r="WWG60" s="43"/>
      <c r="WWH60" s="43"/>
      <c r="WWI60" s="43"/>
      <c r="WWJ60" s="43"/>
      <c r="WWK60" s="43"/>
      <c r="WWL60" s="43"/>
      <c r="WWM60" s="43"/>
      <c r="WWN60" s="43"/>
      <c r="WWO60" s="43"/>
      <c r="WWP60" s="43"/>
      <c r="WWQ60" s="43"/>
      <c r="WWR60" s="43"/>
      <c r="WWS60" s="43"/>
      <c r="WWT60" s="43"/>
      <c r="WWU60" s="43"/>
      <c r="WWV60" s="43"/>
      <c r="WWW60" s="43"/>
      <c r="WWX60" s="43"/>
      <c r="WWY60" s="43"/>
      <c r="WWZ60" s="43"/>
      <c r="WXA60" s="43"/>
      <c r="WXB60" s="43"/>
      <c r="WXC60" s="43"/>
      <c r="WXD60" s="43"/>
      <c r="WXE60" s="43"/>
      <c r="WXF60" s="43"/>
      <c r="WXG60" s="43"/>
      <c r="WXH60" s="43"/>
      <c r="WXI60" s="43"/>
      <c r="WXJ60" s="43"/>
      <c r="WXK60" s="43"/>
      <c r="WXL60" s="43"/>
      <c r="WXM60" s="43"/>
      <c r="WXN60" s="43"/>
      <c r="WXO60" s="43"/>
      <c r="WXP60" s="43"/>
      <c r="WXQ60" s="43"/>
      <c r="WXR60" s="43"/>
      <c r="WXS60" s="43"/>
      <c r="WXT60" s="43"/>
      <c r="WXU60" s="43"/>
      <c r="WXV60" s="43"/>
      <c r="WXW60" s="43"/>
      <c r="WXX60" s="43"/>
      <c r="WXY60" s="43"/>
      <c r="WXZ60" s="43"/>
      <c r="WYA60" s="43"/>
      <c r="WYB60" s="43"/>
      <c r="WYC60" s="43"/>
      <c r="WYD60" s="43"/>
      <c r="WYE60" s="43"/>
      <c r="WYF60" s="43"/>
      <c r="WYG60" s="43"/>
      <c r="WYH60" s="43"/>
      <c r="WYI60" s="43"/>
      <c r="WYJ60" s="43"/>
      <c r="WYK60" s="43"/>
      <c r="WYL60" s="43"/>
      <c r="WYM60" s="43"/>
      <c r="WYN60" s="43"/>
      <c r="WYO60" s="43"/>
      <c r="WYP60" s="43"/>
      <c r="WYQ60" s="43"/>
      <c r="WYR60" s="43"/>
      <c r="WYS60" s="43"/>
      <c r="WYT60" s="43"/>
      <c r="WYU60" s="43"/>
      <c r="WYV60" s="43"/>
      <c r="WYW60" s="43"/>
      <c r="WYX60" s="43"/>
      <c r="WYY60" s="43"/>
      <c r="WYZ60" s="43"/>
      <c r="WZA60" s="43"/>
      <c r="WZB60" s="43"/>
      <c r="WZC60" s="43"/>
      <c r="WZD60" s="43"/>
      <c r="WZE60" s="43"/>
      <c r="WZF60" s="43"/>
      <c r="WZG60" s="43"/>
      <c r="WZH60" s="43"/>
      <c r="WZI60" s="43"/>
      <c r="WZJ60" s="43"/>
      <c r="WZK60" s="43"/>
      <c r="WZL60" s="43"/>
      <c r="WZM60" s="43"/>
      <c r="WZN60" s="43"/>
      <c r="WZO60" s="43"/>
      <c r="WZP60" s="43"/>
      <c r="WZQ60" s="43"/>
      <c r="WZR60" s="43"/>
      <c r="WZS60" s="43"/>
      <c r="WZT60" s="43"/>
      <c r="WZU60" s="43"/>
      <c r="WZV60" s="43"/>
      <c r="WZW60" s="43"/>
      <c r="WZX60" s="43"/>
      <c r="WZY60" s="43"/>
      <c r="WZZ60" s="43"/>
      <c r="XAA60" s="43"/>
      <c r="XAB60" s="43"/>
      <c r="XAC60" s="43"/>
      <c r="XAD60" s="43"/>
      <c r="XAE60" s="43"/>
      <c r="XAF60" s="43"/>
      <c r="XAG60" s="43"/>
      <c r="XAH60" s="43"/>
      <c r="XAI60" s="43"/>
      <c r="XAJ60" s="43"/>
      <c r="XAK60" s="43"/>
      <c r="XAL60" s="43"/>
      <c r="XAM60" s="43"/>
      <c r="XAN60" s="43"/>
      <c r="XAO60" s="43"/>
      <c r="XAP60" s="43"/>
      <c r="XAQ60" s="43"/>
      <c r="XAR60" s="43"/>
      <c r="XAS60" s="43"/>
      <c r="XAT60" s="43"/>
      <c r="XAU60" s="43"/>
      <c r="XAV60" s="43"/>
      <c r="XAW60" s="43"/>
      <c r="XAX60" s="43"/>
      <c r="XAY60" s="43"/>
      <c r="XAZ60" s="43"/>
      <c r="XBA60" s="43"/>
      <c r="XBB60" s="43"/>
      <c r="XBC60" s="43"/>
      <c r="XBD60" s="43"/>
      <c r="XBE60" s="43"/>
      <c r="XBF60" s="43"/>
      <c r="XBG60" s="43"/>
      <c r="XBH60" s="43"/>
      <c r="XBI60" s="43"/>
      <c r="XBJ60" s="43"/>
      <c r="XBK60" s="43"/>
      <c r="XBL60" s="43"/>
      <c r="XBM60" s="43"/>
      <c r="XBN60" s="43"/>
      <c r="XBO60" s="43"/>
      <c r="XBP60" s="43"/>
      <c r="XBQ60" s="43"/>
      <c r="XBR60" s="43"/>
      <c r="XBS60" s="43"/>
      <c r="XBT60" s="43"/>
      <c r="XBU60" s="43"/>
      <c r="XBV60" s="43"/>
      <c r="XBW60" s="43"/>
      <c r="XBX60" s="43"/>
      <c r="XBY60" s="43"/>
      <c r="XBZ60" s="43"/>
      <c r="XCA60" s="43"/>
      <c r="XCB60" s="43"/>
      <c r="XCC60" s="43"/>
      <c r="XCD60" s="43"/>
      <c r="XCE60" s="43"/>
      <c r="XCF60" s="43"/>
      <c r="XCG60" s="43"/>
      <c r="XCH60" s="43"/>
      <c r="XCI60" s="43"/>
      <c r="XCJ60" s="43"/>
      <c r="XCK60" s="43"/>
      <c r="XCL60" s="43"/>
      <c r="XCM60" s="43"/>
      <c r="XCN60" s="43"/>
      <c r="XCO60" s="43"/>
      <c r="XCP60" s="43"/>
      <c r="XCQ60" s="43"/>
      <c r="XCR60" s="43"/>
      <c r="XCS60" s="43"/>
      <c r="XCT60" s="43"/>
      <c r="XCU60" s="43"/>
      <c r="XCV60" s="43"/>
      <c r="XCW60" s="43"/>
      <c r="XCX60" s="43"/>
      <c r="XCY60" s="43"/>
      <c r="XCZ60" s="43"/>
      <c r="XDA60" s="43"/>
      <c r="XDB60" s="43"/>
      <c r="XDC60" s="43"/>
      <c r="XDD60" s="43"/>
      <c r="XDE60" s="43"/>
      <c r="XDF60" s="43"/>
      <c r="XDG60" s="43"/>
      <c r="XDH60" s="43"/>
      <c r="XDI60" s="43"/>
      <c r="XDJ60" s="43"/>
      <c r="XDK60" s="43"/>
      <c r="XDL60" s="43"/>
      <c r="XDM60" s="43"/>
      <c r="XDN60" s="43"/>
      <c r="XDO60" s="43"/>
      <c r="XDP60" s="43"/>
    </row>
    <row r="61" spans="1:16344" s="69" customFormat="1" ht="114.75" customHeight="1" x14ac:dyDescent="0.25">
      <c r="A61" s="70"/>
      <c r="B61" s="29">
        <v>56</v>
      </c>
      <c r="C61" s="29" t="s">
        <v>182</v>
      </c>
      <c r="D61" s="29" t="s">
        <v>1082</v>
      </c>
      <c r="E61" s="42" t="s">
        <v>258</v>
      </c>
      <c r="F61" s="33" t="s">
        <v>757</v>
      </c>
    </row>
    <row r="62" spans="1:16344" s="69" customFormat="1" ht="299.25" customHeight="1" x14ac:dyDescent="0.25">
      <c r="A62" s="70"/>
      <c r="B62" s="29">
        <v>57</v>
      </c>
      <c r="C62" s="29" t="s">
        <v>182</v>
      </c>
      <c r="D62" s="29" t="s">
        <v>1083</v>
      </c>
      <c r="E62" s="313" t="s">
        <v>719</v>
      </c>
      <c r="F62" s="33" t="s">
        <v>1285</v>
      </c>
    </row>
    <row r="63" spans="1:16344" s="69" customFormat="1" ht="409.5" customHeight="1" x14ac:dyDescent="0.25">
      <c r="A63" s="70"/>
      <c r="B63" s="29">
        <v>58</v>
      </c>
      <c r="C63" s="29" t="s">
        <v>182</v>
      </c>
      <c r="D63" s="29" t="s">
        <v>1083</v>
      </c>
      <c r="E63" s="313" t="s">
        <v>73</v>
      </c>
      <c r="F63" s="33" t="s">
        <v>946</v>
      </c>
    </row>
    <row r="64" spans="1:16344" s="43" customFormat="1" ht="409.5" x14ac:dyDescent="0.25">
      <c r="A64" s="41"/>
      <c r="B64" s="29">
        <v>59</v>
      </c>
      <c r="C64" s="29" t="s">
        <v>130</v>
      </c>
      <c r="D64" s="29" t="s">
        <v>331</v>
      </c>
      <c r="E64" s="313" t="s">
        <v>259</v>
      </c>
      <c r="F64" s="33" t="s">
        <v>1085</v>
      </c>
    </row>
    <row r="65" spans="1:6" s="43" customFormat="1" ht="219" customHeight="1" x14ac:dyDescent="0.25">
      <c r="A65" s="41"/>
      <c r="B65" s="29">
        <v>60</v>
      </c>
      <c r="C65" s="29" t="s">
        <v>103</v>
      </c>
      <c r="D65" s="615" t="s">
        <v>1080</v>
      </c>
      <c r="E65" s="313" t="s">
        <v>85</v>
      </c>
      <c r="F65" s="33" t="s">
        <v>758</v>
      </c>
    </row>
    <row r="66" spans="1:6" s="43" customFormat="1" ht="52.5" customHeight="1" x14ac:dyDescent="0.25">
      <c r="A66" s="41"/>
      <c r="B66" s="71">
        <v>61</v>
      </c>
      <c r="C66" s="71" t="s">
        <v>262</v>
      </c>
      <c r="D66" s="614" t="s">
        <v>109</v>
      </c>
      <c r="E66" s="42" t="s">
        <v>84</v>
      </c>
      <c r="F66" s="33" t="s">
        <v>108</v>
      </c>
    </row>
    <row r="67" spans="1:6" s="69" customFormat="1" ht="58.5" customHeight="1" x14ac:dyDescent="0.25">
      <c r="A67" s="70"/>
      <c r="B67" s="71">
        <v>62</v>
      </c>
      <c r="C67" s="71" t="s">
        <v>264</v>
      </c>
      <c r="D67" s="614" t="s">
        <v>109</v>
      </c>
      <c r="E67" s="42" t="s">
        <v>82</v>
      </c>
      <c r="F67" s="194" t="s">
        <v>108</v>
      </c>
    </row>
    <row r="68" spans="1:6" s="69" customFormat="1" ht="77.25" customHeight="1" x14ac:dyDescent="0.25">
      <c r="A68" s="70"/>
      <c r="B68" s="71">
        <v>63</v>
      </c>
      <c r="C68" s="77" t="s">
        <v>266</v>
      </c>
      <c r="D68" s="613" t="s">
        <v>109</v>
      </c>
      <c r="E68" s="42" t="s">
        <v>267</v>
      </c>
      <c r="F68" s="194" t="s">
        <v>108</v>
      </c>
    </row>
    <row r="69" spans="1:6" s="69" customFormat="1" ht="69" customHeight="1" x14ac:dyDescent="0.25">
      <c r="A69" s="70"/>
      <c r="B69" s="71">
        <v>64</v>
      </c>
      <c r="C69" s="77" t="s">
        <v>269</v>
      </c>
      <c r="D69" s="613" t="s">
        <v>109</v>
      </c>
      <c r="E69" s="42" t="s">
        <v>270</v>
      </c>
      <c r="F69" s="194" t="s">
        <v>108</v>
      </c>
    </row>
    <row r="70" spans="1:6" s="69" customFormat="1" ht="63.75" customHeight="1" x14ac:dyDescent="0.25">
      <c r="A70" s="70"/>
      <c r="B70" s="71">
        <v>65</v>
      </c>
      <c r="C70" s="77" t="s">
        <v>272</v>
      </c>
      <c r="D70" s="613" t="s">
        <v>109</v>
      </c>
      <c r="E70" s="42" t="s">
        <v>273</v>
      </c>
      <c r="F70" s="194" t="s">
        <v>108</v>
      </c>
    </row>
    <row r="71" spans="1:6" s="69" customFormat="1" ht="56.25" customHeight="1" x14ac:dyDescent="0.25">
      <c r="A71" s="70"/>
      <c r="B71" s="71">
        <v>66</v>
      </c>
      <c r="C71" s="77" t="s">
        <v>276</v>
      </c>
      <c r="D71" s="613" t="s">
        <v>109</v>
      </c>
      <c r="E71" s="42" t="s">
        <v>277</v>
      </c>
      <c r="F71" s="194" t="s">
        <v>108</v>
      </c>
    </row>
    <row r="72" spans="1:6" s="69" customFormat="1" ht="37.5" customHeight="1" x14ac:dyDescent="0.25">
      <c r="A72" s="70"/>
      <c r="B72" s="71">
        <v>67</v>
      </c>
      <c r="C72" s="71" t="s">
        <v>103</v>
      </c>
      <c r="D72" s="614" t="s">
        <v>109</v>
      </c>
      <c r="E72" s="42" t="s">
        <v>279</v>
      </c>
      <c r="F72" s="194"/>
    </row>
    <row r="73" spans="1:6" s="69" customFormat="1" ht="56.25" customHeight="1" x14ac:dyDescent="0.25">
      <c r="A73" s="70"/>
      <c r="B73" s="71">
        <v>68</v>
      </c>
      <c r="C73" s="77" t="s">
        <v>281</v>
      </c>
      <c r="D73" s="613" t="s">
        <v>109</v>
      </c>
      <c r="E73" s="42" t="s">
        <v>282</v>
      </c>
      <c r="F73" s="194" t="s">
        <v>108</v>
      </c>
    </row>
    <row r="74" spans="1:6" s="69" customFormat="1" ht="67.5" customHeight="1" x14ac:dyDescent="0.25">
      <c r="A74" s="70"/>
      <c r="B74" s="71">
        <v>69</v>
      </c>
      <c r="C74" s="77" t="s">
        <v>276</v>
      </c>
      <c r="D74" s="77" t="s">
        <v>109</v>
      </c>
      <c r="E74" s="42" t="s">
        <v>1079</v>
      </c>
      <c r="F74" s="194" t="s">
        <v>108</v>
      </c>
    </row>
    <row r="75" spans="1:6" s="69" customFormat="1" ht="46.5" customHeight="1" x14ac:dyDescent="0.25">
      <c r="A75" s="70"/>
      <c r="B75" s="71">
        <v>70</v>
      </c>
      <c r="C75" s="77" t="s">
        <v>284</v>
      </c>
      <c r="D75" s="77" t="s">
        <v>331</v>
      </c>
      <c r="E75" s="42" t="s">
        <v>285</v>
      </c>
      <c r="F75" s="194" t="s">
        <v>108</v>
      </c>
    </row>
    <row r="76" spans="1:6" s="69" customFormat="1" ht="409.5" x14ac:dyDescent="0.25">
      <c r="A76" s="70"/>
      <c r="B76" s="71">
        <v>71</v>
      </c>
      <c r="C76" s="71" t="s">
        <v>182</v>
      </c>
      <c r="D76" s="71" t="s">
        <v>331</v>
      </c>
      <c r="E76" s="313" t="s">
        <v>594</v>
      </c>
      <c r="F76" s="74" t="s">
        <v>1278</v>
      </c>
    </row>
    <row r="77" spans="1:6" s="69" customFormat="1" ht="48" x14ac:dyDescent="0.25">
      <c r="A77" s="70"/>
      <c r="B77" s="71"/>
      <c r="C77" s="71"/>
      <c r="D77" s="71"/>
      <c r="E77" s="313" t="s">
        <v>490</v>
      </c>
      <c r="F77" s="74" t="s">
        <v>1279</v>
      </c>
    </row>
    <row r="78" spans="1:6" s="698" customFormat="1" x14ac:dyDescent="0.25">
      <c r="A78" s="694"/>
      <c r="B78" s="695">
        <v>72</v>
      </c>
      <c r="C78" s="695" t="s">
        <v>1291</v>
      </c>
      <c r="D78" s="695" t="s">
        <v>331</v>
      </c>
      <c r="E78" s="696"/>
      <c r="F78" s="697" t="s">
        <v>1292</v>
      </c>
    </row>
    <row r="79" spans="1:6" s="92" customFormat="1" ht="68.25" customHeight="1" x14ac:dyDescent="0.25">
      <c r="A79" s="89"/>
      <c r="B79" s="71">
        <v>73</v>
      </c>
      <c r="C79" s="91" t="s">
        <v>322</v>
      </c>
      <c r="D79" s="91" t="s">
        <v>109</v>
      </c>
      <c r="E79" s="93" t="s">
        <v>1078</v>
      </c>
      <c r="F79" s="506" t="s">
        <v>108</v>
      </c>
    </row>
    <row r="80" spans="1:6" ht="70.5" customHeight="1" x14ac:dyDescent="0.25">
      <c r="B80" s="71">
        <v>74</v>
      </c>
      <c r="C80" s="219" t="s">
        <v>103</v>
      </c>
      <c r="D80" s="219" t="s">
        <v>331</v>
      </c>
      <c r="E80" s="313" t="s">
        <v>1077</v>
      </c>
      <c r="F80" s="227" t="s">
        <v>947</v>
      </c>
    </row>
    <row r="81" spans="2:6" ht="196.5" customHeight="1" x14ac:dyDescent="0.25">
      <c r="B81" s="71">
        <v>75</v>
      </c>
      <c r="C81" s="219" t="s">
        <v>103</v>
      </c>
      <c r="D81" s="219" t="s">
        <v>109</v>
      </c>
      <c r="E81" s="42" t="s">
        <v>1076</v>
      </c>
      <c r="F81" s="227" t="s">
        <v>687</v>
      </c>
    </row>
    <row r="82" spans="2:6" ht="409.5" x14ac:dyDescent="0.25">
      <c r="B82" s="71">
        <v>76</v>
      </c>
      <c r="C82" s="219" t="s">
        <v>595</v>
      </c>
      <c r="D82" s="219" t="s">
        <v>331</v>
      </c>
      <c r="E82" s="73" t="s">
        <v>1274</v>
      </c>
      <c r="F82" s="227" t="s">
        <v>1273</v>
      </c>
    </row>
    <row r="83" spans="2:6" x14ac:dyDescent="0.2">
      <c r="F83" s="195" t="s">
        <v>292</v>
      </c>
    </row>
    <row r="85" spans="2:6" x14ac:dyDescent="0.2">
      <c r="F85" s="312"/>
    </row>
  </sheetData>
  <mergeCells count="1">
    <mergeCell ref="B2:E2"/>
  </mergeCells>
  <pageMargins left="0.70866141732283472" right="0.70866141732283472" top="0.74803149606299213" bottom="0.74803149606299213" header="0.31496062992125984" footer="0.31496062992125984"/>
  <pageSetup scale="90" fitToHeight="2"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Z56"/>
  <sheetViews>
    <sheetView zoomScale="87" zoomScaleNormal="87" workbookViewId="0">
      <pane xSplit="5" ySplit="4" topLeftCell="F5" activePane="bottomRight" state="frozen"/>
      <selection pane="topRight"/>
      <selection pane="bottomLeft"/>
      <selection pane="bottomRight"/>
    </sheetView>
  </sheetViews>
  <sheetFormatPr defaultRowHeight="15" x14ac:dyDescent="0.25"/>
  <cols>
    <col min="1" max="1" width="9.140625" style="320"/>
    <col min="2" max="2" width="16" style="319" customWidth="1"/>
    <col min="3" max="3" width="12.7109375" style="320" customWidth="1"/>
    <col min="4" max="4" width="45" style="321" customWidth="1"/>
    <col min="5" max="6" width="17" style="319" customWidth="1"/>
    <col min="7" max="7" width="16.7109375" style="319" bestFit="1" customWidth="1"/>
    <col min="8" max="8" width="16.7109375" style="319" customWidth="1"/>
    <col min="9" max="9" width="15.5703125" style="319" bestFit="1" customWidth="1"/>
    <col min="10" max="10" width="14.7109375" style="319" customWidth="1"/>
    <col min="11" max="11" width="15.5703125" style="319" bestFit="1" customWidth="1"/>
    <col min="12" max="19" width="14.28515625" style="319" bestFit="1" customWidth="1"/>
    <col min="20" max="20" width="16.42578125" style="319" customWidth="1"/>
    <col min="21" max="21" width="15.5703125" style="319" bestFit="1" customWidth="1"/>
    <col min="22" max="22" width="14.28515625" style="319" bestFit="1" customWidth="1"/>
    <col min="23" max="23" width="15.5703125" style="319" bestFit="1" customWidth="1"/>
    <col min="24" max="24" width="45" style="321" customWidth="1"/>
    <col min="25" max="25" width="9.140625" style="319"/>
    <col min="26" max="26" width="16.7109375" style="319" bestFit="1" customWidth="1"/>
    <col min="27" max="16384" width="9.140625" style="319"/>
  </cols>
  <sheetData>
    <row r="1" spans="1:26" x14ac:dyDescent="0.25">
      <c r="A1" s="318" t="s">
        <v>722</v>
      </c>
      <c r="E1" s="322"/>
      <c r="F1" s="322"/>
      <c r="G1" s="322"/>
      <c r="H1" s="323"/>
      <c r="I1" s="323"/>
      <c r="J1" s="323"/>
      <c r="K1" s="322"/>
      <c r="L1" s="322"/>
      <c r="M1" s="322"/>
      <c r="N1" s="322"/>
      <c r="O1" s="322"/>
      <c r="P1" s="322"/>
      <c r="Q1" s="322"/>
      <c r="R1" s="322"/>
      <c r="S1" s="322"/>
      <c r="T1" s="322"/>
      <c r="U1" s="322"/>
      <c r="V1" s="322"/>
    </row>
    <row r="2" spans="1:26" ht="15.75" thickBot="1" x14ac:dyDescent="0.3">
      <c r="H2" s="324"/>
      <c r="I2" s="324"/>
      <c r="J2" s="324"/>
      <c r="K2" s="322"/>
      <c r="Z2" s="325" t="s">
        <v>723</v>
      </c>
    </row>
    <row r="3" spans="1:26" s="320" customFormat="1" ht="30.75" customHeight="1" thickBot="1" x14ac:dyDescent="0.3">
      <c r="A3" s="791" t="s">
        <v>0</v>
      </c>
      <c r="B3" s="792" t="s">
        <v>314</v>
      </c>
      <c r="C3" s="792" t="s">
        <v>71</v>
      </c>
      <c r="D3" s="791" t="s">
        <v>11</v>
      </c>
      <c r="E3" s="790" t="s">
        <v>724</v>
      </c>
      <c r="F3" s="790" t="s">
        <v>725</v>
      </c>
      <c r="G3" s="790" t="s">
        <v>22</v>
      </c>
      <c r="H3" s="761" t="s">
        <v>726</v>
      </c>
      <c r="I3" s="761"/>
      <c r="J3" s="761"/>
      <c r="K3" s="761"/>
      <c r="L3" s="761"/>
      <c r="M3" s="761"/>
      <c r="N3" s="761"/>
      <c r="O3" s="761"/>
      <c r="P3" s="761"/>
      <c r="Q3" s="761"/>
      <c r="R3" s="761"/>
      <c r="S3" s="761"/>
      <c r="T3" s="761" t="s">
        <v>727</v>
      </c>
      <c r="U3" s="761" t="s">
        <v>728</v>
      </c>
      <c r="V3" s="761" t="s">
        <v>729</v>
      </c>
      <c r="W3" s="761" t="s">
        <v>66</v>
      </c>
      <c r="X3" s="761" t="s">
        <v>12</v>
      </c>
      <c r="Z3" s="325" t="s">
        <v>730</v>
      </c>
    </row>
    <row r="4" spans="1:26" s="320" customFormat="1" ht="15.75" thickBot="1" x14ac:dyDescent="0.3">
      <c r="A4" s="791"/>
      <c r="B4" s="792"/>
      <c r="C4" s="792"/>
      <c r="D4" s="791"/>
      <c r="E4" s="790"/>
      <c r="F4" s="790"/>
      <c r="G4" s="790"/>
      <c r="H4" s="326" t="s">
        <v>51</v>
      </c>
      <c r="I4" s="326" t="s">
        <v>52</v>
      </c>
      <c r="J4" s="326" t="s">
        <v>53</v>
      </c>
      <c r="K4" s="326" t="s">
        <v>54</v>
      </c>
      <c r="L4" s="326" t="s">
        <v>55</v>
      </c>
      <c r="M4" s="326" t="s">
        <v>56</v>
      </c>
      <c r="N4" s="326" t="s">
        <v>57</v>
      </c>
      <c r="O4" s="326" t="s">
        <v>58</v>
      </c>
      <c r="P4" s="326" t="s">
        <v>59</v>
      </c>
      <c r="Q4" s="326" t="s">
        <v>60</v>
      </c>
      <c r="R4" s="326" t="s">
        <v>61</v>
      </c>
      <c r="S4" s="326" t="s">
        <v>62</v>
      </c>
      <c r="T4" s="761"/>
      <c r="U4" s="761"/>
      <c r="V4" s="761"/>
      <c r="W4" s="761"/>
      <c r="X4" s="761"/>
    </row>
    <row r="5" spans="1:26" s="330" customFormat="1" x14ac:dyDescent="0.25">
      <c r="A5" s="327"/>
      <c r="B5" s="328"/>
      <c r="C5" s="327"/>
      <c r="D5" s="329"/>
      <c r="E5" s="328"/>
      <c r="F5" s="328"/>
      <c r="G5" s="328"/>
      <c r="H5" s="328"/>
      <c r="I5" s="328"/>
      <c r="J5" s="328"/>
      <c r="K5" s="328"/>
      <c r="L5" s="328"/>
      <c r="M5" s="328"/>
      <c r="N5" s="328"/>
      <c r="O5" s="328"/>
      <c r="P5" s="328"/>
      <c r="Q5" s="328"/>
      <c r="R5" s="328"/>
      <c r="S5" s="328"/>
      <c r="T5" s="328"/>
      <c r="U5" s="328"/>
      <c r="V5" s="328"/>
      <c r="W5" s="328"/>
      <c r="X5" s="329"/>
    </row>
    <row r="6" spans="1:26" s="330" customFormat="1" x14ac:dyDescent="0.25">
      <c r="A6" s="327"/>
      <c r="B6" s="331" t="s">
        <v>731</v>
      </c>
      <c r="C6" s="327"/>
      <c r="D6" s="329"/>
      <c r="E6" s="328"/>
      <c r="F6" s="328"/>
      <c r="G6" s="328"/>
      <c r="H6" s="328"/>
      <c r="I6" s="328"/>
      <c r="J6" s="328"/>
      <c r="K6" s="328"/>
      <c r="L6" s="328"/>
      <c r="M6" s="328"/>
      <c r="N6" s="328"/>
      <c r="O6" s="328"/>
      <c r="P6" s="328"/>
      <c r="Q6" s="328"/>
      <c r="R6" s="328"/>
      <c r="S6" s="328"/>
      <c r="T6" s="328"/>
      <c r="U6" s="328"/>
      <c r="V6" s="328"/>
      <c r="W6" s="328"/>
      <c r="X6" s="329"/>
    </row>
    <row r="7" spans="1:26" s="330" customFormat="1" x14ac:dyDescent="0.25">
      <c r="A7" s="327"/>
      <c r="B7" s="331"/>
      <c r="C7" s="327"/>
      <c r="D7" s="329"/>
      <c r="E7" s="328"/>
      <c r="F7" s="328"/>
      <c r="G7" s="328"/>
      <c r="H7" s="328"/>
      <c r="I7" s="328"/>
      <c r="J7" s="328"/>
      <c r="K7" s="328"/>
      <c r="L7" s="328"/>
      <c r="M7" s="328"/>
      <c r="N7" s="328"/>
      <c r="O7" s="328"/>
      <c r="P7" s="328"/>
      <c r="Q7" s="328"/>
      <c r="R7" s="328"/>
      <c r="S7" s="328"/>
      <c r="T7" s="328"/>
      <c r="U7" s="328"/>
      <c r="V7" s="328"/>
      <c r="W7" s="328"/>
      <c r="X7" s="329"/>
    </row>
    <row r="8" spans="1:26" s="330" customFormat="1" ht="30" x14ac:dyDescent="0.25">
      <c r="A8" s="327">
        <v>1</v>
      </c>
      <c r="B8" s="328" t="s">
        <v>103</v>
      </c>
      <c r="C8" s="327" t="s">
        <v>331</v>
      </c>
      <c r="D8" s="329" t="s">
        <v>767</v>
      </c>
      <c r="E8" s="332">
        <v>2979157.4222000004</v>
      </c>
      <c r="F8" s="332">
        <v>1647031.8800000001</v>
      </c>
      <c r="G8" s="332">
        <f>E8-F8</f>
        <v>1332125.5422000003</v>
      </c>
      <c r="H8" s="332">
        <v>0</v>
      </c>
      <c r="I8" s="332">
        <v>0</v>
      </c>
      <c r="J8" s="332">
        <v>0</v>
      </c>
      <c r="K8" s="332">
        <v>1241650.24</v>
      </c>
      <c r="L8" s="332">
        <v>0</v>
      </c>
      <c r="M8" s="332">
        <v>0</v>
      </c>
      <c r="N8" s="332">
        <v>30158.43</v>
      </c>
      <c r="O8" s="332">
        <v>0</v>
      </c>
      <c r="P8" s="332">
        <v>0</v>
      </c>
      <c r="Q8" s="332">
        <v>30158.43</v>
      </c>
      <c r="R8" s="332">
        <v>0</v>
      </c>
      <c r="S8" s="332">
        <v>30158.44</v>
      </c>
      <c r="T8" s="332">
        <f>SUM(H8:S8)</f>
        <v>1332125.5399999998</v>
      </c>
      <c r="U8" s="332">
        <f>G8-T8</f>
        <v>2.2000004537403584E-3</v>
      </c>
      <c r="V8" s="332">
        <v>0</v>
      </c>
      <c r="W8" s="332">
        <v>0</v>
      </c>
      <c r="X8" s="333"/>
      <c r="Z8" s="334">
        <f>G8-T8</f>
        <v>2.2000004537403584E-3</v>
      </c>
    </row>
    <row r="9" spans="1:26" s="330" customFormat="1" ht="45" x14ac:dyDescent="0.25">
      <c r="A9" s="327">
        <v>2</v>
      </c>
      <c r="B9" s="328" t="s">
        <v>103</v>
      </c>
      <c r="C9" s="327" t="s">
        <v>331</v>
      </c>
      <c r="D9" s="329" t="s">
        <v>768</v>
      </c>
      <c r="E9" s="332">
        <v>7016592.2699999996</v>
      </c>
      <c r="F9" s="332">
        <v>4833869.24</v>
      </c>
      <c r="G9" s="335">
        <f>E9-F9</f>
        <v>2182723.0299999993</v>
      </c>
      <c r="H9" s="335">
        <v>1273705.3900000004</v>
      </c>
      <c r="I9" s="335">
        <v>0</v>
      </c>
      <c r="J9" s="335">
        <v>0</v>
      </c>
      <c r="K9" s="335">
        <v>0</v>
      </c>
      <c r="L9" s="335">
        <v>0</v>
      </c>
      <c r="M9" s="335">
        <v>909017.63999999897</v>
      </c>
      <c r="N9" s="336">
        <v>0</v>
      </c>
      <c r="O9" s="335">
        <v>0</v>
      </c>
      <c r="P9" s="335">
        <v>0</v>
      </c>
      <c r="Q9" s="335">
        <v>0</v>
      </c>
      <c r="R9" s="335">
        <v>0</v>
      </c>
      <c r="S9" s="335">
        <v>0</v>
      </c>
      <c r="T9" s="335">
        <f>SUM(H9:S9)</f>
        <v>2182723.0299999993</v>
      </c>
      <c r="U9" s="332">
        <v>0</v>
      </c>
      <c r="V9" s="332">
        <v>0</v>
      </c>
      <c r="W9" s="332">
        <v>0</v>
      </c>
      <c r="X9" s="333"/>
      <c r="Z9" s="334">
        <f>G9-T9</f>
        <v>0</v>
      </c>
    </row>
    <row r="10" spans="1:26" s="330" customFormat="1" ht="30" x14ac:dyDescent="0.25">
      <c r="A10" s="327">
        <v>3</v>
      </c>
      <c r="B10" s="328" t="s">
        <v>103</v>
      </c>
      <c r="C10" s="327" t="s">
        <v>331</v>
      </c>
      <c r="D10" s="329" t="s">
        <v>769</v>
      </c>
      <c r="E10" s="332">
        <v>3508296.13</v>
      </c>
      <c r="F10" s="332">
        <v>1764232.2</v>
      </c>
      <c r="G10" s="335">
        <f>E10-F10</f>
        <v>1744063.93</v>
      </c>
      <c r="H10" s="335">
        <v>1744063.93</v>
      </c>
      <c r="I10" s="332">
        <v>0</v>
      </c>
      <c r="J10" s="332">
        <v>0</v>
      </c>
      <c r="K10" s="332">
        <v>0</v>
      </c>
      <c r="L10" s="332">
        <v>0</v>
      </c>
      <c r="M10" s="332">
        <v>0</v>
      </c>
      <c r="N10" s="332">
        <v>0</v>
      </c>
      <c r="O10" s="332">
        <v>0</v>
      </c>
      <c r="P10" s="332">
        <v>0</v>
      </c>
      <c r="Q10" s="332">
        <v>0</v>
      </c>
      <c r="R10" s="332">
        <v>0</v>
      </c>
      <c r="S10" s="332">
        <v>0</v>
      </c>
      <c r="T10" s="332">
        <f>SUM(H10:S10)</f>
        <v>1744063.93</v>
      </c>
      <c r="U10" s="332">
        <v>0</v>
      </c>
      <c r="V10" s="332">
        <v>0</v>
      </c>
      <c r="W10" s="332">
        <v>0</v>
      </c>
      <c r="X10" s="333"/>
      <c r="Z10" s="334">
        <f t="shared" ref="Z10:Z12" si="0">G10-T10</f>
        <v>0</v>
      </c>
    </row>
    <row r="11" spans="1:26" s="330" customFormat="1" ht="30" x14ac:dyDescent="0.25">
      <c r="A11" s="327">
        <v>4</v>
      </c>
      <c r="B11" s="337" t="s">
        <v>103</v>
      </c>
      <c r="C11" s="338" t="s">
        <v>331</v>
      </c>
      <c r="D11" s="304" t="s">
        <v>770</v>
      </c>
      <c r="E11" s="335">
        <v>10524888.4</v>
      </c>
      <c r="F11" s="332">
        <v>0</v>
      </c>
      <c r="G11" s="332">
        <f>E11-F11</f>
        <v>10524888.4</v>
      </c>
      <c r="H11" s="332"/>
      <c r="I11" s="332">
        <v>1391222.44</v>
      </c>
      <c r="J11" s="332">
        <v>1391222.44</v>
      </c>
      <c r="K11" s="332">
        <v>4959998.6399999997</v>
      </c>
      <c r="L11" s="332">
        <v>1391222.44</v>
      </c>
      <c r="M11" s="332">
        <v>1391222.44</v>
      </c>
      <c r="N11" s="332"/>
      <c r="O11" s="332"/>
      <c r="P11" s="332"/>
      <c r="Q11" s="332"/>
      <c r="R11" s="332"/>
      <c r="S11" s="332"/>
      <c r="T11" s="332">
        <f t="shared" ref="T11:T12" si="1">SUM(H11:S11)</f>
        <v>10524888.399999999</v>
      </c>
      <c r="U11" s="332">
        <v>0</v>
      </c>
      <c r="V11" s="332">
        <v>0</v>
      </c>
      <c r="W11" s="332">
        <v>0</v>
      </c>
      <c r="X11" s="333"/>
      <c r="Z11" s="334">
        <f t="shared" si="0"/>
        <v>0</v>
      </c>
    </row>
    <row r="12" spans="1:26" s="330" customFormat="1" ht="60" x14ac:dyDescent="0.25">
      <c r="A12" s="327">
        <v>5</v>
      </c>
      <c r="B12" s="328" t="s">
        <v>558</v>
      </c>
      <c r="C12" s="327" t="s">
        <v>331</v>
      </c>
      <c r="D12" s="329" t="s">
        <v>771</v>
      </c>
      <c r="E12" s="332">
        <v>259686000</v>
      </c>
      <c r="F12" s="332">
        <v>357814.20999999996</v>
      </c>
      <c r="G12" s="332">
        <f>E12-F12</f>
        <v>259328185.78999999</v>
      </c>
      <c r="H12" s="332"/>
      <c r="I12" s="332"/>
      <c r="J12" s="332"/>
      <c r="K12" s="332"/>
      <c r="L12" s="332"/>
      <c r="M12" s="332"/>
      <c r="N12" s="332"/>
      <c r="O12" s="332"/>
      <c r="P12" s="332"/>
      <c r="Q12" s="332"/>
      <c r="R12" s="332"/>
      <c r="S12" s="332"/>
      <c r="T12" s="332">
        <f t="shared" si="1"/>
        <v>0</v>
      </c>
      <c r="U12" s="332"/>
      <c r="V12" s="332"/>
      <c r="W12" s="332"/>
      <c r="X12" s="333"/>
      <c r="Z12" s="334">
        <f t="shared" si="0"/>
        <v>259328185.78999999</v>
      </c>
    </row>
    <row r="13" spans="1:26" s="330" customFormat="1" x14ac:dyDescent="0.25">
      <c r="A13" s="327"/>
      <c r="B13" s="328"/>
      <c r="C13" s="327"/>
      <c r="D13" s="329"/>
      <c r="E13" s="332"/>
      <c r="F13" s="332"/>
      <c r="G13" s="332"/>
      <c r="H13" s="332"/>
      <c r="I13" s="332"/>
      <c r="J13" s="332"/>
      <c r="K13" s="332"/>
      <c r="L13" s="332"/>
      <c r="M13" s="332"/>
      <c r="N13" s="332"/>
      <c r="O13" s="332"/>
      <c r="P13" s="332"/>
      <c r="Q13" s="332"/>
      <c r="R13" s="332"/>
      <c r="S13" s="332"/>
      <c r="T13" s="332"/>
      <c r="U13" s="332"/>
      <c r="V13" s="332"/>
      <c r="W13" s="332"/>
      <c r="X13" s="333"/>
    </row>
    <row r="14" spans="1:26" s="330" customFormat="1" x14ac:dyDescent="0.25">
      <c r="A14" s="339"/>
      <c r="B14" s="340"/>
      <c r="C14" s="339"/>
      <c r="D14" s="341"/>
      <c r="E14" s="342">
        <f t="shared" ref="E14:W14" si="2">SUM(E8:E13)</f>
        <v>283714934.22219998</v>
      </c>
      <c r="F14" s="342">
        <f t="shared" si="2"/>
        <v>8602947.5300000012</v>
      </c>
      <c r="G14" s="342">
        <f t="shared" si="2"/>
        <v>275111986.69220001</v>
      </c>
      <c r="H14" s="342">
        <f t="shared" si="2"/>
        <v>3017769.3200000003</v>
      </c>
      <c r="I14" s="342">
        <f t="shared" si="2"/>
        <v>1391222.44</v>
      </c>
      <c r="J14" s="342">
        <f t="shared" si="2"/>
        <v>1391222.44</v>
      </c>
      <c r="K14" s="342">
        <f t="shared" si="2"/>
        <v>6201648.8799999999</v>
      </c>
      <c r="L14" s="342">
        <f t="shared" si="2"/>
        <v>1391222.44</v>
      </c>
      <c r="M14" s="342">
        <f t="shared" si="2"/>
        <v>2300240.0799999991</v>
      </c>
      <c r="N14" s="342">
        <f t="shared" si="2"/>
        <v>30158.43</v>
      </c>
      <c r="O14" s="342">
        <f t="shared" si="2"/>
        <v>0</v>
      </c>
      <c r="P14" s="342">
        <f t="shared" si="2"/>
        <v>0</v>
      </c>
      <c r="Q14" s="342">
        <f t="shared" si="2"/>
        <v>30158.43</v>
      </c>
      <c r="R14" s="342">
        <f t="shared" si="2"/>
        <v>0</v>
      </c>
      <c r="S14" s="342">
        <f t="shared" si="2"/>
        <v>30158.44</v>
      </c>
      <c r="T14" s="342">
        <f t="shared" si="2"/>
        <v>15783800.899999999</v>
      </c>
      <c r="U14" s="342">
        <f t="shared" si="2"/>
        <v>2.2000004537403584E-3</v>
      </c>
      <c r="V14" s="342">
        <f t="shared" si="2"/>
        <v>0</v>
      </c>
      <c r="W14" s="342">
        <f t="shared" si="2"/>
        <v>0</v>
      </c>
      <c r="X14" s="343"/>
    </row>
    <row r="15" spans="1:26" s="330" customFormat="1" x14ac:dyDescent="0.25">
      <c r="A15" s="327"/>
      <c r="B15" s="331"/>
      <c r="C15" s="327"/>
      <c r="D15" s="329"/>
      <c r="E15" s="332"/>
      <c r="F15" s="332"/>
      <c r="G15" s="332"/>
      <c r="H15" s="332"/>
      <c r="I15" s="332"/>
      <c r="J15" s="332"/>
      <c r="K15" s="332"/>
      <c r="L15" s="332"/>
      <c r="M15" s="332"/>
      <c r="N15" s="332"/>
      <c r="O15" s="332"/>
      <c r="P15" s="332"/>
      <c r="Q15" s="332"/>
      <c r="R15" s="332"/>
      <c r="S15" s="332"/>
      <c r="T15" s="332"/>
      <c r="U15" s="332"/>
      <c r="V15" s="332"/>
      <c r="W15" s="332"/>
      <c r="X15" s="333"/>
    </row>
    <row r="16" spans="1:26" s="330" customFormat="1" x14ac:dyDescent="0.25">
      <c r="A16" s="327"/>
      <c r="B16" s="331" t="s">
        <v>694</v>
      </c>
      <c r="C16" s="327"/>
      <c r="D16" s="329"/>
      <c r="E16" s="332"/>
      <c r="F16" s="332"/>
      <c r="G16" s="332"/>
      <c r="H16" s="332"/>
      <c r="I16" s="332"/>
      <c r="J16" s="332"/>
      <c r="K16" s="332"/>
      <c r="L16" s="332"/>
      <c r="M16" s="332"/>
      <c r="N16" s="332"/>
      <c r="O16" s="332"/>
      <c r="P16" s="332"/>
      <c r="Q16" s="332"/>
      <c r="R16" s="332"/>
      <c r="S16" s="332"/>
      <c r="T16" s="332"/>
      <c r="U16" s="332"/>
      <c r="V16" s="332"/>
      <c r="W16" s="332"/>
      <c r="X16" s="333"/>
    </row>
    <row r="17" spans="1:26" s="330" customFormat="1" x14ac:dyDescent="0.25">
      <c r="A17" s="327"/>
      <c r="B17" s="331"/>
      <c r="C17" s="327"/>
      <c r="D17" s="329"/>
      <c r="E17" s="332"/>
      <c r="F17" s="332"/>
      <c r="G17" s="332"/>
      <c r="H17" s="332"/>
      <c r="I17" s="332"/>
      <c r="J17" s="332"/>
      <c r="K17" s="332"/>
      <c r="L17" s="332"/>
      <c r="M17" s="332"/>
      <c r="N17" s="332"/>
      <c r="O17" s="332"/>
      <c r="P17" s="332"/>
      <c r="Q17" s="332"/>
      <c r="R17" s="332"/>
      <c r="S17" s="332"/>
      <c r="T17" s="332"/>
      <c r="U17" s="332"/>
      <c r="V17" s="332"/>
      <c r="W17" s="332"/>
      <c r="X17" s="333"/>
    </row>
    <row r="18" spans="1:26" s="330" customFormat="1" ht="30" x14ac:dyDescent="0.25">
      <c r="A18" s="327">
        <v>1</v>
      </c>
      <c r="B18" s="328" t="s">
        <v>130</v>
      </c>
      <c r="C18" s="327" t="s">
        <v>331</v>
      </c>
      <c r="D18" s="329" t="s">
        <v>764</v>
      </c>
      <c r="E18" s="332">
        <v>42430740</v>
      </c>
      <c r="F18" s="332">
        <v>29230993.190000005</v>
      </c>
      <c r="G18" s="332">
        <f t="shared" ref="G18:G19" si="3">E18-F18</f>
        <v>13199746.809999995</v>
      </c>
      <c r="H18" s="332">
        <f>1006690.48-43135.83</f>
        <v>963554.65</v>
      </c>
      <c r="I18" s="332">
        <f>951708*1.06</f>
        <v>1008810.4800000001</v>
      </c>
      <c r="J18" s="332">
        <f>951708*1.06</f>
        <v>1008810.4800000001</v>
      </c>
      <c r="K18" s="332">
        <f>951708*1.06</f>
        <v>1008810.4800000001</v>
      </c>
      <c r="L18" s="332">
        <f>951708*1.06</f>
        <v>1008810.4800000001</v>
      </c>
      <c r="M18" s="332">
        <f>2451708*1.06</f>
        <v>2598810.48</v>
      </c>
      <c r="N18" s="332">
        <f>951708*1.06</f>
        <v>1008810.4800000001</v>
      </c>
      <c r="O18" s="332">
        <f>951708*1.06</f>
        <v>1008810.4800000001</v>
      </c>
      <c r="P18" s="332">
        <f>1703360*1.06</f>
        <v>1805561.6</v>
      </c>
      <c r="Q18" s="332"/>
      <c r="R18" s="332"/>
      <c r="S18" s="332"/>
      <c r="T18" s="332">
        <f>SUM(H18:S18)</f>
        <v>11420789.610000001</v>
      </c>
      <c r="U18" s="332"/>
      <c r="V18" s="332">
        <v>0</v>
      </c>
      <c r="W18" s="332">
        <v>0</v>
      </c>
      <c r="X18" s="333"/>
      <c r="Z18" s="334">
        <f t="shared" ref="Z18:Z20" si="4">G18-T18</f>
        <v>1778957.1999999937</v>
      </c>
    </row>
    <row r="19" spans="1:26" s="330" customFormat="1" ht="30" x14ac:dyDescent="0.25">
      <c r="A19" s="327">
        <v>2</v>
      </c>
      <c r="B19" s="328" t="s">
        <v>778</v>
      </c>
      <c r="C19" s="327" t="s">
        <v>331</v>
      </c>
      <c r="D19" s="329" t="s">
        <v>732</v>
      </c>
      <c r="E19" s="332">
        <v>2289600</v>
      </c>
      <c r="F19" s="332">
        <v>890400</v>
      </c>
      <c r="G19" s="332">
        <f t="shared" si="3"/>
        <v>1399200</v>
      </c>
      <c r="H19" s="332">
        <v>63600</v>
      </c>
      <c r="I19" s="332">
        <v>63600</v>
      </c>
      <c r="J19" s="332">
        <v>63600</v>
      </c>
      <c r="K19" s="332">
        <v>63600</v>
      </c>
      <c r="L19" s="332">
        <v>63600</v>
      </c>
      <c r="M19" s="332">
        <v>63600</v>
      </c>
      <c r="N19" s="332">
        <v>63600</v>
      </c>
      <c r="O19" s="332">
        <v>63600</v>
      </c>
      <c r="P19" s="332">
        <v>63600</v>
      </c>
      <c r="Q19" s="332">
        <v>63600</v>
      </c>
      <c r="R19" s="332">
        <v>63600</v>
      </c>
      <c r="S19" s="332">
        <v>63600</v>
      </c>
      <c r="T19" s="332">
        <f>SUM(H19:S19)</f>
        <v>763200</v>
      </c>
      <c r="U19" s="332">
        <f>63600*10</f>
        <v>636000</v>
      </c>
      <c r="V19" s="332">
        <v>0</v>
      </c>
      <c r="W19" s="332">
        <v>0</v>
      </c>
      <c r="X19" s="333"/>
      <c r="Z19" s="334">
        <f t="shared" si="4"/>
        <v>636000</v>
      </c>
    </row>
    <row r="20" spans="1:26" s="330" customFormat="1" ht="30" x14ac:dyDescent="0.25">
      <c r="A20" s="327">
        <v>3</v>
      </c>
      <c r="B20" s="328" t="s">
        <v>779</v>
      </c>
      <c r="C20" s="327" t="s">
        <v>331</v>
      </c>
      <c r="D20" s="329" t="s">
        <v>776</v>
      </c>
      <c r="E20" s="332">
        <v>2400000</v>
      </c>
      <c r="F20" s="332">
        <v>2766555.23</v>
      </c>
      <c r="G20" s="332">
        <f>E20-F20</f>
        <v>-366555.23</v>
      </c>
      <c r="H20" s="332">
        <v>50000</v>
      </c>
      <c r="I20" s="332">
        <v>50000</v>
      </c>
      <c r="J20" s="332">
        <v>50000</v>
      </c>
      <c r="K20" s="332">
        <v>50000</v>
      </c>
      <c r="L20" s="332">
        <v>50000</v>
      </c>
      <c r="M20" s="332">
        <v>50000</v>
      </c>
      <c r="N20" s="332">
        <v>50000</v>
      </c>
      <c r="O20" s="332">
        <v>50000</v>
      </c>
      <c r="P20" s="332">
        <v>50000</v>
      </c>
      <c r="Q20" s="332">
        <v>50000</v>
      </c>
      <c r="R20" s="332">
        <v>50000</v>
      </c>
      <c r="S20" s="332">
        <v>50000</v>
      </c>
      <c r="T20" s="332">
        <f>SUM(H20:S20)</f>
        <v>600000</v>
      </c>
      <c r="U20" s="332">
        <v>0</v>
      </c>
      <c r="V20" s="332">
        <v>0</v>
      </c>
      <c r="W20" s="332">
        <v>0</v>
      </c>
      <c r="X20" s="333"/>
      <c r="Z20" s="334">
        <f t="shared" si="4"/>
        <v>-966555.23</v>
      </c>
    </row>
    <row r="21" spans="1:26" s="330" customFormat="1" ht="30" x14ac:dyDescent="0.25">
      <c r="A21" s="327">
        <v>4</v>
      </c>
      <c r="B21" s="328" t="s">
        <v>780</v>
      </c>
      <c r="C21" s="327" t="s">
        <v>331</v>
      </c>
      <c r="D21" s="329" t="s">
        <v>765</v>
      </c>
      <c r="E21" s="335">
        <v>625292</v>
      </c>
      <c r="F21" s="335">
        <v>657223.5</v>
      </c>
      <c r="G21" s="335">
        <f>E21-F21</f>
        <v>-31931.5</v>
      </c>
      <c r="H21" s="332"/>
      <c r="I21" s="332"/>
      <c r="J21" s="332"/>
      <c r="K21" s="332"/>
      <c r="L21" s="332"/>
      <c r="M21" s="332"/>
      <c r="N21" s="332"/>
      <c r="O21" s="332"/>
      <c r="P21" s="332"/>
      <c r="Q21" s="332"/>
      <c r="R21" s="332"/>
      <c r="S21" s="332"/>
      <c r="T21" s="332">
        <f>SUM(H21:S21)</f>
        <v>0</v>
      </c>
      <c r="U21" s="332">
        <v>0</v>
      </c>
      <c r="V21" s="332">
        <v>0</v>
      </c>
      <c r="W21" s="332">
        <v>0</v>
      </c>
      <c r="X21" s="333"/>
      <c r="Z21" s="334"/>
    </row>
    <row r="22" spans="1:26" s="330" customFormat="1" ht="30" x14ac:dyDescent="0.25">
      <c r="A22" s="327">
        <v>5</v>
      </c>
      <c r="B22" s="328" t="s">
        <v>781</v>
      </c>
      <c r="C22" s="327" t="s">
        <v>331</v>
      </c>
      <c r="D22" s="329" t="s">
        <v>733</v>
      </c>
      <c r="E22" s="335">
        <v>180000</v>
      </c>
      <c r="F22" s="335">
        <v>166368.31</v>
      </c>
      <c r="G22" s="335">
        <f>E22-F22</f>
        <v>13631.690000000002</v>
      </c>
      <c r="H22" s="332">
        <v>2122.12</v>
      </c>
      <c r="I22" s="332">
        <v>2000</v>
      </c>
      <c r="J22" s="332">
        <v>2000</v>
      </c>
      <c r="K22" s="332">
        <v>2000</v>
      </c>
      <c r="L22" s="332">
        <v>2000</v>
      </c>
      <c r="M22" s="332">
        <v>2000</v>
      </c>
      <c r="N22" s="332">
        <v>1509.5700000000033</v>
      </c>
      <c r="O22" s="332"/>
      <c r="P22" s="332"/>
      <c r="Q22" s="332"/>
      <c r="R22" s="332"/>
      <c r="S22" s="332"/>
      <c r="T22" s="332">
        <f>SUM(H22:S22)</f>
        <v>13631.690000000002</v>
      </c>
      <c r="U22" s="332"/>
      <c r="V22" s="332"/>
      <c r="W22" s="332"/>
      <c r="X22" s="333"/>
      <c r="Z22" s="334"/>
    </row>
    <row r="23" spans="1:26" s="330" customFormat="1" x14ac:dyDescent="0.25">
      <c r="A23" s="327"/>
      <c r="B23" s="328"/>
      <c r="C23" s="327"/>
      <c r="D23" s="329"/>
      <c r="E23" s="332"/>
      <c r="F23" s="332"/>
      <c r="G23" s="332"/>
      <c r="H23" s="332"/>
      <c r="I23" s="332"/>
      <c r="J23" s="332"/>
      <c r="K23" s="332"/>
      <c r="L23" s="332"/>
      <c r="M23" s="332"/>
      <c r="N23" s="332"/>
      <c r="O23" s="332"/>
      <c r="P23" s="332"/>
      <c r="Q23" s="332"/>
      <c r="R23" s="332"/>
      <c r="S23" s="332"/>
      <c r="T23" s="332"/>
      <c r="U23" s="332"/>
      <c r="V23" s="332"/>
      <c r="W23" s="332"/>
      <c r="X23" s="333"/>
    </row>
    <row r="24" spans="1:26" x14ac:dyDescent="0.25">
      <c r="A24" s="339"/>
      <c r="B24" s="340"/>
      <c r="C24" s="339"/>
      <c r="D24" s="341"/>
      <c r="E24" s="344">
        <f>SUM(E18:E23)</f>
        <v>47925632</v>
      </c>
      <c r="F24" s="344">
        <f t="shared" ref="F24:W24" si="5">SUM(F18:F23)</f>
        <v>33711540.230000004</v>
      </c>
      <c r="G24" s="344">
        <f t="shared" si="5"/>
        <v>14214091.769999994</v>
      </c>
      <c r="H24" s="344">
        <f t="shared" si="5"/>
        <v>1079276.77</v>
      </c>
      <c r="I24" s="344">
        <f t="shared" si="5"/>
        <v>1124410.48</v>
      </c>
      <c r="J24" s="344">
        <f t="shared" si="5"/>
        <v>1124410.48</v>
      </c>
      <c r="K24" s="344">
        <f t="shared" si="5"/>
        <v>1124410.48</v>
      </c>
      <c r="L24" s="344">
        <f t="shared" si="5"/>
        <v>1124410.48</v>
      </c>
      <c r="M24" s="344">
        <f t="shared" si="5"/>
        <v>2714410.48</v>
      </c>
      <c r="N24" s="344">
        <f t="shared" si="5"/>
        <v>1123920.05</v>
      </c>
      <c r="O24" s="344">
        <f t="shared" si="5"/>
        <v>1122410.48</v>
      </c>
      <c r="P24" s="344">
        <f t="shared" si="5"/>
        <v>1919161.6</v>
      </c>
      <c r="Q24" s="344">
        <f>SUM(Q18:Q23)</f>
        <v>113600</v>
      </c>
      <c r="R24" s="344">
        <f t="shared" si="5"/>
        <v>113600</v>
      </c>
      <c r="S24" s="344">
        <f t="shared" si="5"/>
        <v>113600</v>
      </c>
      <c r="T24" s="344">
        <f>SUM(T18:T23)</f>
        <v>12797621.300000001</v>
      </c>
      <c r="U24" s="344">
        <f t="shared" si="5"/>
        <v>636000</v>
      </c>
      <c r="V24" s="344">
        <f t="shared" si="5"/>
        <v>0</v>
      </c>
      <c r="W24" s="344">
        <f t="shared" si="5"/>
        <v>0</v>
      </c>
      <c r="X24" s="345"/>
    </row>
    <row r="25" spans="1:26" s="330" customFormat="1" x14ac:dyDescent="0.25">
      <c r="A25" s="327"/>
      <c r="B25" s="331" t="s">
        <v>50</v>
      </c>
      <c r="C25" s="327"/>
      <c r="D25" s="329"/>
      <c r="E25" s="332"/>
      <c r="F25" s="332"/>
      <c r="G25" s="332"/>
      <c r="H25" s="332"/>
      <c r="I25" s="332"/>
      <c r="J25" s="332"/>
      <c r="K25" s="332"/>
      <c r="L25" s="332"/>
      <c r="M25" s="332"/>
      <c r="N25" s="332"/>
      <c r="O25" s="332"/>
      <c r="P25" s="332"/>
      <c r="Q25" s="332"/>
      <c r="R25" s="332"/>
      <c r="S25" s="332"/>
      <c r="T25" s="332"/>
      <c r="U25" s="332"/>
      <c r="V25" s="332"/>
      <c r="W25" s="332"/>
      <c r="X25" s="333"/>
    </row>
    <row r="26" spans="1:26" s="330" customFormat="1" x14ac:dyDescent="0.25">
      <c r="A26" s="327"/>
      <c r="B26" s="331"/>
      <c r="C26" s="327"/>
      <c r="D26" s="329"/>
      <c r="E26" s="332"/>
      <c r="F26" s="332"/>
      <c r="G26" s="332"/>
      <c r="H26" s="332"/>
      <c r="I26" s="332"/>
      <c r="J26" s="332"/>
      <c r="K26" s="332"/>
      <c r="L26" s="332"/>
      <c r="M26" s="332"/>
      <c r="N26" s="332"/>
      <c r="O26" s="332"/>
      <c r="P26" s="332"/>
      <c r="Q26" s="332"/>
      <c r="R26" s="332"/>
      <c r="S26" s="332"/>
      <c r="T26" s="332"/>
      <c r="U26" s="332"/>
      <c r="V26" s="332"/>
      <c r="W26" s="332"/>
      <c r="X26" s="333"/>
    </row>
    <row r="27" spans="1:26" s="330" customFormat="1" ht="30" x14ac:dyDescent="0.25">
      <c r="A27" s="327">
        <v>1</v>
      </c>
      <c r="B27" s="328" t="s">
        <v>50</v>
      </c>
      <c r="C27" s="327" t="s">
        <v>331</v>
      </c>
      <c r="D27" s="329" t="s">
        <v>766</v>
      </c>
      <c r="E27" s="332">
        <v>48230000</v>
      </c>
      <c r="F27" s="332">
        <v>19817957.899999999</v>
      </c>
      <c r="G27" s="332">
        <f>E27-F27</f>
        <v>28412042.100000001</v>
      </c>
      <c r="H27" s="332">
        <v>0</v>
      </c>
      <c r="I27" s="332">
        <v>0</v>
      </c>
      <c r="J27" s="332">
        <v>1439946.43</v>
      </c>
      <c r="K27" s="332">
        <v>0</v>
      </c>
      <c r="L27" s="332">
        <v>0</v>
      </c>
      <c r="M27" s="332">
        <v>1439946.43</v>
      </c>
      <c r="N27" s="332">
        <v>0</v>
      </c>
      <c r="O27" s="332">
        <v>0</v>
      </c>
      <c r="P27" s="332">
        <v>1439946.43</v>
      </c>
      <c r="Q27" s="332">
        <v>0</v>
      </c>
      <c r="R27" s="332">
        <v>0</v>
      </c>
      <c r="S27" s="332">
        <v>1439946.43</v>
      </c>
      <c r="T27" s="332">
        <f t="shared" ref="T27" si="6">SUM(H27:S27)</f>
        <v>5759785.7199999997</v>
      </c>
      <c r="U27" s="332">
        <v>5759785.7199999997</v>
      </c>
      <c r="V27" s="332">
        <v>5759785.7199999997</v>
      </c>
      <c r="W27" s="332">
        <f>G27-T27-U27-V27</f>
        <v>11132684.940000005</v>
      </c>
      <c r="X27" s="333"/>
      <c r="Z27" s="334">
        <f t="shared" ref="Z27" si="7">G27-T27</f>
        <v>22652256.380000003</v>
      </c>
    </row>
    <row r="28" spans="1:26" x14ac:dyDescent="0.25">
      <c r="A28" s="346"/>
      <c r="B28" s="347"/>
      <c r="C28" s="346"/>
      <c r="D28" s="348"/>
      <c r="E28" s="347"/>
      <c r="F28" s="347"/>
      <c r="G28" s="347"/>
      <c r="H28" s="347"/>
      <c r="I28" s="347"/>
      <c r="J28" s="347"/>
      <c r="K28" s="347"/>
      <c r="L28" s="347"/>
      <c r="M28" s="347"/>
      <c r="N28" s="347"/>
      <c r="O28" s="347"/>
      <c r="P28" s="347"/>
      <c r="Q28" s="347"/>
      <c r="R28" s="347"/>
      <c r="S28" s="347"/>
      <c r="T28" s="332"/>
      <c r="U28" s="347"/>
      <c r="V28" s="347"/>
      <c r="W28" s="347"/>
      <c r="X28" s="348"/>
    </row>
    <row r="29" spans="1:26" x14ac:dyDescent="0.25">
      <c r="A29" s="339"/>
      <c r="B29" s="340"/>
      <c r="C29" s="339"/>
      <c r="D29" s="341"/>
      <c r="E29" s="344">
        <f t="shared" ref="E29:W29" si="8">SUM(E27:E28)</f>
        <v>48230000</v>
      </c>
      <c r="F29" s="344">
        <f t="shared" si="8"/>
        <v>19817957.899999999</v>
      </c>
      <c r="G29" s="344">
        <f t="shared" si="8"/>
        <v>28412042.100000001</v>
      </c>
      <c r="H29" s="344">
        <f t="shared" si="8"/>
        <v>0</v>
      </c>
      <c r="I29" s="344">
        <f t="shared" si="8"/>
        <v>0</v>
      </c>
      <c r="J29" s="344">
        <f t="shared" si="8"/>
        <v>1439946.43</v>
      </c>
      <c r="K29" s="344">
        <f t="shared" si="8"/>
        <v>0</v>
      </c>
      <c r="L29" s="344">
        <f t="shared" si="8"/>
        <v>0</v>
      </c>
      <c r="M29" s="344">
        <f t="shared" si="8"/>
        <v>1439946.43</v>
      </c>
      <c r="N29" s="344">
        <f t="shared" si="8"/>
        <v>0</v>
      </c>
      <c r="O29" s="344">
        <f t="shared" si="8"/>
        <v>0</v>
      </c>
      <c r="P29" s="344">
        <f t="shared" si="8"/>
        <v>1439946.43</v>
      </c>
      <c r="Q29" s="344">
        <f t="shared" si="8"/>
        <v>0</v>
      </c>
      <c r="R29" s="344">
        <f t="shared" si="8"/>
        <v>0</v>
      </c>
      <c r="S29" s="344">
        <f t="shared" si="8"/>
        <v>1439946.43</v>
      </c>
      <c r="T29" s="344">
        <f>SUM(T27:T28)</f>
        <v>5759785.7199999997</v>
      </c>
      <c r="U29" s="344">
        <f t="shared" si="8"/>
        <v>5759785.7199999997</v>
      </c>
      <c r="V29" s="344">
        <f t="shared" si="8"/>
        <v>5759785.7199999997</v>
      </c>
      <c r="W29" s="344">
        <f t="shared" si="8"/>
        <v>11132684.940000005</v>
      </c>
      <c r="X29" s="345"/>
    </row>
    <row r="30" spans="1:26" x14ac:dyDescent="0.25">
      <c r="A30" s="346"/>
      <c r="B30" s="331" t="s">
        <v>734</v>
      </c>
      <c r="C30" s="346"/>
      <c r="D30" s="348"/>
      <c r="E30" s="347"/>
      <c r="F30" s="347"/>
      <c r="G30" s="347"/>
      <c r="H30" s="347"/>
      <c r="I30" s="347"/>
      <c r="J30" s="347"/>
      <c r="K30" s="347"/>
      <c r="L30" s="347"/>
      <c r="M30" s="347"/>
      <c r="N30" s="347"/>
      <c r="O30" s="347"/>
      <c r="P30" s="347"/>
      <c r="Q30" s="347"/>
      <c r="R30" s="347"/>
      <c r="S30" s="347"/>
      <c r="T30" s="347"/>
      <c r="U30" s="347"/>
      <c r="V30" s="347"/>
      <c r="W30" s="347"/>
      <c r="X30" s="348"/>
    </row>
    <row r="31" spans="1:26" x14ac:dyDescent="0.25">
      <c r="A31" s="346"/>
      <c r="B31" s="331"/>
      <c r="C31" s="346"/>
      <c r="D31" s="348"/>
      <c r="E31" s="347"/>
      <c r="F31" s="347"/>
      <c r="G31" s="347"/>
      <c r="H31" s="347"/>
      <c r="I31" s="347"/>
      <c r="J31" s="347"/>
      <c r="K31" s="347"/>
      <c r="L31" s="347"/>
      <c r="M31" s="347"/>
      <c r="N31" s="347"/>
      <c r="O31" s="347"/>
      <c r="P31" s="347"/>
      <c r="Q31" s="347"/>
      <c r="R31" s="347"/>
      <c r="S31" s="347"/>
      <c r="T31" s="347"/>
      <c r="U31" s="347"/>
      <c r="V31" s="347"/>
      <c r="W31" s="347"/>
      <c r="X31" s="348"/>
    </row>
    <row r="32" spans="1:26" s="330" customFormat="1" ht="30" x14ac:dyDescent="0.25">
      <c r="A32" s="327">
        <v>1</v>
      </c>
      <c r="B32" s="328" t="s">
        <v>490</v>
      </c>
      <c r="C32" s="327" t="s">
        <v>331</v>
      </c>
      <c r="D32" s="329" t="s">
        <v>763</v>
      </c>
      <c r="E32" s="332">
        <v>33179367.260000002</v>
      </c>
      <c r="F32" s="349">
        <v>0</v>
      </c>
      <c r="G32" s="332">
        <f t="shared" ref="G32:G40" si="9">E32-F32</f>
        <v>33179367.260000002</v>
      </c>
      <c r="H32" s="332">
        <v>0</v>
      </c>
      <c r="I32" s="332">
        <v>0</v>
      </c>
      <c r="J32" s="332">
        <v>2556500</v>
      </c>
      <c r="K32" s="332">
        <v>15388505.529999999</v>
      </c>
      <c r="L32" s="332">
        <v>0</v>
      </c>
      <c r="M32" s="332">
        <v>0</v>
      </c>
      <c r="N32" s="332">
        <v>0</v>
      </c>
      <c r="O32" s="332">
        <v>8747789.3399999999</v>
      </c>
      <c r="P32" s="332">
        <v>0</v>
      </c>
      <c r="Q32" s="332">
        <v>0</v>
      </c>
      <c r="R32" s="332">
        <v>0</v>
      </c>
      <c r="S32" s="332">
        <v>5298350.13</v>
      </c>
      <c r="T32" s="332">
        <f>SUM(H32:S32)</f>
        <v>31991145</v>
      </c>
      <c r="U32" s="332">
        <f>339377.67+147377.67+147377.67</f>
        <v>634133.01</v>
      </c>
      <c r="V32" s="332">
        <f>G32-T32-U32</f>
        <v>554089.25000000163</v>
      </c>
      <c r="W32" s="332">
        <f>E32-F32-T32-U32-V32</f>
        <v>0</v>
      </c>
      <c r="X32" s="333"/>
      <c r="Z32" s="334">
        <f t="shared" ref="Z32:Z41" si="10">G32-T32</f>
        <v>1188222.2600000016</v>
      </c>
    </row>
    <row r="33" spans="1:26" s="330" customFormat="1" ht="30" x14ac:dyDescent="0.25">
      <c r="A33" s="327">
        <v>2</v>
      </c>
      <c r="B33" s="328" t="s">
        <v>735</v>
      </c>
      <c r="C33" s="327" t="s">
        <v>331</v>
      </c>
      <c r="D33" s="329" t="s">
        <v>761</v>
      </c>
      <c r="E33" s="332">
        <v>30101218.920000002</v>
      </c>
      <c r="F33" s="332">
        <v>26191691.740000002</v>
      </c>
      <c r="G33" s="332">
        <f>E33-F33</f>
        <v>3909527.1799999997</v>
      </c>
      <c r="H33" s="332">
        <v>0</v>
      </c>
      <c r="I33" s="332">
        <v>0</v>
      </c>
      <c r="J33" s="332">
        <v>0</v>
      </c>
      <c r="K33" s="332">
        <v>0</v>
      </c>
      <c r="L33" s="332">
        <v>3190968.37</v>
      </c>
      <c r="M33" s="332">
        <v>251512.56</v>
      </c>
      <c r="N33" s="332">
        <v>0</v>
      </c>
      <c r="O33" s="332">
        <v>0</v>
      </c>
      <c r="P33" s="332">
        <v>0</v>
      </c>
      <c r="Q33" s="332">
        <v>0</v>
      </c>
      <c r="R33" s="332">
        <v>0</v>
      </c>
      <c r="S33" s="332">
        <v>0</v>
      </c>
      <c r="T33" s="332">
        <f>SUM(H33:S33)</f>
        <v>3442480.93</v>
      </c>
      <c r="U33" s="332">
        <v>0</v>
      </c>
      <c r="V33" s="332">
        <v>0</v>
      </c>
      <c r="W33" s="332">
        <v>0</v>
      </c>
      <c r="X33" s="333"/>
      <c r="Z33" s="334">
        <f t="shared" si="10"/>
        <v>467046.24999999953</v>
      </c>
    </row>
    <row r="34" spans="1:26" s="330" customFormat="1" ht="30" x14ac:dyDescent="0.25">
      <c r="A34" s="327">
        <v>3</v>
      </c>
      <c r="B34" s="328" t="s">
        <v>311</v>
      </c>
      <c r="C34" s="327" t="s">
        <v>331</v>
      </c>
      <c r="D34" s="329" t="s">
        <v>762</v>
      </c>
      <c r="E34" s="332">
        <v>10090979.26</v>
      </c>
      <c r="F34" s="332">
        <v>7455217.9500000002</v>
      </c>
      <c r="G34" s="332">
        <f>E34-F34</f>
        <v>2635761.3099999996</v>
      </c>
      <c r="H34" s="332">
        <v>0</v>
      </c>
      <c r="I34" s="332">
        <v>0</v>
      </c>
      <c r="J34" s="336">
        <v>0</v>
      </c>
      <c r="K34" s="332">
        <v>2227057.8270000005</v>
      </c>
      <c r="L34" s="332">
        <v>0</v>
      </c>
      <c r="M34" s="332">
        <v>0</v>
      </c>
      <c r="N34" s="332">
        <v>0</v>
      </c>
      <c r="O34" s="332">
        <v>0</v>
      </c>
      <c r="P34" s="332">
        <v>0</v>
      </c>
      <c r="Q34" s="332">
        <v>0</v>
      </c>
      <c r="R34" s="336">
        <v>0</v>
      </c>
      <c r="S34" s="332">
        <v>0</v>
      </c>
      <c r="T34" s="332">
        <f>SUM(H34:S34)</f>
        <v>2227057.8270000005</v>
      </c>
      <c r="U34" s="332">
        <v>0</v>
      </c>
      <c r="V34" s="332">
        <v>0</v>
      </c>
      <c r="W34" s="332">
        <v>0</v>
      </c>
      <c r="X34" s="333"/>
      <c r="Z34" s="334">
        <f t="shared" si="10"/>
        <v>408703.48299999908</v>
      </c>
    </row>
    <row r="35" spans="1:26" s="330" customFormat="1" ht="45" x14ac:dyDescent="0.25">
      <c r="A35" s="327">
        <v>4</v>
      </c>
      <c r="B35" s="328" t="s">
        <v>736</v>
      </c>
      <c r="C35" s="327" t="s">
        <v>331</v>
      </c>
      <c r="D35" s="329" t="s">
        <v>641</v>
      </c>
      <c r="E35" s="332">
        <v>226639</v>
      </c>
      <c r="F35" s="332">
        <v>187492.8</v>
      </c>
      <c r="G35" s="332">
        <f>E35-F35</f>
        <v>39146.200000000012</v>
      </c>
      <c r="H35" s="332">
        <f>19733.34-2707.57</f>
        <v>17025.77</v>
      </c>
      <c r="I35" s="332">
        <v>0</v>
      </c>
      <c r="J35" s="332">
        <v>0</v>
      </c>
      <c r="K35" s="332">
        <v>0</v>
      </c>
      <c r="L35" s="332">
        <v>0</v>
      </c>
      <c r="M35" s="332">
        <v>0</v>
      </c>
      <c r="N35" s="332">
        <v>0</v>
      </c>
      <c r="O35" s="332">
        <v>0</v>
      </c>
      <c r="P35" s="332">
        <v>0</v>
      </c>
      <c r="Q35" s="332">
        <v>0</v>
      </c>
      <c r="R35" s="332">
        <v>0</v>
      </c>
      <c r="S35" s="332">
        <v>0</v>
      </c>
      <c r="T35" s="332">
        <f>SUM(H35:S35)</f>
        <v>17025.77</v>
      </c>
      <c r="U35" s="332"/>
      <c r="V35" s="332"/>
      <c r="W35" s="332"/>
      <c r="X35" s="333"/>
      <c r="Z35" s="334">
        <f>G35-T35</f>
        <v>22120.430000000011</v>
      </c>
    </row>
    <row r="36" spans="1:26" s="330" customFormat="1" ht="45" x14ac:dyDescent="0.25">
      <c r="A36" s="327">
        <v>5</v>
      </c>
      <c r="B36" s="328" t="s">
        <v>736</v>
      </c>
      <c r="C36" s="327" t="s">
        <v>331</v>
      </c>
      <c r="D36" s="329" t="s">
        <v>640</v>
      </c>
      <c r="E36" s="332">
        <v>496000</v>
      </c>
      <c r="F36" s="332">
        <v>0</v>
      </c>
      <c r="G36" s="332">
        <f t="shared" si="9"/>
        <v>496000</v>
      </c>
      <c r="H36" s="332"/>
      <c r="I36" s="332"/>
      <c r="J36" s="332"/>
      <c r="K36" s="332">
        <f>G36</f>
        <v>496000</v>
      </c>
      <c r="L36" s="332"/>
      <c r="M36" s="332"/>
      <c r="N36" s="332"/>
      <c r="O36" s="332"/>
      <c r="P36" s="332"/>
      <c r="Q36" s="332"/>
      <c r="R36" s="332"/>
      <c r="S36" s="332"/>
      <c r="T36" s="332">
        <f t="shared" ref="T36" si="11">SUM(H36:S36)</f>
        <v>496000</v>
      </c>
      <c r="U36" s="332"/>
      <c r="V36" s="332"/>
      <c r="W36" s="332"/>
      <c r="X36" s="333"/>
      <c r="Z36" s="334">
        <f t="shared" si="10"/>
        <v>0</v>
      </c>
    </row>
    <row r="37" spans="1:26" s="330" customFormat="1" ht="45" x14ac:dyDescent="0.25">
      <c r="A37" s="327">
        <v>6</v>
      </c>
      <c r="B37" s="328" t="s">
        <v>736</v>
      </c>
      <c r="C37" s="327" t="s">
        <v>331</v>
      </c>
      <c r="D37" s="329" t="s">
        <v>737</v>
      </c>
      <c r="E37" s="332">
        <v>2399802</v>
      </c>
      <c r="F37" s="332">
        <v>0</v>
      </c>
      <c r="G37" s="332">
        <f t="shared" si="9"/>
        <v>2399802</v>
      </c>
      <c r="H37" s="332"/>
      <c r="I37" s="332"/>
      <c r="J37" s="332"/>
      <c r="K37" s="332">
        <v>199983.5</v>
      </c>
      <c r="L37" s="332"/>
      <c r="M37" s="332"/>
      <c r="N37" s="332">
        <v>199983.5</v>
      </c>
      <c r="O37" s="332"/>
      <c r="P37" s="332"/>
      <c r="Q37" s="332">
        <v>199983.5</v>
      </c>
      <c r="R37" s="332"/>
      <c r="S37" s="332"/>
      <c r="T37" s="332">
        <f>SUM(H37:S37)</f>
        <v>599950.5</v>
      </c>
      <c r="U37" s="332">
        <v>799934</v>
      </c>
      <c r="V37" s="332">
        <v>999917.5</v>
      </c>
      <c r="W37" s="332">
        <v>0</v>
      </c>
      <c r="X37" s="333"/>
      <c r="Z37" s="334">
        <f t="shared" si="10"/>
        <v>1799851.5</v>
      </c>
    </row>
    <row r="38" spans="1:26" s="330" customFormat="1" ht="45" x14ac:dyDescent="0.25">
      <c r="A38" s="327">
        <v>7</v>
      </c>
      <c r="B38" s="328" t="s">
        <v>738</v>
      </c>
      <c r="C38" s="327" t="s">
        <v>331</v>
      </c>
      <c r="D38" s="329" t="s">
        <v>773</v>
      </c>
      <c r="E38" s="332">
        <v>1901901.21</v>
      </c>
      <c r="F38" s="332">
        <v>1901901.21</v>
      </c>
      <c r="G38" s="332">
        <f t="shared" si="9"/>
        <v>0</v>
      </c>
      <c r="H38" s="332"/>
      <c r="I38" s="332"/>
      <c r="J38" s="332"/>
      <c r="K38" s="332"/>
      <c r="L38" s="332"/>
      <c r="M38" s="332"/>
      <c r="N38" s="332"/>
      <c r="O38" s="332"/>
      <c r="P38" s="332"/>
      <c r="Q38" s="332"/>
      <c r="R38" s="332"/>
      <c r="S38" s="332"/>
      <c r="T38" s="332">
        <f>SUM(H38:S38)</f>
        <v>0</v>
      </c>
      <c r="U38" s="332">
        <v>0</v>
      </c>
      <c r="V38" s="332">
        <v>0</v>
      </c>
      <c r="W38" s="332">
        <v>0</v>
      </c>
      <c r="X38" s="333"/>
      <c r="Z38" s="334">
        <f t="shared" si="10"/>
        <v>0</v>
      </c>
    </row>
    <row r="39" spans="1:26" s="330" customFormat="1" ht="45" x14ac:dyDescent="0.25">
      <c r="A39" s="327">
        <v>8</v>
      </c>
      <c r="B39" s="328" t="s">
        <v>739</v>
      </c>
      <c r="C39" s="327" t="s">
        <v>331</v>
      </c>
      <c r="D39" s="329" t="s">
        <v>774</v>
      </c>
      <c r="E39" s="332">
        <f>480755.16+12744.01</f>
        <v>493499.17</v>
      </c>
      <c r="F39" s="332">
        <v>283848.21999999997</v>
      </c>
      <c r="G39" s="332">
        <f t="shared" si="9"/>
        <v>209650.95</v>
      </c>
      <c r="H39" s="332"/>
      <c r="I39" s="332">
        <v>41124.93</v>
      </c>
      <c r="J39" s="332">
        <v>41124.93</v>
      </c>
      <c r="K39" s="332">
        <v>41124.93</v>
      </c>
      <c r="L39" s="332">
        <v>41124.93</v>
      </c>
      <c r="M39" s="335">
        <f>41124.93</f>
        <v>41124.93</v>
      </c>
      <c r="N39" s="332"/>
      <c r="O39" s="332"/>
      <c r="P39" s="332"/>
      <c r="Q39" s="332"/>
      <c r="R39" s="332"/>
      <c r="S39" s="332"/>
      <c r="T39" s="332">
        <f>SUM(H39:S39)</f>
        <v>205624.65</v>
      </c>
      <c r="U39" s="332">
        <v>0</v>
      </c>
      <c r="V39" s="332">
        <v>0</v>
      </c>
      <c r="W39" s="332">
        <v>0</v>
      </c>
      <c r="X39" s="333"/>
      <c r="Z39" s="334">
        <f t="shared" si="10"/>
        <v>4026.3000000000175</v>
      </c>
    </row>
    <row r="40" spans="1:26" s="330" customFormat="1" ht="45" x14ac:dyDescent="0.25">
      <c r="A40" s="327">
        <v>9</v>
      </c>
      <c r="B40" s="328" t="s">
        <v>740</v>
      </c>
      <c r="C40" s="327" t="s">
        <v>331</v>
      </c>
      <c r="D40" s="329" t="s">
        <v>759</v>
      </c>
      <c r="E40" s="332">
        <v>123275.4</v>
      </c>
      <c r="F40" s="332">
        <v>61637.7</v>
      </c>
      <c r="G40" s="332">
        <f t="shared" si="9"/>
        <v>61637.7</v>
      </c>
      <c r="H40" s="332">
        <v>0</v>
      </c>
      <c r="I40" s="332">
        <v>0</v>
      </c>
      <c r="J40" s="332">
        <v>30818.85</v>
      </c>
      <c r="K40" s="332">
        <v>0</v>
      </c>
      <c r="L40" s="332">
        <v>0</v>
      </c>
      <c r="M40" s="332">
        <v>0</v>
      </c>
      <c r="N40" s="332">
        <v>0</v>
      </c>
      <c r="O40" s="332">
        <v>0</v>
      </c>
      <c r="P40" s="332">
        <v>30818.85</v>
      </c>
      <c r="Q40" s="332">
        <v>0</v>
      </c>
      <c r="R40" s="332">
        <v>0</v>
      </c>
      <c r="S40" s="332">
        <v>0</v>
      </c>
      <c r="T40" s="332">
        <f t="shared" ref="T40" si="12">SUM(H40:S40)</f>
        <v>61637.7</v>
      </c>
      <c r="U40" s="332">
        <v>0</v>
      </c>
      <c r="V40" s="332">
        <v>0</v>
      </c>
      <c r="W40" s="332">
        <v>0</v>
      </c>
      <c r="X40" s="333"/>
      <c r="Z40" s="334">
        <f t="shared" si="10"/>
        <v>0</v>
      </c>
    </row>
    <row r="41" spans="1:26" s="330" customFormat="1" ht="45" x14ac:dyDescent="0.25">
      <c r="A41" s="327">
        <v>10</v>
      </c>
      <c r="B41" s="328" t="s">
        <v>740</v>
      </c>
      <c r="C41" s="327" t="s">
        <v>331</v>
      </c>
      <c r="D41" s="329" t="s">
        <v>760</v>
      </c>
      <c r="E41" s="332">
        <v>180200.424</v>
      </c>
      <c r="F41" s="332">
        <v>90100.22</v>
      </c>
      <c r="G41" s="332">
        <f>E41-F41</f>
        <v>90100.203999999998</v>
      </c>
      <c r="H41" s="332">
        <v>0</v>
      </c>
      <c r="I41" s="332">
        <v>0</v>
      </c>
      <c r="J41" s="332">
        <f>F41/2</f>
        <v>45050.11</v>
      </c>
      <c r="K41" s="332">
        <v>0</v>
      </c>
      <c r="L41" s="332">
        <v>0</v>
      </c>
      <c r="M41" s="332">
        <v>0</v>
      </c>
      <c r="N41" s="332">
        <v>0</v>
      </c>
      <c r="O41" s="332">
        <v>0</v>
      </c>
      <c r="P41" s="332">
        <v>45050.11</v>
      </c>
      <c r="Q41" s="332">
        <v>0</v>
      </c>
      <c r="R41" s="332">
        <v>0</v>
      </c>
      <c r="S41" s="332">
        <v>0</v>
      </c>
      <c r="T41" s="332">
        <f>SUM(H41:S41)</f>
        <v>90100.22</v>
      </c>
      <c r="U41" s="332">
        <v>0</v>
      </c>
      <c r="V41" s="332">
        <v>0</v>
      </c>
      <c r="W41" s="332">
        <v>0</v>
      </c>
      <c r="X41" s="333"/>
      <c r="Z41" s="334">
        <f t="shared" si="10"/>
        <v>-1.6000000003259629E-2</v>
      </c>
    </row>
    <row r="42" spans="1:26" s="330" customFormat="1" ht="30" x14ac:dyDescent="0.25">
      <c r="A42" s="327">
        <v>11</v>
      </c>
      <c r="B42" s="328" t="s">
        <v>741</v>
      </c>
      <c r="C42" s="327" t="s">
        <v>331</v>
      </c>
      <c r="D42" s="329" t="s">
        <v>775</v>
      </c>
      <c r="E42" s="332">
        <v>396556.6</v>
      </c>
      <c r="F42" s="332">
        <v>396556.6</v>
      </c>
      <c r="G42" s="332">
        <f>E42-F42</f>
        <v>0</v>
      </c>
      <c r="H42" s="332"/>
      <c r="I42" s="332"/>
      <c r="J42" s="332"/>
      <c r="K42" s="332"/>
      <c r="L42" s="332"/>
      <c r="M42" s="332"/>
      <c r="N42" s="332"/>
      <c r="O42" s="332"/>
      <c r="P42" s="332"/>
      <c r="Q42" s="332"/>
      <c r="R42" s="332"/>
      <c r="S42" s="332"/>
      <c r="T42" s="332">
        <f>SUM(H42:S42)</f>
        <v>0</v>
      </c>
      <c r="U42" s="332">
        <v>0</v>
      </c>
      <c r="V42" s="332">
        <v>0</v>
      </c>
      <c r="W42" s="332">
        <v>0</v>
      </c>
      <c r="X42" s="333"/>
      <c r="Z42" s="334"/>
    </row>
    <row r="43" spans="1:26" x14ac:dyDescent="0.25">
      <c r="A43" s="346"/>
      <c r="B43" s="347"/>
      <c r="C43" s="346"/>
      <c r="D43" s="348"/>
      <c r="E43" s="347"/>
      <c r="F43" s="347"/>
      <c r="G43" s="347"/>
      <c r="H43" s="347"/>
      <c r="I43" s="347"/>
      <c r="J43" s="347"/>
      <c r="K43" s="347"/>
      <c r="L43" s="347"/>
      <c r="M43" s="347"/>
      <c r="N43" s="347"/>
      <c r="O43" s="347"/>
      <c r="P43" s="347"/>
      <c r="Q43" s="347"/>
      <c r="R43" s="347"/>
      <c r="S43" s="347"/>
      <c r="T43" s="347"/>
      <c r="U43" s="347"/>
      <c r="V43" s="347"/>
      <c r="W43" s="347"/>
      <c r="X43" s="348"/>
    </row>
    <row r="44" spans="1:26" x14ac:dyDescent="0.25">
      <c r="A44" s="339"/>
      <c r="B44" s="340"/>
      <c r="C44" s="339"/>
      <c r="D44" s="341"/>
      <c r="E44" s="344">
        <f t="shared" ref="E44:V44" si="13">SUM(E32:E43)</f>
        <v>79589439.244000003</v>
      </c>
      <c r="F44" s="344">
        <f t="shared" si="13"/>
        <v>36568446.440000005</v>
      </c>
      <c r="G44" s="344">
        <f t="shared" si="13"/>
        <v>43020992.804000013</v>
      </c>
      <c r="H44" s="344">
        <f t="shared" si="13"/>
        <v>17025.77</v>
      </c>
      <c r="I44" s="344">
        <f t="shared" si="13"/>
        <v>41124.93</v>
      </c>
      <c r="J44" s="344">
        <f t="shared" si="13"/>
        <v>2673493.89</v>
      </c>
      <c r="K44" s="344">
        <f t="shared" si="13"/>
        <v>18352671.787</v>
      </c>
      <c r="L44" s="344">
        <f t="shared" si="13"/>
        <v>3232093.3000000003</v>
      </c>
      <c r="M44" s="344">
        <f t="shared" si="13"/>
        <v>292637.49</v>
      </c>
      <c r="N44" s="344">
        <f t="shared" si="13"/>
        <v>199983.5</v>
      </c>
      <c r="O44" s="344">
        <f t="shared" si="13"/>
        <v>8747789.3399999999</v>
      </c>
      <c r="P44" s="344">
        <f t="shared" si="13"/>
        <v>75868.959999999992</v>
      </c>
      <c r="Q44" s="344">
        <f t="shared" si="13"/>
        <v>199983.5</v>
      </c>
      <c r="R44" s="344">
        <f t="shared" si="13"/>
        <v>0</v>
      </c>
      <c r="S44" s="344">
        <f t="shared" si="13"/>
        <v>5298350.13</v>
      </c>
      <c r="T44" s="344">
        <f t="shared" si="13"/>
        <v>39131022.597000003</v>
      </c>
      <c r="U44" s="344">
        <f t="shared" si="13"/>
        <v>1434067.01</v>
      </c>
      <c r="V44" s="344">
        <f t="shared" si="13"/>
        <v>1554006.7500000016</v>
      </c>
      <c r="W44" s="344">
        <f>SUM(W32:W43)</f>
        <v>0</v>
      </c>
      <c r="X44" s="345"/>
    </row>
    <row r="45" spans="1:26" x14ac:dyDescent="0.25">
      <c r="A45" s="346"/>
      <c r="B45" s="331" t="s">
        <v>742</v>
      </c>
      <c r="C45" s="346"/>
      <c r="D45" s="348"/>
      <c r="E45" s="347"/>
      <c r="F45" s="347"/>
      <c r="G45" s="347"/>
      <c r="H45" s="347"/>
      <c r="I45" s="347"/>
      <c r="J45" s="347"/>
      <c r="K45" s="347"/>
      <c r="L45" s="347"/>
      <c r="M45" s="347"/>
      <c r="N45" s="347"/>
      <c r="O45" s="347"/>
      <c r="P45" s="347"/>
      <c r="Q45" s="347"/>
      <c r="R45" s="347"/>
      <c r="S45" s="347"/>
      <c r="T45" s="347"/>
      <c r="U45" s="347"/>
      <c r="V45" s="347"/>
      <c r="W45" s="347"/>
      <c r="X45" s="348"/>
    </row>
    <row r="46" spans="1:26" s="330" customFormat="1" x14ac:dyDescent="0.25">
      <c r="A46" s="327"/>
      <c r="B46" s="328"/>
      <c r="C46" s="327"/>
      <c r="D46" s="329"/>
      <c r="E46" s="332"/>
      <c r="F46" s="332"/>
      <c r="G46" s="332"/>
      <c r="H46" s="332"/>
      <c r="I46" s="332"/>
      <c r="J46" s="332"/>
      <c r="K46" s="332"/>
      <c r="L46" s="332"/>
      <c r="M46" s="332"/>
      <c r="N46" s="332"/>
      <c r="O46" s="332"/>
      <c r="P46" s="332"/>
      <c r="Q46" s="332"/>
      <c r="R46" s="332"/>
      <c r="S46" s="332"/>
      <c r="T46" s="332"/>
      <c r="U46" s="332"/>
      <c r="V46" s="332"/>
      <c r="W46" s="332"/>
      <c r="X46" s="333"/>
    </row>
    <row r="47" spans="1:26" s="330" customFormat="1" x14ac:dyDescent="0.25">
      <c r="A47" s="327"/>
      <c r="B47" s="328"/>
      <c r="C47" s="327"/>
      <c r="D47" s="329"/>
      <c r="E47" s="332"/>
      <c r="F47" s="332"/>
      <c r="G47" s="332"/>
      <c r="H47" s="332"/>
      <c r="I47" s="332"/>
      <c r="J47" s="332"/>
      <c r="K47" s="332"/>
      <c r="L47" s="332"/>
      <c r="M47" s="332"/>
      <c r="N47" s="332"/>
      <c r="O47" s="332"/>
      <c r="P47" s="332"/>
      <c r="Q47" s="332"/>
      <c r="R47" s="332"/>
      <c r="S47" s="332"/>
      <c r="T47" s="332"/>
      <c r="U47" s="332"/>
      <c r="V47" s="332"/>
      <c r="W47" s="332"/>
      <c r="X47" s="333"/>
    </row>
    <row r="48" spans="1:26" s="330" customFormat="1" x14ac:dyDescent="0.25">
      <c r="A48" s="327"/>
      <c r="B48" s="328"/>
      <c r="C48" s="327"/>
      <c r="D48" s="329"/>
      <c r="E48" s="332"/>
      <c r="F48" s="332"/>
      <c r="G48" s="332"/>
      <c r="H48" s="332"/>
      <c r="I48" s="332"/>
      <c r="J48" s="332"/>
      <c r="K48" s="332"/>
      <c r="L48" s="332"/>
      <c r="M48" s="332"/>
      <c r="N48" s="332"/>
      <c r="O48" s="332"/>
      <c r="P48" s="332"/>
      <c r="Q48" s="332"/>
      <c r="R48" s="332"/>
      <c r="S48" s="332"/>
      <c r="T48" s="332"/>
      <c r="U48" s="332"/>
      <c r="V48" s="332"/>
      <c r="W48" s="332"/>
      <c r="X48" s="333"/>
    </row>
    <row r="49" spans="1:24" s="330" customFormat="1" x14ac:dyDescent="0.25">
      <c r="A49" s="339"/>
      <c r="B49" s="340"/>
      <c r="C49" s="339"/>
      <c r="D49" s="341"/>
      <c r="E49" s="342">
        <f>SUM(E46:E48)</f>
        <v>0</v>
      </c>
      <c r="F49" s="342"/>
      <c r="G49" s="342">
        <f t="shared" ref="G49:X49" si="14">SUM(G46:G48)</f>
        <v>0</v>
      </c>
      <c r="H49" s="342">
        <f t="shared" si="14"/>
        <v>0</v>
      </c>
      <c r="I49" s="342">
        <f t="shared" si="14"/>
        <v>0</v>
      </c>
      <c r="J49" s="342">
        <f t="shared" si="14"/>
        <v>0</v>
      </c>
      <c r="K49" s="342">
        <f t="shared" si="14"/>
        <v>0</v>
      </c>
      <c r="L49" s="342">
        <f t="shared" si="14"/>
        <v>0</v>
      </c>
      <c r="M49" s="342">
        <f t="shared" si="14"/>
        <v>0</v>
      </c>
      <c r="N49" s="342">
        <f t="shared" si="14"/>
        <v>0</v>
      </c>
      <c r="O49" s="342">
        <f t="shared" si="14"/>
        <v>0</v>
      </c>
      <c r="P49" s="342">
        <f t="shared" si="14"/>
        <v>0</v>
      </c>
      <c r="Q49" s="342">
        <f t="shared" si="14"/>
        <v>0</v>
      </c>
      <c r="R49" s="342">
        <f t="shared" si="14"/>
        <v>0</v>
      </c>
      <c r="S49" s="342">
        <f t="shared" si="14"/>
        <v>0</v>
      </c>
      <c r="T49" s="342">
        <f>SUM(T46:T48)</f>
        <v>0</v>
      </c>
      <c r="U49" s="342">
        <f t="shared" si="14"/>
        <v>0</v>
      </c>
      <c r="V49" s="342">
        <f t="shared" si="14"/>
        <v>0</v>
      </c>
      <c r="W49" s="342">
        <f t="shared" si="14"/>
        <v>0</v>
      </c>
      <c r="X49" s="350">
        <f t="shared" si="14"/>
        <v>0</v>
      </c>
    </row>
    <row r="50" spans="1:24" x14ac:dyDescent="0.25">
      <c r="A50" s="346"/>
      <c r="B50" s="347"/>
      <c r="C50" s="346"/>
      <c r="D50" s="348"/>
      <c r="E50" s="347"/>
      <c r="F50" s="347"/>
      <c r="G50" s="347"/>
      <c r="H50" s="347"/>
      <c r="I50" s="347"/>
      <c r="J50" s="347"/>
      <c r="K50" s="347"/>
      <c r="L50" s="347"/>
      <c r="M50" s="347"/>
      <c r="N50" s="347"/>
      <c r="O50" s="347"/>
      <c r="P50" s="347"/>
      <c r="Q50" s="347"/>
      <c r="R50" s="347"/>
      <c r="S50" s="347"/>
      <c r="T50" s="347"/>
      <c r="U50" s="347"/>
      <c r="V50" s="347"/>
      <c r="W50" s="347"/>
      <c r="X50" s="348"/>
    </row>
    <row r="51" spans="1:24" s="330" customFormat="1" x14ac:dyDescent="0.25">
      <c r="A51" s="351"/>
      <c r="B51" s="352"/>
      <c r="C51" s="351"/>
      <c r="D51" s="353" t="s">
        <v>557</v>
      </c>
      <c r="E51" s="354">
        <f t="shared" ref="E51:W51" si="15">E14+E24+E29+E44+E49</f>
        <v>459460005.46619999</v>
      </c>
      <c r="F51" s="354">
        <f t="shared" si="15"/>
        <v>98700892.100000009</v>
      </c>
      <c r="G51" s="354">
        <f t="shared" si="15"/>
        <v>360759113.36620003</v>
      </c>
      <c r="H51" s="354">
        <f t="shared" si="15"/>
        <v>4114071.8600000003</v>
      </c>
      <c r="I51" s="354">
        <f t="shared" si="15"/>
        <v>2556757.85</v>
      </c>
      <c r="J51" s="354">
        <f t="shared" si="15"/>
        <v>6629073.2400000002</v>
      </c>
      <c r="K51" s="354">
        <f t="shared" si="15"/>
        <v>25678731.147</v>
      </c>
      <c r="L51" s="354">
        <f t="shared" si="15"/>
        <v>5747726.2200000007</v>
      </c>
      <c r="M51" s="354">
        <f t="shared" si="15"/>
        <v>6747234.4799999986</v>
      </c>
      <c r="N51" s="354">
        <f t="shared" si="15"/>
        <v>1354061.98</v>
      </c>
      <c r="O51" s="354">
        <f t="shared" si="15"/>
        <v>9870199.8200000003</v>
      </c>
      <c r="P51" s="354">
        <f t="shared" si="15"/>
        <v>3434976.99</v>
      </c>
      <c r="Q51" s="354">
        <f t="shared" si="15"/>
        <v>343741.93</v>
      </c>
      <c r="R51" s="354">
        <f t="shared" si="15"/>
        <v>113600</v>
      </c>
      <c r="S51" s="354">
        <f t="shared" si="15"/>
        <v>6882055</v>
      </c>
      <c r="T51" s="354">
        <f t="shared" si="15"/>
        <v>73472230.517000005</v>
      </c>
      <c r="U51" s="354">
        <f t="shared" si="15"/>
        <v>7829852.7322000004</v>
      </c>
      <c r="V51" s="354">
        <f t="shared" si="15"/>
        <v>7313792.4700000016</v>
      </c>
      <c r="W51" s="354">
        <f t="shared" si="15"/>
        <v>11132684.940000005</v>
      </c>
      <c r="X51" s="355">
        <f>X14+X29+X44+X49</f>
        <v>0</v>
      </c>
    </row>
    <row r="52" spans="1:24" s="330" customFormat="1" x14ac:dyDescent="0.25">
      <c r="A52" s="356"/>
      <c r="C52" s="356"/>
      <c r="D52" s="357"/>
      <c r="E52" s="358"/>
      <c r="F52" s="358"/>
      <c r="G52" s="358"/>
      <c r="H52" s="358"/>
      <c r="I52" s="358"/>
      <c r="J52" s="358"/>
      <c r="K52" s="358"/>
      <c r="L52" s="358"/>
      <c r="M52" s="358"/>
      <c r="N52" s="358"/>
      <c r="O52" s="358"/>
      <c r="P52" s="358"/>
      <c r="Q52" s="358"/>
      <c r="R52" s="358"/>
      <c r="S52" s="358"/>
      <c r="T52" s="358"/>
      <c r="U52" s="358"/>
      <c r="V52" s="358"/>
      <c r="W52" s="358"/>
      <c r="X52" s="359"/>
    </row>
    <row r="53" spans="1:24" s="361" customFormat="1" x14ac:dyDescent="0.25">
      <c r="A53" s="360"/>
      <c r="C53" s="360"/>
      <c r="D53" s="362"/>
      <c r="G53" s="363"/>
      <c r="X53" s="362"/>
    </row>
    <row r="55" spans="1:24" x14ac:dyDescent="0.25">
      <c r="G55" s="322"/>
      <c r="T55" s="324"/>
      <c r="U55" s="324"/>
      <c r="V55" s="324"/>
      <c r="W55" s="324"/>
    </row>
    <row r="56" spans="1:24" x14ac:dyDescent="0.25">
      <c r="T56" s="364"/>
    </row>
  </sheetData>
  <mergeCells count="13">
    <mergeCell ref="X3:X4"/>
    <mergeCell ref="G3:G4"/>
    <mergeCell ref="H3:S3"/>
    <mergeCell ref="T3:T4"/>
    <mergeCell ref="U3:U4"/>
    <mergeCell ref="V3:V4"/>
    <mergeCell ref="W3:W4"/>
    <mergeCell ref="F3:F4"/>
    <mergeCell ref="A3:A4"/>
    <mergeCell ref="B3:B4"/>
    <mergeCell ref="C3:C4"/>
    <mergeCell ref="D3:D4"/>
    <mergeCell ref="E3:E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Project Status 2019</vt:lpstr>
      <vt:lpstr>Project Status 2020</vt:lpstr>
      <vt:lpstr>Billing Status (August 2020)</vt:lpstr>
      <vt:lpstr>Billing Status</vt:lpstr>
      <vt:lpstr>Outstanding Payment</vt:lpstr>
      <vt:lpstr>Risk List okt  2020</vt:lpstr>
      <vt:lpstr>Closed Issues</vt:lpstr>
      <vt:lpstr>Billing Plan Y2020</vt:lpstr>
      <vt:lpstr>'Billing Status'!Print_Area</vt:lpstr>
      <vt:lpstr>'Project Status 2019'!Print_Area</vt:lpstr>
      <vt:lpstr>'Project Status 2020'!Print_Area</vt:lpstr>
      <vt:lpstr>'Billing Status'!Print_Titles</vt:lpstr>
      <vt:lpstr>'Project Status 2019'!Print_Titles</vt:lpstr>
      <vt:lpstr>'Project Status 2020'!Print_Titles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Lenny Ruby Atan;Norhasina Hamzah</dc:creator>
  <cp:keywords>H</cp:keywords>
  <cp:lastModifiedBy>Ahmad Puzi Kadir</cp:lastModifiedBy>
  <cp:lastPrinted>2020-10-02T02:58:21Z</cp:lastPrinted>
  <dcterms:created xsi:type="dcterms:W3CDTF">2016-03-29T09:01:04Z</dcterms:created>
  <dcterms:modified xsi:type="dcterms:W3CDTF">2020-12-02T12:59:15Z</dcterms:modified>
</cp:coreProperties>
</file>