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VAM\Desktop\MIT Project\Finance PROJECT\References\"/>
    </mc:Choice>
  </mc:AlternateContent>
  <xr:revisionPtr revIDLastSave="0" documentId="13_ncr:1_{B76F99A1-E8A5-40EB-84D6-05FC113FF19D}" xr6:coauthVersionLast="47" xr6:coauthVersionMax="47" xr10:uidLastSave="{00000000-0000-0000-0000-000000000000}"/>
  <bookViews>
    <workbookView minimized="1" xWindow="6510" yWindow="-100" windowWidth="19200" windowHeight="9970" xr2:uid="{00000000-000D-0000-FFFF-FFFF00000000}"/>
  </bookViews>
  <sheets>
    <sheet name="FORECASTING 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5" i="5" l="1"/>
  <c r="L25" i="5"/>
  <c r="H141" i="5" l="1"/>
  <c r="H18" i="5"/>
  <c r="H12" i="5"/>
  <c r="M209" i="5" l="1"/>
  <c r="L209" i="5"/>
  <c r="L204" i="5"/>
  <c r="L203" i="5"/>
  <c r="L200" i="5"/>
  <c r="L199" i="5"/>
  <c r="L198" i="5"/>
  <c r="L201" i="5" s="1"/>
  <c r="M204" i="5"/>
  <c r="M205" i="5" s="1"/>
  <c r="M203" i="5"/>
  <c r="M200" i="5"/>
  <c r="M199" i="5"/>
  <c r="M198" i="5"/>
  <c r="M201" i="5" s="1"/>
  <c r="M206" i="5" s="1"/>
  <c r="M90" i="5"/>
  <c r="M89" i="5"/>
  <c r="F76" i="5"/>
  <c r="H14" i="5"/>
  <c r="M97" i="5"/>
  <c r="N97" i="5" s="1"/>
  <c r="N92" i="5"/>
  <c r="H20" i="5"/>
  <c r="B214" i="5"/>
  <c r="B212" i="5"/>
  <c r="B209" i="5"/>
  <c r="B208" i="5"/>
  <c r="B207" i="5"/>
  <c r="F195" i="5"/>
  <c r="N214" i="5" s="1"/>
  <c r="F173" i="5"/>
  <c r="E173" i="5"/>
  <c r="E169" i="5"/>
  <c r="E168" i="5"/>
  <c r="E167" i="5"/>
  <c r="E166" i="5"/>
  <c r="E163" i="5"/>
  <c r="E159" i="5"/>
  <c r="E158" i="5"/>
  <c r="E157" i="5"/>
  <c r="E156" i="5"/>
  <c r="E154" i="5"/>
  <c r="E152" i="5"/>
  <c r="H139" i="5"/>
  <c r="H138" i="5"/>
  <c r="D131" i="5"/>
  <c r="B211" i="5" s="1"/>
  <c r="F168" i="5"/>
  <c r="D119" i="5"/>
  <c r="C119" i="5"/>
  <c r="D117" i="5"/>
  <c r="B213" i="5" s="1"/>
  <c r="F166" i="5"/>
  <c r="D100" i="5"/>
  <c r="C100" i="5"/>
  <c r="H99" i="5"/>
  <c r="D87" i="5"/>
  <c r="C87" i="5"/>
  <c r="D82" i="5"/>
  <c r="F73" i="5"/>
  <c r="I65" i="5"/>
  <c r="I64" i="5"/>
  <c r="G64" i="5"/>
  <c r="I63" i="5"/>
  <c r="F192" i="5"/>
  <c r="G62" i="5"/>
  <c r="I61" i="5"/>
  <c r="I60" i="5"/>
  <c r="G60" i="5"/>
  <c r="I59" i="5"/>
  <c r="F190" i="5"/>
  <c r="G58" i="5"/>
  <c r="E57" i="5"/>
  <c r="D47" i="5"/>
  <c r="D33" i="5"/>
  <c r="C25" i="5"/>
  <c r="C35" i="5" s="1"/>
  <c r="D20" i="5"/>
  <c r="C20" i="5"/>
  <c r="D7" i="5"/>
  <c r="C7" i="5"/>
  <c r="D2" i="5"/>
  <c r="F57" i="5" s="1"/>
  <c r="I57" i="5" s="1"/>
  <c r="H100" i="5" l="1"/>
  <c r="I66" i="5"/>
  <c r="B210" i="5"/>
  <c r="L206" i="5"/>
  <c r="L211" i="5" s="1"/>
  <c r="E197" i="5" s="1"/>
  <c r="J216" i="5" s="1"/>
  <c r="L205" i="5"/>
  <c r="M211" i="5"/>
  <c r="F197" i="5" s="1"/>
  <c r="J217" i="5" s="1"/>
  <c r="F196" i="5"/>
  <c r="G66" i="5"/>
  <c r="E170" i="5"/>
  <c r="G59" i="5"/>
  <c r="G61" i="5"/>
  <c r="G63" i="5"/>
  <c r="G65" i="5"/>
  <c r="E160" i="5"/>
  <c r="E172" i="5" s="1"/>
  <c r="E174" i="5" s="1"/>
  <c r="N99" i="5"/>
  <c r="F169" i="5"/>
  <c r="H8" i="5"/>
  <c r="G191" i="5"/>
  <c r="D25" i="5"/>
  <c r="D35" i="5" s="1"/>
  <c r="F191" i="5"/>
  <c r="I58" i="5"/>
  <c r="I62" i="5"/>
  <c r="H137" i="5"/>
  <c r="G28" i="5" l="1"/>
  <c r="K41" i="5" s="1"/>
  <c r="I42" i="5" s="1"/>
  <c r="L45" i="5" s="1"/>
  <c r="E196" i="5"/>
  <c r="N217" i="5"/>
  <c r="N219" i="5" s="1"/>
  <c r="F198" i="5" s="1"/>
  <c r="I34" i="5"/>
  <c r="H45" i="5" s="1"/>
  <c r="B215" i="5"/>
  <c r="G192" i="5"/>
  <c r="G190" i="5"/>
  <c r="F71" i="5" l="1"/>
  <c r="K37" i="5"/>
  <c r="I38" i="5" s="1"/>
  <c r="J45" i="5" s="1"/>
  <c r="H47" i="5" s="1"/>
  <c r="F199" i="5" s="1"/>
  <c r="N198" i="5"/>
  <c r="C209" i="5"/>
  <c r="H116" i="5" l="1"/>
  <c r="H115" i="5"/>
  <c r="H117" i="5" s="1"/>
  <c r="F158" i="5"/>
  <c r="N203" i="5"/>
  <c r="F154" i="5"/>
  <c r="F156" i="5"/>
  <c r="N199" i="5"/>
  <c r="F159" i="5"/>
  <c r="N204" i="5"/>
  <c r="F157" i="5"/>
  <c r="N200" i="5"/>
  <c r="H135" i="5"/>
  <c r="H136" i="5"/>
  <c r="C208" i="5"/>
  <c r="N209" i="5" l="1"/>
  <c r="N205" i="5"/>
  <c r="N201" i="5"/>
  <c r="H87" i="5"/>
  <c r="H88" i="5" s="1"/>
  <c r="F163" i="5"/>
  <c r="H133" i="5"/>
  <c r="C210" i="5"/>
  <c r="G195" i="5" l="1"/>
  <c r="O214" i="5" s="1"/>
  <c r="N206" i="5"/>
  <c r="N211" i="5" s="1"/>
  <c r="G197" i="5" s="1"/>
  <c r="J218" i="5" s="1"/>
  <c r="O218" i="5" s="1"/>
  <c r="H90" i="5"/>
  <c r="H91" i="5" s="1"/>
  <c r="H92" i="5" s="1"/>
  <c r="H94" i="5" s="1"/>
  <c r="H97" i="5" s="1"/>
  <c r="O219" i="5" l="1"/>
  <c r="G198" i="5" s="1"/>
  <c r="F152" i="5"/>
  <c r="F160" i="5" s="1"/>
  <c r="C215" i="5"/>
  <c r="H130" i="5"/>
  <c r="C214" i="5" s="1"/>
  <c r="G196" i="5"/>
  <c r="C212" i="5"/>
  <c r="C213" i="5"/>
  <c r="H140" i="5" l="1"/>
  <c r="H142" i="5" s="1"/>
  <c r="H145" i="5" s="1"/>
  <c r="F167" i="5" l="1"/>
  <c r="F170" i="5" s="1"/>
  <c r="F172" i="5" s="1"/>
  <c r="F174" i="5" s="1"/>
  <c r="H124" i="5" l="1"/>
  <c r="H126" i="5" l="1"/>
  <c r="H131" i="5" s="1"/>
  <c r="C207" i="5"/>
  <c r="C211" i="5" l="1"/>
</calcChain>
</file>

<file path=xl/sharedStrings.xml><?xml version="1.0" encoding="utf-8"?>
<sst xmlns="http://schemas.openxmlformats.org/spreadsheetml/2006/main" count="310" uniqueCount="217">
  <si>
    <t>Sales</t>
  </si>
  <si>
    <t>Average</t>
  </si>
  <si>
    <t xml:space="preserve">GROWTH RATE </t>
  </si>
  <si>
    <t>INCOME STATEMENT</t>
  </si>
  <si>
    <t>(in millions of dollars)</t>
  </si>
  <si>
    <t>Costs except depreciation</t>
  </si>
  <si>
    <t>Depreciation</t>
  </si>
  <si>
    <t>Total operating costs</t>
  </si>
  <si>
    <t>EBIT</t>
  </si>
  <si>
    <t>Less Interest</t>
  </si>
  <si>
    <t>Earnings before taxes (EBT)</t>
  </si>
  <si>
    <t>Taxes (40%)</t>
  </si>
  <si>
    <t>NI before preferred dividends</t>
  </si>
  <si>
    <t>Preferred dividends</t>
  </si>
  <si>
    <t>NI available to common</t>
  </si>
  <si>
    <t>Dividends to common</t>
  </si>
  <si>
    <r>
      <t>Add. to retained earnings (</t>
    </r>
    <r>
      <rPr>
        <b/>
        <sz val="10"/>
        <rFont val="Symbol"/>
        <family val="1"/>
        <charset val="2"/>
      </rPr>
      <t>D</t>
    </r>
    <r>
      <rPr>
        <b/>
        <sz val="10"/>
        <rFont val="Times New Roman"/>
        <family val="1"/>
      </rPr>
      <t>RE)</t>
    </r>
  </si>
  <si>
    <t>Shares of common equity</t>
  </si>
  <si>
    <t>Dividends per share</t>
  </si>
  <si>
    <t>Price per share</t>
  </si>
  <si>
    <t xml:space="preserve">BALANCE SHEET </t>
  </si>
  <si>
    <t>Assets</t>
  </si>
  <si>
    <t>Cash</t>
  </si>
  <si>
    <t>ST Investments</t>
  </si>
  <si>
    <t>Accounts receivable</t>
  </si>
  <si>
    <t>Inventories</t>
  </si>
  <si>
    <t>Total current assets</t>
  </si>
  <si>
    <t>Net plant and equipment</t>
  </si>
  <si>
    <t>Total assets</t>
  </si>
  <si>
    <t>Liabilities and equity</t>
  </si>
  <si>
    <t>Accounts payable</t>
  </si>
  <si>
    <t>Accruals</t>
  </si>
  <si>
    <t>Notes payable</t>
  </si>
  <si>
    <t>Total current liabilities</t>
  </si>
  <si>
    <t>Long-term bonds</t>
  </si>
  <si>
    <t>Total liabilities</t>
  </si>
  <si>
    <t>Preferred stock</t>
  </si>
  <si>
    <t>Common stock</t>
  </si>
  <si>
    <t>Retained earnings</t>
  </si>
  <si>
    <t>Total common equity</t>
  </si>
  <si>
    <t>Total liabilities and equity</t>
  </si>
  <si>
    <t>AFN=</t>
  </si>
  <si>
    <t>-</t>
  </si>
  <si>
    <t>=</t>
  </si>
  <si>
    <t>Asset to Sales Ratio</t>
  </si>
  <si>
    <t>x</t>
  </si>
  <si>
    <t>growth rate</t>
  </si>
  <si>
    <t>Spontaneous Liab. to Sales Ratio</t>
  </si>
  <si>
    <t>Profit Margin</t>
  </si>
  <si>
    <t>Retention Ratio</t>
  </si>
  <si>
    <t>AFN</t>
  </si>
  <si>
    <t>Profit margin</t>
  </si>
  <si>
    <t>Preliminary</t>
  </si>
  <si>
    <t>Pro Forma Ratios</t>
  </si>
  <si>
    <t>Actual</t>
  </si>
  <si>
    <t>Historical</t>
  </si>
  <si>
    <t>Industry</t>
  </si>
  <si>
    <t>Forecast</t>
  </si>
  <si>
    <t>Composite</t>
  </si>
  <si>
    <t>Costs / Sales</t>
  </si>
  <si>
    <t>Depreciation / Net plant &amp; equip.</t>
  </si>
  <si>
    <t>Cash / Sales</t>
  </si>
  <si>
    <t>Accounts Rec. / Sales</t>
  </si>
  <si>
    <t>Inventory / Sales</t>
  </si>
  <si>
    <t>Net plant &amp; equip. / sales</t>
  </si>
  <si>
    <t>Accounts Pay. / Sales</t>
  </si>
  <si>
    <t>Accruals / Sales</t>
  </si>
  <si>
    <t>Long-term bonds/operating assets</t>
  </si>
  <si>
    <t>Other Inputs</t>
  </si>
  <si>
    <t>Sales Growth Rate</t>
  </si>
  <si>
    <t>Tax rate</t>
  </si>
  <si>
    <t>Dividend growth rate</t>
  </si>
  <si>
    <t>Interest rate on notes payable and short-term investments</t>
  </si>
  <si>
    <t>Interest rate on long-term bonds</t>
  </si>
  <si>
    <t>Coupon rate on preferred stock</t>
  </si>
  <si>
    <t>(3)</t>
  </si>
  <si>
    <t>(1)</t>
  </si>
  <si>
    <t>Additional funds needed (AFN)</t>
  </si>
  <si>
    <t>(2)</t>
  </si>
  <si>
    <t>MicroDrive Statement of Cash Flows for Years Ending Dec. 31</t>
  </si>
  <si>
    <t>Operating Activities</t>
  </si>
  <si>
    <t xml:space="preserve">   Net Income before preferred dividends</t>
  </si>
  <si>
    <t>Noncash adjustments</t>
  </si>
  <si>
    <t xml:space="preserve">   Depreciation and amortization</t>
  </si>
  <si>
    <t>Due to changes in working capital</t>
  </si>
  <si>
    <t xml:space="preserve">   Increase in accounts receivable</t>
  </si>
  <si>
    <t xml:space="preserve">   Increase in inventories</t>
  </si>
  <si>
    <t xml:space="preserve">   Increase in accounts payable</t>
  </si>
  <si>
    <t xml:space="preserve">   Increase in accruals</t>
  </si>
  <si>
    <t>Net cash provided by operating activities</t>
  </si>
  <si>
    <t>Long-term investing activities</t>
  </si>
  <si>
    <t xml:space="preserve">   Cash used to acquire fixed assets</t>
  </si>
  <si>
    <t>Financing Activities</t>
  </si>
  <si>
    <t xml:space="preserve">   Sale of short-term investments</t>
  </si>
  <si>
    <t xml:space="preserve">   Increase in notes payable</t>
  </si>
  <si>
    <t xml:space="preserve">   Increase in bonds</t>
  </si>
  <si>
    <t xml:space="preserve">   Payment of common and preferred dividends</t>
  </si>
  <si>
    <t>Net cash provided by financing activities</t>
  </si>
  <si>
    <t>Net cash flow</t>
  </si>
  <si>
    <t>Cash and securities at beginning of the year</t>
  </si>
  <si>
    <t>Cash and securities at end of the year</t>
  </si>
  <si>
    <r>
      <t>D</t>
    </r>
    <r>
      <rPr>
        <b/>
        <sz val="10"/>
        <rFont val="Times New Roman"/>
        <family val="1"/>
      </rPr>
      <t xml:space="preserve"> Required Assets</t>
    </r>
  </si>
  <si>
    <r>
      <t>D</t>
    </r>
    <r>
      <rPr>
        <b/>
        <sz val="10"/>
        <rFont val="Times New Roman"/>
        <family val="1"/>
      </rPr>
      <t xml:space="preserve"> Spontaneous Liabilities</t>
    </r>
  </si>
  <si>
    <r>
      <t>D</t>
    </r>
    <r>
      <rPr>
        <b/>
        <sz val="10"/>
        <rFont val="Times New Roman"/>
        <family val="1"/>
      </rPr>
      <t xml:space="preserve"> Retained Earnings</t>
    </r>
  </si>
  <si>
    <r>
      <t>D</t>
    </r>
    <r>
      <rPr>
        <b/>
        <sz val="10"/>
        <rFont val="Times New Roman"/>
        <family val="1"/>
      </rPr>
      <t xml:space="preserve"> Sales</t>
    </r>
  </si>
  <si>
    <r>
      <t>D</t>
    </r>
    <r>
      <rPr>
        <b/>
        <sz val="10"/>
        <rFont val="Times New Roman"/>
        <family val="1"/>
      </rPr>
      <t xml:space="preserve"> Sponta-neous Liabilities</t>
    </r>
  </si>
  <si>
    <t>ANALYSIS OF THE PLAN: FREE CASH FLOW, RATIOS, AND AFN</t>
  </si>
  <si>
    <t xml:space="preserve"> Model Inputs, AFN, and Key Ratios (Millions of Dollars)</t>
  </si>
  <si>
    <t xml:space="preserve"> MicroDrive, Inc.: Actual and Projected Balance Sheets (Millions of Dollars)</t>
  </si>
  <si>
    <t xml:space="preserve"> MicroDrive, Inc.: Actual and Projected Income Statements (Millions of Dollars)</t>
  </si>
  <si>
    <t>(4)</t>
  </si>
  <si>
    <t>Model Inputs</t>
  </si>
  <si>
    <t>Costs (excluding depreciation) as percent of sales</t>
  </si>
  <si>
    <t>Accounts receivable as percent of sales</t>
  </si>
  <si>
    <t>Inventory as percent of sales</t>
  </si>
  <si>
    <t>Model Outputs</t>
  </si>
  <si>
    <t>Net operating profit after taxes (NOPAT)</t>
  </si>
  <si>
    <t>Net operating working capital (NOWC)</t>
  </si>
  <si>
    <t>Total operating capital</t>
  </si>
  <si>
    <t>Free cash flow (FCF)</t>
  </si>
  <si>
    <t>Ratio Analysis</t>
  </si>
  <si>
    <t>Current ratio</t>
  </si>
  <si>
    <t>Inventory turnover</t>
  </si>
  <si>
    <t>Days sales outstanding</t>
  </si>
  <si>
    <t>Total assets turnover</t>
  </si>
  <si>
    <t>Debt ratio</t>
  </si>
  <si>
    <t>Return on assets</t>
  </si>
  <si>
    <t>Return on equity</t>
  </si>
  <si>
    <t>Return on invested capital</t>
  </si>
  <si>
    <t xml:space="preserve">FINANCIAL STATEMENT FORECASTING: THE PERCENT OF SALES METHOD  </t>
  </si>
  <si>
    <t xml:space="preserve">The following table shows key outputs of the preliminary plan. </t>
  </si>
  <si>
    <t xml:space="preserve">Average growth rate = </t>
  </si>
  <si>
    <t>MODEL 1</t>
  </si>
  <si>
    <t>FORECASTED SALES FOR 2008</t>
  </si>
  <si>
    <t>MODEL 2</t>
  </si>
  <si>
    <t xml:space="preserve">GROWTH RATE BY USING </t>
  </si>
  <si>
    <t>GROWTH RATE</t>
  </si>
  <si>
    <t>MODEL 3</t>
  </si>
  <si>
    <t>STEP1</t>
  </si>
  <si>
    <t>STEP2</t>
  </si>
  <si>
    <t>STEP3</t>
  </si>
  <si>
    <t>STEP4</t>
  </si>
  <si>
    <t>Analyze the historical "Pro Forma" ratios.  The ratios needed for the Pro Forma analysis are shown below.</t>
  </si>
  <si>
    <t>STEP 1</t>
  </si>
  <si>
    <t>STEP 2</t>
  </si>
  <si>
    <t>FORECAST BASIS</t>
  </si>
  <si>
    <t>Interest rate on ST and LT X 2007 ST+LT debt</t>
  </si>
  <si>
    <t>2008 DPSXNo.Of. Shares</t>
  </si>
  <si>
    <t>NI available to common-Dividend</t>
  </si>
  <si>
    <t>previous + 'PLUG' if needed</t>
  </si>
  <si>
    <t>same: no new issue</t>
  </si>
  <si>
    <t>2007 RE+2008 RE</t>
  </si>
  <si>
    <t>common stock+RE</t>
  </si>
  <si>
    <t>Required Assets (total assets)</t>
  </si>
  <si>
    <t>Accounts Payable</t>
  </si>
  <si>
    <t>Long term bonds</t>
  </si>
  <si>
    <t>Preferred Stock</t>
  </si>
  <si>
    <t>Common Stock</t>
  </si>
  <si>
    <t>Retained Earnings</t>
  </si>
  <si>
    <t>2007 notes payable</t>
  </si>
  <si>
    <t>TOTAL SOURCES OF FINANCING</t>
  </si>
  <si>
    <t>ADDITIONAL FUNDS NEEDED = REQUIRED ASSETS-SPECIFIED SOURCES OF FINANCING</t>
  </si>
  <si>
    <t xml:space="preserve"> growth rate (10%)* sales of 2007 (3000)</t>
  </si>
  <si>
    <t xml:space="preserve"> spantaneous liabilities = Accruals +Accounts Payables </t>
  </si>
  <si>
    <t>profit margin = NI available to common/ Sales</t>
  </si>
  <si>
    <t>retention ratio = additions to retained earnings/NI available</t>
  </si>
  <si>
    <t>Y -  Sales and  X -  year</t>
  </si>
  <si>
    <t>nper=4:PV=2058:FV=-3000</t>
  </si>
  <si>
    <t>sales = (1+growth rate)*2007 sales i.e.,3000</t>
  </si>
  <si>
    <t>(1+10%)X 2007 sales</t>
  </si>
  <si>
    <t>87% 2008 projectionX2008 sales</t>
  </si>
  <si>
    <t>short term interest rate</t>
  </si>
  <si>
    <t>long term interest rate</t>
  </si>
  <si>
    <t>long term bonds</t>
  </si>
  <si>
    <t>interest</t>
  </si>
  <si>
    <t>short term: Notes payable</t>
  </si>
  <si>
    <t>LESS:short term investments</t>
  </si>
  <si>
    <t>net short term debt</t>
  </si>
  <si>
    <t>Total interest</t>
  </si>
  <si>
    <t>INTEREST CALCULATION</t>
  </si>
  <si>
    <t>(1+8%)X2007 dividend per share</t>
  </si>
  <si>
    <t>0.33 : 2008 forecast X 2008 sales</t>
  </si>
  <si>
    <t>13%: 2008 forecast X 2008 sales</t>
  </si>
  <si>
    <t>21%: 2008 forecast X 2008 sales</t>
  </si>
  <si>
    <t>33%: 2008 forecast X 2008 sales</t>
  </si>
  <si>
    <t xml:space="preserve">THIS VALUE YOU HAVE TO USE TO ESTIMATE THE DEPRECIATION FOR 2008 </t>
  </si>
  <si>
    <t>2%: 2008 forecast X 2008 sales</t>
  </si>
  <si>
    <t>5%: 2008 forecast X 2008 sales</t>
  </si>
  <si>
    <t>BASED ON FORECASTED BALANCE SHEET, WE NEED 2197.58 MN OF OPERATING ASSETS TO SUPPORT COMPANY'S FORECASTED SALES OF 3300 MN.</t>
  </si>
  <si>
    <t xml:space="preserve">THIS VALUE IS DERIVED FROM 2007 BALANCE SHEET AND AFN CALCULATION </t>
  </si>
  <si>
    <t xml:space="preserve"> This forecasting method assumes that many items on the financial statements are proportional to sales. </t>
  </si>
  <si>
    <t>(57.50/53.00)-1</t>
  </si>
  <si>
    <t>10%X2007 preferred stock</t>
  </si>
  <si>
    <t xml:space="preserve">10%X2008 net plant new value </t>
  </si>
  <si>
    <t>DIFFERENCE BETWEEN TOTALS OF ASSETS AND LIABILITIES AND EQUITY IS BECAUSE OF ABSOLUTE VALUES. YOU MAY ROUND OFF THE VALUES.</t>
  </si>
  <si>
    <t>Specified sources of financing (FROM 2008 FORECASTED VALUES):</t>
  </si>
  <si>
    <t>EBIT*(1-T)</t>
  </si>
  <si>
    <t>cash</t>
  </si>
  <si>
    <t>A/R</t>
  </si>
  <si>
    <t>inventories</t>
  </si>
  <si>
    <t>total current assets</t>
  </si>
  <si>
    <t>A/P</t>
  </si>
  <si>
    <t>accruals</t>
  </si>
  <si>
    <t>total current liabilities</t>
  </si>
  <si>
    <t>NOWC</t>
  </si>
  <si>
    <t>CALCULATION FOR NET OPERATING WORKING CAPITAL (NOWC)</t>
  </si>
  <si>
    <t>net plant and EQIP</t>
  </si>
  <si>
    <t>TOTAL OPERATING CAPITAL = NOWC+NET PLANT AND EQUIPMENT</t>
  </si>
  <si>
    <t>TOTAL OPERATING CAPITAL</t>
  </si>
  <si>
    <t>FREE CASH FLOW</t>
  </si>
  <si>
    <t>net operating profit after taxes (NOPAT)</t>
  </si>
  <si>
    <t>LESS: Incremental operating capital</t>
  </si>
  <si>
    <r>
      <rPr>
        <b/>
        <sz val="11"/>
        <color theme="1"/>
        <rFont val="Calibri"/>
        <family val="2"/>
        <scheme val="minor"/>
      </rPr>
      <t>TREND</t>
    </r>
    <r>
      <rPr>
        <sz val="11"/>
        <color theme="1"/>
        <rFont val="Calibri"/>
        <family val="2"/>
        <scheme val="minor"/>
      </rPr>
      <t xml:space="preserve"> FUNCTION</t>
    </r>
  </si>
  <si>
    <r>
      <rPr>
        <b/>
        <sz val="11"/>
        <color theme="1"/>
        <rFont val="Calibri"/>
        <family val="2"/>
        <scheme val="minor"/>
      </rPr>
      <t>LOGGEST</t>
    </r>
    <r>
      <rPr>
        <sz val="11"/>
        <color theme="1"/>
        <rFont val="Calibri"/>
        <family val="2"/>
        <scheme val="minor"/>
      </rPr>
      <t xml:space="preserve"> FUNCTION</t>
    </r>
  </si>
  <si>
    <r>
      <rPr>
        <b/>
        <sz val="11"/>
        <color theme="1"/>
        <rFont val="Calibri"/>
        <family val="2"/>
        <scheme val="minor"/>
      </rPr>
      <t>RATE</t>
    </r>
    <r>
      <rPr>
        <sz val="11"/>
        <color theme="1"/>
        <rFont val="Calibri"/>
        <family val="2"/>
        <scheme val="minor"/>
      </rPr>
      <t xml:space="preserve"> FUNCTION</t>
    </r>
  </si>
  <si>
    <t>THIS VALUE IS LINKED TO 2008 BALANCE SHEET</t>
  </si>
  <si>
    <t>DIVIDEND/ PREFEFFED STOCK = 4/40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</si>
</sst>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0.0%"/>
    <numFmt numFmtId="166" formatCode="0.000"/>
    <numFmt numFmtId="167" formatCode="#,##0.0"/>
    <numFmt numFmtId="168" formatCode="_(&quot;$&quot;* #,##0.0_);_(&quot;$&quot;* \(#,##0.0\);_(&quot;$&quot;* &quot;-&quot;_);_(@_)"/>
    <numFmt numFmtId="169" formatCode="0.0"/>
    <numFmt numFmtId="170" formatCode="0.000%"/>
  </numFmts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0"/>
      <name val="Symbol"/>
      <family val="1"/>
      <charset val="2"/>
    </font>
    <font>
      <b/>
      <i/>
      <sz val="10"/>
      <name val="Times New Roman"/>
      <family val="1"/>
    </font>
    <font>
      <b/>
      <sz val="10"/>
      <color indexed="8"/>
      <name val="Times New Roman"/>
      <family val="1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Times New Roman"/>
      <family val="1"/>
    </font>
    <font>
      <b/>
      <u/>
      <sz val="10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2060"/>
      <name val="Times New Roman"/>
      <family val="1"/>
    </font>
    <font>
      <sz val="11"/>
      <color rgb="FF002060"/>
      <name val="Calibri"/>
      <family val="2"/>
      <scheme val="minor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name val="Times New Roman"/>
      <family val="1"/>
    </font>
    <font>
      <b/>
      <sz val="16"/>
      <name val="Arial"/>
      <family val="2"/>
    </font>
    <font>
      <sz val="16"/>
      <color rgb="FF002060"/>
      <name val="Calibri"/>
      <family val="2"/>
      <scheme val="minor"/>
    </font>
    <font>
      <sz val="14"/>
      <name val="Times New Roman"/>
      <family val="1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77">
    <xf numFmtId="0" fontId="0" fillId="0" borderId="0" xfId="0"/>
    <xf numFmtId="0" fontId="2" fillId="0" borderId="0" xfId="0" applyFont="1"/>
    <xf numFmtId="0" fontId="2" fillId="0" borderId="4" xfId="0" applyFont="1" applyBorder="1"/>
    <xf numFmtId="10" fontId="2" fillId="0" borderId="0" xfId="0" applyNumberFormat="1" applyFont="1"/>
    <xf numFmtId="9" fontId="9" fillId="0" borderId="4" xfId="0" applyNumberFormat="1" applyFont="1" applyBorder="1"/>
    <xf numFmtId="0" fontId="2" fillId="0" borderId="4" xfId="0" applyFont="1" applyBorder="1" applyAlignment="1">
      <alignment horizontal="right" vertical="center"/>
    </xf>
    <xf numFmtId="0" fontId="5" fillId="0" borderId="4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9" fillId="0" borderId="4" xfId="0" applyFont="1" applyBorder="1"/>
    <xf numFmtId="2" fontId="9" fillId="0" borderId="4" xfId="0" applyNumberFormat="1" applyFont="1" applyBorder="1"/>
    <xf numFmtId="0" fontId="2" fillId="0" borderId="4" xfId="0" applyFont="1" applyBorder="1" applyAlignment="1">
      <alignment horizontal="center" wrapText="1"/>
    </xf>
    <xf numFmtId="0" fontId="2" fillId="0" borderId="4" xfId="0" applyFont="1" applyBorder="1" applyAlignment="1">
      <alignment horizontal="right"/>
    </xf>
    <xf numFmtId="0" fontId="10" fillId="0" borderId="4" xfId="0" applyFont="1" applyBorder="1" applyAlignment="1">
      <alignment horizontal="center"/>
    </xf>
    <xf numFmtId="0" fontId="2" fillId="3" borderId="0" xfId="0" applyFont="1" applyFill="1"/>
    <xf numFmtId="164" fontId="2" fillId="3" borderId="0" xfId="0" applyNumberFormat="1" applyFont="1" applyFill="1"/>
    <xf numFmtId="10" fontId="6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/>
    </xf>
    <xf numFmtId="168" fontId="2" fillId="3" borderId="0" xfId="0" applyNumberFormat="1" applyFont="1" applyFill="1" applyAlignment="1">
      <alignment horizontal="left"/>
    </xf>
    <xf numFmtId="0" fontId="2" fillId="3" borderId="0" xfId="0" quotePrefix="1" applyFont="1" applyFill="1" applyAlignment="1">
      <alignment horizontal="left"/>
    </xf>
    <xf numFmtId="0" fontId="12" fillId="0" borderId="4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165" fontId="9" fillId="0" borderId="4" xfId="0" applyNumberFormat="1" applyFont="1" applyBorder="1"/>
    <xf numFmtId="169" fontId="2" fillId="0" borderId="4" xfId="0" applyNumberFormat="1" applyFont="1" applyBorder="1" applyAlignment="1">
      <alignment horizontal="right"/>
    </xf>
    <xf numFmtId="165" fontId="2" fillId="0" borderId="4" xfId="4" applyNumberFormat="1" applyFont="1" applyFill="1" applyBorder="1" applyAlignment="1">
      <alignment horizontal="right"/>
    </xf>
    <xf numFmtId="2" fontId="2" fillId="0" borderId="4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/>
    </xf>
    <xf numFmtId="0" fontId="8" fillId="0" borderId="4" xfId="1" applyFont="1" applyBorder="1"/>
    <xf numFmtId="0" fontId="3" fillId="0" borderId="4" xfId="1" applyFont="1" applyBorder="1" applyAlignment="1">
      <alignment horizontal="right"/>
    </xf>
    <xf numFmtId="1" fontId="2" fillId="0" borderId="4" xfId="1" applyNumberFormat="1" applyFont="1" applyBorder="1"/>
    <xf numFmtId="2" fontId="2" fillId="0" borderId="4" xfId="1" applyNumberFormat="1" applyFont="1" applyBorder="1"/>
    <xf numFmtId="0" fontId="2" fillId="3" borderId="4" xfId="0" applyFont="1" applyFill="1" applyBorder="1"/>
    <xf numFmtId="1" fontId="2" fillId="3" borderId="4" xfId="0" applyNumberFormat="1" applyFont="1" applyFill="1" applyBorder="1"/>
    <xf numFmtId="2" fontId="2" fillId="3" borderId="4" xfId="0" applyNumberFormat="1" applyFont="1" applyFill="1" applyBorder="1"/>
    <xf numFmtId="9" fontId="2" fillId="3" borderId="4" xfId="2" applyFont="1" applyFill="1" applyBorder="1"/>
    <xf numFmtId="167" fontId="2" fillId="3" borderId="4" xfId="0" applyNumberFormat="1" applyFont="1" applyFill="1" applyBorder="1"/>
    <xf numFmtId="0" fontId="6" fillId="3" borderId="4" xfId="0" applyFont="1" applyFill="1" applyBorder="1"/>
    <xf numFmtId="0" fontId="0" fillId="0" borderId="4" xfId="0" applyBorder="1"/>
    <xf numFmtId="0" fontId="15" fillId="0" borderId="4" xfId="0" applyFont="1" applyBorder="1"/>
    <xf numFmtId="2" fontId="15" fillId="0" borderId="4" xfId="0" applyNumberFormat="1" applyFont="1" applyBorder="1"/>
    <xf numFmtId="0" fontId="13" fillId="0" borderId="0" xfId="0" applyFont="1"/>
    <xf numFmtId="9" fontId="0" fillId="0" borderId="4" xfId="4" applyFont="1" applyBorder="1"/>
    <xf numFmtId="0" fontId="13" fillId="0" borderId="4" xfId="0" applyFont="1" applyBorder="1"/>
    <xf numFmtId="9" fontId="13" fillId="0" borderId="4" xfId="4" applyFont="1" applyBorder="1"/>
    <xf numFmtId="0" fontId="8" fillId="0" borderId="7" xfId="1" applyFont="1" applyBorder="1"/>
    <xf numFmtId="0" fontId="8" fillId="0" borderId="8" xfId="1" applyFont="1" applyBorder="1"/>
    <xf numFmtId="0" fontId="17" fillId="0" borderId="0" xfId="0" applyFont="1"/>
    <xf numFmtId="3" fontId="16" fillId="4" borderId="7" xfId="0" applyNumberFormat="1" applyFont="1" applyFill="1" applyBorder="1"/>
    <xf numFmtId="1" fontId="16" fillId="4" borderId="4" xfId="0" applyNumberFormat="1" applyFont="1" applyFill="1" applyBorder="1"/>
    <xf numFmtId="0" fontId="16" fillId="4" borderId="4" xfId="0" applyFont="1" applyFill="1" applyBorder="1"/>
    <xf numFmtId="2" fontId="16" fillId="4" borderId="4" xfId="0" applyNumberFormat="1" applyFont="1" applyFill="1" applyBorder="1"/>
    <xf numFmtId="2" fontId="16" fillId="4" borderId="0" xfId="0" applyNumberFormat="1" applyFont="1" applyFill="1"/>
    <xf numFmtId="0" fontId="16" fillId="4" borderId="0" xfId="0" applyFont="1" applyFill="1"/>
    <xf numFmtId="167" fontId="16" fillId="4" borderId="4" xfId="0" applyNumberFormat="1" applyFont="1" applyFill="1" applyBorder="1"/>
    <xf numFmtId="1" fontId="22" fillId="0" borderId="4" xfId="0" applyNumberFormat="1" applyFont="1" applyBorder="1"/>
    <xf numFmtId="0" fontId="22" fillId="0" borderId="4" xfId="0" applyFont="1" applyBorder="1"/>
    <xf numFmtId="2" fontId="22" fillId="0" borderId="4" xfId="0" applyNumberFormat="1" applyFont="1" applyBorder="1"/>
    <xf numFmtId="0" fontId="27" fillId="0" borderId="4" xfId="0" applyFont="1" applyBorder="1" applyAlignment="1">
      <alignment horizontal="center"/>
    </xf>
    <xf numFmtId="0" fontId="20" fillId="2" borderId="4" xfId="0" applyFont="1" applyFill="1" applyBorder="1"/>
    <xf numFmtId="0" fontId="0" fillId="3" borderId="0" xfId="0" applyFill="1"/>
    <xf numFmtId="0" fontId="17" fillId="3" borderId="0" xfId="0" applyFont="1" applyFill="1"/>
    <xf numFmtId="0" fontId="28" fillId="3" borderId="0" xfId="0" applyFont="1" applyFill="1"/>
    <xf numFmtId="0" fontId="24" fillId="3" borderId="0" xfId="0" applyFont="1" applyFill="1"/>
    <xf numFmtId="0" fontId="29" fillId="3" borderId="0" xfId="0" applyFont="1" applyFill="1"/>
    <xf numFmtId="9" fontId="23" fillId="0" borderId="4" xfId="4" applyFont="1" applyBorder="1" applyAlignment="1">
      <alignment horizontal="center"/>
    </xf>
    <xf numFmtId="9" fontId="23" fillId="0" borderId="4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1" fontId="18" fillId="0" borderId="4" xfId="0" applyNumberFormat="1" applyFont="1" applyBorder="1" applyAlignment="1">
      <alignment horizontal="center"/>
    </xf>
    <xf numFmtId="0" fontId="19" fillId="0" borderId="4" xfId="0" applyFont="1" applyBorder="1"/>
    <xf numFmtId="165" fontId="30" fillId="0" borderId="4" xfId="0" applyNumberFormat="1" applyFont="1" applyBorder="1" applyAlignment="1">
      <alignment horizontal="center"/>
    </xf>
    <xf numFmtId="0" fontId="31" fillId="3" borderId="0" xfId="0" applyFont="1" applyFill="1"/>
    <xf numFmtId="0" fontId="19" fillId="3" borderId="4" xfId="0" applyFont="1" applyFill="1" applyBorder="1"/>
    <xf numFmtId="9" fontId="14" fillId="0" borderId="4" xfId="0" applyNumberFormat="1" applyFont="1" applyBorder="1"/>
    <xf numFmtId="9" fontId="14" fillId="0" borderId="4" xfId="4" applyFont="1" applyBorder="1"/>
    <xf numFmtId="0" fontId="19" fillId="0" borderId="0" xfId="0" applyFont="1"/>
    <xf numFmtId="0" fontId="17" fillId="0" borderId="4" xfId="0" applyFont="1" applyBorder="1"/>
    <xf numFmtId="9" fontId="0" fillId="0" borderId="4" xfId="0" applyNumberFormat="1" applyBorder="1"/>
    <xf numFmtId="0" fontId="2" fillId="3" borderId="12" xfId="0" applyFont="1" applyFill="1" applyBorder="1"/>
    <xf numFmtId="2" fontId="2" fillId="3" borderId="12" xfId="0" applyNumberFormat="1" applyFont="1" applyFill="1" applyBorder="1"/>
    <xf numFmtId="0" fontId="0" fillId="0" borderId="12" xfId="0" applyBorder="1"/>
    <xf numFmtId="0" fontId="2" fillId="3" borderId="11" xfId="0" applyFont="1" applyFill="1" applyBorder="1"/>
    <xf numFmtId="2" fontId="2" fillId="3" borderId="11" xfId="0" applyNumberFormat="1" applyFont="1" applyFill="1" applyBorder="1"/>
    <xf numFmtId="0" fontId="0" fillId="0" borderId="11" xfId="0" applyBorder="1"/>
    <xf numFmtId="0" fontId="0" fillId="0" borderId="3" xfId="0" applyBorder="1"/>
    <xf numFmtId="0" fontId="2" fillId="3" borderId="14" xfId="0" applyFont="1" applyFill="1" applyBorder="1"/>
    <xf numFmtId="2" fontId="2" fillId="3" borderId="14" xfId="0" applyNumberFormat="1" applyFont="1" applyFill="1" applyBorder="1"/>
    <xf numFmtId="9" fontId="0" fillId="0" borderId="14" xfId="0" applyNumberFormat="1" applyBorder="1"/>
    <xf numFmtId="0" fontId="0" fillId="0" borderId="14" xfId="0" applyBorder="1"/>
    <xf numFmtId="0" fontId="0" fillId="0" borderId="2" xfId="0" applyBorder="1"/>
    <xf numFmtId="9" fontId="0" fillId="0" borderId="11" xfId="0" applyNumberFormat="1" applyBorder="1"/>
    <xf numFmtId="0" fontId="0" fillId="0" borderId="1" xfId="0" applyBorder="1"/>
    <xf numFmtId="0" fontId="2" fillId="3" borderId="13" xfId="0" applyFont="1" applyFill="1" applyBorder="1"/>
    <xf numFmtId="2" fontId="2" fillId="3" borderId="13" xfId="0" applyNumberFormat="1" applyFont="1" applyFill="1" applyBorder="1"/>
    <xf numFmtId="2" fontId="0" fillId="0" borderId="4" xfId="0" applyNumberFormat="1" applyBorder="1"/>
    <xf numFmtId="2" fontId="0" fillId="0" borderId="11" xfId="0" applyNumberFormat="1" applyBorder="1"/>
    <xf numFmtId="2" fontId="0" fillId="0" borderId="13" xfId="0" applyNumberFormat="1" applyBorder="1"/>
    <xf numFmtId="2" fontId="0" fillId="0" borderId="12" xfId="0" applyNumberFormat="1" applyBorder="1"/>
    <xf numFmtId="10" fontId="23" fillId="0" borderId="4" xfId="4" applyNumberFormat="1" applyFont="1" applyBorder="1" applyAlignment="1">
      <alignment horizontal="center"/>
    </xf>
    <xf numFmtId="10" fontId="23" fillId="0" borderId="4" xfId="0" applyNumberFormat="1" applyFont="1" applyBorder="1" applyAlignment="1">
      <alignment horizontal="center"/>
    </xf>
    <xf numFmtId="10" fontId="0" fillId="0" borderId="4" xfId="0" applyNumberFormat="1" applyBorder="1"/>
    <xf numFmtId="0" fontId="9" fillId="3" borderId="4" xfId="0" applyFont="1" applyFill="1" applyBorder="1"/>
    <xf numFmtId="9" fontId="9" fillId="3" borderId="4" xfId="0" applyNumberFormat="1" applyFont="1" applyFill="1" applyBorder="1"/>
    <xf numFmtId="0" fontId="0" fillId="0" borderId="15" xfId="0" applyBorder="1"/>
    <xf numFmtId="2" fontId="2" fillId="3" borderId="0" xfId="0" applyNumberFormat="1" applyFont="1" applyFill="1"/>
    <xf numFmtId="2" fontId="0" fillId="0" borderId="15" xfId="0" applyNumberFormat="1" applyBorder="1"/>
    <xf numFmtId="0" fontId="19" fillId="3" borderId="11" xfId="0" applyFont="1" applyFill="1" applyBorder="1"/>
    <xf numFmtId="2" fontId="19" fillId="3" borderId="11" xfId="0" applyNumberFormat="1" applyFont="1" applyFill="1" applyBorder="1"/>
    <xf numFmtId="0" fontId="32" fillId="0" borderId="11" xfId="0" applyFont="1" applyBorder="1"/>
    <xf numFmtId="2" fontId="32" fillId="0" borderId="11" xfId="0" applyNumberFormat="1" applyFont="1" applyBorder="1"/>
    <xf numFmtId="0" fontId="11" fillId="3" borderId="11" xfId="0" applyFont="1" applyFill="1" applyBorder="1"/>
    <xf numFmtId="2" fontId="11" fillId="3" borderId="11" xfId="0" applyNumberFormat="1" applyFont="1" applyFill="1" applyBorder="1"/>
    <xf numFmtId="0" fontId="33" fillId="0" borderId="11" xfId="0" applyFont="1" applyBorder="1"/>
    <xf numFmtId="2" fontId="33" fillId="0" borderId="11" xfId="0" applyNumberFormat="1" applyFont="1" applyBorder="1"/>
    <xf numFmtId="2" fontId="13" fillId="0" borderId="4" xfId="0" applyNumberFormat="1" applyFont="1" applyBorder="1"/>
    <xf numFmtId="2" fontId="0" fillId="0" borderId="0" xfId="0" applyNumberFormat="1"/>
    <xf numFmtId="9" fontId="9" fillId="3" borderId="11" xfId="0" applyNumberFormat="1" applyFont="1" applyFill="1" applyBorder="1"/>
    <xf numFmtId="0" fontId="9" fillId="0" borderId="4" xfId="0" applyFont="1" applyBorder="1" applyAlignment="1">
      <alignment horizontal="center"/>
    </xf>
    <xf numFmtId="0" fontId="9" fillId="5" borderId="4" xfId="0" applyFont="1" applyFill="1" applyBorder="1"/>
    <xf numFmtId="0" fontId="0" fillId="5" borderId="4" xfId="0" applyFill="1" applyBorder="1"/>
    <xf numFmtId="1" fontId="0" fillId="5" borderId="4" xfId="0" applyNumberFormat="1" applyFill="1" applyBorder="1"/>
    <xf numFmtId="0" fontId="13" fillId="5" borderId="4" xfId="0" applyFont="1" applyFill="1" applyBorder="1"/>
    <xf numFmtId="0" fontId="2" fillId="5" borderId="4" xfId="0" applyFont="1" applyFill="1" applyBorder="1"/>
    <xf numFmtId="0" fontId="17" fillId="5" borderId="4" xfId="0" applyFont="1" applyFill="1" applyBorder="1"/>
    <xf numFmtId="0" fontId="17" fillId="5" borderId="13" xfId="0" applyFont="1" applyFill="1" applyBorder="1"/>
    <xf numFmtId="0" fontId="0" fillId="5" borderId="13" xfId="0" applyFill="1" applyBorder="1"/>
    <xf numFmtId="0" fontId="17" fillId="5" borderId="12" xfId="0" applyFont="1" applyFill="1" applyBorder="1"/>
    <xf numFmtId="0" fontId="0" fillId="5" borderId="12" xfId="0" applyFill="1" applyBorder="1"/>
    <xf numFmtId="0" fontId="0" fillId="5" borderId="11" xfId="0" applyFill="1" applyBorder="1"/>
    <xf numFmtId="0" fontId="33" fillId="5" borderId="11" xfId="0" applyFont="1" applyFill="1" applyBorder="1"/>
    <xf numFmtId="9" fontId="0" fillId="0" borderId="12" xfId="0" applyNumberFormat="1" applyBorder="1"/>
    <xf numFmtId="0" fontId="2" fillId="5" borderId="12" xfId="0" applyFont="1" applyFill="1" applyBorder="1"/>
    <xf numFmtId="2" fontId="2" fillId="5" borderId="12" xfId="0" applyNumberFormat="1" applyFont="1" applyFill="1" applyBorder="1"/>
    <xf numFmtId="2" fontId="0" fillId="5" borderId="12" xfId="0" applyNumberFormat="1" applyFill="1" applyBorder="1"/>
    <xf numFmtId="0" fontId="0" fillId="0" borderId="0" xfId="0" applyAlignment="1">
      <alignment vertical="center"/>
    </xf>
    <xf numFmtId="2" fontId="0" fillId="0" borderId="3" xfId="0" applyNumberFormat="1" applyBorder="1"/>
    <xf numFmtId="0" fontId="0" fillId="0" borderId="16" xfId="0" applyBorder="1"/>
    <xf numFmtId="2" fontId="0" fillId="0" borderId="16" xfId="0" applyNumberFormat="1" applyBorder="1"/>
    <xf numFmtId="0" fontId="13" fillId="0" borderId="8" xfId="0" applyFont="1" applyBorder="1"/>
    <xf numFmtId="0" fontId="13" fillId="0" borderId="3" xfId="0" applyFont="1" applyBorder="1"/>
    <xf numFmtId="2" fontId="13" fillId="0" borderId="3" xfId="0" applyNumberFormat="1" applyFont="1" applyBorder="1"/>
    <xf numFmtId="0" fontId="0" fillId="0" borderId="0" xfId="0" applyAlignment="1">
      <alignment horizontal="center"/>
    </xf>
    <xf numFmtId="10" fontId="15" fillId="0" borderId="4" xfId="4" applyNumberFormat="1" applyFont="1" applyBorder="1"/>
    <xf numFmtId="170" fontId="13" fillId="0" borderId="4" xfId="0" applyNumberFormat="1" applyFont="1" applyBorder="1"/>
    <xf numFmtId="170" fontId="23" fillId="0" borderId="4" xfId="0" applyNumberFormat="1" applyFont="1" applyBorder="1"/>
    <xf numFmtId="9" fontId="0" fillId="6" borderId="4" xfId="4" applyFont="1" applyFill="1" applyBorder="1"/>
    <xf numFmtId="2" fontId="9" fillId="6" borderId="4" xfId="0" applyNumberFormat="1" applyFont="1" applyFill="1" applyBorder="1"/>
    <xf numFmtId="166" fontId="9" fillId="6" borderId="4" xfId="0" applyNumberFormat="1" applyFont="1" applyFill="1" applyBorder="1"/>
    <xf numFmtId="9" fontId="23" fillId="6" borderId="4" xfId="4" applyFont="1" applyFill="1" applyBorder="1" applyAlignment="1">
      <alignment horizontal="center"/>
    </xf>
    <xf numFmtId="10" fontId="23" fillId="6" borderId="4" xfId="4" applyNumberFormat="1" applyFont="1" applyFill="1" applyBorder="1" applyAlignment="1">
      <alignment horizontal="center"/>
    </xf>
    <xf numFmtId="2" fontId="0" fillId="6" borderId="11" xfId="0" applyNumberFormat="1" applyFill="1" applyBorder="1"/>
    <xf numFmtId="2" fontId="0" fillId="6" borderId="14" xfId="0" applyNumberFormat="1" applyFill="1" applyBorder="1"/>
    <xf numFmtId="2" fontId="0" fillId="6" borderId="4" xfId="0" applyNumberFormat="1" applyFill="1" applyBorder="1"/>
    <xf numFmtId="2" fontId="0" fillId="6" borderId="12" xfId="0" applyNumberFormat="1" applyFill="1" applyBorder="1"/>
    <xf numFmtId="0" fontId="2" fillId="7" borderId="4" xfId="0" applyFont="1" applyFill="1" applyBorder="1"/>
    <xf numFmtId="2" fontId="2" fillId="7" borderId="4" xfId="0" applyNumberFormat="1" applyFont="1" applyFill="1" applyBorder="1"/>
    <xf numFmtId="0" fontId="0" fillId="7" borderId="4" xfId="0" applyFill="1" applyBorder="1"/>
    <xf numFmtId="0" fontId="13" fillId="7" borderId="4" xfId="0" applyFont="1" applyFill="1" applyBorder="1"/>
    <xf numFmtId="0" fontId="26" fillId="0" borderId="0" xfId="0" applyFont="1" applyAlignment="1">
      <alignment horizontal="center" vertical="center"/>
    </xf>
    <xf numFmtId="0" fontId="21" fillId="3" borderId="5" xfId="0" applyFont="1" applyFill="1" applyBorder="1" applyAlignment="1">
      <alignment horizontal="center"/>
    </xf>
    <xf numFmtId="0" fontId="21" fillId="3" borderId="9" xfId="0" applyFont="1" applyFill="1" applyBorder="1" applyAlignment="1">
      <alignment horizontal="center"/>
    </xf>
    <xf numFmtId="0" fontId="21" fillId="3" borderId="6" xfId="0" applyFont="1" applyFill="1" applyBorder="1" applyAlignment="1">
      <alignment horizontal="center"/>
    </xf>
    <xf numFmtId="0" fontId="21" fillId="3" borderId="5" xfId="0" quotePrefix="1" applyFont="1" applyFill="1" applyBorder="1" applyAlignment="1">
      <alignment horizontal="center"/>
    </xf>
    <xf numFmtId="0" fontId="21" fillId="3" borderId="9" xfId="0" quotePrefix="1" applyFont="1" applyFill="1" applyBorder="1" applyAlignment="1">
      <alignment horizontal="center"/>
    </xf>
    <xf numFmtId="0" fontId="21" fillId="3" borderId="6" xfId="0" quotePrefix="1" applyFont="1" applyFill="1" applyBorder="1" applyAlignment="1">
      <alignment horizontal="center"/>
    </xf>
    <xf numFmtId="0" fontId="25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9" fillId="3" borderId="0" xfId="0" applyFont="1" applyFill="1" applyAlignment="1">
      <alignment horizontal="left" vertical="center" wrapText="1"/>
    </xf>
    <xf numFmtId="0" fontId="18" fillId="0" borderId="5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21" fillId="3" borderId="4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 vertical="center"/>
    </xf>
    <xf numFmtId="1" fontId="2" fillId="3" borderId="4" xfId="0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1" fillId="3" borderId="4" xfId="0" quotePrefix="1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" fillId="3" borderId="0" xfId="0" applyFont="1" applyFill="1" applyAlignment="1">
      <alignment horizontal="left" wrapText="1"/>
    </xf>
  </cellXfs>
  <cellStyles count="5">
    <cellStyle name="Normal" xfId="0" builtinId="0"/>
    <cellStyle name="Normal 2" xfId="1" xr:uid="{00000000-0005-0000-0000-000001000000}"/>
    <cellStyle name="Percent" xfId="4" builtinId="5"/>
    <cellStyle name="Percent 2" xfId="2" xr:uid="{00000000-0005-0000-0000-000003000000}"/>
    <cellStyle name="Percent 3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9"/>
  <sheetViews>
    <sheetView tabSelected="1" workbookViewId="0">
      <selection activeCell="I75" sqref="I75"/>
    </sheetView>
  </sheetViews>
  <sheetFormatPr defaultRowHeight="14.5" x14ac:dyDescent="0.35"/>
  <cols>
    <col min="1" max="1" width="26.26953125" bestFit="1" customWidth="1"/>
    <col min="2" max="2" width="10" customWidth="1"/>
    <col min="3" max="3" width="11.54296875" customWidth="1"/>
    <col min="4" max="4" width="11.26953125" bestFit="1" customWidth="1"/>
    <col min="5" max="5" width="12" customWidth="1"/>
    <col min="6" max="6" width="16.1796875" customWidth="1"/>
    <col min="7" max="7" width="16.453125" customWidth="1"/>
    <col min="8" max="8" width="11" customWidth="1"/>
    <col min="9" max="9" width="12.1796875" customWidth="1"/>
    <col min="10" max="10" width="10.54296875" customWidth="1"/>
    <col min="11" max="11" width="11" customWidth="1"/>
  </cols>
  <sheetData>
    <row r="1" spans="1:9" ht="20" x14ac:dyDescent="0.4">
      <c r="A1" s="158" t="s">
        <v>3</v>
      </c>
      <c r="B1" s="159"/>
      <c r="C1" s="159"/>
      <c r="D1" s="160"/>
      <c r="E1" s="47"/>
      <c r="F1" s="44"/>
      <c r="G1" s="45"/>
    </row>
    <row r="2" spans="1:9" x14ac:dyDescent="0.35">
      <c r="A2" s="31" t="s">
        <v>4</v>
      </c>
      <c r="B2" s="31"/>
      <c r="C2" s="32">
        <v>2006</v>
      </c>
      <c r="D2" s="32">
        <f>C2+1</f>
        <v>2007</v>
      </c>
      <c r="E2" s="48"/>
      <c r="F2" s="27"/>
      <c r="G2" s="28" t="s">
        <v>0</v>
      </c>
      <c r="H2" s="37" t="s">
        <v>46</v>
      </c>
    </row>
    <row r="3" spans="1:9" x14ac:dyDescent="0.35">
      <c r="A3" s="31"/>
      <c r="B3" s="31"/>
      <c r="C3" s="32"/>
      <c r="D3" s="31"/>
      <c r="E3" s="49"/>
      <c r="F3" s="29">
        <v>2003</v>
      </c>
      <c r="G3" s="30">
        <v>2058</v>
      </c>
      <c r="H3" s="118"/>
    </row>
    <row r="4" spans="1:9" x14ac:dyDescent="0.35">
      <c r="A4" s="31" t="s">
        <v>0</v>
      </c>
      <c r="B4" s="31"/>
      <c r="C4" s="33">
        <v>2850</v>
      </c>
      <c r="D4" s="33">
        <v>3000</v>
      </c>
      <c r="E4" s="50"/>
      <c r="F4" s="29">
        <v>2004</v>
      </c>
      <c r="G4" s="30">
        <v>2534</v>
      </c>
      <c r="H4" s="144"/>
    </row>
    <row r="5" spans="1:9" x14ac:dyDescent="0.35">
      <c r="A5" s="31" t="s">
        <v>5</v>
      </c>
      <c r="B5" s="31"/>
      <c r="C5" s="33">
        <v>2497</v>
      </c>
      <c r="D5" s="33">
        <v>2616.1999999999998</v>
      </c>
      <c r="E5" s="50"/>
      <c r="F5" s="29">
        <v>2005</v>
      </c>
      <c r="G5" s="30">
        <v>2472</v>
      </c>
      <c r="H5" s="144"/>
    </row>
    <row r="6" spans="1:9" x14ac:dyDescent="0.35">
      <c r="A6" s="31" t="s">
        <v>6</v>
      </c>
      <c r="B6" s="31"/>
      <c r="C6" s="33">
        <v>90</v>
      </c>
      <c r="D6" s="33">
        <v>100</v>
      </c>
      <c r="E6" s="50"/>
      <c r="F6" s="29">
        <v>2006</v>
      </c>
      <c r="G6" s="30">
        <v>2850</v>
      </c>
      <c r="H6" s="144"/>
    </row>
    <row r="7" spans="1:9" x14ac:dyDescent="0.35">
      <c r="A7" s="31" t="s">
        <v>7</v>
      </c>
      <c r="B7" s="31"/>
      <c r="C7" s="33">
        <f>C5+C6</f>
        <v>2587</v>
      </c>
      <c r="D7" s="33">
        <f>D5+D6</f>
        <v>2716.2</v>
      </c>
      <c r="E7" s="50"/>
      <c r="F7" s="29">
        <v>2007</v>
      </c>
      <c r="G7" s="30">
        <v>3000</v>
      </c>
      <c r="H7" s="144"/>
    </row>
    <row r="8" spans="1:9" ht="18.5" x14ac:dyDescent="0.45">
      <c r="A8" s="31" t="s">
        <v>8</v>
      </c>
      <c r="B8" s="31"/>
      <c r="C8" s="33">
        <v>263</v>
      </c>
      <c r="D8" s="33">
        <v>283.8</v>
      </c>
      <c r="E8" s="50"/>
      <c r="F8" s="38" t="s">
        <v>131</v>
      </c>
      <c r="G8" s="39"/>
      <c r="H8" s="141" t="e">
        <f>AVERAGE(H3:H7)</f>
        <v>#DIV/0!</v>
      </c>
    </row>
    <row r="9" spans="1:9" x14ac:dyDescent="0.35">
      <c r="A9" s="31" t="s">
        <v>9</v>
      </c>
      <c r="B9" s="31"/>
      <c r="C9" s="33">
        <v>60</v>
      </c>
      <c r="D9" s="33">
        <v>88</v>
      </c>
      <c r="E9" s="51"/>
    </row>
    <row r="10" spans="1:9" x14ac:dyDescent="0.35">
      <c r="A10" s="31" t="s">
        <v>10</v>
      </c>
      <c r="B10" s="31"/>
      <c r="C10" s="33">
        <v>203</v>
      </c>
      <c r="D10" s="33">
        <v>195.8</v>
      </c>
      <c r="E10" s="51"/>
      <c r="F10" s="40" t="s">
        <v>132</v>
      </c>
    </row>
    <row r="11" spans="1:9" x14ac:dyDescent="0.35">
      <c r="A11" s="31" t="s">
        <v>11</v>
      </c>
      <c r="B11" s="34"/>
      <c r="C11" s="33">
        <v>81.2</v>
      </c>
      <c r="D11" s="33">
        <v>78.320000000000078</v>
      </c>
      <c r="E11" s="50"/>
      <c r="F11" s="37" t="s">
        <v>135</v>
      </c>
      <c r="G11" s="37"/>
      <c r="H11" s="118"/>
    </row>
    <row r="12" spans="1:9" x14ac:dyDescent="0.35">
      <c r="A12" s="31" t="s">
        <v>12</v>
      </c>
      <c r="B12" s="31"/>
      <c r="C12" s="33">
        <v>121.8</v>
      </c>
      <c r="D12" s="33">
        <v>117.48</v>
      </c>
      <c r="E12" s="50"/>
      <c r="F12" s="37" t="s">
        <v>212</v>
      </c>
      <c r="G12" s="37"/>
      <c r="H12" s="37">
        <f>TREND(G3:G7,F3:F7,2008)</f>
        <v>3242.7999999999884</v>
      </c>
    </row>
    <row r="13" spans="1:9" x14ac:dyDescent="0.35">
      <c r="A13" s="31" t="s">
        <v>13</v>
      </c>
      <c r="B13" s="31"/>
      <c r="C13" s="33">
        <v>4</v>
      </c>
      <c r="D13" s="33">
        <v>4</v>
      </c>
      <c r="E13" s="50"/>
      <c r="F13" s="37" t="s">
        <v>133</v>
      </c>
      <c r="G13" s="37"/>
      <c r="H13" s="119"/>
      <c r="I13" t="s">
        <v>166</v>
      </c>
    </row>
    <row r="14" spans="1:9" x14ac:dyDescent="0.35">
      <c r="A14" s="31" t="s">
        <v>14</v>
      </c>
      <c r="B14" s="31"/>
      <c r="C14" s="33">
        <v>117.8</v>
      </c>
      <c r="D14" s="33">
        <v>113.48</v>
      </c>
      <c r="E14" s="50"/>
      <c r="F14" s="42" t="s">
        <v>2</v>
      </c>
      <c r="G14" s="42"/>
      <c r="H14" s="43">
        <f>(H12/G7)-1</f>
        <v>8.0933333333329527E-2</v>
      </c>
    </row>
    <row r="15" spans="1:9" x14ac:dyDescent="0.35">
      <c r="A15" s="31"/>
      <c r="B15" s="31"/>
      <c r="C15" s="33"/>
      <c r="D15" s="33"/>
      <c r="E15" s="51"/>
    </row>
    <row r="16" spans="1:9" x14ac:dyDescent="0.35">
      <c r="A16" s="31" t="s">
        <v>15</v>
      </c>
      <c r="B16" s="31"/>
      <c r="C16" s="33">
        <v>53</v>
      </c>
      <c r="D16" s="33">
        <v>57.5</v>
      </c>
      <c r="E16" s="51"/>
      <c r="F16" s="40" t="s">
        <v>134</v>
      </c>
    </row>
    <row r="17" spans="1:12" x14ac:dyDescent="0.35">
      <c r="A17" s="31" t="s">
        <v>16</v>
      </c>
      <c r="B17" s="31"/>
      <c r="C17" s="33">
        <v>64.8</v>
      </c>
      <c r="D17" s="33">
        <v>55.980000000000103</v>
      </c>
      <c r="E17" s="50"/>
      <c r="F17" s="37" t="s">
        <v>135</v>
      </c>
      <c r="G17" s="37"/>
      <c r="H17" s="118"/>
    </row>
    <row r="18" spans="1:12" x14ac:dyDescent="0.35">
      <c r="A18" s="31"/>
      <c r="B18" s="31"/>
      <c r="C18" s="33"/>
      <c r="D18" s="33"/>
      <c r="E18" s="50"/>
      <c r="F18" s="37" t="s">
        <v>213</v>
      </c>
      <c r="G18" s="37"/>
      <c r="H18" s="37">
        <f>LOGEST(G3:G7,F3:F7)</f>
        <v>1.0910358013579802</v>
      </c>
    </row>
    <row r="19" spans="1:12" x14ac:dyDescent="0.35">
      <c r="A19" s="31" t="s">
        <v>17</v>
      </c>
      <c r="B19" s="31"/>
      <c r="C19" s="33">
        <v>50</v>
      </c>
      <c r="D19" s="33">
        <v>50</v>
      </c>
      <c r="E19" s="50"/>
      <c r="F19" s="37"/>
      <c r="G19" s="37"/>
      <c r="H19" s="118"/>
    </row>
    <row r="20" spans="1:12" x14ac:dyDescent="0.35">
      <c r="A20" s="31" t="s">
        <v>18</v>
      </c>
      <c r="B20" s="31"/>
      <c r="C20" s="33">
        <f>C16/C19</f>
        <v>1.06</v>
      </c>
      <c r="D20" s="33">
        <f>D16/D19</f>
        <v>1.1499999999999999</v>
      </c>
      <c r="E20" s="50"/>
      <c r="F20" s="42" t="s">
        <v>136</v>
      </c>
      <c r="G20" s="42"/>
      <c r="H20" s="43">
        <f>H18-1</f>
        <v>9.1035801357980173E-2</v>
      </c>
    </row>
    <row r="21" spans="1:12" x14ac:dyDescent="0.35">
      <c r="A21" s="31" t="s">
        <v>19</v>
      </c>
      <c r="B21" s="31"/>
      <c r="C21" s="33">
        <v>26</v>
      </c>
      <c r="D21" s="33">
        <v>23</v>
      </c>
      <c r="E21" s="51"/>
    </row>
    <row r="22" spans="1:12" x14ac:dyDescent="0.35">
      <c r="A22" s="1"/>
      <c r="B22" s="1"/>
      <c r="C22" s="3"/>
      <c r="D22" s="1"/>
      <c r="E22" s="52"/>
      <c r="F22" s="40" t="s">
        <v>137</v>
      </c>
    </row>
    <row r="23" spans="1:12" ht="20" x14ac:dyDescent="0.4">
      <c r="A23" s="161" t="s">
        <v>20</v>
      </c>
      <c r="B23" s="162"/>
      <c r="C23" s="162"/>
      <c r="D23" s="163"/>
      <c r="E23" s="53"/>
      <c r="F23" s="37" t="s">
        <v>135</v>
      </c>
      <c r="G23" s="37"/>
      <c r="H23" s="118"/>
    </row>
    <row r="24" spans="1:12" x14ac:dyDescent="0.35">
      <c r="A24" s="31" t="s">
        <v>4</v>
      </c>
      <c r="B24" s="31"/>
      <c r="C24" s="35"/>
      <c r="D24" s="35"/>
      <c r="E24" s="53"/>
      <c r="F24" s="37" t="s">
        <v>214</v>
      </c>
      <c r="G24" s="118"/>
      <c r="H24" s="118"/>
    </row>
    <row r="25" spans="1:12" x14ac:dyDescent="0.35">
      <c r="A25" s="31"/>
      <c r="B25" s="31"/>
      <c r="C25" s="32">
        <f>C2</f>
        <v>2006</v>
      </c>
      <c r="D25" s="32">
        <f>D2</f>
        <v>2007</v>
      </c>
      <c r="E25" s="48"/>
      <c r="F25" s="42" t="s">
        <v>136</v>
      </c>
      <c r="G25" s="120"/>
      <c r="H25" s="142">
        <f>RATE(4,,G3,-G7)</f>
        <v>9.8800810447798038E-2</v>
      </c>
      <c r="I25" t="s">
        <v>167</v>
      </c>
      <c r="L25" t="str">
        <f ca="1">_xlfn.FORMULATEXT(H25)</f>
        <v>=RATE(4,,G3,-G7)</v>
      </c>
    </row>
    <row r="26" spans="1:12" x14ac:dyDescent="0.35">
      <c r="A26" s="36" t="s">
        <v>21</v>
      </c>
      <c r="B26" s="31"/>
      <c r="C26" s="35"/>
      <c r="D26" s="31"/>
      <c r="E26" s="52"/>
    </row>
    <row r="27" spans="1:12" x14ac:dyDescent="0.35">
      <c r="A27" s="31" t="s">
        <v>22</v>
      </c>
      <c r="B27" s="31"/>
      <c r="C27" s="33">
        <v>15</v>
      </c>
      <c r="D27" s="33">
        <v>9.9800000000001035</v>
      </c>
      <c r="E27" s="51"/>
    </row>
    <row r="28" spans="1:12" ht="18.5" x14ac:dyDescent="0.45">
      <c r="A28" s="31" t="s">
        <v>23</v>
      </c>
      <c r="B28" s="31"/>
      <c r="C28" s="33">
        <v>65</v>
      </c>
      <c r="D28" s="33">
        <v>0</v>
      </c>
      <c r="E28" s="50"/>
      <c r="F28" s="58" t="s">
        <v>46</v>
      </c>
      <c r="G28" s="143" t="e">
        <f>H8</f>
        <v>#DIV/0!</v>
      </c>
    </row>
    <row r="29" spans="1:12" x14ac:dyDescent="0.35">
      <c r="A29" s="31" t="s">
        <v>24</v>
      </c>
      <c r="B29" s="31"/>
      <c r="C29" s="33">
        <v>315</v>
      </c>
      <c r="D29" s="33">
        <v>375</v>
      </c>
      <c r="E29" s="51"/>
    </row>
    <row r="30" spans="1:12" ht="27.5" x14ac:dyDescent="0.45">
      <c r="A30" s="31" t="s">
        <v>25</v>
      </c>
      <c r="B30" s="31"/>
      <c r="C30" s="33">
        <v>415</v>
      </c>
      <c r="D30" s="33">
        <v>615</v>
      </c>
      <c r="E30" s="50"/>
      <c r="F30" s="57" t="s">
        <v>41</v>
      </c>
      <c r="G30" s="6" t="s">
        <v>101</v>
      </c>
      <c r="H30" s="7" t="s">
        <v>42</v>
      </c>
      <c r="I30" s="6" t="s">
        <v>102</v>
      </c>
      <c r="J30" s="7" t="s">
        <v>42</v>
      </c>
      <c r="K30" s="6" t="s">
        <v>103</v>
      </c>
    </row>
    <row r="31" spans="1:12" x14ac:dyDescent="0.35">
      <c r="A31" s="31" t="s">
        <v>26</v>
      </c>
      <c r="B31" s="31"/>
      <c r="C31" s="33">
        <v>810</v>
      </c>
      <c r="D31" s="33">
        <v>999.98</v>
      </c>
      <c r="E31" s="51"/>
    </row>
    <row r="32" spans="1:12" ht="26" x14ac:dyDescent="0.35">
      <c r="A32" s="31" t="s">
        <v>27</v>
      </c>
      <c r="B32" s="31"/>
      <c r="C32" s="33">
        <v>870</v>
      </c>
      <c r="D32" s="33">
        <v>1000</v>
      </c>
      <c r="E32" s="51"/>
      <c r="F32" s="164" t="s">
        <v>138</v>
      </c>
      <c r="G32" s="6" t="s">
        <v>101</v>
      </c>
      <c r="H32" s="7" t="s">
        <v>43</v>
      </c>
      <c r="I32" s="7" t="s">
        <v>44</v>
      </c>
      <c r="J32" s="7" t="s">
        <v>45</v>
      </c>
      <c r="K32" s="8" t="s">
        <v>104</v>
      </c>
    </row>
    <row r="33" spans="1:14" x14ac:dyDescent="0.35">
      <c r="A33" s="31" t="s">
        <v>28</v>
      </c>
      <c r="B33" s="31"/>
      <c r="C33" s="33">
        <v>1680</v>
      </c>
      <c r="D33" s="33">
        <f>ROUND(1999.98,0)</f>
        <v>2000</v>
      </c>
      <c r="E33" s="51"/>
      <c r="F33" s="164"/>
      <c r="G33" s="117"/>
      <c r="H33" s="117"/>
      <c r="I33" s="145"/>
      <c r="J33" s="117"/>
      <c r="K33" s="145"/>
      <c r="L33" t="s">
        <v>162</v>
      </c>
    </row>
    <row r="34" spans="1:14" ht="18.5" x14ac:dyDescent="0.45">
      <c r="A34" s="31"/>
      <c r="B34" s="31"/>
      <c r="C34" s="33"/>
      <c r="D34" s="33"/>
      <c r="E34" s="51"/>
      <c r="F34" s="164"/>
      <c r="G34" s="117"/>
      <c r="H34" s="117"/>
      <c r="I34" s="54">
        <f>I33*K33</f>
        <v>0</v>
      </c>
      <c r="J34" s="117"/>
      <c r="K34" s="117"/>
    </row>
    <row r="35" spans="1:14" x14ac:dyDescent="0.35">
      <c r="A35" s="31"/>
      <c r="B35" s="31"/>
      <c r="C35" s="33">
        <f>C25</f>
        <v>2006</v>
      </c>
      <c r="D35" s="33">
        <f>D25</f>
        <v>2007</v>
      </c>
      <c r="E35" s="51"/>
    </row>
    <row r="36" spans="1:14" ht="39.5" x14ac:dyDescent="0.35">
      <c r="A36" s="36" t="s">
        <v>29</v>
      </c>
      <c r="B36" s="31"/>
      <c r="C36" s="33"/>
      <c r="D36" s="33"/>
      <c r="E36" s="51"/>
      <c r="F36" s="164" t="s">
        <v>139</v>
      </c>
      <c r="G36" s="6" t="s">
        <v>105</v>
      </c>
      <c r="H36" s="7" t="s">
        <v>43</v>
      </c>
      <c r="I36" s="11" t="s">
        <v>47</v>
      </c>
      <c r="J36" s="7" t="s">
        <v>45</v>
      </c>
      <c r="K36" s="8" t="s">
        <v>104</v>
      </c>
    </row>
    <row r="37" spans="1:14" x14ac:dyDescent="0.35">
      <c r="A37" s="31" t="s">
        <v>30</v>
      </c>
      <c r="B37" s="31"/>
      <c r="C37" s="33">
        <v>30</v>
      </c>
      <c r="D37" s="33">
        <v>60</v>
      </c>
      <c r="E37" s="51"/>
      <c r="F37" s="164"/>
      <c r="G37" s="117"/>
      <c r="H37" s="117"/>
      <c r="I37" s="146"/>
      <c r="J37" s="9"/>
      <c r="K37" s="10">
        <f>K33</f>
        <v>0</v>
      </c>
      <c r="L37" t="s">
        <v>163</v>
      </c>
    </row>
    <row r="38" spans="1:14" ht="18.5" x14ac:dyDescent="0.45">
      <c r="A38" s="31" t="s">
        <v>31</v>
      </c>
      <c r="B38" s="31"/>
      <c r="C38" s="33">
        <v>130</v>
      </c>
      <c r="D38" s="33">
        <v>140</v>
      </c>
      <c r="E38" s="51"/>
      <c r="F38" s="164"/>
      <c r="G38" s="117"/>
      <c r="H38" s="117"/>
      <c r="I38" s="54">
        <f>I37*K37</f>
        <v>0</v>
      </c>
      <c r="J38" s="117"/>
      <c r="K38" s="117"/>
    </row>
    <row r="39" spans="1:14" x14ac:dyDescent="0.35">
      <c r="A39" s="31" t="s">
        <v>32</v>
      </c>
      <c r="B39" s="31"/>
      <c r="C39" s="33">
        <v>60</v>
      </c>
      <c r="D39" s="33">
        <v>110</v>
      </c>
      <c r="E39" s="51"/>
    </row>
    <row r="40" spans="1:14" ht="26.5" x14ac:dyDescent="0.35">
      <c r="A40" s="31" t="s">
        <v>33</v>
      </c>
      <c r="B40" s="31"/>
      <c r="C40" s="33">
        <v>220</v>
      </c>
      <c r="D40" s="33">
        <v>310</v>
      </c>
      <c r="E40" s="51"/>
      <c r="F40" s="164" t="s">
        <v>140</v>
      </c>
      <c r="G40" s="6" t="s">
        <v>103</v>
      </c>
      <c r="H40" s="7" t="s">
        <v>43</v>
      </c>
      <c r="I40" s="7" t="s">
        <v>48</v>
      </c>
      <c r="J40" s="7" t="s">
        <v>45</v>
      </c>
      <c r="K40" s="7" t="s">
        <v>0</v>
      </c>
      <c r="L40" s="7" t="s">
        <v>45</v>
      </c>
      <c r="M40" s="7" t="s">
        <v>49</v>
      </c>
    </row>
    <row r="41" spans="1:14" x14ac:dyDescent="0.35">
      <c r="A41" s="31" t="s">
        <v>34</v>
      </c>
      <c r="B41" s="31"/>
      <c r="C41" s="33">
        <v>580</v>
      </c>
      <c r="D41" s="33">
        <v>754</v>
      </c>
      <c r="E41" s="51"/>
      <c r="F41" s="164"/>
      <c r="G41" s="117"/>
      <c r="H41" s="117"/>
      <c r="I41" s="146"/>
      <c r="J41" s="117"/>
      <c r="K41" s="10" t="e">
        <f>(1+G28)*D4</f>
        <v>#DIV/0!</v>
      </c>
      <c r="L41" s="117"/>
      <c r="M41" s="145"/>
      <c r="N41" t="s">
        <v>164</v>
      </c>
    </row>
    <row r="42" spans="1:14" x14ac:dyDescent="0.35">
      <c r="A42" s="31" t="s">
        <v>35</v>
      </c>
      <c r="B42" s="31"/>
      <c r="C42" s="33">
        <v>800</v>
      </c>
      <c r="D42" s="33">
        <v>1064</v>
      </c>
      <c r="E42" s="51"/>
      <c r="F42" s="164"/>
      <c r="G42" s="117"/>
      <c r="H42" s="117"/>
      <c r="I42" s="10" t="e">
        <f>I41*K41*M41</f>
        <v>#DIV/0!</v>
      </c>
      <c r="J42" s="117"/>
      <c r="K42" s="117"/>
      <c r="L42" s="117"/>
      <c r="M42" s="117"/>
      <c r="N42" t="s">
        <v>165</v>
      </c>
    </row>
    <row r="43" spans="1:14" x14ac:dyDescent="0.35">
      <c r="A43" s="31" t="s">
        <v>36</v>
      </c>
      <c r="B43" s="31"/>
      <c r="C43" s="33">
        <v>40</v>
      </c>
      <c r="D43" s="33">
        <v>40</v>
      </c>
      <c r="E43" s="51"/>
      <c r="N43" t="s">
        <v>168</v>
      </c>
    </row>
    <row r="44" spans="1:14" ht="39.5" x14ac:dyDescent="0.35">
      <c r="A44" s="31" t="s">
        <v>37</v>
      </c>
      <c r="B44" s="31"/>
      <c r="C44" s="33">
        <v>130</v>
      </c>
      <c r="D44" s="33">
        <v>130</v>
      </c>
      <c r="E44" s="51"/>
      <c r="F44" s="157" t="s">
        <v>141</v>
      </c>
      <c r="G44" s="5" t="s">
        <v>41</v>
      </c>
      <c r="H44" s="6" t="s">
        <v>101</v>
      </c>
      <c r="I44" s="7" t="s">
        <v>42</v>
      </c>
      <c r="J44" s="6" t="s">
        <v>102</v>
      </c>
      <c r="K44" s="7" t="s">
        <v>42</v>
      </c>
      <c r="L44" s="6" t="s">
        <v>103</v>
      </c>
    </row>
    <row r="45" spans="1:14" x14ac:dyDescent="0.35">
      <c r="A45" s="31" t="s">
        <v>38</v>
      </c>
      <c r="B45" s="31"/>
      <c r="C45" s="33">
        <v>710</v>
      </c>
      <c r="D45" s="33">
        <v>765.98</v>
      </c>
      <c r="E45" s="51"/>
      <c r="F45" s="157"/>
      <c r="G45" s="12" t="s">
        <v>43</v>
      </c>
      <c r="H45" s="25">
        <f>I34</f>
        <v>0</v>
      </c>
      <c r="I45" s="25" t="s">
        <v>42</v>
      </c>
      <c r="J45" s="26">
        <f>I38</f>
        <v>0</v>
      </c>
      <c r="K45" s="25" t="s">
        <v>42</v>
      </c>
      <c r="L45" s="26" t="e">
        <f>I42</f>
        <v>#DIV/0!</v>
      </c>
    </row>
    <row r="46" spans="1:14" x14ac:dyDescent="0.35">
      <c r="A46" s="31" t="s">
        <v>39</v>
      </c>
      <c r="B46" s="31"/>
      <c r="C46" s="33">
        <v>840</v>
      </c>
      <c r="D46" s="33">
        <v>895.98</v>
      </c>
      <c r="E46" s="51"/>
      <c r="F46" s="157"/>
    </row>
    <row r="47" spans="1:14" ht="18.5" x14ac:dyDescent="0.45">
      <c r="A47" s="31" t="s">
        <v>40</v>
      </c>
      <c r="B47" s="31"/>
      <c r="C47" s="33">
        <v>1680</v>
      </c>
      <c r="D47" s="33">
        <f>ROUND(1999.98,0)</f>
        <v>2000</v>
      </c>
      <c r="E47" s="51"/>
      <c r="F47" s="157"/>
      <c r="G47" s="55" t="s">
        <v>50</v>
      </c>
      <c r="H47" s="56" t="e">
        <f>H45-J45-L45</f>
        <v>#DIV/0!</v>
      </c>
    </row>
    <row r="48" spans="1:14" x14ac:dyDescent="0.35">
      <c r="A48" s="59"/>
      <c r="B48" s="59"/>
      <c r="C48" s="59"/>
      <c r="D48" s="59"/>
      <c r="E48" s="60"/>
      <c r="F48" s="59"/>
      <c r="G48" s="59"/>
      <c r="H48" s="59"/>
      <c r="I48" s="59"/>
    </row>
    <row r="49" spans="1:19" ht="21" x14ac:dyDescent="0.5">
      <c r="A49" s="61" t="s">
        <v>129</v>
      </c>
      <c r="B49" s="62"/>
      <c r="C49" s="62"/>
      <c r="D49" s="62"/>
      <c r="E49" s="63"/>
      <c r="F49" s="62"/>
      <c r="G49" s="62"/>
      <c r="H49" s="59"/>
      <c r="I49" s="59"/>
      <c r="K49" s="165" t="s">
        <v>190</v>
      </c>
      <c r="L49" s="165"/>
      <c r="M49" s="165"/>
      <c r="N49" s="165"/>
      <c r="O49" s="165"/>
      <c r="P49" s="165"/>
      <c r="Q49" s="165"/>
      <c r="R49" s="165"/>
      <c r="S49" s="165"/>
    </row>
    <row r="50" spans="1:19" ht="28.5" x14ac:dyDescent="0.65">
      <c r="A50" s="70" t="s">
        <v>143</v>
      </c>
      <c r="B50" s="59"/>
      <c r="C50" s="59"/>
      <c r="D50" s="59"/>
      <c r="E50" s="60"/>
      <c r="F50" s="59"/>
      <c r="G50" s="59"/>
      <c r="H50" s="59"/>
      <c r="I50" s="59"/>
      <c r="K50" s="165"/>
      <c r="L50" s="165"/>
      <c r="M50" s="165"/>
      <c r="N50" s="165"/>
      <c r="O50" s="165"/>
      <c r="P50" s="165"/>
      <c r="Q50" s="165"/>
      <c r="R50" s="165"/>
      <c r="S50" s="165"/>
    </row>
    <row r="51" spans="1:19" x14ac:dyDescent="0.35">
      <c r="A51" s="166" t="s">
        <v>142</v>
      </c>
      <c r="B51" s="166"/>
      <c r="C51" s="166"/>
      <c r="D51" s="166"/>
      <c r="E51" s="166"/>
      <c r="F51" s="166"/>
      <c r="G51" s="166"/>
      <c r="H51" s="166"/>
      <c r="I51" s="166"/>
      <c r="K51" s="165"/>
      <c r="L51" s="165"/>
      <c r="M51" s="165"/>
      <c r="N51" s="165"/>
      <c r="O51" s="165"/>
      <c r="P51" s="165"/>
      <c r="Q51" s="165"/>
      <c r="R51" s="165"/>
      <c r="S51" s="165"/>
    </row>
    <row r="52" spans="1:19" x14ac:dyDescent="0.35">
      <c r="A52" s="166"/>
      <c r="B52" s="166"/>
      <c r="C52" s="166"/>
      <c r="D52" s="166"/>
      <c r="E52" s="166"/>
      <c r="F52" s="166"/>
      <c r="G52" s="166"/>
      <c r="H52" s="166"/>
      <c r="I52" s="166"/>
      <c r="K52" s="165"/>
      <c r="L52" s="165"/>
      <c r="M52" s="165"/>
      <c r="N52" s="165"/>
      <c r="O52" s="165"/>
      <c r="P52" s="165"/>
      <c r="Q52" s="165"/>
      <c r="R52" s="165"/>
      <c r="S52" s="165"/>
    </row>
    <row r="53" spans="1:19" x14ac:dyDescent="0.35">
      <c r="K53" s="165"/>
      <c r="L53" s="165"/>
      <c r="M53" s="165"/>
      <c r="N53" s="165"/>
      <c r="O53" s="165"/>
      <c r="P53" s="165"/>
      <c r="Q53" s="165"/>
      <c r="R53" s="165"/>
      <c r="S53" s="165"/>
    </row>
    <row r="54" spans="1:19" x14ac:dyDescent="0.35">
      <c r="K54" s="165"/>
      <c r="L54" s="165"/>
      <c r="M54" s="165"/>
      <c r="N54" s="165"/>
      <c r="O54" s="165"/>
      <c r="P54" s="165"/>
      <c r="Q54" s="165"/>
      <c r="R54" s="165"/>
      <c r="S54" s="165"/>
    </row>
    <row r="55" spans="1:19" x14ac:dyDescent="0.35">
      <c r="K55" s="165"/>
      <c r="L55" s="165"/>
      <c r="M55" s="165"/>
      <c r="N55" s="165"/>
      <c r="O55" s="165"/>
      <c r="P55" s="165"/>
      <c r="Q55" s="165"/>
      <c r="R55" s="165"/>
      <c r="S55" s="165"/>
    </row>
    <row r="56" spans="1:19" ht="15.5" x14ac:dyDescent="0.35">
      <c r="A56" s="68" t="s">
        <v>53</v>
      </c>
      <c r="B56" s="121"/>
      <c r="C56" s="117"/>
      <c r="D56" s="117"/>
      <c r="E56" s="167" t="s">
        <v>54</v>
      </c>
      <c r="F56" s="168"/>
      <c r="G56" s="66" t="s">
        <v>55</v>
      </c>
      <c r="H56" s="66" t="s">
        <v>56</v>
      </c>
      <c r="I56" s="66" t="s">
        <v>57</v>
      </c>
      <c r="K56" s="165"/>
      <c r="L56" s="165"/>
      <c r="M56" s="165"/>
      <c r="N56" s="165"/>
      <c r="O56" s="165"/>
      <c r="P56" s="165"/>
      <c r="Q56" s="165"/>
      <c r="R56" s="165"/>
      <c r="S56" s="165"/>
    </row>
    <row r="57" spans="1:19" x14ac:dyDescent="0.35">
      <c r="A57" s="2"/>
      <c r="B57" s="121"/>
      <c r="C57" s="117"/>
      <c r="D57" s="117"/>
      <c r="E57" s="67">
        <f>C2</f>
        <v>2006</v>
      </c>
      <c r="F57" s="67">
        <f>D2</f>
        <v>2007</v>
      </c>
      <c r="G57" s="67" t="s">
        <v>1</v>
      </c>
      <c r="H57" s="67" t="s">
        <v>58</v>
      </c>
      <c r="I57" s="67">
        <f>F57+1</f>
        <v>2008</v>
      </c>
      <c r="K57" s="140"/>
      <c r="L57" s="140"/>
    </row>
    <row r="58" spans="1:19" ht="18.5" x14ac:dyDescent="0.45">
      <c r="A58" s="2" t="s">
        <v>59</v>
      </c>
      <c r="B58" s="117"/>
      <c r="C58" s="117"/>
      <c r="D58" s="117"/>
      <c r="E58" s="147"/>
      <c r="F58" s="147"/>
      <c r="G58" s="64">
        <f>(E58+F58)/2</f>
        <v>0</v>
      </c>
      <c r="H58" s="69">
        <v>0.8706355555555555</v>
      </c>
      <c r="I58" s="65">
        <f>F58</f>
        <v>0</v>
      </c>
    </row>
    <row r="59" spans="1:19" ht="18.5" x14ac:dyDescent="0.45">
      <c r="A59" s="2" t="s">
        <v>60</v>
      </c>
      <c r="B59" s="117"/>
      <c r="C59" s="118"/>
      <c r="D59" s="118"/>
      <c r="E59" s="147"/>
      <c r="F59" s="147"/>
      <c r="G59" s="64">
        <f t="shared" ref="G59:G66" si="0">(E59+F59)/2</f>
        <v>0</v>
      </c>
      <c r="H59" s="69">
        <v>0.10199999999999999</v>
      </c>
      <c r="I59" s="65">
        <f t="shared" ref="I59:I66" si="1">F59</f>
        <v>0</v>
      </c>
    </row>
    <row r="60" spans="1:19" ht="18.5" x14ac:dyDescent="0.45">
      <c r="A60" s="2" t="s">
        <v>61</v>
      </c>
      <c r="B60" s="117"/>
      <c r="C60" s="118"/>
      <c r="D60" s="118"/>
      <c r="E60" s="147"/>
      <c r="F60" s="148"/>
      <c r="G60" s="97">
        <f t="shared" si="0"/>
        <v>0</v>
      </c>
      <c r="H60" s="69">
        <v>0.01</v>
      </c>
      <c r="I60" s="98">
        <f t="shared" si="1"/>
        <v>0</v>
      </c>
    </row>
    <row r="61" spans="1:19" ht="18.5" x14ac:dyDescent="0.45">
      <c r="A61" s="2" t="s">
        <v>62</v>
      </c>
      <c r="B61" s="117"/>
      <c r="C61" s="118"/>
      <c r="D61" s="118"/>
      <c r="E61" s="147"/>
      <c r="F61" s="147"/>
      <c r="G61" s="64">
        <f t="shared" si="0"/>
        <v>0</v>
      </c>
      <c r="H61" s="69">
        <v>0.1</v>
      </c>
      <c r="I61" s="65">
        <f t="shared" si="1"/>
        <v>0</v>
      </c>
    </row>
    <row r="62" spans="1:19" ht="18.5" x14ac:dyDescent="0.45">
      <c r="A62" s="2" t="s">
        <v>63</v>
      </c>
      <c r="B62" s="117"/>
      <c r="C62" s="118"/>
      <c r="D62" s="118"/>
      <c r="E62" s="147"/>
      <c r="F62" s="147"/>
      <c r="G62" s="64">
        <f t="shared" si="0"/>
        <v>0</v>
      </c>
      <c r="H62" s="69">
        <v>0.1111111111111111</v>
      </c>
      <c r="I62" s="65">
        <f t="shared" si="1"/>
        <v>0</v>
      </c>
    </row>
    <row r="63" spans="1:19" ht="18.5" x14ac:dyDescent="0.45">
      <c r="A63" s="2" t="s">
        <v>64</v>
      </c>
      <c r="B63" s="117"/>
      <c r="C63" s="118"/>
      <c r="D63" s="118"/>
      <c r="E63" s="147"/>
      <c r="F63" s="147"/>
      <c r="G63" s="64">
        <f t="shared" si="0"/>
        <v>0</v>
      </c>
      <c r="H63" s="69">
        <v>0.33333333333333337</v>
      </c>
      <c r="I63" s="65">
        <f t="shared" si="1"/>
        <v>0</v>
      </c>
    </row>
    <row r="64" spans="1:19" ht="18.5" x14ac:dyDescent="0.45">
      <c r="A64" s="2" t="s">
        <v>65</v>
      </c>
      <c r="B64" s="117"/>
      <c r="C64" s="118"/>
      <c r="D64" s="118"/>
      <c r="E64" s="147"/>
      <c r="F64" s="147"/>
      <c r="G64" s="64">
        <f t="shared" si="0"/>
        <v>0</v>
      </c>
      <c r="H64" s="69">
        <v>0.01</v>
      </c>
      <c r="I64" s="65">
        <f t="shared" si="1"/>
        <v>0</v>
      </c>
    </row>
    <row r="65" spans="1:11" ht="18.5" x14ac:dyDescent="0.45">
      <c r="A65" s="2" t="s">
        <v>66</v>
      </c>
      <c r="B65" s="117"/>
      <c r="C65" s="118"/>
      <c r="D65" s="118"/>
      <c r="E65" s="147"/>
      <c r="F65" s="147"/>
      <c r="G65" s="64">
        <f t="shared" si="0"/>
        <v>0</v>
      </c>
      <c r="H65" s="69">
        <v>0.02</v>
      </c>
      <c r="I65" s="65">
        <f t="shared" si="1"/>
        <v>0</v>
      </c>
    </row>
    <row r="66" spans="1:11" ht="18.5" x14ac:dyDescent="0.45">
      <c r="A66" s="2" t="s">
        <v>67</v>
      </c>
      <c r="B66" s="117"/>
      <c r="C66" s="118"/>
      <c r="D66" s="118"/>
      <c r="E66" s="147"/>
      <c r="F66" s="147"/>
      <c r="G66" s="64">
        <f t="shared" si="0"/>
        <v>0</v>
      </c>
      <c r="H66" s="69">
        <v>0.309</v>
      </c>
      <c r="I66" s="65">
        <f t="shared" si="1"/>
        <v>0</v>
      </c>
    </row>
    <row r="67" spans="1:11" x14ac:dyDescent="0.35">
      <c r="E67" s="60"/>
    </row>
    <row r="68" spans="1:11" x14ac:dyDescent="0.35">
      <c r="E68" s="60"/>
    </row>
    <row r="69" spans="1:11" ht="15.5" x14ac:dyDescent="0.35">
      <c r="A69" s="71" t="s">
        <v>68</v>
      </c>
      <c r="B69" s="37"/>
      <c r="C69" s="37"/>
      <c r="D69" s="118"/>
      <c r="E69" s="122"/>
      <c r="F69" s="37"/>
    </row>
    <row r="70" spans="1:11" x14ac:dyDescent="0.35">
      <c r="A70" s="2"/>
      <c r="B70" s="37"/>
      <c r="C70" s="37"/>
      <c r="D70" s="118"/>
      <c r="E70" s="122"/>
      <c r="F70" s="37"/>
    </row>
    <row r="71" spans="1:11" ht="18.5" x14ac:dyDescent="0.45">
      <c r="A71" s="2" t="s">
        <v>69</v>
      </c>
      <c r="B71" s="37"/>
      <c r="C71" s="37"/>
      <c r="D71" s="118"/>
      <c r="E71" s="122"/>
      <c r="F71" s="72" t="e">
        <f>G28</f>
        <v>#DIV/0!</v>
      </c>
    </row>
    <row r="72" spans="1:11" ht="18.5" x14ac:dyDescent="0.45">
      <c r="A72" s="2" t="s">
        <v>70</v>
      </c>
      <c r="B72" s="37"/>
      <c r="C72" s="37"/>
      <c r="D72" s="118"/>
      <c r="E72" s="122"/>
      <c r="F72" s="72">
        <v>0.4</v>
      </c>
    </row>
    <row r="73" spans="1:11" ht="18.5" x14ac:dyDescent="0.45">
      <c r="A73" s="2" t="s">
        <v>71</v>
      </c>
      <c r="B73" s="37"/>
      <c r="C73" s="37"/>
      <c r="D73" s="118"/>
      <c r="E73" s="122"/>
      <c r="F73" s="73">
        <f>(D16/C16)-1</f>
        <v>8.4905660377358583E-2</v>
      </c>
      <c r="G73" t="s">
        <v>191</v>
      </c>
      <c r="H73" s="31" t="s">
        <v>15</v>
      </c>
      <c r="I73" s="31"/>
      <c r="J73" s="33">
        <v>53</v>
      </c>
      <c r="K73" s="33">
        <v>57.5</v>
      </c>
    </row>
    <row r="74" spans="1:11" ht="18.5" x14ac:dyDescent="0.45">
      <c r="A74" s="2" t="s">
        <v>72</v>
      </c>
      <c r="B74" s="37"/>
      <c r="C74" s="37"/>
      <c r="D74" s="118"/>
      <c r="E74" s="122"/>
      <c r="F74" s="72">
        <v>0.09</v>
      </c>
    </row>
    <row r="75" spans="1:11" ht="18.5" x14ac:dyDescent="0.45">
      <c r="A75" s="2" t="s">
        <v>73</v>
      </c>
      <c r="B75" s="37"/>
      <c r="C75" s="37"/>
      <c r="D75" s="118"/>
      <c r="E75" s="122"/>
      <c r="F75" s="72">
        <v>0.11</v>
      </c>
    </row>
    <row r="76" spans="1:11" ht="18.5" x14ac:dyDescent="0.45">
      <c r="A76" s="2" t="s">
        <v>74</v>
      </c>
      <c r="B76" s="37"/>
      <c r="C76" s="37"/>
      <c r="D76" s="118"/>
      <c r="E76" s="122"/>
      <c r="F76" s="73">
        <f>D13/D43</f>
        <v>0.1</v>
      </c>
      <c r="G76" t="s">
        <v>216</v>
      </c>
    </row>
    <row r="77" spans="1:11" x14ac:dyDescent="0.35">
      <c r="E77" s="60"/>
    </row>
    <row r="78" spans="1:11" ht="28.5" x14ac:dyDescent="0.65">
      <c r="A78" s="70" t="s">
        <v>144</v>
      </c>
      <c r="E78" s="60"/>
    </row>
    <row r="79" spans="1:11" ht="15.5" x14ac:dyDescent="0.35">
      <c r="A79" s="74" t="s">
        <v>109</v>
      </c>
      <c r="E79" s="60"/>
    </row>
    <row r="80" spans="1:11" x14ac:dyDescent="0.35">
      <c r="E80" s="60"/>
    </row>
    <row r="81" spans="1:14" ht="20" x14ac:dyDescent="0.4">
      <c r="A81" s="169" t="s">
        <v>3</v>
      </c>
      <c r="B81" s="169"/>
      <c r="C81" s="169"/>
      <c r="D81" s="169"/>
      <c r="E81" s="170" t="s">
        <v>145</v>
      </c>
      <c r="F81" s="170"/>
      <c r="G81" s="170"/>
      <c r="H81" s="116" t="s">
        <v>57</v>
      </c>
    </row>
    <row r="82" spans="1:14" x14ac:dyDescent="0.35">
      <c r="A82" s="31" t="s">
        <v>4</v>
      </c>
      <c r="B82" s="31"/>
      <c r="C82" s="171">
        <v>2006</v>
      </c>
      <c r="D82" s="171">
        <f>C82+1</f>
        <v>2007</v>
      </c>
      <c r="E82" s="170"/>
      <c r="F82" s="170"/>
      <c r="G82" s="170"/>
      <c r="H82" s="172">
        <v>2008</v>
      </c>
    </row>
    <row r="83" spans="1:14" x14ac:dyDescent="0.35">
      <c r="A83" s="31"/>
      <c r="B83" s="31"/>
      <c r="C83" s="171"/>
      <c r="D83" s="171"/>
      <c r="E83" s="170"/>
      <c r="F83" s="170"/>
      <c r="G83" s="170"/>
      <c r="H83" s="172"/>
    </row>
    <row r="84" spans="1:14" ht="15" thickBot="1" x14ac:dyDescent="0.4">
      <c r="A84" s="80" t="s">
        <v>0</v>
      </c>
      <c r="B84" s="80"/>
      <c r="C84" s="81">
        <v>2850</v>
      </c>
      <c r="D84" s="81">
        <v>3000</v>
      </c>
      <c r="E84" s="115"/>
      <c r="F84" s="82" t="s">
        <v>169</v>
      </c>
      <c r="G84" s="83"/>
      <c r="H84" s="149"/>
    </row>
    <row r="85" spans="1:14" x14ac:dyDescent="0.35">
      <c r="A85" s="84" t="s">
        <v>5</v>
      </c>
      <c r="B85" s="84"/>
      <c r="C85" s="85">
        <v>2497</v>
      </c>
      <c r="D85" s="85">
        <v>2616.1999999999998</v>
      </c>
      <c r="E85" s="86"/>
      <c r="F85" s="87" t="s">
        <v>170</v>
      </c>
      <c r="G85" s="88"/>
      <c r="H85" s="150"/>
    </row>
    <row r="86" spans="1:14" ht="15" thickBot="1" x14ac:dyDescent="0.4">
      <c r="A86" s="80" t="s">
        <v>6</v>
      </c>
      <c r="B86" s="80"/>
      <c r="C86" s="81">
        <v>90</v>
      </c>
      <c r="D86" s="81">
        <v>100</v>
      </c>
      <c r="E86" s="89"/>
      <c r="F86" s="82" t="s">
        <v>193</v>
      </c>
      <c r="G86" s="90"/>
      <c r="H86" s="149"/>
      <c r="I86" t="s">
        <v>215</v>
      </c>
    </row>
    <row r="87" spans="1:14" ht="15" thickBot="1" x14ac:dyDescent="0.4">
      <c r="A87" s="91" t="s">
        <v>7</v>
      </c>
      <c r="B87" s="91"/>
      <c r="C87" s="92">
        <f>C85+C86</f>
        <v>2587</v>
      </c>
      <c r="D87" s="92">
        <f>D85+D86</f>
        <v>2716.2</v>
      </c>
      <c r="E87" s="123"/>
      <c r="F87" s="124"/>
      <c r="G87" s="124"/>
      <c r="H87" s="95">
        <f>SUM(H85:H86)</f>
        <v>0</v>
      </c>
    </row>
    <row r="88" spans="1:14" x14ac:dyDescent="0.35">
      <c r="A88" s="77" t="s">
        <v>8</v>
      </c>
      <c r="B88" s="77"/>
      <c r="C88" s="78">
        <v>263</v>
      </c>
      <c r="D88" s="78">
        <v>283.8</v>
      </c>
      <c r="E88" s="125"/>
      <c r="F88" s="126"/>
      <c r="G88" s="126"/>
      <c r="H88" s="96">
        <f>H84-H87</f>
        <v>0</v>
      </c>
      <c r="J88" t="s">
        <v>179</v>
      </c>
    </row>
    <row r="89" spans="1:14" x14ac:dyDescent="0.35">
      <c r="A89" s="31" t="s">
        <v>9</v>
      </c>
      <c r="B89" s="31"/>
      <c r="C89" s="33">
        <v>60</v>
      </c>
      <c r="D89" s="33">
        <v>88</v>
      </c>
      <c r="E89" s="100" t="s">
        <v>146</v>
      </c>
      <c r="F89" s="9"/>
      <c r="G89" s="37"/>
      <c r="H89" s="151"/>
      <c r="J89" s="37" t="s">
        <v>171</v>
      </c>
      <c r="K89" s="37"/>
      <c r="L89" s="37"/>
      <c r="M89" s="76">
        <f>F74</f>
        <v>0.09</v>
      </c>
      <c r="N89" s="37"/>
    </row>
    <row r="90" spans="1:14" x14ac:dyDescent="0.35">
      <c r="A90" s="31" t="s">
        <v>10</v>
      </c>
      <c r="B90" s="31"/>
      <c r="C90" s="33">
        <v>203</v>
      </c>
      <c r="D90" s="33">
        <v>195.8</v>
      </c>
      <c r="E90" s="122"/>
      <c r="F90" s="118"/>
      <c r="G90" s="118"/>
      <c r="H90" s="93">
        <f>H88-H89</f>
        <v>0</v>
      </c>
      <c r="J90" s="37" t="s">
        <v>172</v>
      </c>
      <c r="K90" s="37"/>
      <c r="L90" s="37"/>
      <c r="M90" s="76">
        <f>F75</f>
        <v>0.11</v>
      </c>
      <c r="N90" s="37"/>
    </row>
    <row r="91" spans="1:14" x14ac:dyDescent="0.35">
      <c r="A91" s="31" t="s">
        <v>11</v>
      </c>
      <c r="B91" s="34"/>
      <c r="C91" s="33">
        <v>81.2</v>
      </c>
      <c r="D91" s="33">
        <v>78.320000000000078</v>
      </c>
      <c r="E91" s="122"/>
      <c r="F91" s="118"/>
      <c r="G91" s="118"/>
      <c r="H91" s="93">
        <f>H90*F72</f>
        <v>0</v>
      </c>
      <c r="J91" s="37"/>
      <c r="K91" s="37"/>
      <c r="L91" s="37"/>
      <c r="M91" s="37"/>
      <c r="N91" s="37" t="s">
        <v>174</v>
      </c>
    </row>
    <row r="92" spans="1:14" x14ac:dyDescent="0.35">
      <c r="A92" s="31" t="s">
        <v>12</v>
      </c>
      <c r="B92" s="31"/>
      <c r="C92" s="33">
        <v>121.8</v>
      </c>
      <c r="D92" s="33">
        <v>117.48</v>
      </c>
      <c r="E92" s="122"/>
      <c r="F92" s="118"/>
      <c r="G92" s="118"/>
      <c r="H92" s="93">
        <f>H90-H91</f>
        <v>0</v>
      </c>
      <c r="J92" s="37" t="s">
        <v>173</v>
      </c>
      <c r="K92" s="37"/>
      <c r="L92" s="37"/>
      <c r="M92" s="37">
        <v>754</v>
      </c>
      <c r="N92" s="37">
        <f>M92*M90</f>
        <v>82.94</v>
      </c>
    </row>
    <row r="93" spans="1:14" x14ac:dyDescent="0.35">
      <c r="A93" s="31" t="s">
        <v>13</v>
      </c>
      <c r="B93" s="31"/>
      <c r="C93" s="33">
        <v>4</v>
      </c>
      <c r="D93" s="33">
        <v>4</v>
      </c>
      <c r="E93" s="101"/>
      <c r="F93" s="37" t="s">
        <v>192</v>
      </c>
      <c r="G93" s="37"/>
      <c r="H93" s="151"/>
      <c r="J93" s="37"/>
      <c r="K93" s="37"/>
      <c r="L93" s="37"/>
      <c r="M93" s="37"/>
      <c r="N93" s="37"/>
    </row>
    <row r="94" spans="1:14" x14ac:dyDescent="0.35">
      <c r="A94" s="31" t="s">
        <v>14</v>
      </c>
      <c r="B94" s="31"/>
      <c r="C94" s="33">
        <v>117.8</v>
      </c>
      <c r="D94" s="33">
        <v>113.48</v>
      </c>
      <c r="E94" s="122"/>
      <c r="F94" s="118"/>
      <c r="G94" s="118"/>
      <c r="H94" s="93">
        <f>H92-H93</f>
        <v>0</v>
      </c>
      <c r="J94" s="37"/>
      <c r="K94" s="37"/>
      <c r="L94" s="37"/>
      <c r="M94" s="37"/>
      <c r="N94" s="37"/>
    </row>
    <row r="95" spans="1:14" x14ac:dyDescent="0.35">
      <c r="A95" s="31"/>
      <c r="B95" s="31"/>
      <c r="C95" s="33"/>
      <c r="D95" s="33"/>
      <c r="E95" s="122"/>
      <c r="F95" s="118"/>
      <c r="G95" s="118"/>
      <c r="H95" s="93"/>
      <c r="J95" s="37" t="s">
        <v>175</v>
      </c>
      <c r="K95" s="37"/>
      <c r="L95" s="37"/>
      <c r="M95" s="37">
        <v>110</v>
      </c>
      <c r="N95" s="37"/>
    </row>
    <row r="96" spans="1:14" x14ac:dyDescent="0.35">
      <c r="A96" s="31" t="s">
        <v>15</v>
      </c>
      <c r="B96" s="31"/>
      <c r="C96" s="33">
        <v>53</v>
      </c>
      <c r="D96" s="33">
        <v>57.5</v>
      </c>
      <c r="E96" s="122"/>
      <c r="F96" s="37" t="s">
        <v>147</v>
      </c>
      <c r="G96" s="37"/>
      <c r="H96" s="151"/>
      <c r="J96" s="37" t="s">
        <v>176</v>
      </c>
      <c r="K96" s="37"/>
      <c r="L96" s="37"/>
      <c r="M96" s="37">
        <v>0</v>
      </c>
      <c r="N96" s="37"/>
    </row>
    <row r="97" spans="1:14" x14ac:dyDescent="0.35">
      <c r="A97" s="31" t="s">
        <v>16</v>
      </c>
      <c r="B97" s="31"/>
      <c r="C97" s="33">
        <v>64.8</v>
      </c>
      <c r="D97" s="33">
        <v>55.980000000000103</v>
      </c>
      <c r="E97" s="122"/>
      <c r="F97" s="37" t="s">
        <v>148</v>
      </c>
      <c r="G97" s="37"/>
      <c r="H97" s="93">
        <f>H94-H96</f>
        <v>0</v>
      </c>
      <c r="J97" s="37" t="s">
        <v>177</v>
      </c>
      <c r="K97" s="37"/>
      <c r="L97" s="37"/>
      <c r="M97" s="37">
        <f>SUM(M95:M96)</f>
        <v>110</v>
      </c>
      <c r="N97" s="37">
        <f>M97*M89</f>
        <v>9.9</v>
      </c>
    </row>
    <row r="98" spans="1:14" x14ac:dyDescent="0.35">
      <c r="A98" s="31"/>
      <c r="B98" s="31"/>
      <c r="C98" s="33"/>
      <c r="D98" s="33"/>
      <c r="E98" s="122"/>
      <c r="F98" s="118"/>
      <c r="G98" s="118"/>
      <c r="H98" s="93"/>
      <c r="J98" s="37"/>
      <c r="K98" s="37"/>
      <c r="L98" s="37"/>
      <c r="M98" s="37"/>
      <c r="N98" s="37"/>
    </row>
    <row r="99" spans="1:14" x14ac:dyDescent="0.35">
      <c r="A99" s="31" t="s">
        <v>17</v>
      </c>
      <c r="B99" s="31"/>
      <c r="C99" s="33">
        <v>50</v>
      </c>
      <c r="D99" s="33">
        <v>50</v>
      </c>
      <c r="E99" s="122"/>
      <c r="F99" s="118"/>
      <c r="G99" s="118"/>
      <c r="H99" s="93">
        <f>D99</f>
        <v>50</v>
      </c>
      <c r="J99" s="37" t="s">
        <v>178</v>
      </c>
      <c r="K99" s="37"/>
      <c r="L99" s="37"/>
      <c r="M99" s="37"/>
      <c r="N99" s="37">
        <f>N92+N97</f>
        <v>92.84</v>
      </c>
    </row>
    <row r="100" spans="1:14" x14ac:dyDescent="0.35">
      <c r="A100" s="31" t="s">
        <v>18</v>
      </c>
      <c r="B100" s="31"/>
      <c r="C100" s="33">
        <f>C96/C99</f>
        <v>1.06</v>
      </c>
      <c r="D100" s="33">
        <f>D96/D99</f>
        <v>1.1499999999999999</v>
      </c>
      <c r="E100" s="4"/>
      <c r="F100" s="37" t="s">
        <v>180</v>
      </c>
      <c r="G100" s="37"/>
      <c r="H100" s="93">
        <f>(1+F73)*D100</f>
        <v>1.2476415094339623</v>
      </c>
    </row>
    <row r="101" spans="1:14" x14ac:dyDescent="0.35">
      <c r="A101" s="31" t="s">
        <v>19</v>
      </c>
      <c r="B101" s="31"/>
      <c r="C101" s="33">
        <v>26</v>
      </c>
      <c r="D101" s="33">
        <v>23</v>
      </c>
      <c r="E101" s="75"/>
      <c r="F101" s="37"/>
      <c r="G101" s="37"/>
      <c r="H101" s="37"/>
    </row>
    <row r="102" spans="1:14" x14ac:dyDescent="0.35">
      <c r="E102" s="46"/>
    </row>
    <row r="103" spans="1:14" ht="28.5" x14ac:dyDescent="0.65">
      <c r="A103" s="70" t="s">
        <v>144</v>
      </c>
      <c r="E103" s="46"/>
    </row>
    <row r="104" spans="1:14" x14ac:dyDescent="0.35">
      <c r="E104" s="46"/>
    </row>
    <row r="105" spans="1:14" x14ac:dyDescent="0.35">
      <c r="A105" s="1" t="s">
        <v>108</v>
      </c>
    </row>
    <row r="107" spans="1:14" ht="20" x14ac:dyDescent="0.4">
      <c r="A107" s="173" t="s">
        <v>20</v>
      </c>
      <c r="B107" s="173"/>
      <c r="C107" s="173"/>
      <c r="D107" s="173"/>
      <c r="E107" s="174" t="s">
        <v>145</v>
      </c>
      <c r="F107" s="174"/>
      <c r="G107" s="174"/>
      <c r="H107" s="13" t="s">
        <v>57</v>
      </c>
    </row>
    <row r="108" spans="1:14" x14ac:dyDescent="0.35">
      <c r="A108" s="31" t="s">
        <v>4</v>
      </c>
      <c r="B108" s="31"/>
      <c r="C108" s="35"/>
      <c r="D108" s="35"/>
      <c r="E108" s="174"/>
      <c r="F108" s="174"/>
      <c r="G108" s="174"/>
      <c r="H108" s="175">
        <v>2008</v>
      </c>
    </row>
    <row r="109" spans="1:14" x14ac:dyDescent="0.35">
      <c r="A109" s="31"/>
      <c r="B109" s="31"/>
      <c r="C109" s="32">
        <v>2006</v>
      </c>
      <c r="D109" s="32">
        <v>2007</v>
      </c>
      <c r="E109" s="174"/>
      <c r="F109" s="174"/>
      <c r="G109" s="174"/>
      <c r="H109" s="175"/>
    </row>
    <row r="110" spans="1:14" x14ac:dyDescent="0.35">
      <c r="A110" s="36" t="s">
        <v>21</v>
      </c>
      <c r="B110" s="31"/>
      <c r="C110" s="35"/>
      <c r="D110" s="31"/>
      <c r="E110" s="37"/>
      <c r="F110" s="37"/>
      <c r="G110" s="37"/>
      <c r="H110" s="37"/>
    </row>
    <row r="111" spans="1:14" x14ac:dyDescent="0.35">
      <c r="A111" s="31" t="s">
        <v>22</v>
      </c>
      <c r="B111" s="31"/>
      <c r="C111" s="33">
        <v>15</v>
      </c>
      <c r="D111" s="33">
        <v>9.9800000000001035</v>
      </c>
      <c r="E111" s="99"/>
      <c r="F111" s="37" t="s">
        <v>181</v>
      </c>
      <c r="G111" s="37"/>
      <c r="H111" s="151"/>
    </row>
    <row r="112" spans="1:14" x14ac:dyDescent="0.35">
      <c r="A112" s="153" t="s">
        <v>23</v>
      </c>
      <c r="B112" s="153"/>
      <c r="C112" s="154">
        <v>65</v>
      </c>
      <c r="D112" s="154">
        <v>0</v>
      </c>
      <c r="E112" s="155"/>
      <c r="F112" s="156" t="s">
        <v>149</v>
      </c>
      <c r="G112" s="155"/>
      <c r="H112" s="151"/>
    </row>
    <row r="113" spans="1:9" x14ac:dyDescent="0.35">
      <c r="A113" s="31" t="s">
        <v>24</v>
      </c>
      <c r="B113" s="31"/>
      <c r="C113" s="33">
        <v>315</v>
      </c>
      <c r="D113" s="33">
        <v>375</v>
      </c>
      <c r="E113" s="76"/>
      <c r="F113" s="37" t="s">
        <v>182</v>
      </c>
      <c r="G113" s="37"/>
      <c r="H113" s="151"/>
    </row>
    <row r="114" spans="1:9" x14ac:dyDescent="0.35">
      <c r="A114" s="31" t="s">
        <v>25</v>
      </c>
      <c r="B114" s="31"/>
      <c r="C114" s="33">
        <v>415</v>
      </c>
      <c r="D114" s="33">
        <v>615</v>
      </c>
      <c r="E114" s="76"/>
      <c r="F114" s="37" t="s">
        <v>183</v>
      </c>
      <c r="G114" s="37"/>
      <c r="H114" s="151"/>
    </row>
    <row r="115" spans="1:9" ht="15" thickBot="1" x14ac:dyDescent="0.4">
      <c r="A115" s="80" t="s">
        <v>26</v>
      </c>
      <c r="B115" s="80"/>
      <c r="C115" s="81">
        <v>810</v>
      </c>
      <c r="D115" s="81">
        <v>999.98</v>
      </c>
      <c r="E115" s="127"/>
      <c r="F115" s="127"/>
      <c r="G115" s="127"/>
      <c r="H115" s="94">
        <f>SUM(H111:H114)</f>
        <v>0</v>
      </c>
    </row>
    <row r="116" spans="1:9" x14ac:dyDescent="0.35">
      <c r="A116" s="77" t="s">
        <v>27</v>
      </c>
      <c r="B116" s="77"/>
      <c r="C116" s="78">
        <v>870</v>
      </c>
      <c r="D116" s="78">
        <v>1000</v>
      </c>
      <c r="E116" s="129"/>
      <c r="F116" s="79" t="s">
        <v>184</v>
      </c>
      <c r="G116" s="79"/>
      <c r="H116" s="96">
        <f>I63*H84</f>
        <v>0</v>
      </c>
      <c r="I116" t="s">
        <v>185</v>
      </c>
    </row>
    <row r="117" spans="1:9" ht="16" thickBot="1" x14ac:dyDescent="0.4">
      <c r="A117" s="105" t="s">
        <v>28</v>
      </c>
      <c r="B117" s="105"/>
      <c r="C117" s="106">
        <v>1680</v>
      </c>
      <c r="D117" s="106">
        <f>ROUND(1999.98,0)</f>
        <v>2000</v>
      </c>
      <c r="E117" s="128"/>
      <c r="F117" s="128"/>
      <c r="G117" s="128"/>
      <c r="H117" s="112">
        <f>SUM(H115:H116)</f>
        <v>0</v>
      </c>
      <c r="I117" s="133" t="s">
        <v>188</v>
      </c>
    </row>
    <row r="118" spans="1:9" x14ac:dyDescent="0.35">
      <c r="A118" s="130"/>
      <c r="B118" s="130"/>
      <c r="C118" s="131"/>
      <c r="D118" s="131"/>
      <c r="E118" s="126"/>
      <c r="F118" s="126"/>
      <c r="G118" s="126"/>
      <c r="H118" s="132"/>
    </row>
    <row r="119" spans="1:9" x14ac:dyDescent="0.35">
      <c r="A119" s="121"/>
      <c r="B119" s="121"/>
      <c r="C119" s="32">
        <f>C109</f>
        <v>2006</v>
      </c>
      <c r="D119" s="32">
        <f>D109</f>
        <v>2007</v>
      </c>
      <c r="E119" s="118"/>
      <c r="F119" s="118"/>
      <c r="G119" s="118"/>
      <c r="H119" s="175">
        <v>2008</v>
      </c>
    </row>
    <row r="120" spans="1:9" x14ac:dyDescent="0.35">
      <c r="A120" s="36" t="s">
        <v>29</v>
      </c>
      <c r="B120" s="31"/>
      <c r="C120" s="33"/>
      <c r="D120" s="33"/>
      <c r="E120" s="118"/>
      <c r="F120" s="118"/>
      <c r="G120" s="118"/>
      <c r="H120" s="175"/>
    </row>
    <row r="121" spans="1:9" x14ac:dyDescent="0.35">
      <c r="A121" s="31" t="s">
        <v>30</v>
      </c>
      <c r="B121" s="31"/>
      <c r="C121" s="33">
        <v>30</v>
      </c>
      <c r="D121" s="33">
        <v>60</v>
      </c>
      <c r="E121" s="76"/>
      <c r="F121" s="79" t="s">
        <v>186</v>
      </c>
      <c r="G121" s="37"/>
      <c r="H121" s="151"/>
    </row>
    <row r="122" spans="1:9" x14ac:dyDescent="0.35">
      <c r="A122" s="31" t="s">
        <v>31</v>
      </c>
      <c r="B122" s="31"/>
      <c r="C122" s="33">
        <v>130</v>
      </c>
      <c r="D122" s="33">
        <v>140</v>
      </c>
      <c r="E122" s="76"/>
      <c r="F122" s="79" t="s">
        <v>187</v>
      </c>
      <c r="G122" s="37"/>
      <c r="H122" s="151"/>
    </row>
    <row r="123" spans="1:9" x14ac:dyDescent="0.35">
      <c r="A123" s="153" t="s">
        <v>32</v>
      </c>
      <c r="B123" s="153"/>
      <c r="C123" s="154">
        <v>60</v>
      </c>
      <c r="D123" s="154">
        <v>110</v>
      </c>
      <c r="E123" s="155"/>
      <c r="F123" s="156" t="s">
        <v>149</v>
      </c>
      <c r="G123" s="155"/>
      <c r="H123" s="151"/>
      <c r="I123" t="s">
        <v>189</v>
      </c>
    </row>
    <row r="124" spans="1:9" ht="16" thickBot="1" x14ac:dyDescent="0.4">
      <c r="A124" s="109" t="s">
        <v>33</v>
      </c>
      <c r="B124" s="109"/>
      <c r="C124" s="110">
        <v>220</v>
      </c>
      <c r="D124" s="110">
        <v>310</v>
      </c>
      <c r="E124" s="107"/>
      <c r="F124" s="107"/>
      <c r="G124" s="107"/>
      <c r="H124" s="108">
        <f>H121+H122+H123</f>
        <v>0</v>
      </c>
    </row>
    <row r="125" spans="1:9" x14ac:dyDescent="0.35">
      <c r="A125" s="77" t="s">
        <v>34</v>
      </c>
      <c r="B125" s="77"/>
      <c r="C125" s="78">
        <v>580</v>
      </c>
      <c r="D125" s="78">
        <v>754</v>
      </c>
      <c r="E125" s="79"/>
      <c r="F125" s="79" t="s">
        <v>150</v>
      </c>
      <c r="G125" s="79"/>
      <c r="H125" s="152"/>
    </row>
    <row r="126" spans="1:9" ht="16" thickBot="1" x14ac:dyDescent="0.4">
      <c r="A126" s="105" t="s">
        <v>35</v>
      </c>
      <c r="B126" s="105"/>
      <c r="C126" s="106">
        <v>800</v>
      </c>
      <c r="D126" s="106">
        <v>1064</v>
      </c>
      <c r="E126" s="111"/>
      <c r="F126" s="111"/>
      <c r="G126" s="111"/>
      <c r="H126" s="112">
        <f>H124+H125</f>
        <v>0</v>
      </c>
    </row>
    <row r="127" spans="1:9" x14ac:dyDescent="0.35">
      <c r="A127" s="77" t="s">
        <v>36</v>
      </c>
      <c r="B127" s="77"/>
      <c r="C127" s="78">
        <v>40</v>
      </c>
      <c r="D127" s="78">
        <v>40</v>
      </c>
      <c r="E127" s="79"/>
      <c r="F127" s="79" t="s">
        <v>150</v>
      </c>
      <c r="G127" s="79"/>
      <c r="H127" s="152"/>
    </row>
    <row r="128" spans="1:9" x14ac:dyDescent="0.35">
      <c r="A128" s="31" t="s">
        <v>37</v>
      </c>
      <c r="B128" s="31"/>
      <c r="C128" s="33">
        <v>130</v>
      </c>
      <c r="D128" s="33">
        <v>130</v>
      </c>
      <c r="E128" s="37"/>
      <c r="F128" s="79" t="s">
        <v>150</v>
      </c>
      <c r="G128" s="37"/>
      <c r="H128" s="151"/>
    </row>
    <row r="129" spans="1:14" x14ac:dyDescent="0.35">
      <c r="A129" s="31" t="s">
        <v>38</v>
      </c>
      <c r="B129" s="31"/>
      <c r="C129" s="33">
        <v>710</v>
      </c>
      <c r="D129" s="33">
        <v>765.98</v>
      </c>
      <c r="E129" s="37"/>
      <c r="F129" s="37" t="s">
        <v>151</v>
      </c>
      <c r="G129" s="37"/>
      <c r="H129" s="151"/>
    </row>
    <row r="130" spans="1:14" x14ac:dyDescent="0.35">
      <c r="A130" s="31" t="s">
        <v>39</v>
      </c>
      <c r="B130" s="31"/>
      <c r="C130" s="33">
        <v>840</v>
      </c>
      <c r="D130" s="33">
        <v>895.98</v>
      </c>
      <c r="E130" s="37"/>
      <c r="F130" s="37" t="s">
        <v>152</v>
      </c>
      <c r="G130" s="37"/>
      <c r="H130" s="93">
        <f>H128+H129</f>
        <v>0</v>
      </c>
    </row>
    <row r="131" spans="1:14" ht="16" thickBot="1" x14ac:dyDescent="0.4">
      <c r="A131" s="105" t="s">
        <v>40</v>
      </c>
      <c r="B131" s="105"/>
      <c r="C131" s="106">
        <v>1680</v>
      </c>
      <c r="D131" s="106">
        <f>ROUND(1999.98,0)</f>
        <v>2000</v>
      </c>
      <c r="E131" s="111"/>
      <c r="F131" s="111"/>
      <c r="G131" s="111"/>
      <c r="H131" s="112">
        <f>H126+H130+H127</f>
        <v>0</v>
      </c>
      <c r="I131" s="133" t="s">
        <v>194</v>
      </c>
      <c r="J131" s="133"/>
      <c r="K131" s="133"/>
      <c r="L131" s="133"/>
      <c r="M131" s="133"/>
      <c r="N131" s="133"/>
    </row>
    <row r="132" spans="1:14" x14ac:dyDescent="0.35">
      <c r="A132" s="14"/>
      <c r="B132" s="14"/>
      <c r="C132" s="103"/>
      <c r="D132" s="103"/>
      <c r="F132" s="102"/>
      <c r="G132" s="102"/>
      <c r="H132" s="104"/>
      <c r="J132" s="133"/>
      <c r="K132" s="133"/>
      <c r="L132" s="133"/>
      <c r="M132" s="133"/>
      <c r="N132" s="133"/>
    </row>
    <row r="133" spans="1:14" x14ac:dyDescent="0.35">
      <c r="F133" s="42" t="s">
        <v>153</v>
      </c>
      <c r="G133" s="42"/>
      <c r="H133" s="113">
        <f>H117</f>
        <v>0</v>
      </c>
      <c r="I133" s="133"/>
      <c r="J133" s="133"/>
      <c r="K133" s="133"/>
      <c r="L133" s="133"/>
      <c r="M133" s="133"/>
      <c r="N133" s="133"/>
    </row>
    <row r="134" spans="1:14" x14ac:dyDescent="0.35">
      <c r="F134" s="102" t="s">
        <v>195</v>
      </c>
      <c r="I134" s="133"/>
      <c r="J134" s="133"/>
      <c r="K134" s="133"/>
      <c r="L134" s="133"/>
      <c r="M134" s="133"/>
      <c r="N134" s="133"/>
    </row>
    <row r="135" spans="1:14" x14ac:dyDescent="0.35">
      <c r="F135" s="37" t="s">
        <v>154</v>
      </c>
      <c r="G135" s="37"/>
      <c r="H135" s="93">
        <f>H121</f>
        <v>0</v>
      </c>
      <c r="I135" s="133"/>
      <c r="J135" s="133"/>
      <c r="K135" s="133"/>
      <c r="L135" s="133"/>
      <c r="M135" s="133"/>
      <c r="N135" s="133"/>
    </row>
    <row r="136" spans="1:14" x14ac:dyDescent="0.35">
      <c r="F136" s="37" t="s">
        <v>31</v>
      </c>
      <c r="G136" s="37"/>
      <c r="H136" s="93">
        <f>H122</f>
        <v>0</v>
      </c>
      <c r="I136" s="133"/>
      <c r="J136" s="133"/>
      <c r="K136" s="133"/>
      <c r="L136" s="133"/>
      <c r="M136" s="133"/>
      <c r="N136" s="133"/>
    </row>
    <row r="137" spans="1:14" x14ac:dyDescent="0.35">
      <c r="F137" s="37" t="s">
        <v>155</v>
      </c>
      <c r="G137" s="37"/>
      <c r="H137" s="93">
        <f>H125</f>
        <v>0</v>
      </c>
      <c r="I137" s="133"/>
      <c r="J137" s="133"/>
      <c r="K137" s="133"/>
      <c r="L137" s="133"/>
      <c r="M137" s="133"/>
      <c r="N137" s="133"/>
    </row>
    <row r="138" spans="1:14" x14ac:dyDescent="0.35">
      <c r="F138" s="37" t="s">
        <v>156</v>
      </c>
      <c r="G138" s="37"/>
      <c r="H138" s="93">
        <f>H127</f>
        <v>0</v>
      </c>
      <c r="I138" s="133"/>
      <c r="J138" s="133"/>
      <c r="K138" s="133"/>
      <c r="L138" s="133"/>
      <c r="M138" s="133"/>
      <c r="N138" s="133"/>
    </row>
    <row r="139" spans="1:14" x14ac:dyDescent="0.35">
      <c r="F139" s="37" t="s">
        <v>157</v>
      </c>
      <c r="G139" s="37"/>
      <c r="H139" s="93">
        <f>H128</f>
        <v>0</v>
      </c>
      <c r="I139" s="133"/>
      <c r="J139" s="133"/>
      <c r="K139" s="133"/>
      <c r="L139" s="133"/>
      <c r="M139" s="133"/>
      <c r="N139" s="133"/>
    </row>
    <row r="140" spans="1:14" x14ac:dyDescent="0.35">
      <c r="F140" s="37" t="s">
        <v>158</v>
      </c>
      <c r="G140" s="37"/>
      <c r="H140" s="93">
        <f>H129</f>
        <v>0</v>
      </c>
    </row>
    <row r="141" spans="1:14" x14ac:dyDescent="0.35">
      <c r="F141" s="37" t="s">
        <v>159</v>
      </c>
      <c r="G141" s="37"/>
      <c r="H141" s="93">
        <f>D123</f>
        <v>110</v>
      </c>
    </row>
    <row r="142" spans="1:14" x14ac:dyDescent="0.35">
      <c r="F142" s="42" t="s">
        <v>160</v>
      </c>
      <c r="G142" s="42"/>
      <c r="H142" s="113">
        <f>SUM(H135:H141)</f>
        <v>110</v>
      </c>
    </row>
    <row r="144" spans="1:14" x14ac:dyDescent="0.35">
      <c r="F144" t="s">
        <v>161</v>
      </c>
    </row>
    <row r="145" spans="1:8" x14ac:dyDescent="0.35">
      <c r="F145" s="42" t="s">
        <v>50</v>
      </c>
      <c r="G145" s="42"/>
      <c r="H145" s="113">
        <f>H133-H142</f>
        <v>-110</v>
      </c>
    </row>
    <row r="148" spans="1:8" x14ac:dyDescent="0.35">
      <c r="A148" s="2" t="s">
        <v>79</v>
      </c>
      <c r="B148" s="9"/>
      <c r="C148" s="9"/>
      <c r="D148" s="9"/>
      <c r="E148" s="13" t="s">
        <v>54</v>
      </c>
      <c r="F148" s="13" t="s">
        <v>57</v>
      </c>
    </row>
    <row r="149" spans="1:8" x14ac:dyDescent="0.35">
      <c r="A149" s="2" t="s">
        <v>4</v>
      </c>
      <c r="B149" s="9"/>
      <c r="C149" s="9"/>
      <c r="D149" s="9"/>
      <c r="E149" s="13">
        <v>2007</v>
      </c>
      <c r="F149" s="13">
        <v>2008</v>
      </c>
    </row>
    <row r="150" spans="1:8" x14ac:dyDescent="0.35">
      <c r="A150" s="9"/>
      <c r="B150" s="9"/>
      <c r="C150" s="9"/>
      <c r="D150" s="9"/>
      <c r="E150" s="13" t="s">
        <v>76</v>
      </c>
      <c r="F150" s="13" t="s">
        <v>75</v>
      </c>
    </row>
    <row r="151" spans="1:8" x14ac:dyDescent="0.35">
      <c r="A151" s="2" t="s">
        <v>80</v>
      </c>
      <c r="B151" s="2"/>
      <c r="C151" s="9"/>
      <c r="D151" s="9"/>
      <c r="E151" s="9"/>
      <c r="F151" s="9"/>
    </row>
    <row r="152" spans="1:8" x14ac:dyDescent="0.35">
      <c r="A152" s="2" t="s">
        <v>81</v>
      </c>
      <c r="B152" s="37"/>
      <c r="C152" s="37"/>
      <c r="D152" s="37"/>
      <c r="E152" s="93">
        <f>D92</f>
        <v>117.48</v>
      </c>
      <c r="F152" s="93">
        <f>H92</f>
        <v>0</v>
      </c>
    </row>
    <row r="153" spans="1:8" x14ac:dyDescent="0.35">
      <c r="A153" s="2" t="s">
        <v>82</v>
      </c>
      <c r="B153" s="37"/>
      <c r="C153" s="37"/>
      <c r="D153" s="37"/>
      <c r="E153" s="37"/>
      <c r="F153" s="37"/>
    </row>
    <row r="154" spans="1:8" x14ac:dyDescent="0.35">
      <c r="A154" s="2" t="s">
        <v>83</v>
      </c>
      <c r="B154" s="37"/>
      <c r="C154" s="37"/>
      <c r="D154" s="37"/>
      <c r="E154" s="93">
        <f>D86</f>
        <v>100</v>
      </c>
      <c r="F154" s="93">
        <f>H86</f>
        <v>0</v>
      </c>
    </row>
    <row r="155" spans="1:8" x14ac:dyDescent="0.35">
      <c r="A155" s="2" t="s">
        <v>84</v>
      </c>
      <c r="B155" s="37"/>
      <c r="C155" s="37"/>
      <c r="D155" s="37"/>
      <c r="E155" s="37"/>
      <c r="F155" s="37"/>
    </row>
    <row r="156" spans="1:8" x14ac:dyDescent="0.35">
      <c r="A156" s="2" t="s">
        <v>85</v>
      </c>
      <c r="B156" s="37"/>
      <c r="C156" s="37"/>
      <c r="D156" s="37"/>
      <c r="E156" s="93">
        <f>C113-D113</f>
        <v>-60</v>
      </c>
      <c r="F156" s="93">
        <f>D113-H113</f>
        <v>375</v>
      </c>
    </row>
    <row r="157" spans="1:8" x14ac:dyDescent="0.35">
      <c r="A157" s="2" t="s">
        <v>86</v>
      </c>
      <c r="B157" s="37"/>
      <c r="C157" s="37"/>
      <c r="D157" s="37"/>
      <c r="E157" s="93">
        <f>C114-D114</f>
        <v>-200</v>
      </c>
      <c r="F157" s="93">
        <f>D114-H114</f>
        <v>615</v>
      </c>
    </row>
    <row r="158" spans="1:8" x14ac:dyDescent="0.35">
      <c r="A158" s="2" t="s">
        <v>87</v>
      </c>
      <c r="B158" s="37"/>
      <c r="C158" s="37"/>
      <c r="D158" s="37"/>
      <c r="E158" s="93">
        <f>D121-C121</f>
        <v>30</v>
      </c>
      <c r="F158" s="93">
        <f>H121-D121</f>
        <v>-60</v>
      </c>
    </row>
    <row r="159" spans="1:8" x14ac:dyDescent="0.35">
      <c r="A159" s="2" t="s">
        <v>88</v>
      </c>
      <c r="B159" s="37"/>
      <c r="C159" s="37"/>
      <c r="D159" s="37"/>
      <c r="E159" s="93">
        <f>D122-C122</f>
        <v>10</v>
      </c>
      <c r="F159" s="93">
        <f>H122-D122</f>
        <v>-140</v>
      </c>
    </row>
    <row r="160" spans="1:8" x14ac:dyDescent="0.35">
      <c r="A160" s="2" t="s">
        <v>89</v>
      </c>
      <c r="B160" s="37"/>
      <c r="C160" s="37"/>
      <c r="D160" s="37"/>
      <c r="E160" s="93">
        <f>SUM(E152:E159)</f>
        <v>-2.5199999999999818</v>
      </c>
      <c r="F160" s="93">
        <f>SUM(F152:F159)</f>
        <v>790</v>
      </c>
    </row>
    <row r="161" spans="1:6" x14ac:dyDescent="0.35">
      <c r="A161" s="9"/>
      <c r="B161" s="37"/>
      <c r="C161" s="37"/>
      <c r="D161" s="37"/>
      <c r="E161" s="37"/>
      <c r="F161" s="37"/>
    </row>
    <row r="162" spans="1:6" x14ac:dyDescent="0.35">
      <c r="A162" s="2" t="s">
        <v>90</v>
      </c>
      <c r="B162" s="37"/>
      <c r="C162" s="37"/>
      <c r="D162" s="37"/>
      <c r="E162" s="37"/>
      <c r="F162" s="37"/>
    </row>
    <row r="163" spans="1:6" x14ac:dyDescent="0.35">
      <c r="A163" s="2" t="s">
        <v>91</v>
      </c>
      <c r="B163" s="37"/>
      <c r="C163" s="37"/>
      <c r="D163" s="37"/>
      <c r="E163" s="93">
        <f>C116-(D86+D116)</f>
        <v>-230</v>
      </c>
      <c r="F163" s="93">
        <f>D116-(H86+H116)</f>
        <v>1000</v>
      </c>
    </row>
    <row r="164" spans="1:6" x14ac:dyDescent="0.35">
      <c r="A164" s="2"/>
      <c r="B164" s="37"/>
      <c r="C164" s="37"/>
      <c r="D164" s="37"/>
      <c r="E164" s="37"/>
      <c r="F164" s="37"/>
    </row>
    <row r="165" spans="1:6" x14ac:dyDescent="0.35">
      <c r="A165" s="2" t="s">
        <v>92</v>
      </c>
      <c r="B165" s="37"/>
      <c r="C165" s="37"/>
      <c r="D165" s="37"/>
      <c r="E165" s="37"/>
      <c r="F165" s="37"/>
    </row>
    <row r="166" spans="1:6" x14ac:dyDescent="0.35">
      <c r="A166" s="2" t="s">
        <v>93</v>
      </c>
      <c r="B166" s="37"/>
      <c r="C166" s="37"/>
      <c r="D166" s="37"/>
      <c r="E166" s="93">
        <f>C112-D112</f>
        <v>65</v>
      </c>
      <c r="F166" s="93">
        <f>H112-D112</f>
        <v>0</v>
      </c>
    </row>
    <row r="167" spans="1:6" x14ac:dyDescent="0.35">
      <c r="A167" s="2" t="s">
        <v>94</v>
      </c>
      <c r="B167" s="37"/>
      <c r="C167" s="37"/>
      <c r="D167" s="37"/>
      <c r="E167" s="93">
        <f>D123-C123</f>
        <v>50</v>
      </c>
      <c r="F167" s="93">
        <f>H123-D123</f>
        <v>-110</v>
      </c>
    </row>
    <row r="168" spans="1:6" x14ac:dyDescent="0.35">
      <c r="A168" s="2" t="s">
        <v>95</v>
      </c>
      <c r="B168" s="37"/>
      <c r="C168" s="37"/>
      <c r="D168" s="37"/>
      <c r="E168" s="93">
        <f>D125-C125</f>
        <v>174</v>
      </c>
      <c r="F168" s="93">
        <f>H125-D125</f>
        <v>-754</v>
      </c>
    </row>
    <row r="169" spans="1:6" x14ac:dyDescent="0.35">
      <c r="A169" s="2" t="s">
        <v>96</v>
      </c>
      <c r="B169" s="37"/>
      <c r="C169" s="37"/>
      <c r="D169" s="37"/>
      <c r="E169" s="93">
        <f>-(D93+D96)</f>
        <v>-61.5</v>
      </c>
      <c r="F169" s="93">
        <f>-(H93+H96)</f>
        <v>0</v>
      </c>
    </row>
    <row r="170" spans="1:6" x14ac:dyDescent="0.35">
      <c r="A170" s="2" t="s">
        <v>97</v>
      </c>
      <c r="B170" s="37"/>
      <c r="C170" s="37"/>
      <c r="D170" s="37"/>
      <c r="E170" s="93">
        <f>SUM(E166:E169)</f>
        <v>227.5</v>
      </c>
      <c r="F170" s="93">
        <f>SUM(F166:F169)</f>
        <v>-864</v>
      </c>
    </row>
    <row r="171" spans="1:6" x14ac:dyDescent="0.35">
      <c r="A171" s="9"/>
      <c r="B171" s="37"/>
      <c r="C171" s="37"/>
      <c r="D171" s="37"/>
      <c r="E171" s="37"/>
      <c r="F171" s="37"/>
    </row>
    <row r="172" spans="1:6" x14ac:dyDescent="0.35">
      <c r="A172" s="2" t="s">
        <v>98</v>
      </c>
      <c r="B172" s="37"/>
      <c r="C172" s="37"/>
      <c r="D172" s="37"/>
      <c r="E172" s="93">
        <f>E160+E163+E170</f>
        <v>-5.0199999999999818</v>
      </c>
      <c r="F172" s="93">
        <f>F160+F163+F170</f>
        <v>926</v>
      </c>
    </row>
    <row r="173" spans="1:6" x14ac:dyDescent="0.35">
      <c r="A173" s="2" t="s">
        <v>99</v>
      </c>
      <c r="B173" s="37"/>
      <c r="C173" s="37"/>
      <c r="D173" s="37"/>
      <c r="E173" s="93">
        <f>C111</f>
        <v>15</v>
      </c>
      <c r="F173" s="93">
        <f>D111</f>
        <v>9.9800000000001035</v>
      </c>
    </row>
    <row r="174" spans="1:6" x14ac:dyDescent="0.35">
      <c r="A174" s="2" t="s">
        <v>100</v>
      </c>
      <c r="B174" s="37"/>
      <c r="C174" s="37"/>
      <c r="D174" s="37"/>
      <c r="E174" s="93">
        <f>E172+E173</f>
        <v>9.9800000000000182</v>
      </c>
      <c r="F174" s="93">
        <f>F172+F173</f>
        <v>935.98000000000013</v>
      </c>
    </row>
    <row r="178" spans="1:8" x14ac:dyDescent="0.35">
      <c r="A178" s="17" t="s">
        <v>106</v>
      </c>
      <c r="B178" s="14"/>
      <c r="C178" s="14"/>
      <c r="D178" s="15"/>
      <c r="E178" s="14"/>
      <c r="F178" s="16"/>
      <c r="G178" s="18"/>
    </row>
    <row r="179" spans="1:8" x14ac:dyDescent="0.35">
      <c r="A179" s="14"/>
      <c r="B179" s="14"/>
      <c r="C179" s="19"/>
      <c r="D179" s="14"/>
      <c r="E179" s="14"/>
      <c r="F179" s="14"/>
      <c r="G179" s="14"/>
    </row>
    <row r="180" spans="1:8" x14ac:dyDescent="0.35">
      <c r="A180" s="176" t="s">
        <v>130</v>
      </c>
      <c r="B180" s="176"/>
      <c r="C180" s="176"/>
      <c r="D180" s="176"/>
      <c r="E180" s="176"/>
      <c r="F180" s="176"/>
      <c r="G180" s="176"/>
    </row>
    <row r="181" spans="1:8" x14ac:dyDescent="0.35">
      <c r="A181" s="176"/>
      <c r="B181" s="176"/>
      <c r="C181" s="176"/>
      <c r="D181" s="176"/>
      <c r="E181" s="176"/>
      <c r="F181" s="176"/>
      <c r="G181" s="176"/>
    </row>
    <row r="182" spans="1:8" x14ac:dyDescent="0.35">
      <c r="A182" s="17"/>
      <c r="B182" s="14"/>
      <c r="C182" s="19"/>
      <c r="D182" s="14"/>
      <c r="E182" s="14"/>
      <c r="F182" s="14"/>
      <c r="G182" s="14"/>
    </row>
    <row r="183" spans="1:8" x14ac:dyDescent="0.35">
      <c r="A183" s="14" t="s">
        <v>107</v>
      </c>
      <c r="B183" s="14"/>
      <c r="C183" s="19"/>
      <c r="D183" s="14"/>
      <c r="E183" s="14"/>
      <c r="F183" s="14"/>
      <c r="G183" s="14"/>
    </row>
    <row r="185" spans="1:8" x14ac:dyDescent="0.35">
      <c r="A185" s="9"/>
      <c r="B185" s="9"/>
      <c r="C185" s="9"/>
      <c r="D185" s="9"/>
      <c r="E185" s="116"/>
      <c r="F185" s="116"/>
      <c r="G185" s="116" t="s">
        <v>52</v>
      </c>
      <c r="H185" s="116" t="s">
        <v>56</v>
      </c>
    </row>
    <row r="186" spans="1:8" x14ac:dyDescent="0.35">
      <c r="A186" s="9"/>
      <c r="B186" s="9"/>
      <c r="C186" s="9"/>
      <c r="D186" s="9"/>
      <c r="E186" s="116" t="s">
        <v>54</v>
      </c>
      <c r="F186" s="116" t="s">
        <v>54</v>
      </c>
      <c r="G186" s="116" t="s">
        <v>57</v>
      </c>
      <c r="H186" s="116" t="s">
        <v>1</v>
      </c>
    </row>
    <row r="187" spans="1:8" x14ac:dyDescent="0.35">
      <c r="A187" s="9"/>
      <c r="B187" s="9"/>
      <c r="C187" s="9"/>
      <c r="D187" s="9"/>
      <c r="E187" s="116">
        <v>2006</v>
      </c>
      <c r="F187" s="116">
        <v>2007</v>
      </c>
      <c r="G187" s="116">
        <v>2008</v>
      </c>
      <c r="H187" s="116">
        <v>2007</v>
      </c>
    </row>
    <row r="188" spans="1:8" x14ac:dyDescent="0.35">
      <c r="A188" s="9"/>
      <c r="B188" s="9"/>
      <c r="C188" s="9"/>
      <c r="D188" s="9"/>
      <c r="E188" s="116"/>
      <c r="F188" s="116" t="s">
        <v>76</v>
      </c>
      <c r="G188" s="116" t="s">
        <v>78</v>
      </c>
      <c r="H188" s="116" t="s">
        <v>110</v>
      </c>
    </row>
    <row r="189" spans="1:8" x14ac:dyDescent="0.35">
      <c r="A189" s="20" t="s">
        <v>111</v>
      </c>
      <c r="B189" s="37"/>
      <c r="C189" s="37"/>
      <c r="D189" s="37"/>
      <c r="E189" s="37"/>
      <c r="F189" s="37"/>
      <c r="G189" s="37"/>
      <c r="H189" s="37"/>
    </row>
    <row r="190" spans="1:8" x14ac:dyDescent="0.35">
      <c r="A190" s="21" t="s">
        <v>112</v>
      </c>
      <c r="B190" s="37"/>
      <c r="C190" s="37"/>
      <c r="D190" s="37"/>
      <c r="E190" s="37"/>
      <c r="F190" s="76">
        <f>F58</f>
        <v>0</v>
      </c>
      <c r="G190" s="76">
        <f>I58</f>
        <v>0</v>
      </c>
      <c r="H190" s="22">
        <v>0.8706355555555555</v>
      </c>
    </row>
    <row r="191" spans="1:8" x14ac:dyDescent="0.35">
      <c r="A191" s="21" t="s">
        <v>113</v>
      </c>
      <c r="B191" s="37"/>
      <c r="C191" s="37"/>
      <c r="D191" s="37"/>
      <c r="E191" s="37"/>
      <c r="F191" s="76">
        <f>F61</f>
        <v>0</v>
      </c>
      <c r="G191" s="76">
        <f>I61</f>
        <v>0</v>
      </c>
      <c r="H191" s="22">
        <v>0.1</v>
      </c>
    </row>
    <row r="192" spans="1:8" x14ac:dyDescent="0.35">
      <c r="A192" s="21" t="s">
        <v>114</v>
      </c>
      <c r="B192" s="37"/>
      <c r="C192" s="37"/>
      <c r="D192" s="37"/>
      <c r="E192" s="37"/>
      <c r="F192" s="76">
        <f>F62</f>
        <v>0</v>
      </c>
      <c r="G192" s="76">
        <f>I62</f>
        <v>0</v>
      </c>
      <c r="H192" s="22">
        <v>0.1111111111111111</v>
      </c>
    </row>
    <row r="193" spans="1:14" x14ac:dyDescent="0.35">
      <c r="A193" s="2"/>
      <c r="B193" s="37"/>
      <c r="C193" s="37"/>
      <c r="D193" s="37"/>
      <c r="E193" s="37"/>
      <c r="F193" s="37"/>
      <c r="G193" s="37"/>
      <c r="H193" s="37"/>
    </row>
    <row r="194" spans="1:14" x14ac:dyDescent="0.35">
      <c r="A194" s="20" t="s">
        <v>115</v>
      </c>
      <c r="B194" s="37"/>
      <c r="C194" s="37"/>
      <c r="D194" s="37"/>
      <c r="E194" s="37"/>
      <c r="F194" s="37"/>
      <c r="G194" s="37"/>
      <c r="H194" s="37"/>
    </row>
    <row r="195" spans="1:14" x14ac:dyDescent="0.35">
      <c r="A195" s="2" t="s">
        <v>116</v>
      </c>
      <c r="B195" s="37"/>
      <c r="C195" s="37"/>
      <c r="D195" s="37"/>
      <c r="F195" s="114">
        <f>D88*(1-F72)</f>
        <v>170.28</v>
      </c>
      <c r="G195" s="93">
        <f>H88*(1-F72)</f>
        <v>0</v>
      </c>
      <c r="H195" s="37"/>
      <c r="I195" t="s">
        <v>196</v>
      </c>
    </row>
    <row r="196" spans="1:14" x14ac:dyDescent="0.35">
      <c r="A196" s="2" t="s">
        <v>117</v>
      </c>
      <c r="B196" s="37"/>
      <c r="C196" s="37"/>
      <c r="D196" s="37"/>
      <c r="E196" s="93">
        <f>L206</f>
        <v>585</v>
      </c>
      <c r="F196" s="93">
        <f>M206</f>
        <v>800</v>
      </c>
      <c r="G196" s="93">
        <f>N206</f>
        <v>0</v>
      </c>
      <c r="H196" s="37"/>
      <c r="J196" s="40" t="s">
        <v>205</v>
      </c>
    </row>
    <row r="197" spans="1:14" x14ac:dyDescent="0.35">
      <c r="A197" s="2" t="s">
        <v>118</v>
      </c>
      <c r="B197" s="37"/>
      <c r="C197" s="37"/>
      <c r="D197" s="37"/>
      <c r="E197" s="93">
        <f>L211</f>
        <v>1455</v>
      </c>
      <c r="F197" s="93">
        <f>M211</f>
        <v>1800</v>
      </c>
      <c r="G197" s="93">
        <f>N211</f>
        <v>0</v>
      </c>
      <c r="H197" s="37"/>
      <c r="J197" s="37"/>
      <c r="K197" s="37"/>
      <c r="L197" s="42">
        <v>2006</v>
      </c>
      <c r="M197" s="42">
        <v>2007</v>
      </c>
      <c r="N197" s="42">
        <v>2008</v>
      </c>
    </row>
    <row r="198" spans="1:14" x14ac:dyDescent="0.35">
      <c r="A198" s="2" t="s">
        <v>119</v>
      </c>
      <c r="B198" s="37"/>
      <c r="C198" s="37"/>
      <c r="D198" s="37"/>
      <c r="E198" s="37"/>
      <c r="F198" s="93">
        <f>N219</f>
        <v>-174.72</v>
      </c>
      <c r="G198" s="93">
        <f>O219</f>
        <v>1800</v>
      </c>
      <c r="H198" s="37"/>
      <c r="J198" s="37" t="s">
        <v>197</v>
      </c>
      <c r="K198" s="37"/>
      <c r="L198" s="93">
        <f>C111</f>
        <v>15</v>
      </c>
      <c r="M198" s="93">
        <f>D111</f>
        <v>9.9800000000001035</v>
      </c>
      <c r="N198" s="93">
        <f>H111</f>
        <v>0</v>
      </c>
    </row>
    <row r="199" spans="1:14" x14ac:dyDescent="0.35">
      <c r="A199" s="2" t="s">
        <v>77</v>
      </c>
      <c r="B199" s="37"/>
      <c r="C199" s="37"/>
      <c r="D199" s="37"/>
      <c r="E199" s="37"/>
      <c r="F199" s="93" t="e">
        <f>H47</f>
        <v>#DIV/0!</v>
      </c>
      <c r="G199" s="37"/>
      <c r="H199" s="37"/>
      <c r="J199" s="37" t="s">
        <v>198</v>
      </c>
      <c r="K199" s="37"/>
      <c r="L199" s="93">
        <f>C113</f>
        <v>315</v>
      </c>
      <c r="M199" s="93">
        <f>D113</f>
        <v>375</v>
      </c>
      <c r="N199" s="93">
        <f>H113</f>
        <v>0</v>
      </c>
    </row>
    <row r="200" spans="1:14" x14ac:dyDescent="0.35">
      <c r="A200" s="37"/>
      <c r="B200" s="37"/>
      <c r="C200" s="37"/>
      <c r="D200" s="37"/>
      <c r="E200" s="37"/>
      <c r="F200" s="37"/>
      <c r="G200" s="37"/>
      <c r="H200" s="37"/>
      <c r="J200" s="37" t="s">
        <v>199</v>
      </c>
      <c r="K200" s="37"/>
      <c r="L200" s="93">
        <f>C114</f>
        <v>415</v>
      </c>
      <c r="M200" s="93">
        <f>D114</f>
        <v>615</v>
      </c>
      <c r="N200" s="93">
        <f>H114</f>
        <v>0</v>
      </c>
    </row>
    <row r="201" spans="1:14" ht="15" thickBot="1" x14ac:dyDescent="0.4">
      <c r="J201" s="83" t="s">
        <v>200</v>
      </c>
      <c r="K201" s="83"/>
      <c r="L201" s="134">
        <f>L198+L199+L200</f>
        <v>745</v>
      </c>
      <c r="M201" s="134">
        <f>M198+M199+M200</f>
        <v>999.98000000000013</v>
      </c>
      <c r="N201" s="134">
        <f>N198+N199+N200</f>
        <v>0</v>
      </c>
    </row>
    <row r="203" spans="1:14" ht="15.5" x14ac:dyDescent="0.35">
      <c r="A203" s="68" t="s">
        <v>120</v>
      </c>
      <c r="B203" s="116"/>
      <c r="C203" s="116" t="s">
        <v>52</v>
      </c>
      <c r="D203" s="116" t="s">
        <v>56</v>
      </c>
      <c r="J203" s="37" t="s">
        <v>201</v>
      </c>
      <c r="K203" s="37"/>
      <c r="L203" s="93">
        <f>C121</f>
        <v>30</v>
      </c>
      <c r="M203" s="93">
        <f>D121</f>
        <v>60</v>
      </c>
      <c r="N203" s="93">
        <f>H121</f>
        <v>0</v>
      </c>
    </row>
    <row r="204" spans="1:14" x14ac:dyDescent="0.35">
      <c r="A204" s="37"/>
      <c r="B204" s="116" t="s">
        <v>54</v>
      </c>
      <c r="C204" s="116" t="s">
        <v>57</v>
      </c>
      <c r="D204" s="116" t="s">
        <v>1</v>
      </c>
      <c r="J204" s="37" t="s">
        <v>202</v>
      </c>
      <c r="K204" s="37"/>
      <c r="L204" s="93">
        <f>C122</f>
        <v>130</v>
      </c>
      <c r="M204" s="93">
        <f>D122</f>
        <v>140</v>
      </c>
      <c r="N204" s="93">
        <f>H122</f>
        <v>0</v>
      </c>
    </row>
    <row r="205" spans="1:14" x14ac:dyDescent="0.35">
      <c r="A205" s="37"/>
      <c r="B205" s="116">
        <v>2007</v>
      </c>
      <c r="C205" s="116">
        <v>2008</v>
      </c>
      <c r="D205" s="116">
        <v>2007</v>
      </c>
      <c r="J205" s="135" t="s">
        <v>203</v>
      </c>
      <c r="K205" s="135"/>
      <c r="L205" s="136">
        <f>L203+L204</f>
        <v>160</v>
      </c>
      <c r="M205" s="136">
        <f>M203+M204</f>
        <v>200</v>
      </c>
      <c r="N205" s="136">
        <f>N203+N204</f>
        <v>0</v>
      </c>
    </row>
    <row r="206" spans="1:14" ht="15" thickBot="1" x14ac:dyDescent="0.4">
      <c r="A206" s="37"/>
      <c r="B206" s="116" t="s">
        <v>76</v>
      </c>
      <c r="C206" s="116" t="s">
        <v>78</v>
      </c>
      <c r="D206" s="116" t="s">
        <v>110</v>
      </c>
      <c r="J206" s="138" t="s">
        <v>204</v>
      </c>
      <c r="K206" s="138"/>
      <c r="L206" s="139">
        <f>L201-L205</f>
        <v>585</v>
      </c>
      <c r="M206" s="139">
        <f>ROUND(M201-M205,0)</f>
        <v>800</v>
      </c>
      <c r="N206" s="139">
        <f>ROUND(N201-N205,0)</f>
        <v>0</v>
      </c>
    </row>
    <row r="207" spans="1:14" x14ac:dyDescent="0.35">
      <c r="A207" s="2" t="s">
        <v>121</v>
      </c>
      <c r="B207" s="93">
        <f>D115/D124</f>
        <v>3.225741935483871</v>
      </c>
      <c r="C207" s="93" t="e">
        <f>H115/H124</f>
        <v>#DIV/0!</v>
      </c>
      <c r="D207" s="12">
        <v>4.2</v>
      </c>
      <c r="J207" s="40" t="s">
        <v>207</v>
      </c>
    </row>
    <row r="208" spans="1:14" x14ac:dyDescent="0.35">
      <c r="A208" s="2" t="s">
        <v>122</v>
      </c>
      <c r="B208" s="93">
        <f>D84/D114</f>
        <v>4.8780487804878048</v>
      </c>
      <c r="C208" s="93" t="e">
        <f>H84/H114</f>
        <v>#DIV/0!</v>
      </c>
      <c r="D208" s="23">
        <v>9</v>
      </c>
      <c r="L208" s="137">
        <v>2006</v>
      </c>
      <c r="M208" s="137">
        <v>2007</v>
      </c>
      <c r="N208" s="137">
        <v>2008</v>
      </c>
    </row>
    <row r="209" spans="1:15" x14ac:dyDescent="0.35">
      <c r="A209" s="2" t="s">
        <v>123</v>
      </c>
      <c r="B209" s="93">
        <f>(D113)/(D84/365)</f>
        <v>45.624999999999993</v>
      </c>
      <c r="C209" s="93" t="e">
        <f>(D113)/(H84/365)</f>
        <v>#DIV/0!</v>
      </c>
      <c r="D209" s="23">
        <v>36</v>
      </c>
      <c r="J209" s="37" t="s">
        <v>206</v>
      </c>
      <c r="K209" s="37"/>
      <c r="L209" s="93">
        <f>C116</f>
        <v>870</v>
      </c>
      <c r="M209" s="93">
        <f>D116</f>
        <v>1000</v>
      </c>
      <c r="N209" s="93">
        <f>H116</f>
        <v>0</v>
      </c>
    </row>
    <row r="210" spans="1:15" x14ac:dyDescent="0.35">
      <c r="A210" s="2" t="s">
        <v>124</v>
      </c>
      <c r="B210" s="37">
        <f>D84/D117</f>
        <v>1.5</v>
      </c>
      <c r="C210" s="93" t="e">
        <f>H84/H117</f>
        <v>#DIV/0!</v>
      </c>
      <c r="D210" s="12">
        <v>1.8</v>
      </c>
    </row>
    <row r="211" spans="1:15" x14ac:dyDescent="0.35">
      <c r="A211" s="2" t="s">
        <v>125</v>
      </c>
      <c r="B211" s="41">
        <f>D126/D131</f>
        <v>0.53200000000000003</v>
      </c>
      <c r="C211" s="41">
        <f>H126/D131</f>
        <v>0</v>
      </c>
      <c r="D211" s="24">
        <v>0.4</v>
      </c>
      <c r="I211" s="42" t="s">
        <v>208</v>
      </c>
      <c r="J211" s="42"/>
      <c r="K211" s="42"/>
      <c r="L211" s="113">
        <f>L206+L209</f>
        <v>1455</v>
      </c>
      <c r="M211" s="113">
        <f t="shared" ref="M211:N211" si="2">M206+M209</f>
        <v>1800</v>
      </c>
      <c r="N211" s="113">
        <f t="shared" si="2"/>
        <v>0</v>
      </c>
    </row>
    <row r="212" spans="1:15" x14ac:dyDescent="0.35">
      <c r="A212" s="2" t="s">
        <v>51</v>
      </c>
      <c r="B212" s="41">
        <f>D94/D84</f>
        <v>3.7826666666666668E-2</v>
      </c>
      <c r="C212" s="41" t="e">
        <f>H94/H84</f>
        <v>#DIV/0!</v>
      </c>
      <c r="D212" s="24">
        <v>0.05</v>
      </c>
    </row>
    <row r="213" spans="1:15" x14ac:dyDescent="0.35">
      <c r="A213" s="2" t="s">
        <v>126</v>
      </c>
      <c r="B213" s="41">
        <f>D94/D117</f>
        <v>5.6739999999999999E-2</v>
      </c>
      <c r="C213" s="41" t="e">
        <f>H94/H117</f>
        <v>#DIV/0!</v>
      </c>
      <c r="D213" s="24">
        <v>0.09</v>
      </c>
      <c r="I213" s="42" t="s">
        <v>209</v>
      </c>
      <c r="J213" s="37"/>
      <c r="K213" s="37"/>
      <c r="L213" s="37"/>
      <c r="M213" s="42"/>
      <c r="N213" s="42">
        <v>2007</v>
      </c>
      <c r="O213" s="42">
        <v>2008</v>
      </c>
    </row>
    <row r="214" spans="1:15" x14ac:dyDescent="0.35">
      <c r="A214" s="2" t="s">
        <v>127</v>
      </c>
      <c r="B214" s="41">
        <f>D94/D130</f>
        <v>0.12665461282617915</v>
      </c>
      <c r="C214" s="41" t="e">
        <f>H94/H130</f>
        <v>#DIV/0!</v>
      </c>
      <c r="D214" s="24">
        <v>0.15</v>
      </c>
      <c r="I214" s="37" t="s">
        <v>210</v>
      </c>
      <c r="J214" s="37"/>
      <c r="K214" s="37"/>
      <c r="L214" s="37"/>
      <c r="M214" s="37"/>
      <c r="N214" s="93">
        <f>F195</f>
        <v>170.28</v>
      </c>
      <c r="O214" s="93">
        <f>G195</f>
        <v>0</v>
      </c>
    </row>
    <row r="215" spans="1:15" x14ac:dyDescent="0.35">
      <c r="A215" s="2" t="s">
        <v>128</v>
      </c>
      <c r="B215" s="41">
        <f>F195/F197</f>
        <v>9.4600000000000004E-2</v>
      </c>
      <c r="C215" s="41" t="e">
        <f>G195/G197</f>
        <v>#DIV/0!</v>
      </c>
      <c r="D215" s="24">
        <v>0.114</v>
      </c>
      <c r="I215" s="37" t="s">
        <v>211</v>
      </c>
      <c r="J215" s="37"/>
      <c r="K215" s="37"/>
      <c r="L215" s="37"/>
      <c r="M215" s="37"/>
      <c r="N215" s="37"/>
      <c r="O215" s="37"/>
    </row>
    <row r="216" spans="1:15" x14ac:dyDescent="0.35">
      <c r="I216" s="37">
        <v>2006</v>
      </c>
      <c r="J216" s="93">
        <f>E197</f>
        <v>1455</v>
      </c>
      <c r="K216" s="37"/>
      <c r="L216" s="37"/>
      <c r="M216" s="37"/>
      <c r="N216" s="37"/>
      <c r="O216" s="37"/>
    </row>
    <row r="217" spans="1:15" x14ac:dyDescent="0.35">
      <c r="I217" s="37">
        <v>2007</v>
      </c>
      <c r="J217" s="93">
        <f>F197</f>
        <v>1800</v>
      </c>
      <c r="K217" s="37"/>
      <c r="L217" s="37"/>
      <c r="M217" s="37"/>
      <c r="N217" s="93">
        <f>J217-J216</f>
        <v>345</v>
      </c>
      <c r="O217" s="37"/>
    </row>
    <row r="218" spans="1:15" x14ac:dyDescent="0.35">
      <c r="I218" s="37">
        <v>2008</v>
      </c>
      <c r="J218" s="93">
        <f>G197</f>
        <v>0</v>
      </c>
      <c r="K218" s="37"/>
      <c r="L218" s="37"/>
      <c r="M218" s="37"/>
      <c r="N218" s="37"/>
      <c r="O218" s="93">
        <f>J218-J217</f>
        <v>-1800</v>
      </c>
    </row>
    <row r="219" spans="1:15" x14ac:dyDescent="0.35">
      <c r="I219" s="37" t="s">
        <v>209</v>
      </c>
      <c r="J219" s="37"/>
      <c r="K219" s="37"/>
      <c r="L219" s="37"/>
      <c r="M219" s="37"/>
      <c r="N219" s="93">
        <f>N214-N217</f>
        <v>-174.72</v>
      </c>
      <c r="O219" s="93">
        <f>O214-O218</f>
        <v>1800</v>
      </c>
    </row>
  </sheetData>
  <mergeCells count="19">
    <mergeCell ref="A107:D107"/>
    <mergeCell ref="E107:G109"/>
    <mergeCell ref="H108:H109"/>
    <mergeCell ref="A180:G181"/>
    <mergeCell ref="H119:H120"/>
    <mergeCell ref="K49:S56"/>
    <mergeCell ref="A51:I52"/>
    <mergeCell ref="E56:F56"/>
    <mergeCell ref="A81:D81"/>
    <mergeCell ref="E81:G83"/>
    <mergeCell ref="C82:C83"/>
    <mergeCell ref="D82:D83"/>
    <mergeCell ref="H82:H83"/>
    <mergeCell ref="F44:F47"/>
    <mergeCell ref="A1:D1"/>
    <mergeCell ref="A23:D23"/>
    <mergeCell ref="F32:F34"/>
    <mergeCell ref="F36:F38"/>
    <mergeCell ref="F40:F42"/>
  </mergeCells>
  <pageMargins left="0.7" right="0.7" top="0.75" bottom="0.75" header="0.3" footer="0.3"/>
  <pageSetup paperSize="9" scale="4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FORECASTING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durgaprasad</dc:creator>
  <cp:lastModifiedBy>SHIVAM</cp:lastModifiedBy>
  <cp:lastPrinted>2012-12-11T11:28:30Z</cp:lastPrinted>
  <dcterms:created xsi:type="dcterms:W3CDTF">2012-12-08T14:22:22Z</dcterms:created>
  <dcterms:modified xsi:type="dcterms:W3CDTF">2023-08-22T19:19:46Z</dcterms:modified>
</cp:coreProperties>
</file>