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esliec/Desktop/kickstarter-analysis/"/>
    </mc:Choice>
  </mc:AlternateContent>
  <xr:revisionPtr revIDLastSave="0" documentId="13_ncr:1_{F6897537-14AD-A641-85C6-3D53E115283B}" xr6:coauthVersionLast="47" xr6:coauthVersionMax="47" xr10:uidLastSave="{00000000-0000-0000-0000-000000000000}"/>
  <bookViews>
    <workbookView xWindow="3600" yWindow="1580" windowWidth="27880" windowHeight="18540" activeTab="1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</sheets>
  <definedNames>
    <definedName name="_xlnm._FilterDatabase" localSheetId="2" hidden="1">Kickstarter!$A$1:$U$1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5" l="1"/>
  <c r="B3" i="15" l="1"/>
  <c r="C3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2" i="15"/>
  <c r="E2" i="15" s="1"/>
  <c r="H2" i="15" s="1"/>
  <c r="B13" i="15"/>
  <c r="B4" i="15"/>
  <c r="B12" i="15"/>
  <c r="B11" i="15"/>
  <c r="B10" i="15"/>
  <c r="B9" i="15"/>
  <c r="B8" i="15"/>
  <c r="E8" i="15" s="1"/>
  <c r="G8" i="15" s="1"/>
  <c r="B7" i="15"/>
  <c r="E7" i="15" s="1"/>
  <c r="G7" i="15" s="1"/>
  <c r="B6" i="15"/>
  <c r="B5" i="15"/>
  <c r="E5" i="15" s="1"/>
  <c r="H5" i="15" l="1"/>
  <c r="F9" i="15"/>
  <c r="G5" i="15"/>
  <c r="H4" i="15"/>
  <c r="H12" i="15"/>
  <c r="E13" i="15"/>
  <c r="H13" i="15" s="1"/>
  <c r="E4" i="15"/>
  <c r="F4" i="15" s="1"/>
  <c r="E12" i="15"/>
  <c r="G12" i="15" s="1"/>
  <c r="E11" i="15"/>
  <c r="G11" i="15" s="1"/>
  <c r="E10" i="15"/>
  <c r="F10" i="15" s="1"/>
  <c r="E9" i="15"/>
  <c r="H9" i="15" s="1"/>
  <c r="F5" i="15"/>
  <c r="G2" i="15"/>
  <c r="F2" i="15"/>
  <c r="H8" i="15"/>
  <c r="E6" i="15"/>
  <c r="H7" i="15"/>
  <c r="F8" i="15"/>
  <c r="F7" i="15"/>
  <c r="E3" i="15"/>
  <c r="P242" i="1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F12" i="15" l="1"/>
  <c r="H11" i="15"/>
  <c r="G4" i="15"/>
  <c r="F11" i="15"/>
  <c r="H10" i="15"/>
  <c r="G9" i="15"/>
  <c r="G10" i="15"/>
  <c r="F13" i="15"/>
  <c r="G13" i="15"/>
  <c r="H6" i="15"/>
  <c r="G6" i="15"/>
  <c r="F6" i="15"/>
  <c r="H3" i="15"/>
  <c r="G3" i="15"/>
  <c r="F3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E4" i="6" s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E6" i="6" s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E5" i="6" s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E2" i="6" s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E3" i="6" s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<sst xmlns="http://schemas.openxmlformats.org/spreadsheetml/2006/main" count="33036" uniqueCount="8405">
  <si>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</si>
  <si>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</si>
  <si>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</si>
  <si>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</si>
  <si>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</si>
  <si>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</si>
  <si>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</si>
  <si>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</si>
  <si>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</si>
  <si>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</si>
  <si>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</si>
  <si>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</si>
  <si>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</si>
  <si>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</si>
  <si>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</si>
  <si>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</si>
  <si>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</si>
  <si>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</si>
  <si>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</si>
  <si>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</si>
  <si>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</si>
  <si>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</si>
  <si>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</si>
  <si>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</si>
  <si>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</si>
  <si>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</si>
  <si>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</si>
  <si>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</si>
  <si>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</si>
  <si>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</si>
  <si>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</si>
  <si>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</si>
  <si>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</si>
  <si>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</si>
  <si>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</si>
  <si>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</si>
  <si>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</si>
  <si>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</si>
  <si>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</si>
  <si>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</si>
  <si>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</si>
  <si>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</si>
  <si>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</si>
  <si>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</si>
  <si>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</si>
  <si>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</si>
  <si>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</si>
  <si>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</si>
  <si>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</si>
  <si>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</si>
  <si>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</si>
  <si>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</si>
  <si>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</si>
  <si>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</si>
  <si>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</si>
  <si>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</si>
  <si>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</si>
  <si>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</si>
  <si>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</si>
  <si>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</si>
  <si>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</si>
  <si>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</si>
  <si>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</si>
  <si>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</si>
  <si>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</si>
  <si>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</si>
  <si>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</si>
  <si>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</si>
  <si>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</si>
  <si>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</si>
  <si>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</si>
  <si>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</si>
  <si>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</si>
  <si>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</si>
  <si>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</si>
  <si>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</si>
  <si>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</si>
  <si>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</si>
  <si>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</si>
  <si>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</si>
  <si>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</si>
  <si>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</si>
  <si>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</si>
  <si>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</si>
  <si>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</si>
  <si>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</si>
  <si>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</si>
  <si>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</si>
  <si>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</si>
  <si>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</si>
  <si>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</si>
  <si>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</si>
  <si>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</si>
  <si>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</si>
  <si>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</si>
  <si>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</si>
  <si>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</si>
  <si>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</si>
  <si>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</si>
  <si>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</si>
  <si>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</si>
  <si>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</si>
  <si>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</si>
  <si>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</si>
  <si>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</si>
  <si>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</si>
  <si>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</si>
  <si>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</si>
  <si>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</si>
  <si>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</si>
  <si>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</si>
  <si>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</si>
  <si>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</si>
  <si>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</si>
  <si>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</si>
  <si>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</si>
  <si>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</si>
  <si>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</si>
  <si>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</si>
  <si>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</si>
  <si>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</si>
  <si>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</si>
  <si>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</si>
  <si>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</si>
  <si>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</si>
  <si>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</si>
  <si>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</si>
  <si>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</si>
  <si>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</si>
  <si>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</si>
  <si>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</si>
  <si>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</si>
  <si>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</si>
  <si>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</si>
  <si>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</si>
  <si>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</si>
  <si>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</si>
  <si>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</si>
  <si>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</si>
  <si>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</si>
  <si>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</si>
  <si>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</si>
  <si>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</si>
  <si>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</si>
  <si>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</si>
  <si>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</si>
  <si>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</si>
  <si>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</si>
  <si>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</si>
  <si>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</si>
  <si>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</si>
  <si>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</si>
  <si>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</si>
  <si>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</si>
  <si>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</si>
  <si>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</si>
  <si>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</si>
  <si>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</si>
  <si>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</si>
  <si>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</si>
  <si>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</si>
  <si>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</si>
  <si>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</si>
  <si>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</si>
  <si>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</si>
  <si>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</si>
  <si>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</si>
  <si>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</si>
  <si>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</si>
  <si>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</si>
  <si>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</si>
  <si>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</si>
  <si>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</si>
  <si>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</si>
  <si>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</si>
  <si>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</si>
  <si>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</si>
  <si>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</si>
  <si>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</si>
  <si>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</si>
  <si>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</si>
  <si>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</si>
  <si>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</si>
  <si>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</si>
  <si>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</si>
  <si>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</si>
  <si>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</si>
  <si>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</si>
  <si>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</si>
  <si>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</si>
  <si>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</si>
  <si>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</si>
  <si>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</si>
  <si>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</si>
  <si>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</si>
  <si>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</si>
  <si>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</si>
  <si>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</si>
  <si>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</si>
  <si>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</si>
  <si>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</si>
  <si>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</si>
  <si>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</si>
  <si>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</si>
  <si>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</si>
  <si>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</si>
  <si>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</si>
  <si>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</si>
  <si>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</si>
  <si>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</si>
  <si>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</si>
  <si>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</si>
  <si>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</si>
  <si>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</si>
  <si>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</si>
  <si>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</si>
  <si>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</si>
  <si>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</si>
  <si>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</si>
  <si>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</si>
  <si>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</si>
  <si>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</si>
  <si>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</si>
  <si>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</si>
  <si>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</si>
  <si>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</si>
  <si>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</si>
  <si>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</si>
  <si>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</si>
  <si>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</si>
  <si>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</si>
  <si>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</si>
  <si>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</si>
  <si>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</si>
  <si>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</si>
  <si>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</si>
  <si>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</si>
  <si>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</si>
  <si>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</si>
  <si>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</si>
  <si>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</si>
  <si>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</si>
  <si>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</si>
  <si>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</si>
  <si>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</si>
  <si>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</si>
  <si>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</si>
  <si>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</si>
  <si>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</si>
  <si>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</si>
  <si>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</si>
  <si>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</si>
  <si>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</si>
  <si>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</si>
  <si>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</si>
  <si>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</si>
  <si>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</si>
  <si>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</si>
  <si>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</si>
  <si>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</si>
  <si>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</si>
  <si>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</si>
  <si>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</si>
  <si>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</si>
  <si>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</si>
  <si>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</si>
  <si>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</si>
  <si>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</si>
  <si>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</si>
  <si>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</si>
  <si>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</si>
  <si>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</si>
  <si>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</si>
  <si>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</si>
  <si>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</si>
  <si>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</si>
  <si>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</si>
  <si>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</si>
  <si>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</si>
  <si>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</si>
  <si>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</si>
  <si>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</si>
  <si>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</si>
  <si>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</si>
  <si>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</si>
  <si>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</si>
  <si>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</si>
  <si>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</si>
  <si>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</si>
  <si>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</si>
  <si>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</si>
  <si>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</si>
  <si>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</si>
  <si>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</si>
  <si>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</si>
  <si>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</si>
  <si>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</si>
  <si>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</si>
  <si>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</si>
  <si>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</si>
  <si>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</si>
  <si>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</si>
  <si>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</si>
  <si>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</si>
  <si>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</si>
  <si>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</si>
  <si>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</si>
  <si>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</si>
  <si>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</si>
  <si>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</si>
  <si>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</si>
  <si>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</si>
  <si>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</si>
  <si>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</si>
  <si>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</si>
  <si>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</si>
  <si>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</si>
  <si>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</si>
  <si>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</si>
  <si>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</si>
  <si>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</si>
  <si>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</si>
  <si>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</si>
  <si>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</si>
  <si>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</si>
  <si>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</si>
  <si>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</si>
  <si>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</si>
  <si>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</si>
  <si>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</si>
  <si>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</si>
  <si>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</si>
  <si>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</si>
  <si>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</si>
  <si>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</si>
  <si>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</si>
  <si>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</si>
  <si>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</si>
  <si>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</si>
  <si>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</si>
  <si>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</si>
  <si>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</si>
  <si>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</si>
  <si>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</si>
  <si>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</si>
  <si>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</si>
  <si>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</si>
  <si>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</si>
  <si>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</si>
  <si>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</si>
  <si>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</si>
  <si>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</si>
  <si>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</si>
  <si>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</si>
  <si>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</si>
  <si>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</si>
  <si>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</si>
  <si>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</si>
  <si>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</si>
  <si>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</si>
  <si>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</si>
  <si>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</si>
  <si>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</si>
  <si>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</si>
  <si>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</si>
  <si>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</si>
  <si>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</si>
  <si>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</si>
  <si>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</si>
  <si>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</si>
  <si>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</si>
  <si>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</si>
  <si>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</si>
  <si>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</si>
  <si>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</si>
  <si>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</si>
  <si>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</si>
  <si>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</si>
  <si>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</si>
  <si>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</si>
  <si>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</si>
  <si>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</si>
  <si>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</si>
  <si>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</si>
  <si>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</si>
  <si>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</si>
  <si>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</si>
  <si>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</si>
  <si>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</si>
  <si>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</si>
  <si>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</si>
  <si>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</si>
  <si>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</si>
  <si>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</si>
  <si>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</si>
  <si>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</si>
  <si>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</si>
  <si>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</si>
  <si>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</si>
  <si>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</si>
  <si>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</si>
  <si>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</si>
  <si>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</si>
  <si>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</si>
  <si>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</si>
  <si>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</si>
  <si>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</si>
  <si>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</si>
  <si>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</si>
  <si>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</si>
  <si>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</si>
  <si>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</si>
  <si>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</si>
  <si>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</si>
  <si>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</si>
  <si>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</si>
  <si>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</si>
  <si>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</si>
  <si>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</si>
  <si>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</si>
  <si>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</si>
  <si>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</si>
  <si>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</si>
  <si>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</si>
  <si>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</si>
  <si>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</si>
  <si>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</si>
  <si>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</si>
  <si>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</si>
  <si>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</si>
  <si>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</si>
  <si>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</si>
  <si>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</si>
  <si>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</si>
  <si>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</si>
  <si>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</si>
  <si>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</si>
  <si>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</si>
  <si>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</si>
  <si>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</si>
  <si>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</si>
  <si>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</si>
  <si>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</si>
  <si>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</si>
  <si>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</si>
  <si>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</si>
  <si>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</si>
  <si>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</si>
  <si>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</si>
  <si>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</si>
  <si>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</si>
  <si>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</si>
  <si>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</si>
  <si>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</si>
  <si>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</si>
  <si>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</si>
  <si>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</si>
  <si>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</si>
  <si>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</si>
  <si>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</si>
  <si>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</si>
  <si>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</si>
  <si>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</si>
  <si>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</si>
  <si>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</si>
  <si>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</si>
  <si>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</si>
  <si>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</si>
  <si>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</si>
  <si>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</si>
  <si>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</si>
  <si>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</si>
  <si>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</si>
  <si>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</si>
  <si>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</si>
  <si>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</si>
  <si>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</si>
  <si>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</si>
  <si>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</si>
  <si>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</si>
  <si>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</si>
  <si>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</si>
  <si>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</si>
  <si>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</si>
  <si>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</si>
  <si>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</si>
  <si>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</si>
  <si>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</si>
  <si>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</si>
  <si>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</si>
  <si>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</si>
  <si>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</si>
  <si>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</si>
  <si>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</si>
  <si>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</si>
  <si>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</si>
  <si>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</si>
  <si>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</si>
  <si>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</si>
  <si>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</si>
  <si>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</si>
  <si>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</si>
  <si>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</si>
  <si>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</si>
  <si>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</si>
  <si>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</si>
  <si>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</si>
  <si>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</si>
  <si>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</si>
  <si>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</si>
  <si>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</si>
  <si>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</si>
  <si>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</si>
  <si>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</si>
  <si>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</si>
  <si>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</si>
  <si>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</si>
  <si>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</si>
  <si>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</si>
  <si>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</si>
  <si>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</si>
  <si>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</si>
  <si>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</si>
  <si>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</si>
  <si>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</si>
  <si>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</si>
  <si>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</si>
  <si>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</si>
  <si>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</si>
  <si>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</si>
  <si>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</si>
  <si>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</si>
  <si>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</si>
  <si>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</si>
  <si>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</si>
  <si>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</si>
  <si>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</si>
  <si>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</si>
  <si>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</si>
  <si>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</si>
  <si>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</si>
  <si>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</si>
  <si>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</si>
  <si>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</si>
  <si>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</si>
  <si>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</si>
  <si>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</si>
  <si>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</si>
  <si>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</si>
  <si>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</si>
  <si>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</si>
  <si>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</si>
  <si>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</si>
  <si>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</si>
  <si>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</si>
  <si>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</si>
  <si>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</si>
  <si>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</si>
  <si>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</si>
  <si>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</si>
  <si>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</si>
  <si>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</si>
  <si>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</si>
  <si>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</si>
  <si>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</si>
  <si>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</si>
  <si>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</si>
  <si>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</si>
  <si>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</si>
  <si>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</si>
  <si>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</si>
  <si>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</si>
  <si>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</si>
  <si>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</si>
  <si>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</si>
  <si>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</si>
  <si>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</si>
  <si>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</si>
  <si>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</si>
  <si>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</si>
  <si>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</si>
  <si>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</si>
  <si>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</si>
  <si>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</si>
  <si>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</si>
  <si>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</si>
  <si>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</si>
  <si>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</si>
  <si>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</si>
  <si>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</si>
  <si>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</si>
  <si>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</si>
  <si>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</si>
  <si>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</si>
  <si>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</si>
  <si>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</si>
  <si>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</si>
  <si>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</si>
  <si>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</si>
  <si>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</si>
  <si>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</si>
  <si>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</si>
  <si>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</si>
  <si>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</si>
  <si>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</si>
  <si>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</si>
  <si>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</si>
  <si>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</si>
  <si>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</si>
  <si>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</si>
  <si>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</si>
  <si>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</si>
  <si>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</si>
  <si>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</si>
  <si>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</si>
  <si>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</si>
  <si>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</si>
  <si>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</si>
  <si>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</si>
  <si>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</si>
  <si>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</si>
  <si>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</si>
  <si>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</si>
  <si>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</si>
  <si>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</si>
  <si>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</si>
  <si>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</si>
  <si>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</si>
  <si>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</si>
  <si>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</si>
  <si>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</si>
  <si>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</si>
  <si>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</si>
  <si>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</si>
  <si>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</si>
  <si>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</si>
  <si>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</si>
  <si>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</si>
  <si>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</si>
  <si>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</si>
  <si>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</si>
  <si>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</si>
  <si>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</si>
  <si>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</si>
  <si>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</si>
  <si>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</si>
  <si>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</si>
  <si>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</si>
  <si>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</si>
  <si>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</si>
  <si>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</si>
  <si>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</si>
  <si>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</si>
  <si>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</si>
  <si>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</si>
  <si>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</si>
  <si>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</si>
  <si>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</si>
  <si>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</si>
  <si>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</si>
  <si>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</si>
  <si>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</si>
  <si>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</si>
  <si>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</si>
  <si>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</si>
  <si>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</si>
  <si>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</si>
  <si>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</si>
  <si>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</si>
  <si>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</si>
  <si>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</si>
  <si>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</si>
  <si>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</si>
  <si>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</si>
  <si>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</si>
  <si>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</si>
  <si>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</si>
  <si>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</si>
  <si>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</si>
  <si>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</si>
  <si>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</si>
  <si>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</si>
  <si>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</si>
  <si>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</si>
  <si>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</si>
  <si>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</si>
  <si>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</si>
  <si>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</si>
  <si>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</si>
  <si>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</si>
  <si>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</si>
  <si>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</si>
  <si>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</si>
  <si>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</si>
  <si>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</si>
  <si>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</si>
  <si>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</si>
  <si>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</si>
  <si>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</si>
  <si>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</si>
  <si>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</si>
  <si>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</si>
  <si>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</si>
  <si>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</si>
  <si>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</si>
  <si>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</si>
  <si>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</si>
  <si>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</si>
  <si>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</si>
  <si>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</si>
  <si>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</si>
  <si>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</si>
  <si>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</si>
  <si>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</si>
  <si>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</si>
  <si>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</si>
  <si>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</si>
  <si>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</si>
  <si>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</si>
  <si>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</si>
  <si>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</si>
  <si>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</si>
  <si>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</si>
  <si>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</si>
  <si>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</si>
  <si>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</si>
  <si>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</si>
  <si>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</si>
  <si>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</si>
  <si>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</si>
  <si>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</si>
  <si>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</si>
  <si>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</si>
  <si>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</si>
  <si>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</si>
  <si>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</si>
  <si>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</si>
  <si>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</si>
  <si>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</si>
  <si>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</si>
  <si>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</si>
  <si>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</si>
  <si>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</si>
  <si>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</si>
  <si>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</si>
  <si>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</si>
  <si>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</si>
  <si>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</si>
  <si>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</si>
  <si>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</si>
  <si>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</si>
  <si>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</si>
  <si>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</si>
  <si>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</si>
  <si>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</si>
  <si>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</si>
  <si>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</si>
  <si>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</si>
  <si>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</si>
  <si>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</si>
  <si>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</si>
  <si>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</si>
  <si>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</si>
  <si>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</si>
  <si>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</si>
  <si>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</si>
  <si>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</si>
  <si>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</si>
  <si>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</si>
  <si>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</si>
  <si>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</si>
  <si>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</si>
  <si>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</si>
  <si>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</si>
  <si>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</si>
  <si>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</si>
  <si>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</si>
  <si>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</si>
  <si>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</si>
  <si>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</si>
  <si>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</si>
  <si>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</si>
  <si>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</si>
  <si>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</si>
  <si>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</si>
  <si>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</si>
  <si>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</si>
  <si>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</si>
  <si>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</si>
  <si>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</si>
  <si>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</si>
  <si>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</si>
  <si>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</si>
  <si>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</si>
  <si>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</si>
  <si>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</si>
  <si>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</si>
  <si>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</si>
  <si>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</si>
  <si>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</si>
  <si>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</si>
  <si>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</si>
  <si>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</si>
  <si>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</si>
  <si>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</si>
  <si>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</si>
  <si>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</si>
  <si>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</si>
  <si>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</si>
  <si>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</si>
  <si>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</si>
  <si>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</si>
  <si>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</si>
  <si>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</si>
  <si>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</si>
  <si>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</si>
  <si>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</si>
  <si>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</si>
  <si>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</si>
  <si>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</si>
  <si>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</si>
  <si>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</si>
  <si>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</si>
  <si>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</si>
  <si>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</si>
  <si>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</si>
  <si>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</si>
  <si>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</si>
  <si>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</si>
  <si>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</si>
  <si>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</si>
  <si>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</si>
  <si>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</si>
  <si>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</si>
  <si>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</si>
  <si>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</si>
  <si>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</si>
  <si>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</si>
  <si>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</si>
  <si>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</si>
  <si>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</si>
  <si>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</si>
  <si>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</si>
  <si>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</si>
  <si>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</si>
  <si>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</si>
  <si>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</si>
  <si>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</si>
  <si>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</si>
  <si>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</si>
  <si>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</si>
  <si>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</si>
  <si>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</si>
  <si>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</si>
  <si>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</si>
  <si>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</si>
  <si>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</si>
  <si>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</si>
  <si>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</si>
  <si>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</si>
  <si>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</si>
  <si>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</si>
  <si>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</si>
  <si>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</si>
  <si>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</si>
  <si>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</si>
  <si>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</si>
  <si>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</si>
  <si>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</si>
  <si>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</si>
  <si>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</si>
  <si>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</si>
  <si>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</si>
  <si>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</si>
  <si>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</si>
  <si>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</si>
  <si>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</si>
  <si>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</si>
  <si>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</si>
  <si>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</si>
  <si>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</si>
  <si>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</si>
  <si>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</si>
  <si>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</si>
  <si>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</si>
  <si>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</si>
  <si>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</si>
  <si>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</si>
  <si>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</si>
  <si>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</si>
  <si>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</si>
  <si>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</si>
  <si>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</si>
  <si>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</si>
  <si>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</si>
  <si>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</si>
  <si>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</si>
  <si>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</si>
  <si>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</si>
  <si>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</si>
  <si>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</si>
  <si>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</si>
  <si>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</si>
  <si>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</si>
  <si>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</si>
  <si>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</si>
  <si>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</si>
  <si>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</si>
  <si>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</si>
  <si>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</si>
  <si>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</si>
  <si>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</si>
  <si>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</si>
  <si>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</si>
  <si>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</si>
  <si>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</si>
  <si>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</si>
  <si>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</si>
  <si>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</si>
  <si>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</si>
  <si>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</si>
  <si>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</si>
  <si>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</si>
  <si>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</si>
  <si>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</si>
  <si>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</si>
  <si>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</si>
  <si>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</si>
  <si>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</si>
  <si>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</si>
  <si>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</si>
  <si>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</si>
  <si>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</si>
  <si>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</si>
  <si>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</si>
  <si>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</si>
  <si>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</si>
  <si>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</si>
  <si>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</si>
  <si>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</si>
  <si>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</si>
  <si>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</si>
  <si>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</si>
  <si>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</si>
  <si>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</si>
  <si>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</si>
  <si>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</si>
  <si>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</si>
  <si>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</si>
  <si>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</si>
  <si>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</si>
  <si>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</si>
  <si>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</si>
  <si>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</si>
  <si>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</si>
  <si>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</si>
  <si>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</si>
  <si>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</si>
  <si>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</si>
  <si>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</si>
  <si>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</si>
  <si>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</si>
  <si>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</si>
  <si>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</si>
  <si>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</si>
  <si>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</si>
  <si>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</si>
  <si>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</si>
  <si>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</si>
  <si>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</si>
  <si>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</si>
  <si>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</si>
  <si>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</si>
  <si>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</si>
  <si>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</si>
  <si>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</si>
  <si>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</si>
  <si>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</si>
  <si>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</si>
  <si>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</si>
  <si>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</si>
  <si>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</si>
  <si>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</si>
  <si>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</si>
  <si>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</si>
  <si>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</si>
  <si>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</si>
  <si>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</si>
  <si>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</si>
  <si>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</si>
  <si>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</si>
  <si>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</si>
  <si>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</si>
  <si>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</si>
  <si>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</si>
  <si>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</si>
  <si>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</si>
  <si>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</si>
  <si>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</si>
  <si>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</si>
  <si>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</si>
  <si>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</si>
  <si>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</si>
  <si>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</si>
  <si>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</si>
  <si>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</si>
  <si>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</si>
  <si>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</si>
  <si>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</si>
  <si>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</si>
  <si>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</si>
  <si>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</si>
  <si>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</si>
  <si>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</si>
  <si>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</si>
  <si>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</si>
  <si>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</si>
  <si>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</si>
  <si>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</si>
  <si>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</si>
  <si>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</si>
  <si>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</si>
  <si>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</si>
  <si>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</si>
  <si>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</si>
  <si>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</si>
  <si>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</si>
  <si>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</si>
  <si>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</si>
  <si>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</si>
  <si>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</si>
  <si>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</si>
  <si>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</si>
  <si>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</si>
  <si>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</si>
  <si>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</si>
  <si>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</si>
  <si>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</si>
  <si>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</si>
  <si>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</si>
  <si>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</si>
  <si>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</si>
  <si>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</si>
  <si>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</si>
  <si>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</si>
  <si>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</si>
  <si>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</si>
  <si>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</si>
  <si>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</si>
  <si>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</si>
  <si>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</si>
  <si>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</si>
  <si>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</si>
  <si>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</si>
  <si>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</si>
  <si>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</si>
  <si>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</si>
  <si>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</si>
  <si>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</si>
  <si>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</si>
  <si>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</si>
  <si>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</si>
  <si>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</si>
  <si>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</si>
  <si>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</si>
  <si>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</si>
  <si>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</si>
  <si>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</si>
  <si>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</si>
  <si>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</si>
  <si>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</si>
  <si>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</si>
  <si>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</si>
  <si>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</si>
  <si>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</si>
  <si>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</si>
  <si>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</si>
  <si>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</si>
  <si>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</si>
  <si>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</si>
  <si>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</si>
  <si>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</si>
  <si>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</si>
  <si>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</si>
  <si>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</si>
  <si>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</si>
  <si>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</si>
  <si>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</si>
  <si>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</si>
  <si>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</si>
  <si>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</si>
  <si>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</si>
  <si>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</si>
  <si>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</si>
  <si>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</si>
  <si>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</si>
  <si>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</si>
  <si>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</si>
  <si>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</si>
  <si>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</si>
  <si>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</si>
  <si>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</si>
  <si>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</si>
  <si>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</si>
  <si>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</si>
  <si>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</si>
  <si>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</si>
  <si>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</si>
  <si>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</si>
  <si>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</si>
  <si>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</si>
  <si>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</si>
  <si>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</si>
  <si>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</si>
  <si>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</si>
  <si>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</si>
  <si>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</si>
  <si>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</si>
  <si>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</si>
  <si>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</si>
  <si>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</si>
  <si>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</si>
  <si>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</si>
  <si>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</si>
  <si>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</si>
  <si>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</si>
  <si>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</si>
  <si>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</si>
  <si>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</si>
  <si>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</si>
  <si>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</si>
  <si>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</si>
  <si>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</si>
  <si>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</si>
  <si>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</si>
  <si>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</si>
  <si>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</si>
  <si>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</si>
  <si>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</si>
  <si>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</si>
  <si>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</si>
  <si>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</si>
  <si>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</si>
  <si>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</si>
  <si>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</si>
  <si>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</si>
  <si>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</si>
  <si>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</si>
  <si>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</si>
  <si>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</si>
  <si>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</si>
  <si>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</si>
  <si>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</si>
  <si>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</si>
  <si>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</si>
  <si>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</si>
  <si>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</si>
  <si>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</si>
  <si>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</si>
  <si>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</si>
  <si>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</si>
  <si>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</si>
  <si>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</si>
  <si>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</si>
  <si>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</si>
  <si>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</si>
  <si>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</si>
  <si>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</si>
  <si>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</si>
  <si>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</si>
  <si>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</si>
  <si>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</si>
  <si>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</si>
  <si>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</si>
  <si>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</si>
  <si>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</si>
  <si>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</si>
  <si>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</si>
  <si>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</si>
  <si>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</si>
  <si>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</si>
  <si>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</si>
  <si>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</si>
  <si>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</si>
  <si>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</si>
  <si>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</si>
  <si>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</si>
  <si>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</si>
  <si>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</si>
  <si>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</si>
  <si>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</si>
  <si>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</si>
  <si>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</si>
  <si>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</si>
  <si>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</si>
  <si>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</si>
  <si>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</si>
  <si>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</si>
  <si>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</si>
  <si>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</si>
  <si>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</si>
  <si>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</si>
  <si>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</si>
  <si>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</si>
  <si>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</si>
  <si>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</si>
  <si>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</si>
  <si>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</si>
  <si>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</si>
  <si>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</si>
  <si>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</si>
  <si>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</si>
  <si>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</si>
  <si>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</si>
  <si>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</si>
  <si>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</si>
  <si>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</si>
  <si>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</si>
  <si>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</si>
  <si>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</si>
  <si>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</si>
  <si>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</si>
  <si>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</si>
  <si>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</si>
  <si>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</si>
  <si>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</si>
  <si>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</si>
  <si>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</si>
  <si>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</si>
  <si>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</si>
  <si>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</si>
  <si>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</si>
  <si>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</si>
  <si>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</si>
  <si>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</si>
  <si>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</si>
  <si>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</si>
  <si>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</si>
  <si>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</si>
  <si>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</si>
  <si>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</si>
  <si>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</si>
  <si>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</si>
  <si>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</si>
  <si>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</si>
  <si>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</si>
  <si>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</si>
  <si>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</si>
  <si>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</si>
  <si>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</si>
  <si>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</si>
  <si>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</si>
  <si>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</si>
  <si>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</si>
  <si>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</si>
  <si>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</si>
  <si>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</si>
  <si>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</si>
  <si>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</si>
  <si>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</si>
  <si>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</si>
  <si>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</si>
  <si>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</si>
  <si>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</si>
  <si>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</si>
  <si>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</si>
  <si>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</si>
  <si>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</si>
  <si>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</si>
  <si>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</si>
  <si>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</si>
  <si>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</si>
  <si>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</si>
  <si>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</si>
  <si>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</si>
  <si>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</si>
  <si>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</si>
  <si>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</si>
  <si>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</si>
  <si>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</si>
  <si>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</si>
  <si>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</si>
  <si>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</si>
  <si>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</si>
  <si>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</si>
  <si>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</si>
  <si>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</si>
  <si>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</si>
  <si>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</si>
  <si>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</si>
  <si>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</si>
  <si>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</si>
  <si>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</si>
  <si>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</si>
  <si>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</si>
  <si>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</si>
  <si>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</si>
  <si>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</si>
  <si>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</si>
  <si>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</si>
  <si>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</si>
  <si>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</si>
  <si>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</si>
  <si>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</si>
  <si>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</si>
  <si>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</si>
  <si>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</si>
  <si>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</si>
  <si>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</si>
  <si>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</si>
  <si>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</si>
  <si>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</si>
  <si>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</si>
  <si>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</si>
  <si>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</si>
  <si>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</si>
  <si>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</si>
  <si>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</si>
  <si>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</si>
  <si>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</si>
  <si>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</si>
  <si>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</si>
  <si>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</si>
  <si>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</si>
  <si>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</si>
  <si>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</si>
  <si>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</si>
  <si>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</si>
  <si>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</si>
  <si>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</si>
  <si>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</si>
  <si>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</si>
  <si>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</si>
  <si>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</si>
  <si>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</si>
  <si>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</si>
  <si>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</si>
  <si>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</si>
  <si>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</si>
  <si>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</si>
  <si>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</si>
  <si>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</si>
  <si>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</si>
  <si>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</si>
  <si>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</si>
  <si>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</si>
  <si>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</si>
  <si>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</si>
  <si>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</si>
  <si>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</si>
  <si>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</si>
  <si>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</si>
  <si>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</si>
  <si>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</si>
  <si>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</si>
  <si>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</si>
  <si>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</si>
  <si>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</si>
  <si>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</si>
  <si>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</si>
  <si>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</si>
  <si>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</si>
  <si>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</si>
  <si>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</si>
  <si>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</si>
  <si>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</si>
  <si>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</si>
  <si>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</si>
  <si>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</si>
  <si>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</si>
  <si>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</si>
  <si>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</si>
  <si>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</si>
  <si>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</si>
  <si>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</si>
  <si>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</si>
  <si>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</si>
  <si>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</si>
  <si>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</si>
  <si>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</si>
  <si>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</si>
  <si>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</si>
  <si>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</si>
  <si>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</si>
  <si>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</si>
  <si>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</si>
  <si>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</si>
  <si>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</si>
  <si>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</si>
  <si>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</si>
  <si>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</si>
  <si>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</si>
  <si>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</si>
  <si>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</si>
  <si>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</si>
  <si>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</si>
  <si>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</si>
  <si>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</si>
  <si>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</si>
  <si>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</si>
  <si>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</si>
  <si>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</si>
  <si>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</si>
  <si>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</si>
  <si>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</si>
  <si>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</si>
  <si>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</si>
  <si>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</si>
  <si>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</si>
  <si>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</si>
  <si>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</si>
  <si>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</si>
  <si>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</si>
  <si>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</si>
  <si>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</si>
  <si>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</si>
  <si>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</si>
  <si>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</si>
  <si>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</si>
  <si>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</si>
  <si>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</si>
  <si>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</si>
  <si>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</si>
  <si>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</si>
  <si>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</si>
  <si>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</si>
  <si>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</si>
  <si>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</si>
  <si>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</si>
  <si>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</si>
  <si>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</si>
  <si>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</si>
  <si>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</si>
  <si>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</si>
  <si>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</si>
  <si>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</si>
  <si>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</si>
  <si>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</si>
  <si>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</si>
  <si>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</si>
  <si>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</si>
  <si>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</si>
  <si>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</si>
  <si>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</si>
  <si>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</si>
  <si>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</si>
  <si>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</si>
  <si>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</si>
  <si>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</si>
  <si>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</si>
  <si>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</si>
  <si>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</si>
  <si>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</si>
  <si>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</si>
  <si>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</si>
  <si>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</si>
  <si>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</si>
  <si>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</si>
  <si>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</si>
  <si>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</si>
  <si>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</si>
  <si>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</si>
  <si>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</si>
  <si>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</si>
  <si>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</si>
  <si>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</si>
  <si>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</si>
  <si>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</si>
  <si>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</si>
  <si>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</si>
  <si>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</si>
  <si>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</si>
  <si>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</si>
  <si>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</si>
  <si>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</si>
  <si>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</si>
  <si>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</si>
  <si>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</si>
  <si>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</si>
  <si>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</si>
  <si>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</si>
  <si>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</si>
  <si>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</si>
  <si>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</si>
  <si>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</si>
  <si>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</si>
  <si>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</si>
  <si>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</si>
  <si>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</si>
  <si>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</si>
  <si>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</si>
  <si>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</si>
  <si>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</si>
  <si>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</si>
  <si>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</si>
  <si>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</si>
  <si>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</si>
  <si>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</si>
  <si>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</si>
  <si>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</si>
  <si>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</si>
  <si>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</si>
  <si>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</si>
  <si>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</si>
  <si>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</si>
  <si>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</si>
  <si>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</si>
  <si>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</si>
  <si>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</si>
  <si>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</si>
  <si>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</si>
  <si>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</si>
  <si>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</si>
  <si>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</si>
  <si>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</si>
  <si>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</si>
  <si>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</si>
  <si>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</si>
  <si>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</si>
  <si>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</si>
  <si>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</si>
  <si>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</si>
  <si>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</si>
  <si>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</si>
  <si>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</si>
  <si>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</si>
  <si>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</si>
  <si>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</si>
  <si>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</si>
  <si>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</si>
  <si>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</si>
  <si>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</si>
  <si>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</si>
  <si>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</si>
  <si>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</si>
  <si>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</si>
  <si>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</si>
  <si>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</si>
  <si>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</si>
  <si>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</si>
  <si>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</si>
  <si>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</si>
  <si>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</si>
  <si>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</si>
  <si>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</si>
  <si>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</si>
  <si>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</si>
  <si>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</si>
  <si>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</si>
  <si>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</si>
  <si>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</si>
  <si>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</si>
  <si>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</si>
  <si>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</si>
  <si>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</si>
  <si>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</si>
  <si>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</si>
  <si>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</si>
  <si>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</si>
  <si>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</si>
  <si>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</si>
  <si>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</si>
  <si>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</si>
  <si>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</si>
  <si>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</si>
  <si>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</si>
  <si>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</si>
  <si>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</si>
  <si>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</si>
  <si>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</si>
  <si>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</si>
  <si>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</si>
  <si>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</si>
  <si>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</si>
  <si>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</si>
  <si>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</si>
  <si>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</si>
  <si>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</si>
  <si>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</si>
  <si>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</si>
  <si>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</si>
  <si>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</si>
  <si>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</si>
  <si>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</si>
  <si>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</si>
  <si>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</si>
  <si>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</si>
  <si>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</si>
  <si>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</si>
  <si>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</si>
  <si>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</si>
  <si>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</si>
  <si>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</si>
  <si>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</si>
  <si>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</si>
  <si>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</si>
  <si>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</si>
  <si>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</si>
  <si>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</si>
  <si>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</si>
  <si>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</si>
  <si>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</si>
  <si>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</si>
  <si>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</si>
  <si>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</si>
  <si>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</si>
  <si>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</si>
  <si>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</si>
  <si>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</si>
  <si>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</si>
  <si>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</si>
  <si>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</si>
  <si>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</si>
  <si>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</si>
  <si>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</si>
  <si>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</si>
  <si>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</si>
  <si>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</si>
  <si>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</si>
  <si>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</si>
  <si>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</si>
  <si>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</si>
  <si>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</si>
  <si>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</si>
  <si>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</si>
  <si>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</si>
  <si>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</si>
  <si>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</si>
  <si>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</si>
  <si>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</si>
  <si>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</si>
  <si>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</si>
  <si>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</si>
  <si>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</si>
  <si>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</si>
  <si>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</si>
  <si>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</si>
  <si>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</si>
  <si>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</si>
  <si>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</si>
  <si>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</si>
  <si>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</si>
  <si>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</si>
  <si>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</si>
  <si>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</si>
  <si>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</si>
  <si>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</si>
  <si>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</si>
  <si>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</si>
  <si>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</si>
  <si>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</si>
  <si>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</si>
  <si>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</si>
  <si>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</si>
  <si>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</si>
  <si>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</si>
  <si>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</si>
  <si>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</si>
  <si>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</si>
  <si>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</si>
  <si>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</si>
  <si>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</si>
  <si>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</si>
  <si>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</si>
  <si>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</si>
  <si>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</si>
  <si>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</si>
  <si>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</si>
  <si>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</si>
  <si>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</si>
  <si>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</si>
  <si>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</si>
  <si>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</si>
  <si>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</si>
  <si>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</si>
  <si>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</si>
  <si>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</si>
  <si>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</si>
  <si>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</si>
  <si>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</si>
  <si>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</si>
  <si>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</si>
  <si>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</si>
  <si>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</si>
  <si>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</si>
  <si>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</si>
  <si>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</si>
  <si>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</si>
  <si>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</si>
  <si>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</si>
  <si>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</si>
  <si>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</si>
  <si>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</si>
  <si>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</si>
  <si>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</si>
  <si>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</si>
  <si>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</si>
  <si>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</si>
  <si>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</si>
  <si>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</si>
  <si>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</si>
  <si>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</si>
  <si>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</si>
  <si>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</si>
  <si>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</si>
  <si>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</si>
  <si>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</si>
  <si>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</si>
  <si>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</si>
  <si>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</si>
  <si>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</si>
  <si>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</si>
  <si>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</si>
  <si>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</si>
  <si>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</si>
  <si>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</si>
  <si>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</si>
  <si>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</si>
  <si>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</si>
  <si>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</si>
  <si>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</si>
  <si>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</si>
  <si>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</si>
  <si>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</si>
  <si>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</si>
  <si>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</si>
  <si>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</si>
  <si>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</si>
  <si>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</si>
  <si>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</si>
  <si>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</si>
  <si>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</si>
  <si>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</si>
  <si>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</si>
  <si>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</si>
  <si>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</si>
  <si>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</si>
  <si>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</si>
  <si>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</si>
  <si>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</si>
  <si>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</si>
  <si>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</si>
  <si>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</si>
  <si>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</si>
  <si>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</si>
  <si>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</si>
  <si>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</si>
  <si>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</si>
  <si>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</si>
  <si>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</si>
  <si>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</si>
  <si>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</si>
  <si>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</si>
  <si>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</si>
  <si>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</si>
  <si>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</si>
  <si>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</si>
  <si>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</si>
  <si>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</si>
  <si>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</si>
  <si>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</si>
  <si>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</si>
  <si>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</si>
  <si>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</si>
  <si>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</si>
  <si>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</si>
  <si>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</si>
  <si>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</si>
  <si>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</si>
  <si>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</si>
  <si>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</si>
  <si>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</si>
  <si>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</si>
  <si>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</si>
  <si>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</si>
  <si>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</si>
  <si>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</si>
  <si>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</si>
  <si>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</si>
  <si>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</si>
  <si>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</si>
  <si>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</si>
  <si>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</si>
  <si>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</si>
  <si>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</si>
  <si>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</si>
  <si>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</si>
  <si>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</si>
  <si>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</si>
  <si>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</si>
  <si>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</si>
  <si>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</si>
  <si>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</si>
  <si>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</si>
  <si>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</si>
  <si>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</si>
  <si>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</si>
  <si>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</si>
  <si>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</si>
  <si>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</si>
  <si>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</si>
  <si>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</si>
  <si>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</si>
  <si>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</si>
  <si>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</si>
  <si>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</si>
  <si>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</si>
  <si>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</si>
  <si>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</si>
  <si>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</si>
  <si>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</si>
  <si>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</si>
  <si>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</si>
  <si>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</si>
  <si>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</si>
  <si>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</si>
  <si>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</si>
  <si>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</si>
  <si>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</si>
  <si>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</si>
  <si>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</si>
  <si>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</si>
  <si>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</si>
  <si>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</si>
  <si>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</si>
  <si>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</si>
  <si>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</si>
  <si>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</si>
  <si>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</si>
  <si>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</si>
  <si>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</si>
  <si>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</si>
  <si>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</si>
  <si>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</si>
  <si>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</si>
  <si>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</si>
  <si>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</si>
  <si>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</si>
  <si>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</si>
  <si>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</si>
  <si>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</si>
  <si>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</si>
  <si>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</si>
  <si>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</si>
  <si>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</si>
  <si>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</si>
  <si>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</si>
  <si>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</si>
  <si>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</si>
  <si>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</si>
  <si>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</si>
  <si>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</si>
  <si>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</si>
  <si>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</si>
  <si>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</si>
  <si>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</si>
  <si>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</si>
  <si>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</si>
  <si>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</si>
  <si>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</si>
  <si>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</si>
  <si>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</si>
  <si>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</si>
  <si>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</si>
  <si>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</si>
  <si>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</si>
  <si>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</si>
  <si>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</si>
  <si>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</si>
  <si>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</si>
  <si>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</si>
  <si>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</si>
  <si>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</si>
  <si>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</si>
  <si>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</si>
  <si>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</si>
  <si>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</si>
  <si>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</si>
  <si>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</si>
  <si>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</si>
  <si>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</si>
  <si>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</si>
  <si>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</si>
  <si>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</si>
  <si>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</si>
  <si>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</si>
  <si>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</si>
  <si>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</si>
  <si>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</si>
  <si>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</si>
  <si>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</si>
  <si>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</si>
  <si>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</si>
  <si>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</si>
  <si>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</si>
  <si>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</si>
  <si>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</si>
  <si>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</si>
  <si>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</si>
  <si>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</si>
  <si>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</si>
  <si>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</si>
  <si>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</si>
  <si>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</si>
  <si>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</si>
  <si>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</si>
  <si>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</si>
  <si>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</si>
  <si>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</si>
  <si>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</si>
  <si>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</si>
  <si>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</si>
  <si>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</si>
  <si>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</si>
  <si>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</si>
  <si>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</si>
  <si>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</si>
  <si>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</si>
  <si>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</si>
  <si>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</si>
  <si>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</si>
  <si>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</si>
  <si>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</si>
  <si>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</si>
  <si>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</si>
  <si>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</si>
  <si>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</si>
  <si>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</si>
  <si>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</si>
  <si>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</si>
  <si>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</si>
  <si>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</si>
  <si>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</si>
  <si>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</si>
  <si>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</si>
  <si>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</si>
  <si>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</si>
  <si>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</si>
  <si>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</si>
  <si>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</si>
  <si>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</si>
  <si>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</si>
  <si>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</si>
  <si>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</si>
  <si>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</si>
  <si>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</si>
  <si>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</si>
  <si>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</si>
  <si>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</si>
  <si>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</si>
  <si>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</si>
  <si>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</si>
  <si>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</si>
  <si>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</si>
  <si>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</si>
  <si>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</si>
  <si>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</si>
  <si>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</si>
  <si>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</si>
  <si>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</si>
  <si>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</si>
  <si>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</si>
  <si>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</si>
  <si>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</si>
  <si>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</si>
  <si>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</si>
  <si>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</si>
  <si>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</si>
  <si>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</si>
  <si>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</si>
  <si>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</si>
  <si>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</si>
  <si>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</si>
  <si>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</si>
  <si>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</si>
  <si>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</si>
  <si>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</si>
  <si>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</si>
  <si>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</si>
  <si>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</si>
  <si>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</si>
  <si>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</si>
  <si>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</si>
  <si>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</si>
  <si>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</si>
  <si>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</si>
  <si>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</si>
  <si>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</si>
  <si>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</si>
  <si>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</si>
  <si>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</si>
  <si>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</si>
  <si>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</si>
  <si>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</si>
  <si>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</si>
  <si>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</si>
  <si>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</si>
  <si>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</si>
  <si>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</si>
  <si>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</si>
  <si>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</si>
  <si>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</si>
  <si>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</si>
  <si>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</si>
  <si>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</si>
  <si>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</si>
  <si>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</si>
  <si>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</si>
  <si>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</si>
  <si>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</si>
  <si>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</si>
  <si>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</si>
  <si>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</si>
  <si>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</si>
  <si>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</si>
  <si>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</si>
  <si>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</si>
  <si>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</si>
  <si>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</si>
  <si>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</si>
  <si>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</si>
  <si>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</si>
  <si>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</si>
  <si>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</si>
  <si>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</si>
  <si>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</si>
  <si>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</si>
  <si>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</si>
  <si>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</si>
  <si>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</si>
  <si>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</si>
  <si>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</si>
  <si>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</si>
  <si>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</si>
  <si>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</si>
  <si>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</si>
  <si>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</si>
  <si>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</si>
  <si>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</si>
  <si>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</si>
  <si>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</si>
  <si>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</si>
  <si>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</si>
  <si>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</si>
  <si>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</si>
  <si>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</si>
  <si>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</si>
  <si>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</si>
  <si>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</si>
  <si>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</si>
  <si>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</si>
  <si>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</si>
  <si>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</si>
  <si>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</si>
  <si>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</si>
  <si>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</si>
  <si>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</si>
  <si>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</si>
  <si>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</si>
  <si>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</si>
  <si>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</si>
  <si>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</si>
  <si>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</si>
  <si>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</si>
  <si>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</si>
  <si>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</si>
  <si>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</si>
  <si>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</si>
  <si>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</si>
  <si>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</si>
  <si>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</si>
  <si>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</si>
  <si>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</si>
  <si>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</si>
  <si>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</si>
  <si>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</si>
  <si>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</si>
  <si>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</si>
  <si>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</si>
  <si>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</si>
  <si>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</si>
  <si>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</si>
  <si>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</si>
  <si>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</si>
  <si>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</si>
  <si>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</si>
  <si>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</si>
  <si>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</si>
  <si>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</si>
  <si>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</si>
  <si>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</si>
  <si>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</si>
  <si>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</si>
  <si>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</si>
  <si>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</si>
  <si>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</si>
  <si>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</si>
  <si>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</si>
  <si>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</si>
  <si>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</si>
  <si>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</si>
  <si>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</si>
  <si>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</si>
  <si>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</si>
  <si>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</si>
  <si>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</si>
  <si>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</si>
  <si>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</si>
  <si>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</si>
  <si>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</si>
  <si>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</si>
  <si>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</si>
  <si>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</si>
  <si>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</si>
  <si>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</si>
  <si>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</si>
  <si>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</si>
  <si>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</si>
  <si>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</si>
  <si>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</si>
  <si>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</si>
  <si>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</si>
  <si>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</si>
  <si>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</si>
  <si>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</si>
  <si>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</si>
  <si>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</si>
  <si>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</si>
  <si>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</si>
  <si>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</si>
  <si>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</si>
  <si>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</si>
  <si>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</si>
  <si>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</si>
  <si>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</si>
  <si>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</si>
  <si>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</si>
  <si>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</si>
  <si>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</si>
  <si>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</si>
  <si>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</si>
  <si>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</si>
  <si>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</si>
  <si>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</si>
  <si>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</si>
  <si>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</si>
  <si>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</si>
  <si>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</si>
  <si>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</si>
  <si>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</si>
  <si>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</si>
  <si>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</si>
  <si>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</si>
  <si>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</si>
  <si>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</si>
  <si>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</si>
  <si>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</si>
  <si>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</si>
  <si>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</si>
  <si>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</si>
  <si>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</si>
  <si>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</si>
  <si>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</si>
  <si>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</si>
  <si>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</si>
  <si>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</si>
  <si>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</si>
  <si>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</si>
  <si>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</si>
  <si>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</si>
  <si>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</si>
  <si>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</si>
  <si>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</si>
  <si>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</si>
  <si>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</si>
  <si>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</si>
  <si>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</si>
  <si>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</si>
  <si>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</si>
  <si>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</si>
  <si>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</si>
  <si>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</si>
  <si>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</si>
  <si>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</si>
  <si>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</si>
  <si>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</si>
  <si>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</si>
  <si>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</si>
  <si>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</si>
  <si>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</si>
  <si>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</si>
  <si>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</si>
  <si>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</si>
  <si>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</si>
  <si>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</si>
  <si>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</si>
  <si>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</si>
  <si>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</si>
  <si>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</si>
  <si>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</si>
  <si>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</si>
  <si>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</si>
  <si>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</si>
  <si>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</si>
  <si>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</si>
  <si>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</si>
  <si>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</si>
  <si>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</si>
  <si>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</si>
  <si>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</si>
  <si>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</si>
  <si>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</si>
  <si>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</si>
  <si>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</si>
  <si>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</si>
  <si>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</si>
  <si>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</si>
  <si>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</si>
  <si>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</si>
  <si>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</si>
  <si>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</si>
  <si>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</si>
  <si>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</si>
  <si>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</si>
  <si>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</si>
  <si>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</si>
  <si>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</si>
  <si>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</si>
  <si>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</si>
  <si>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</si>
  <si>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</si>
  <si>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</si>
  <si>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</si>
  <si>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</si>
  <si>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</si>
  <si>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</si>
  <si>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</si>
  <si>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</si>
  <si>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</si>
  <si>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</si>
  <si>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</si>
  <si>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</si>
  <si>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</si>
  <si>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</si>
  <si>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</si>
  <si>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</si>
  <si>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</si>
  <si>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</si>
  <si>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</si>
  <si>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</si>
  <si>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</si>
  <si>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</si>
  <si>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</si>
  <si>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</si>
  <si>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</si>
  <si>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</si>
  <si>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</si>
  <si>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</si>
  <si>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</si>
  <si>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</si>
  <si>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</si>
  <si>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</si>
  <si>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</si>
  <si>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</si>
  <si>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</si>
  <si>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</si>
  <si>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</si>
  <si>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</si>
  <si>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</si>
  <si>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</si>
  <si>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</si>
  <si>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</si>
  <si>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</si>
  <si>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</si>
  <si>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</si>
  <si>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</si>
  <si>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</si>
  <si>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</si>
  <si>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</si>
  <si>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</si>
  <si>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</si>
  <si>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</si>
  <si>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</si>
  <si>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</si>
  <si>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</si>
  <si>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</si>
  <si>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</si>
  <si>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</si>
  <si>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</si>
  <si>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</si>
  <si>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</si>
  <si>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</si>
  <si>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</si>
  <si>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</si>
  <si>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</si>
  <si>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</si>
  <si>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</si>
  <si>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</si>
  <si>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</si>
  <si>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</si>
  <si>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</si>
  <si>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</si>
  <si>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</si>
  <si>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</si>
  <si>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</si>
  <si>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</si>
  <si>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</si>
  <si>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</si>
  <si>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</si>
  <si>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</si>
  <si>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</si>
  <si>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</si>
  <si>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</si>
  <si>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</si>
  <si>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</si>
  <si>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</si>
  <si>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</si>
  <si>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</si>
  <si>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</si>
  <si>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</si>
  <si>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</si>
  <si>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</si>
  <si>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</si>
  <si>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</si>
  <si>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</si>
  <si>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</si>
  <si>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</si>
  <si>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</si>
  <si>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</si>
  <si>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</si>
  <si>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</si>
  <si>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</si>
  <si>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</si>
  <si>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</si>
  <si>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</si>
  <si>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</si>
  <si>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</si>
  <si>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</si>
  <si>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</si>
  <si>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</si>
  <si>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</si>
  <si>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</si>
  <si>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</si>
  <si>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</si>
  <si>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</si>
  <si>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</si>
  <si>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</si>
  <si>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</si>
  <si>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</si>
  <si>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</si>
  <si>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</si>
  <si>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</si>
  <si>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</si>
  <si>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</si>
  <si>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</si>
  <si>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</si>
  <si>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</si>
  <si>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</si>
  <si>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</si>
  <si>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</si>
  <si>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</si>
  <si>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</si>
  <si>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</si>
  <si>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</si>
  <si>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</si>
  <si>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</si>
  <si>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</si>
  <si>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</si>
  <si>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</si>
  <si>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</si>
  <si>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</si>
  <si>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</si>
  <si>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</si>
  <si>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</si>
  <si>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</si>
  <si>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</si>
  <si>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</si>
  <si>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</si>
  <si>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</si>
  <si>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</si>
  <si>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</si>
  <si>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</si>
  <si>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</si>
  <si>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</si>
  <si>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</si>
  <si>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</si>
  <si>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</si>
  <si>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</si>
  <si>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</si>
  <si>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</si>
  <si>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</si>
  <si>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</si>
  <si>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</si>
  <si>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</si>
  <si>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</si>
  <si>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</si>
  <si>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</si>
  <si>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</si>
  <si>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</si>
  <si>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</si>
  <si>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</si>
  <si>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</si>
  <si>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</si>
  <si>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</si>
  <si>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</si>
  <si>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</si>
  <si>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</si>
  <si>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</si>
  <si>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</si>
  <si>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</si>
  <si>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</si>
  <si>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</si>
  <si>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</si>
  <si>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</si>
  <si>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</si>
  <si>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</si>
  <si>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</si>
  <si>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</si>
  <si>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</si>
  <si>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</si>
  <si>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</si>
  <si>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</si>
  <si>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</si>
  <si>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</si>
  <si>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</si>
  <si>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</si>
  <si>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</si>
  <si>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</si>
  <si>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</si>
  <si>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</si>
  <si>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</si>
  <si>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</si>
  <si>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</si>
  <si>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</si>
  <si>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</si>
  <si>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</si>
  <si>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</si>
  <si>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</si>
  <si>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</si>
  <si>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</si>
  <si>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</si>
  <si>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</si>
  <si>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</si>
  <si>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</si>
  <si>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</si>
  <si>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</si>
  <si>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</si>
  <si>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</si>
  <si>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</si>
  <si>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</si>
  <si>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</si>
  <si>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</si>
  <si>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</si>
  <si>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</si>
  <si>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</si>
  <si>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</si>
  <si>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</si>
  <si>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</si>
  <si>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</si>
  <si>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</si>
  <si>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</si>
  <si>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</si>
  <si>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</si>
  <si>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</si>
  <si>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</si>
  <si>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</si>
  <si>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</si>
  <si>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</si>
  <si>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</si>
  <si>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</si>
  <si>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</si>
  <si>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</si>
  <si>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</si>
  <si>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</si>
  <si>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</si>
  <si>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</si>
  <si>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</si>
  <si>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</si>
  <si>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</si>
  <si>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</si>
  <si>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</si>
  <si>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</si>
  <si>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</si>
  <si>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</si>
  <si>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</si>
  <si>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</si>
  <si>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</si>
  <si>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</si>
  <si>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</si>
  <si>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</si>
  <si>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</si>
  <si>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</si>
  <si>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</si>
  <si>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</si>
  <si>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</si>
  <si>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</si>
  <si>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</si>
  <si>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</si>
  <si>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</si>
  <si>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</si>
  <si>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</si>
  <si>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</si>
  <si>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</si>
  <si>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</si>
  <si>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</si>
  <si>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</si>
  <si>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</si>
  <si>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</si>
  <si>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</si>
  <si>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</si>
  <si>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</si>
  <si>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</si>
  <si>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</si>
  <si>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</si>
  <si>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</si>
  <si>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</si>
  <si>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</si>
  <si>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</si>
  <si>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</si>
  <si>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</si>
  <si>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</si>
  <si>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</si>
  <si>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</si>
  <si>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</si>
  <si>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</si>
  <si>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</si>
  <si>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</si>
  <si>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</si>
  <si>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</si>
  <si>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</si>
  <si>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</si>
  <si>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</si>
  <si>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</si>
  <si>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</si>
  <si>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</si>
  <si>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</si>
  <si>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</si>
  <si>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</si>
  <si>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</si>
  <si>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</si>
  <si>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</si>
  <si>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</si>
  <si>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</si>
  <si>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</si>
  <si>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</si>
  <si>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</si>
  <si>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</si>
  <si>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</si>
  <si>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</si>
  <si>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</si>
  <si>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</si>
  <si>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</si>
  <si>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</si>
  <si>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</si>
  <si>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</si>
  <si>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</si>
  <si>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</si>
  <si>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</si>
  <si>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</si>
  <si>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</si>
  <si>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</si>
  <si>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</si>
  <si>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</si>
  <si>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</si>
  <si>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</si>
  <si>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</si>
  <si>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</si>
  <si>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</si>
  <si>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</si>
  <si>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</si>
  <si>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</si>
  <si>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</si>
  <si>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</si>
  <si>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</si>
  <si>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</si>
  <si>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</si>
  <si>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</si>
  <si>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</si>
  <si>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</si>
  <si>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</si>
  <si>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</si>
  <si>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</si>
  <si>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</si>
  <si>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</si>
  <si>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</si>
  <si>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</si>
  <si>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</si>
  <si>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</si>
  <si>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</si>
  <si>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</si>
  <si>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</si>
  <si>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</si>
  <si>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</si>
  <si>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</si>
  <si>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</si>
  <si>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</si>
  <si>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</si>
  <si>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</si>
  <si>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</si>
  <si>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</si>
  <si>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</si>
  <si>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</si>
  <si>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</si>
  <si>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</si>
  <si>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</si>
  <si>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</si>
  <si>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</si>
  <si>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</si>
  <si>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</si>
  <si>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</si>
  <si>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</si>
  <si>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</si>
  <si>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</si>
  <si>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</si>
  <si>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</si>
  <si>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</si>
  <si>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</si>
  <si>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</si>
  <si>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</si>
  <si>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</si>
  <si>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</si>
  <si>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</si>
  <si>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</si>
  <si>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</si>
  <si>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</si>
  <si>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</si>
  <si>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</si>
  <si>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</si>
  <si>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</si>
  <si>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</si>
  <si>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</si>
  <si>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</si>
  <si>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</si>
  <si>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</si>
  <si>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</si>
  <si>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</si>
  <si>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</si>
  <si>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</si>
  <si>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</si>
  <si>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</si>
  <si>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</si>
  <si>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</si>
  <si>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</si>
  <si>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</si>
  <si>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</si>
  <si>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</si>
  <si>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</si>
  <si>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</si>
  <si>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</si>
  <si>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</si>
  <si>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</si>
  <si>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</si>
  <si>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</si>
  <si>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</si>
  <si>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</si>
  <si>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</si>
  <si>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</si>
  <si>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</si>
  <si>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</si>
  <si>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</si>
  <si>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</si>
  <si>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</si>
  <si>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</si>
  <si>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</si>
  <si>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</si>
  <si>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</si>
  <si>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</si>
  <si>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</si>
  <si>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</si>
  <si>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</si>
  <si>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</si>
  <si>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</si>
  <si>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</si>
  <si>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</si>
  <si>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</si>
  <si>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</si>
  <si>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</si>
  <si>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</si>
  <si>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</si>
  <si>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</si>
  <si>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</si>
  <si>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</si>
  <si>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</si>
  <si>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</si>
  <si>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</si>
  <si>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</si>
  <si>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</si>
  <si>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</si>
  <si>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</si>
  <si>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</si>
  <si>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</si>
  <si>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</si>
  <si>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</si>
  <si>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</si>
  <si>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</si>
  <si>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</si>
  <si>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</si>
  <si>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</si>
  <si>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</si>
  <si>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</si>
  <si>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</si>
  <si>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</si>
  <si>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</si>
  <si>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</si>
  <si>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</si>
  <si>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</si>
  <si>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</si>
  <si>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</si>
  <si>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</si>
  <si>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</si>
  <si>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</si>
  <si>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</si>
  <si>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</si>
  <si>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</si>
  <si>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</si>
  <si>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</si>
  <si>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</si>
  <si>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</si>
  <si>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</si>
  <si>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</si>
  <si>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</si>
  <si>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</si>
  <si>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</si>
  <si>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</si>
  <si>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</si>
  <si>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</si>
  <si>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</si>
  <si>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</si>
  <si>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</si>
  <si>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</si>
  <si>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</si>
  <si>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</si>
  <si>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</si>
  <si>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</si>
  <si>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</si>
  <si>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</si>
  <si>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</si>
  <si>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</si>
  <si>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</si>
  <si>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</si>
  <si>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</si>
  <si>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</si>
  <si>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</si>
  <si>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</si>
  <si>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</si>
  <si>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</si>
  <si>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</si>
  <si>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</si>
  <si>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</si>
  <si>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</si>
  <si>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</si>
  <si>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</si>
  <si>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</si>
  <si>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</si>
  <si>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</si>
  <si>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</si>
  <si>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</si>
  <si>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</si>
  <si>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</si>
  <si>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</si>
  <si>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</si>
  <si>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</si>
  <si>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</si>
  <si>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</si>
  <si>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</si>
  <si>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</si>
  <si>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</si>
  <si>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</si>
  <si>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</si>
  <si>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</si>
  <si>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</si>
  <si>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</si>
  <si>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</si>
  <si>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</si>
  <si>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</si>
  <si>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</si>
  <si>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</si>
  <si>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</si>
  <si>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</si>
  <si>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</si>
  <si>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</si>
  <si>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</si>
  <si>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</si>
  <si>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</si>
  <si>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</si>
  <si>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</si>
  <si>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</si>
  <si>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</si>
  <si>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</si>
  <si>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</si>
  <si>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</si>
  <si>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</si>
  <si>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</si>
  <si>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</si>
  <si>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</si>
  <si>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</si>
  <si>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</si>
  <si>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</si>
  <si>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</si>
  <si>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</si>
  <si>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</si>
  <si>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</si>
  <si>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</si>
  <si>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</si>
  <si>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</si>
  <si>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</si>
  <si>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</si>
  <si>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</si>
  <si>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</si>
  <si>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</si>
  <si>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</si>
  <si>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</si>
  <si>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</si>
  <si>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</si>
  <si>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</si>
  <si>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</si>
  <si>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</si>
  <si>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</si>
  <si>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</si>
  <si>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</si>
  <si>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</si>
  <si>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</si>
  <si>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</si>
  <si>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</si>
  <si>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</si>
  <si>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</si>
  <si>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</si>
  <si>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</si>
  <si>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</si>
  <si>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</si>
  <si>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</si>
  <si>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</si>
  <si>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</si>
  <si>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</si>
  <si>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</si>
  <si>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</si>
  <si>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</si>
  <si>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</si>
  <si>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</si>
  <si>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</si>
  <si>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</si>
  <si>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</si>
  <si>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</si>
  <si>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</si>
  <si>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</si>
  <si>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</si>
  <si>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</si>
  <si>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</si>
  <si>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</si>
  <si>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</si>
  <si>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</si>
  <si>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</si>
  <si>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</si>
  <si>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</si>
  <si>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</si>
  <si>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</si>
  <si>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</si>
  <si>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</si>
  <si>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</si>
  <si>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</si>
  <si>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</si>
  <si>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</si>
  <si>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</si>
  <si>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</si>
  <si>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</si>
  <si>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</si>
  <si>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</si>
  <si>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</si>
  <si>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</si>
  <si>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</si>
  <si>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</si>
  <si>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</si>
  <si>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</si>
  <si>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</si>
  <si>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</si>
  <si>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</si>
  <si>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</si>
  <si>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</si>
  <si>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</si>
  <si>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</si>
  <si>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</si>
  <si>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</si>
  <si>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</si>
  <si>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</si>
  <si>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</si>
  <si>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</si>
  <si>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</si>
  <si>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</si>
  <si>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</si>
  <si>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</si>
  <si>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</si>
  <si>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</si>
  <si>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</si>
  <si>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</si>
  <si>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</si>
  <si>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</si>
  <si>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</si>
  <si>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</si>
  <si>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</si>
  <si>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</si>
  <si>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</si>
  <si>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</si>
  <si>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</si>
  <si>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</si>
  <si>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</si>
  <si>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</si>
  <si>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</si>
  <si>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</si>
  <si>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</si>
  <si>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</si>
  <si>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</si>
  <si>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</si>
  <si>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</si>
  <si>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</si>
  <si>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</si>
  <si>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</si>
  <si>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</si>
  <si>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</si>
  <si>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</si>
  <si>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</si>
  <si>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</si>
  <si>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</si>
  <si>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</si>
  <si>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</si>
  <si>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</si>
  <si>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</si>
  <si>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</si>
  <si>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</si>
  <si>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</si>
  <si>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</si>
  <si>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</si>
  <si>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</si>
  <si>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</si>
  <si>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</si>
  <si>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</si>
  <si>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</si>
  <si>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</si>
  <si>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</si>
  <si>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</si>
  <si>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</si>
  <si>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</si>
  <si>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</si>
  <si>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</si>
  <si>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</si>
  <si>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</si>
  <si>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</si>
  <si>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</si>
  <si>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</si>
  <si>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</si>
  <si>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</si>
  <si>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</si>
  <si>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</si>
  <si>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</si>
  <si>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</si>
  <si>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</si>
  <si>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</si>
  <si>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</si>
  <si>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</si>
  <si>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</si>
  <si>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</si>
  <si>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</si>
  <si>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</si>
  <si>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</si>
  <si>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</si>
  <si>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</si>
  <si>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</si>
  <si>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</si>
  <si>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</si>
  <si>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</si>
  <si>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</si>
  <si>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</si>
  <si>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</si>
  <si>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</si>
  <si>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</si>
  <si>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</si>
  <si>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</si>
  <si>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</si>
  <si>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</si>
  <si>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</si>
  <si>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</si>
  <si>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</si>
  <si>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</si>
  <si>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</si>
  <si>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</si>
  <si>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</si>
  <si>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</si>
  <si>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</si>
  <si>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</si>
  <si>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</si>
  <si>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</si>
  <si>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</si>
  <si>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</si>
  <si>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</si>
  <si>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</si>
  <si>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</si>
  <si>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</si>
  <si>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</si>
  <si>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</si>
  <si>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</si>
  <si>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</si>
  <si>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</si>
  <si>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</si>
  <si>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</si>
  <si>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</si>
  <si>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</si>
  <si>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</si>
  <si>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</si>
  <si>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</si>
  <si>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</si>
  <si>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</si>
  <si>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</si>
  <si>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</si>
  <si>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</si>
  <si>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</si>
  <si>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</si>
  <si>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</si>
  <si>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</si>
  <si>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</si>
  <si>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</si>
  <si>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</si>
  <si>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</si>
  <si>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</si>
  <si>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</si>
  <si>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</si>
  <si>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</si>
  <si>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</si>
  <si>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</si>
  <si>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</si>
  <si>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</si>
  <si>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</si>
  <si>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</si>
  <si>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</si>
  <si>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</si>
  <si>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</si>
  <si>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</si>
  <si>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</si>
  <si>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</si>
  <si>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</si>
  <si>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</si>
  <si>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</si>
  <si>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</si>
  <si>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</si>
  <si>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</si>
  <si>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</si>
  <si>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</si>
  <si>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</si>
  <si>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</si>
  <si>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</si>
  <si>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</si>
  <si>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</si>
  <si>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</si>
  <si>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</si>
  <si>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</si>
  <si>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</si>
  <si>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</si>
  <si>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</si>
  <si>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</si>
  <si>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</si>
  <si>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</si>
  <si>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</si>
  <si>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</si>
  <si>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</si>
  <si>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</si>
  <si>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</si>
  <si>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</si>
  <si>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</si>
  <si>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</si>
  <si>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</si>
  <si>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</si>
  <si>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</si>
  <si>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</si>
  <si>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</si>
  <si>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</si>
  <si>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</si>
  <si>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</si>
  <si>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</si>
  <si>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</si>
  <si>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</si>
  <si>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</si>
  <si>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</si>
  <si>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</si>
  <si>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</si>
  <si>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</si>
  <si>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</si>
  <si>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</si>
  <si>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</si>
  <si>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</si>
  <si>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</si>
  <si>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</si>
  <si>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</si>
  <si>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</si>
  <si>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</si>
  <si>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</si>
  <si>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</si>
  <si>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</si>
  <si>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</si>
  <si>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</si>
  <si>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</si>
  <si>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</si>
  <si>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</si>
  <si>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</si>
  <si>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</si>
  <si>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</si>
  <si>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</si>
  <si>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</si>
  <si>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</si>
  <si>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</si>
  <si>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</si>
  <si>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</si>
  <si>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</si>
  <si>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</si>
  <si>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</si>
  <si>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</si>
  <si>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</si>
  <si>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</si>
  <si>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</si>
  <si>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</si>
  <si>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</si>
  <si>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</si>
  <si>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</si>
  <si>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</si>
  <si>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</si>
  <si>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</si>
  <si>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</si>
  <si>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</si>
  <si>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</si>
  <si>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</si>
  <si>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</si>
  <si>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</si>
  <si>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</si>
  <si>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</si>
  <si>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</si>
  <si>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</si>
  <si>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</si>
  <si>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</si>
  <si>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</si>
  <si>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</si>
  <si>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</si>
  <si>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</si>
  <si>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</si>
  <si>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</si>
  <si>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</si>
  <si>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</si>
  <si>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</si>
  <si>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</si>
  <si>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</si>
  <si>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</si>
  <si>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</si>
  <si>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</si>
  <si>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</si>
  <si>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</si>
  <si>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</si>
  <si>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</si>
  <si>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</si>
  <si>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</si>
  <si>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</si>
  <si>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</si>
  <si>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</si>
  <si>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</si>
  <si>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</si>
  <si>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</si>
  <si>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</si>
  <si>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</si>
  <si>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</si>
  <si>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</si>
  <si>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</si>
  <si>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</si>
  <si>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</si>
  <si>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</si>
  <si>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</si>
  <si>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</si>
  <si>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</si>
  <si>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</si>
  <si>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</si>
  <si>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</si>
  <si>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</si>
  <si>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</si>
  <si>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</si>
  <si>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</si>
  <si>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</si>
  <si>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</si>
  <si>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</si>
  <si>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</si>
  <si>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</si>
  <si>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</si>
  <si>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</si>
  <si>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</si>
  <si>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</si>
  <si>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</si>
  <si>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</si>
  <si>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</si>
  <si>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</si>
  <si>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</si>
  <si>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</si>
  <si>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</si>
  <si>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</si>
  <si>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</si>
  <si>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</si>
  <si>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</si>
  <si>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</si>
  <si>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</si>
  <si>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</si>
  <si>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</si>
  <si>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</si>
  <si>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</si>
  <si>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</si>
  <si>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</si>
  <si>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</si>
  <si>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</si>
  <si>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</si>
  <si>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</si>
  <si>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</si>
  <si>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</si>
  <si>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</si>
  <si>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</si>
  <si>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</si>
  <si>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</si>
  <si>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</si>
  <si>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</si>
  <si>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</si>
  <si>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</si>
  <si>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</si>
  <si>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</si>
  <si>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</si>
  <si>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</si>
  <si>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</si>
  <si>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</si>
  <si>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</si>
  <si>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</si>
  <si>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</si>
  <si>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</si>
  <si>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</si>
  <si>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</si>
  <si>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</si>
  <si>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</si>
  <si>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</si>
  <si>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</si>
  <si>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</si>
  <si>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</si>
  <si>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</si>
  <si>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</si>
  <si>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</si>
  <si>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</si>
  <si>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</si>
  <si>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</si>
  <si>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</si>
  <si>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</si>
  <si>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</si>
  <si>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</si>
  <si>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</si>
  <si>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</si>
  <si>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</si>
  <si>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</si>
  <si>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</si>
  <si>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</si>
  <si>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</si>
  <si>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</si>
  <si>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</si>
  <si>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</si>
  <si>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</si>
  <si>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</si>
  <si>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</si>
  <si>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</si>
  <si>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</si>
  <si>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</si>
  <si>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</si>
  <si>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</si>
  <si>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</si>
  <si>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</si>
  <si>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</si>
  <si>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</si>
  <si>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</si>
  <si>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</si>
  <si>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</si>
  <si>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</si>
  <si>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</si>
  <si>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</si>
  <si>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</si>
  <si>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</si>
  <si>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</si>
  <si>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</si>
  <si>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</si>
  <si>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</si>
  <si>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</si>
  <si>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</si>
  <si>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</si>
  <si>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</si>
  <si>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</si>
  <si>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</si>
  <si>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</si>
  <si>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</si>
  <si>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</si>
  <si>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</si>
  <si>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</si>
  <si>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</si>
  <si>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</si>
  <si>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</si>
  <si>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</si>
  <si>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</si>
  <si>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</si>
  <si>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</si>
  <si>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</si>
  <si>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</si>
  <si>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</si>
  <si>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</si>
  <si>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</si>
  <si>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</si>
  <si>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</si>
  <si>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</si>
  <si>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</si>
  <si>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</si>
  <si>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</si>
  <si>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</si>
  <si>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</si>
  <si>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</si>
  <si>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</si>
  <si>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</si>
  <si>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</si>
  <si>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</si>
  <si>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</si>
  <si>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</si>
  <si>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</si>
  <si>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</si>
  <si>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</si>
  <si>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</si>
  <si>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</si>
  <si>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</si>
  <si>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</si>
  <si>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</si>
  <si>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</si>
  <si>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</si>
  <si>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</si>
  <si>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</si>
  <si>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</si>
  <si>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</si>
  <si>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</si>
  <si>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</si>
  <si>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</si>
  <si>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</si>
  <si>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</si>
  <si>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</si>
  <si>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</si>
  <si>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</si>
  <si>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</si>
  <si>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</si>
  <si>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</si>
  <si>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</si>
  <si>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</si>
  <si>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</si>
  <si>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</si>
  <si>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</si>
  <si>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</si>
  <si>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</si>
  <si>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</si>
  <si>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</si>
  <si>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</si>
  <si>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</si>
  <si>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</si>
  <si>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</si>
  <si>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</si>
  <si>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</si>
  <si>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</si>
  <si>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</si>
  <si>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</si>
  <si>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</si>
  <si>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</si>
  <si>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</si>
  <si>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</si>
  <si>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</si>
  <si>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</si>
  <si>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</si>
  <si>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</si>
  <si>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</si>
  <si>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</si>
  <si>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</si>
  <si>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</si>
  <si>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</si>
  <si>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</si>
  <si>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</si>
  <si>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</si>
  <si>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</si>
  <si>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</si>
  <si>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</si>
  <si>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</si>
  <si>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</si>
  <si>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</si>
  <si>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</si>
  <si>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</si>
  <si>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</si>
  <si>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</si>
  <si>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</si>
  <si>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</si>
  <si>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</si>
  <si>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</si>
  <si>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</si>
  <si>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</si>
  <si>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</si>
  <si>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</si>
  <si>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</si>
  <si>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</si>
  <si>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</si>
  <si>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</si>
  <si>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</si>
  <si>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</si>
  <si>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</si>
  <si>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</si>
  <si>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</si>
  <si>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</si>
  <si>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</si>
  <si>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</si>
  <si>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</si>
  <si>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</si>
  <si>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</si>
  <si>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</si>
  <si>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</si>
  <si>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</si>
  <si>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</si>
  <si>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</si>
  <si>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</si>
  <si>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</si>
  <si>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</si>
  <si>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</si>
  <si>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</si>
  <si>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</si>
  <si>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</si>
  <si>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</si>
  <si>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</si>
  <si>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</si>
  <si>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</si>
  <si>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</si>
  <si>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</si>
  <si>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</si>
  <si>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</si>
  <si>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</si>
  <si>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</si>
  <si>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</si>
  <si>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</si>
  <si>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</si>
  <si>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</si>
  <si>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</si>
  <si>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</si>
  <si>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</si>
  <si>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</si>
  <si>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</si>
  <si>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</si>
  <si>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</si>
  <si>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</si>
  <si>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</si>
  <si>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</si>
  <si>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</si>
  <si>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</si>
  <si>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</si>
  <si>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</si>
  <si>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</si>
  <si>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</si>
  <si>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</si>
  <si>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</si>
  <si>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</si>
  <si>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</si>
  <si>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</si>
  <si>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</si>
  <si>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</si>
  <si>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</si>
  <si>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</si>
  <si>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</si>
  <si>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</si>
  <si>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</si>
  <si>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</si>
  <si>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</si>
  <si>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</si>
  <si>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</si>
  <si>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</si>
  <si>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</si>
  <si>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</si>
  <si>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</si>
  <si>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</si>
  <si>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</si>
  <si>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</si>
  <si>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</si>
  <si>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</si>
  <si>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</si>
  <si>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</si>
  <si>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</si>
  <si>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</si>
  <si>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</si>
  <si>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</si>
  <si>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</si>
  <si>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</si>
  <si>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</si>
  <si>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</si>
  <si>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</si>
  <si>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</si>
  <si>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</si>
  <si>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</si>
  <si>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</si>
  <si>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</si>
  <si>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</si>
  <si>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</si>
  <si>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</si>
  <si>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</si>
  <si>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</si>
  <si>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</si>
  <si>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</si>
  <si>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</si>
  <si>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</si>
  <si>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</si>
  <si>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</si>
  <si>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</si>
  <si>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</si>
  <si>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</si>
  <si>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</si>
  <si>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</si>
  <si>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</si>
  <si>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</si>
  <si>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</si>
  <si>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</si>
  <si>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</si>
  <si>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</si>
  <si>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</si>
  <si>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</si>
  <si>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</si>
  <si>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</si>
  <si>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</si>
  <si>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</si>
  <si>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</si>
  <si>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</si>
  <si>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</si>
  <si>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</si>
  <si>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</si>
  <si>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</si>
  <si>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</si>
  <si>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</si>
  <si>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</si>
  <si>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</si>
  <si>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</si>
  <si>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</si>
  <si>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</si>
  <si>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</si>
  <si>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</si>
  <si>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</si>
  <si>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</si>
  <si>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</si>
  <si>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</si>
  <si>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</si>
  <si>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</si>
  <si>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</si>
  <si>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</si>
  <si>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</si>
  <si>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</si>
  <si>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</si>
  <si>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</si>
  <si>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</si>
  <si>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</si>
  <si>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</si>
  <si>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</si>
  <si>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</si>
  <si>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</si>
  <si>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</si>
  <si>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</si>
  <si>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</si>
  <si>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</si>
  <si>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</si>
  <si>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</si>
  <si>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</si>
  <si>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</si>
  <si>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</si>
  <si>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</si>
  <si>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</si>
  <si>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</si>
  <si>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</si>
  <si>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</si>
  <si>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</si>
  <si>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</si>
  <si>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</si>
  <si>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</si>
  <si>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</si>
  <si>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</si>
  <si>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</si>
  <si>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</si>
  <si>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</si>
  <si>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</si>
  <si>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</si>
  <si>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</si>
  <si>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</si>
  <si>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</si>
  <si>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</si>
  <si>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</si>
  <si>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</si>
  <si>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</si>
  <si>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</si>
  <si>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</si>
  <si>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</si>
  <si>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</si>
  <si>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</si>
  <si>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</si>
  <si>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</si>
  <si>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</si>
  <si>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</si>
  <si>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</si>
  <si>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</si>
  <si>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</si>
  <si>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</si>
  <si>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</si>
  <si>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</si>
  <si>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</si>
  <si>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</si>
  <si>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</si>
  <si>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</si>
  <si>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</si>
  <si>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</si>
  <si>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</si>
  <si>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</si>
  <si>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</si>
  <si>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</si>
  <si>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</si>
  <si>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</si>
  <si>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</si>
  <si>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</si>
  <si>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</si>
  <si>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</si>
  <si>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</si>
  <si>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</si>
  <si>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</si>
  <si>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</si>
  <si>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</si>
  <si>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</si>
  <si>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</si>
  <si>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</si>
  <si>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</si>
  <si>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</si>
  <si>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</si>
  <si>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</si>
  <si>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</si>
  <si>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</si>
  <si>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</si>
  <si>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</si>
  <si>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</si>
  <si>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</si>
  <si>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</si>
  <si>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</si>
  <si>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</si>
  <si>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</si>
  <si>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</si>
  <si>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</si>
  <si>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</si>
  <si>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</si>
  <si>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</si>
  <si>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</si>
  <si>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</si>
  <si>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</si>
  <si>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</si>
  <si>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</si>
  <si>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</si>
  <si>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</si>
  <si>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</si>
  <si>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</si>
  <si>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</si>
  <si>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</si>
  <si>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</si>
  <si>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</si>
  <si>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</si>
  <si>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</si>
  <si>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</si>
  <si>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</si>
  <si>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</si>
  <si>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</si>
  <si>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</si>
  <si>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</si>
  <si>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</si>
  <si>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</si>
  <si>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</si>
  <si>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</si>
  <si>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</si>
  <si>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</si>
  <si>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</si>
  <si>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</si>
  <si>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</si>
  <si>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</si>
  <si>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</si>
  <si>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</si>
  <si>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</si>
  <si>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</si>
  <si>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</si>
  <si>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</si>
  <si>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</si>
  <si>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</si>
  <si>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</si>
  <si>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</si>
  <si>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</si>
  <si>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</si>
  <si>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</si>
  <si>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</si>
  <si>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</si>
  <si>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</si>
  <si>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</si>
  <si>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</si>
  <si>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</si>
  <si>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</si>
  <si>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</si>
  <si>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</si>
  <si>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</si>
  <si>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</si>
  <si>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</si>
  <si>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</si>
  <si>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</si>
  <si>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</si>
  <si>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</si>
  <si>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</si>
  <si>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</si>
  <si>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</si>
  <si>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</si>
  <si>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</si>
  <si>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</si>
  <si>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</si>
  <si>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</si>
  <si>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</si>
  <si>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</si>
  <si>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</si>
  <si>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</si>
  <si>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</si>
  <si>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</si>
  <si>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</si>
  <si>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</si>
  <si>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</si>
  <si>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</si>
  <si>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</si>
  <si>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</si>
  <si>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</si>
  <si>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</si>
  <si>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</si>
  <si>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</si>
  <si>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</si>
  <si>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</si>
  <si>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</si>
  <si>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</si>
  <si>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</si>
  <si>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</si>
  <si>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</si>
  <si>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</si>
  <si>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</si>
  <si>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</si>
  <si>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</si>
  <si>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</si>
  <si>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</si>
  <si>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</si>
  <si>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</si>
  <si>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</si>
  <si>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</si>
  <si>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</si>
  <si>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</si>
  <si>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</si>
  <si>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</si>
  <si>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</si>
  <si>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</si>
  <si>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</si>
  <si>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</si>
  <si>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</si>
  <si>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</si>
  <si>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</si>
  <si>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</si>
  <si>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</si>
  <si>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</si>
  <si>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</si>
  <si>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</si>
  <si>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</si>
  <si>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</si>
  <si>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</si>
  <si>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</si>
  <si>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</si>
  <si>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</si>
  <si>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</si>
  <si>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</si>
  <si>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</si>
  <si>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</si>
  <si>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</si>
  <si>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</si>
  <si>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</si>
  <si>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</si>
  <si>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</si>
  <si>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</si>
  <si>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</si>
  <si>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</si>
  <si>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</si>
  <si>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</si>
  <si>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</si>
  <si>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</si>
  <si>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</si>
  <si>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</si>
  <si>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</si>
  <si>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</si>
  <si>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</si>
  <si>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</si>
  <si>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</si>
  <si>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</si>
  <si>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</si>
  <si>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</si>
  <si>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</si>
  <si>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</si>
  <si>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</si>
  <si>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</si>
  <si>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</si>
  <si>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</si>
  <si>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</si>
  <si>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</si>
  <si>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</si>
  <si>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</si>
  <si>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</si>
  <si>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</si>
  <si>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</si>
  <si>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</si>
  <si>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</si>
  <si>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</si>
  <si>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</si>
  <si>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</si>
  <si>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</si>
  <si>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</si>
  <si>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</si>
  <si>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</si>
  <si>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</si>
  <si>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</si>
  <si>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</si>
  <si>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</si>
  <si>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</si>
  <si>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</si>
  <si>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</si>
  <si>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</si>
  <si>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</si>
  <si>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</si>
  <si>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</si>
  <si>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</si>
  <si>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</si>
  <si>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</si>
  <si>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</si>
  <si>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</si>
  <si>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</si>
  <si>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</si>
  <si>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</si>
  <si>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</si>
  <si>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</si>
  <si>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</si>
  <si>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</si>
  <si>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</si>
  <si>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</si>
  <si>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</si>
  <si>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</si>
  <si>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</si>
  <si>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</si>
  <si>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</si>
  <si>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</si>
  <si>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</si>
  <si>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</si>
  <si>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</si>
  <si>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</si>
  <si>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</si>
  <si>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</si>
  <si>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</si>
  <si>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</si>
  <si>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</si>
  <si>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</si>
  <si>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</si>
  <si>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</si>
  <si>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</si>
  <si>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</si>
  <si>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</si>
  <si>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</si>
  <si>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</si>
  <si>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</si>
  <si>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</si>
  <si>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</si>
  <si>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</si>
  <si>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</si>
  <si>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</si>
  <si>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</si>
  <si>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</si>
  <si>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</si>
  <si>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</si>
  <si>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</si>
  <si>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</si>
  <si>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</si>
  <si>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</si>
  <si>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</si>
  <si>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</si>
  <si>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</si>
  <si>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</si>
  <si>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</si>
  <si>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</si>
  <si>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</si>
  <si>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</si>
  <si>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</si>
  <si>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</si>
  <si>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</si>
  <si>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</si>
  <si>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</si>
  <si>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</si>
  <si>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</si>
  <si>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</si>
  <si>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</si>
  <si>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</si>
  <si>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</si>
  <si>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</si>
  <si>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</si>
  <si>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</si>
  <si>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</si>
  <si>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</si>
  <si>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</si>
  <si>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</si>
  <si>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</si>
  <si>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</si>
  <si>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</si>
  <si>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</si>
  <si>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</si>
  <si>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</si>
  <si>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</si>
  <si>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</si>
  <si>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</si>
  <si>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</si>
  <si>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</si>
  <si>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</si>
  <si>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</si>
  <si>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</si>
  <si>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</si>
  <si>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</si>
  <si>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</si>
  <si>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</si>
  <si>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</si>
  <si>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</si>
  <si>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</si>
  <si>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</si>
  <si>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</si>
  <si>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</si>
  <si>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</si>
  <si>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</si>
  <si>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</si>
  <si>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</si>
  <si>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</si>
  <si>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</si>
  <si>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</si>
  <si>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</si>
  <si>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</si>
  <si>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</si>
  <si>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</si>
  <si>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</si>
  <si>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</si>
  <si>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</si>
  <si>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</si>
  <si>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</si>
  <si>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</si>
  <si>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</si>
  <si>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</si>
  <si>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</si>
  <si>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</si>
  <si>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</si>
  <si>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</si>
  <si>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</si>
  <si>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</si>
  <si>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</si>
  <si>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</si>
  <si>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</si>
  <si>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</si>
  <si>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</si>
  <si>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</si>
  <si>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</si>
  <si>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</si>
  <si>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</si>
  <si>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</si>
  <si>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</si>
  <si>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</si>
  <si>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</si>
  <si>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</si>
  <si>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</si>
  <si>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</si>
  <si>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</si>
  <si>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</si>
  <si>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</si>
  <si>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</si>
  <si>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</si>
  <si>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</si>
  <si>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</si>
  <si>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</si>
  <si>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</si>
  <si>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</si>
  <si>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</si>
  <si>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</si>
  <si>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</si>
  <si>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</si>
  <si>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</si>
  <si>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</si>
  <si>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</si>
  <si>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</si>
  <si>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</si>
  <si>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</si>
  <si>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</si>
  <si>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</si>
  <si>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</si>
  <si>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</si>
  <si>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</si>
  <si>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</si>
  <si>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</si>
  <si>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</si>
  <si>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</si>
  <si>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</si>
  <si>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</si>
  <si>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</si>
  <si>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</si>
  <si>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</si>
  <si>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</si>
  <si>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</si>
  <si>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</si>
  <si>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</si>
  <si>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</si>
  <si>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</si>
  <si>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</si>
  <si>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</si>
  <si>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</si>
  <si>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</si>
  <si>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</si>
  <si>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</si>
  <si>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</si>
  <si>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</si>
  <si>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</si>
  <si>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</si>
  <si>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</si>
  <si>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</si>
  <si>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</si>
  <si>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</si>
  <si>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</si>
  <si>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</si>
  <si>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</si>
  <si>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</si>
  <si>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</si>
  <si>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</si>
  <si>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</si>
  <si>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</si>
  <si>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</si>
  <si>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</si>
  <si>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</si>
  <si>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</si>
  <si>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</si>
  <si>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</si>
  <si>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</si>
  <si>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</si>
  <si>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</si>
  <si>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</si>
  <si>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</si>
  <si>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</si>
  <si>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</si>
  <si>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</si>
  <si>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</si>
  <si>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</si>
  <si>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</si>
  <si>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</si>
  <si>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</si>
  <si>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</si>
  <si>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</si>
  <si>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</si>
  <si>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</si>
  <si>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</si>
  <si>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</si>
  <si>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</si>
  <si>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</si>
  <si>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</si>
  <si>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</si>
  <si>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</si>
  <si>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</si>
  <si>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</si>
  <si>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</si>
  <si>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</si>
  <si>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</si>
  <si>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</si>
  <si>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</si>
  <si>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</si>
  <si>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</si>
  <si>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</si>
  <si>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</si>
  <si>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</si>
  <si>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</si>
  <si>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</si>
  <si>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</si>
  <si>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</si>
  <si>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</si>
  <si>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</si>
  <si>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</si>
  <si>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</si>
  <si>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</si>
  <si>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</si>
  <si>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</si>
  <si>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</si>
  <si>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</si>
  <si>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</si>
  <si>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</si>
  <si>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</si>
  <si>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</si>
  <si>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</si>
  <si>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</si>
  <si>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</si>
  <si>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</si>
  <si>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</si>
  <si>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</si>
  <si>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</si>
  <si>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</si>
  <si>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</si>
  <si>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</si>
  <si>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</si>
  <si>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</si>
  <si>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</si>
  <si>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</si>
  <si>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</si>
  <si>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</si>
  <si>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</si>
  <si>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</si>
  <si>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</si>
  <si>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</si>
  <si>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</si>
  <si>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</si>
  <si>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</si>
  <si>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</si>
  <si>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</si>
  <si>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</si>
  <si>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</si>
  <si>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</si>
  <si>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</si>
  <si>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</si>
  <si>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</si>
  <si>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</si>
  <si>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</si>
  <si>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</si>
  <si>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</si>
  <si>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</si>
  <si>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</si>
  <si>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</si>
  <si>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</si>
  <si>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</si>
  <si>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</si>
  <si>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</si>
  <si>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</si>
  <si>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</si>
  <si>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</si>
  <si>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</si>
  <si>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</si>
  <si>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</si>
  <si>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</si>
  <si>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</si>
  <si>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</si>
  <si>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</si>
  <si>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</si>
  <si>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</si>
  <si>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</si>
  <si>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</si>
  <si>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</si>
  <si>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</si>
  <si>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</si>
  <si>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</si>
  <si>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</si>
  <si>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</si>
  <si>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</si>
  <si>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</si>
  <si>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</si>
  <si>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</si>
  <si>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</si>
  <si>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</si>
  <si>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</si>
  <si>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</si>
  <si>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</si>
  <si>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</si>
  <si>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</si>
  <si>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</si>
  <si>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</si>
  <si>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</si>
  <si>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</si>
  <si>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</si>
  <si>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</si>
  <si>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</si>
  <si>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</si>
  <si>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</si>
  <si>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</si>
  <si>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</si>
  <si>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</si>
  <si>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</si>
  <si>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</si>
  <si>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</si>
  <si>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</si>
  <si>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</si>
  <si>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</si>
  <si>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</si>
  <si>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</si>
  <si>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</si>
  <si>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</si>
  <si>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</si>
  <si>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</si>
  <si>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</si>
  <si>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</si>
  <si>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</si>
  <si>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</si>
  <si>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</si>
  <si>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</si>
  <si>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</si>
  <si>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</si>
  <si>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</si>
  <si>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</si>
  <si>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</si>
  <si>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</si>
  <si>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</si>
  <si>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</si>
  <si>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</si>
  <si>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</si>
  <si>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</si>
  <si>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</si>
  <si>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</si>
  <si>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</si>
  <si>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</si>
  <si>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</si>
  <si>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</si>
  <si>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</si>
  <si>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</si>
  <si>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</si>
  <si>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</si>
  <si>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</si>
  <si>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</si>
  <si>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</si>
  <si>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</si>
  <si>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</si>
  <si>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</si>
  <si>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</si>
  <si>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</si>
  <si>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</si>
  <si>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</si>
  <si>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</si>
  <si>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</si>
  <si>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</si>
  <si>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</si>
  <si>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</si>
  <si>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</si>
  <si>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</si>
  <si>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</si>
  <si>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</si>
  <si>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</si>
  <si>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</si>
  <si>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</si>
  <si>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</si>
  <si>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</si>
  <si>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</si>
  <si>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</si>
  <si>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</si>
  <si>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</si>
  <si>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</si>
  <si>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</si>
  <si>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</si>
  <si>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</si>
  <si>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</si>
  <si>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</si>
  <si>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</si>
  <si>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</si>
  <si>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</si>
  <si>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</si>
  <si>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</si>
  <si>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</si>
  <si>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</si>
  <si>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</si>
  <si>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</si>
  <si>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</si>
  <si>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</si>
  <si>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</si>
  <si>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</si>
  <si>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</si>
  <si>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</si>
  <si>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</si>
  <si>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</si>
  <si>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</si>
  <si>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</si>
  <si>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</si>
  <si>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</si>
  <si>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</si>
  <si>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</si>
  <si>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</si>
  <si>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</si>
  <si>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</si>
  <si>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</si>
  <si>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</si>
  <si>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</si>
  <si>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</si>
  <si>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</si>
  <si>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</si>
  <si>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</si>
  <si>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</si>
  <si>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</si>
  <si>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</si>
  <si>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</si>
  <si>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</si>
  <si>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</si>
  <si>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</si>
  <si>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</si>
  <si>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</si>
  <si>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</si>
  <si>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</si>
  <si>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</si>
  <si>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</si>
  <si>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</si>
  <si>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</si>
  <si>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</si>
  <si>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</si>
  <si>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</si>
  <si>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</si>
  <si>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</si>
  <si>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</si>
  <si>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</si>
  <si>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</si>
  <si>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</si>
  <si>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</si>
  <si>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</si>
  <si>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</si>
  <si>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</si>
  <si>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</si>
  <si>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</si>
  <si>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</si>
  <si>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</si>
  <si>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</si>
  <si>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</si>
  <si>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</si>
  <si>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</si>
  <si>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</si>
  <si>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</si>
  <si>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</si>
  <si>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</si>
  <si>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</si>
  <si>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</si>
  <si>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</si>
  <si>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</si>
  <si>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</si>
  <si>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</si>
  <si>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</si>
  <si>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</si>
  <si>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</si>
  <si>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</si>
  <si>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</si>
  <si>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</si>
  <si>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</si>
  <si>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</si>
  <si>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</si>
  <si>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</si>
  <si>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</si>
  <si>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</si>
  <si>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</si>
  <si>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</si>
  <si>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</si>
  <si>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</si>
  <si>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</si>
  <si>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</si>
  <si>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</si>
  <si>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</si>
  <si>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</si>
  <si>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</si>
  <si>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</si>
  <si>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</si>
  <si>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</si>
  <si>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</si>
  <si>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</si>
  <si>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</si>
  <si>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</si>
  <si>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</si>
  <si>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</si>
  <si>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</si>
  <si>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</si>
  <si>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</si>
  <si>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</si>
  <si>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</si>
  <si>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</si>
  <si>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</si>
  <si>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</si>
  <si>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</si>
  <si>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</si>
  <si>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</si>
  <si>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</si>
  <si>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</si>
  <si>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</si>
  <si>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</si>
  <si>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</si>
  <si>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</si>
  <si>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</si>
  <si>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</si>
  <si>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</si>
  <si>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</si>
  <si>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</si>
  <si>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</si>
  <si>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</si>
  <si>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</si>
  <si>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</si>
  <si>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</si>
  <si>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</si>
  <si>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</si>
  <si>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</si>
  <si>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</si>
  <si>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</si>
  <si>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</si>
  <si>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</si>
  <si>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</si>
  <si>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</si>
  <si>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</si>
  <si>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</si>
  <si>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</si>
  <si>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</si>
  <si>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</si>
  <si>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</si>
  <si>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</si>
  <si>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</si>
  <si>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</si>
  <si>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</si>
  <si>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</si>
  <si>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</si>
  <si>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</si>
  <si>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</si>
  <si>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</si>
  <si>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</si>
  <si>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</si>
  <si>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</si>
  <si>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</si>
  <si>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</si>
  <si>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</si>
  <si>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</si>
  <si>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</si>
  <si>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</si>
  <si>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</si>
  <si>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</si>
  <si>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</si>
  <si>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</si>
  <si>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</si>
  <si>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</si>
  <si>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</si>
  <si>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</si>
  <si>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</si>
  <si>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</si>
  <si>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</si>
  <si>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</si>
  <si>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</si>
  <si>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</si>
  <si>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</si>
  <si>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</si>
  <si>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</si>
  <si>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</si>
  <si>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</si>
  <si>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</si>
  <si>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</si>
  <si>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</si>
  <si>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</si>
  <si>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</si>
  <si>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</si>
  <si>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</si>
  <si>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</si>
  <si>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</si>
  <si>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</si>
  <si>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</si>
  <si>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</si>
  <si>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</si>
  <si>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</si>
  <si>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</si>
  <si>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</si>
  <si>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</si>
  <si>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</si>
  <si>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</si>
  <si>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</si>
  <si>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</si>
  <si>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</si>
  <si>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</si>
  <si>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</si>
  <si>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</si>
  <si>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</si>
  <si>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</si>
  <si>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</si>
  <si>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</si>
  <si>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</si>
  <si>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</si>
  <si>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</si>
  <si>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</si>
  <si>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</si>
  <si>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</si>
  <si>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</si>
  <si>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</si>
  <si>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</si>
  <si>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</si>
  <si>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</si>
  <si>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</si>
  <si>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</si>
  <si>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</si>
  <si>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</si>
  <si>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</si>
  <si>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</si>
  <si>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</si>
  <si>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</si>
  <si>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</si>
  <si>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</si>
  <si>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</si>
  <si>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</si>
  <si>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</si>
  <si>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</si>
  <si>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</si>
  <si>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</si>
  <si>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</si>
  <si>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</si>
  <si>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</si>
  <si>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</si>
  <si>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</si>
  <si>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</si>
  <si>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</si>
  <si>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</si>
  <si>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</si>
  <si>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</si>
  <si>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</si>
  <si>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</si>
  <si>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</si>
  <si>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</si>
  <si>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</si>
  <si>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</si>
  <si>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</si>
  <si>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</si>
  <si>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</si>
  <si>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</si>
  <si>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</si>
  <si>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</si>
  <si>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</si>
  <si>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</si>
  <si>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</si>
  <si>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</si>
  <si>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</si>
  <si>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</si>
  <si>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</si>
  <si>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</si>
  <si>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</si>
  <si>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</si>
  <si>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</si>
  <si>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</si>
  <si>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</si>
  <si>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</si>
  <si>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</si>
  <si>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</si>
  <si>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</si>
  <si>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</si>
  <si>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</si>
  <si>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</si>
  <si>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</si>
  <si>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</si>
  <si>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</si>
  <si>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</si>
  <si>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</si>
  <si>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</si>
  <si>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</si>
  <si>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</si>
  <si>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</si>
  <si>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</si>
  <si>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</si>
  <si>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</si>
  <si>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</si>
  <si>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</si>
  <si>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</si>
  <si>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</si>
  <si>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</si>
  <si>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</si>
  <si>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</si>
  <si>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</si>
  <si>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</si>
  <si>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</si>
  <si>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</si>
  <si>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</si>
  <si>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</si>
  <si>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</si>
  <si>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</si>
  <si>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</si>
  <si>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</si>
  <si>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</si>
  <si>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</si>
  <si>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</si>
  <si>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</si>
  <si>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</si>
  <si>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</si>
  <si>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</si>
  <si>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</si>
  <si>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</si>
  <si>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</si>
  <si>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</si>
  <si>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</si>
  <si>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</si>
  <si>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</si>
  <si>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</si>
  <si>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</si>
  <si>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</si>
  <si>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</si>
  <si>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</si>
  <si>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</si>
  <si>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</si>
  <si>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</si>
  <si>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</si>
  <si>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</si>
  <si>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</si>
  <si>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</si>
  <si>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</si>
  <si>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</si>
  <si>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</si>
  <si>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</si>
  <si>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</si>
  <si>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</si>
  <si>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</si>
  <si>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</si>
  <si>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</si>
  <si>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</si>
  <si>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</si>
  <si>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</si>
  <si>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</si>
  <si>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</si>
  <si>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</si>
  <si>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</si>
  <si>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</si>
  <si>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</si>
  <si>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</si>
  <si>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</si>
  <si>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</si>
  <si>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</si>
  <si>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</si>
  <si>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</si>
  <si>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</si>
  <si>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</si>
  <si>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</si>
  <si>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</si>
  <si>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</si>
  <si>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</si>
  <si>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</si>
  <si>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</si>
  <si>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</si>
  <si>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</si>
  <si>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</si>
  <si>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</si>
  <si>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</si>
  <si>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</si>
  <si>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</si>
  <si>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</si>
  <si>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</si>
  <si>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</si>
  <si>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</si>
  <si>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</si>
  <si>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</si>
  <si>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</si>
  <si>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</si>
  <si>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</si>
  <si>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</si>
  <si>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</si>
  <si>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</si>
  <si>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</si>
  <si>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</si>
  <si>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</si>
  <si>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</si>
  <si>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</si>
  <si>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</si>
  <si>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</si>
  <si>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</si>
  <si>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</si>
  <si>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</si>
  <si>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</si>
  <si>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</si>
  <si>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</si>
  <si>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</si>
  <si>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</si>
  <si>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</si>
  <si>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</si>
  <si>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</si>
  <si>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</si>
  <si>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</si>
  <si>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</si>
  <si>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</si>
  <si>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</si>
  <si>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</si>
  <si>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</si>
  <si>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</si>
  <si>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</si>
  <si>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</si>
  <si>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</si>
  <si>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</si>
  <si>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</si>
  <si>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</si>
  <si>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</si>
  <si>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</si>
  <si>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</si>
  <si>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</si>
  <si>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</si>
  <si>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</si>
  <si>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</si>
  <si>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</si>
  <si>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</si>
  <si>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</si>
  <si>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</si>
  <si>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</si>
  <si>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</si>
  <si>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</si>
  <si>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</si>
  <si>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</si>
  <si>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</si>
  <si>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</si>
  <si>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</si>
  <si>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</si>
  <si>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</si>
  <si>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</si>
  <si>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</si>
  <si>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</si>
  <si>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</si>
  <si>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</si>
  <si>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</si>
  <si>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</si>
  <si>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</si>
  <si>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</si>
  <si>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</si>
  <si>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</si>
  <si>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</si>
  <si>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</si>
  <si>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</si>
  <si>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</si>
  <si>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</si>
  <si>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</si>
  <si>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</si>
  <si>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</si>
  <si>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</si>
  <si>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</si>
  <si>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</si>
  <si>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</si>
  <si>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</si>
  <si>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</si>
  <si>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</si>
  <si>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</si>
  <si>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</si>
  <si>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</si>
  <si>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</si>
  <si>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</si>
  <si>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</si>
  <si>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</si>
  <si>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</si>
  <si>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</si>
  <si>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</si>
  <si>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</si>
  <si>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</si>
  <si>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</si>
  <si>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</si>
  <si>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</si>
  <si>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</si>
  <si>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</si>
  <si>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</si>
  <si>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</si>
  <si>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</si>
  <si>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</si>
  <si>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</si>
  <si>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</si>
  <si>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</si>
  <si>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</si>
  <si>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</si>
  <si>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</si>
  <si>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</si>
  <si>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</si>
  <si>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</si>
  <si>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</si>
  <si>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</si>
  <si>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</si>
  <si>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</si>
  <si>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</si>
  <si>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</si>
  <si>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</si>
  <si>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</si>
  <si>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</si>
  <si>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</si>
  <si>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</si>
  <si>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</si>
  <si>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</si>
  <si>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</si>
  <si>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</si>
  <si>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</si>
  <si>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</si>
  <si>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</si>
  <si>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</si>
  <si>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</si>
  <si>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</si>
  <si>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</si>
  <si>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</si>
  <si>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</si>
  <si>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</si>
  <si>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</si>
  <si>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</si>
  <si>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</si>
  <si>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</si>
  <si>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</si>
  <si>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</si>
  <si>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</si>
  <si>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</si>
  <si>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</si>
  <si>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</si>
  <si>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</si>
  <si>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</si>
  <si>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</si>
  <si>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</si>
  <si>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</si>
  <si>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</si>
  <si>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</si>
  <si>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</si>
  <si>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</si>
  <si>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</si>
  <si>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</si>
  <si>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</si>
  <si>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</si>
  <si>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</si>
  <si>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</si>
  <si>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</si>
  <si>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</si>
  <si>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</si>
  <si>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</si>
  <si>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</si>
  <si>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</si>
  <si>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</si>
  <si>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</si>
  <si>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</si>
  <si>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</si>
  <si>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</si>
  <si>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</si>
  <si>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</si>
  <si>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</si>
  <si>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</si>
  <si>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</si>
  <si>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</si>
  <si>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</si>
  <si>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</si>
  <si>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</si>
  <si>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</si>
  <si>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</si>
  <si>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</si>
  <si>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</si>
  <si>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</si>
  <si>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</si>
  <si>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</si>
  <si>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</si>
  <si>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</si>
  <si>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</si>
  <si>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</si>
  <si>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</si>
  <si>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</si>
  <si>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</si>
  <si>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</si>
  <si>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</si>
  <si>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</si>
  <si>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</si>
  <si>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</si>
  <si>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</si>
  <si>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</si>
  <si>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</si>
  <si>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</si>
  <si>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</si>
  <si>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</si>
  <si>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</si>
  <si>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</si>
  <si>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</si>
  <si>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</si>
  <si>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</si>
  <si>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</si>
  <si>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</si>
  <si>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</si>
  <si>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</si>
  <si>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</si>
  <si>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</si>
  <si>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</si>
  <si>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</si>
  <si>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</si>
  <si>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</si>
  <si>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</si>
  <si>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</si>
  <si>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</si>
  <si>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</si>
  <si>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</si>
  <si>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</si>
  <si>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</si>
  <si>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</si>
  <si>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</si>
  <si>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</si>
  <si>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</si>
  <si>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</si>
  <si>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</si>
  <si>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</si>
  <si>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</si>
  <si>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</si>
  <si>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</si>
  <si>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</si>
  <si>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</si>
  <si>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</si>
  <si>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</si>
  <si>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</si>
  <si>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</si>
  <si>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</si>
  <si>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</si>
  <si>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</si>
  <si>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</si>
  <si>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</si>
  <si>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</si>
  <si>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</si>
  <si>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</si>
  <si>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</si>
  <si>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</si>
  <si>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</si>
  <si>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</si>
  <si>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</si>
  <si>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</si>
  <si>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</si>
  <si>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</si>
  <si>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</si>
  <si>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</si>
  <si>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</si>
  <si>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</si>
  <si>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</si>
  <si>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</si>
  <si>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</si>
  <si>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</si>
  <si>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</si>
  <si>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</si>
  <si>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</si>
  <si>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</si>
  <si>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</si>
  <si>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</si>
  <si>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</si>
  <si>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</si>
  <si>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</si>
  <si>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</si>
  <si>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</si>
  <si>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</si>
  <si>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</si>
  <si>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</si>
  <si>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</si>
  <si>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</si>
  <si>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</si>
  <si>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</si>
  <si>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</si>
  <si>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</si>
  <si>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</si>
  <si>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</si>
  <si>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</si>
  <si>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</si>
  <si>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</si>
  <si>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</si>
  <si>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</si>
  <si>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</si>
  <si>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</si>
  <si>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</si>
  <si>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</si>
  <si>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</si>
  <si>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</si>
  <si>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</si>
  <si>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</si>
  <si>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</si>
  <si>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</si>
  <si>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</si>
  <si>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</si>
  <si>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</si>
  <si>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</si>
  <si>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</si>
  <si>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</si>
  <si>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</si>
  <si>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</si>
  <si>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</si>
  <si>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</si>
  <si>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</si>
  <si>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</si>
  <si>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</si>
  <si>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</si>
  <si>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</si>
  <si>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</si>
  <si>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</si>
  <si>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</si>
  <si>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</si>
  <si>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</si>
  <si>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</si>
  <si>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</si>
  <si>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</si>
  <si>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</si>
  <si>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</si>
  <si>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</si>
  <si>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</si>
  <si>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</si>
  <si>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</si>
  <si>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</si>
  <si>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</si>
  <si>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</si>
  <si>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</si>
  <si>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</si>
  <si>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</si>
  <si>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</si>
  <si>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</si>
  <si>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</si>
  <si>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</si>
  <si>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</si>
  <si>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</si>
  <si>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</si>
  <si>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</si>
  <si>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</si>
  <si>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</si>
  <si>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</si>
  <si>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</si>
  <si>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</si>
  <si>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</si>
  <si>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</si>
  <si>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</si>
  <si>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</si>
  <si>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</si>
  <si>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</si>
  <si>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</si>
  <si>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</si>
  <si>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</si>
  <si>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</si>
  <si>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</si>
  <si>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</si>
  <si>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</si>
  <si>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</si>
  <si>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</si>
  <si>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</si>
  <si>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</si>
  <si>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</si>
  <si>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</si>
  <si>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</si>
  <si>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</si>
  <si>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</si>
  <si>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</si>
  <si>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</si>
  <si>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</si>
  <si>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</si>
  <si>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</si>
  <si>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</si>
  <si>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</si>
  <si>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</si>
  <si>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</si>
  <si>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</si>
  <si>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</si>
  <si>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</si>
  <si>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</si>
  <si>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</si>
  <si>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</si>
  <si>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</si>
  <si>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</si>
  <si>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</si>
  <si>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</si>
  <si>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</si>
  <si>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</si>
  <si>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</si>
  <si>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</si>
  <si>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</si>
  <si>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</si>
  <si>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</si>
  <si>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</si>
  <si>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</si>
  <si>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</si>
  <si>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</si>
  <si>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</si>
  <si>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</si>
  <si>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</si>
  <si>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</si>
  <si>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</si>
  <si>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</si>
  <si>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</si>
  <si>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</si>
  <si>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</si>
  <si>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</si>
  <si>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</si>
  <si>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</si>
  <si>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</si>
  <si>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</si>
  <si>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</si>
  <si>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</si>
  <si>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</si>
  <si>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</si>
  <si>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</si>
  <si>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</si>
  <si>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</si>
  <si>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</si>
  <si>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</si>
  <si>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</si>
  <si>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</si>
  <si>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</si>
  <si>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</si>
  <si>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</si>
  <si>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</si>
  <si>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</si>
  <si>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</si>
  <si>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</si>
  <si>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</si>
  <si>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</si>
  <si>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</si>
  <si>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</si>
  <si>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</si>
  <si>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</si>
  <si>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</si>
  <si>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</si>
  <si>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</si>
  <si>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</si>
  <si>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</si>
  <si>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</si>
  <si>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</si>
  <si>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</si>
  <si>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</si>
  <si>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</si>
  <si>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</si>
  <si>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</si>
  <si>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</si>
  <si>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</si>
  <si>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</si>
  <si>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</si>
  <si>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</si>
  <si>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</si>
  <si>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</si>
  <si>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</si>
  <si>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</si>
  <si>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</si>
  <si>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</si>
  <si>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</si>
  <si>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</si>
  <si>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</si>
  <si>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</si>
  <si>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</si>
  <si>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</si>
  <si>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</si>
  <si>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</si>
  <si>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</si>
  <si>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</si>
  <si>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</si>
  <si>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</si>
  <si>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</si>
  <si>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</si>
  <si>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</si>
  <si>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</si>
  <si>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</si>
  <si>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</si>
  <si>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</si>
  <si>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</si>
  <si>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</si>
  <si>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</si>
  <si>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</si>
  <si>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</si>
  <si>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</si>
  <si>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</si>
  <si>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</si>
  <si>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</si>
  <si>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</si>
  <si>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</si>
  <si>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</si>
  <si>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</si>
  <si>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</si>
  <si>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</si>
  <si>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</si>
  <si>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</si>
  <si>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</si>
  <si>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</si>
  <si>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</si>
  <si>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</si>
  <si>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</si>
  <si>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</si>
  <si>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</si>
  <si>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</si>
  <si>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</si>
  <si>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</si>
  <si>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</si>
  <si>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</si>
  <si>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</si>
  <si>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</si>
  <si>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</si>
  <si>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</si>
  <si>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</si>
  <si>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</si>
  <si>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</si>
  <si>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</si>
  <si>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</si>
  <si>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</si>
  <si>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</si>
  <si>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</si>
  <si>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</si>
  <si>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</si>
  <si>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</si>
  <si>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</si>
  <si>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</si>
  <si>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</si>
  <si>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</si>
  <si>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</si>
  <si>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</si>
  <si>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</si>
  <si>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</si>
  <si>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</si>
  <si>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</si>
  <si>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</si>
  <si>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</si>
  <si>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</si>
  <si>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</si>
  <si>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</si>
  <si>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</si>
  <si>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</si>
  <si>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</si>
  <si>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</si>
  <si>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</si>
  <si>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</si>
  <si>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</si>
  <si>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</si>
  <si>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</si>
  <si>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</si>
  <si>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</si>
  <si>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</si>
  <si>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</si>
  <si>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</si>
  <si>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</si>
  <si>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</si>
  <si>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</si>
  <si>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</si>
  <si>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</si>
  <si>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</si>
  <si>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</si>
  <si>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</si>
  <si>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</si>
  <si>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</si>
  <si>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</si>
  <si>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</si>
  <si>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</si>
  <si>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</si>
  <si>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</si>
  <si>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</si>
  <si>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</si>
  <si>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</si>
  <si>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</si>
  <si>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</si>
  <si>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</si>
  <si>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</si>
  <si>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</si>
  <si>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</si>
  <si>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</si>
  <si>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</si>
  <si>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</si>
  <si>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</si>
  <si>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</si>
  <si>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</si>
  <si>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</si>
  <si>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</si>
  <si>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</si>
  <si>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</si>
  <si>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</si>
  <si>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</si>
  <si>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</si>
  <si>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</si>
  <si>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</si>
  <si>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</si>
  <si>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</si>
  <si>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</si>
  <si>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</si>
  <si>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</si>
  <si>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</si>
  <si>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</si>
  <si>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</si>
  <si>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</si>
  <si>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</si>
  <si>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</si>
  <si>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</si>
  <si>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</si>
  <si>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</si>
  <si>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</si>
  <si>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</si>
  <si>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</si>
  <si>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</si>
  <si>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</si>
  <si>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</si>
  <si>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</si>
  <si>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</si>
  <si>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</si>
  <si>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</si>
  <si>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</si>
  <si>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</si>
  <si>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</si>
  <si>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</si>
  <si>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</si>
  <si>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</si>
  <si>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</si>
  <si>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</si>
  <si>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</si>
  <si>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</si>
  <si>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</si>
  <si>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</si>
  <si>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</si>
  <si>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</si>
  <si>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</si>
  <si>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</si>
  <si>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</si>
  <si>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</si>
  <si>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</si>
  <si>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</si>
  <si>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</si>
  <si>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</si>
  <si>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</si>
  <si>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</si>
  <si>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</si>
  <si>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</si>
  <si>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</si>
  <si>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</si>
  <si>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</si>
  <si>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</si>
  <si>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</si>
  <si>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</si>
  <si>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</si>
  <si>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</si>
  <si>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</si>
  <si>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</si>
  <si>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</si>
  <si>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</si>
  <si>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</si>
  <si>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</si>
  <si>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</si>
  <si>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</si>
  <si>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</si>
  <si>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</si>
  <si>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</si>
  <si>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</si>
  <si>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</si>
  <si>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</si>
  <si>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</si>
  <si>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</si>
  <si>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</si>
  <si>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</si>
  <si>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</si>
  <si>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</si>
  <si>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</si>
  <si>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</si>
  <si>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</si>
  <si>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</si>
  <si>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</si>
  <si>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</si>
  <si>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</si>
  <si>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</si>
  <si>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</si>
  <si>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</si>
  <si>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</si>
  <si>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</si>
  <si>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</si>
  <si>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</si>
  <si>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</si>
  <si>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</si>
  <si>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</si>
  <si>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</si>
  <si>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</si>
  <si>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</si>
  <si>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</si>
  <si>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</si>
  <si>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</si>
  <si>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</si>
  <si>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</si>
  <si>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</si>
  <si>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</si>
  <si>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</si>
  <si>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</si>
  <si>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</si>
  <si>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</si>
  <si>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</si>
  <si>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</si>
  <si>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</si>
  <si>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</si>
  <si>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</si>
  <si>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</si>
  <si>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</si>
  <si>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</si>
  <si>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</si>
  <si>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</si>
  <si>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</si>
  <si>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</si>
  <si>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</si>
  <si>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</si>
  <si>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</si>
  <si>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</si>
  <si>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</si>
  <si>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</si>
  <si>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</si>
  <si>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</si>
  <si>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</si>
  <si>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</si>
  <si>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</si>
  <si>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</si>
  <si>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</si>
  <si>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</si>
  <si>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</si>
  <si>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</si>
  <si>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</si>
  <si>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</si>
  <si>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</si>
  <si>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</si>
  <si>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</si>
  <si>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</si>
  <si>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</si>
  <si>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</si>
  <si>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</si>
  <si>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</si>
  <si>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</si>
  <si>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</si>
  <si>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</si>
  <si>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</si>
  <si>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</si>
  <si>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</si>
  <si>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</si>
  <si>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</si>
  <si>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</si>
  <si>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</si>
  <si>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</si>
  <si>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</si>
  <si>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</si>
  <si>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</si>
  <si>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</si>
  <si>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</si>
  <si>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</si>
  <si>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</si>
  <si>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</si>
  <si>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</si>
  <si>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</si>
  <si>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</si>
  <si>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</si>
  <si>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</si>
  <si>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</si>
  <si>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</si>
  <si>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</si>
  <si>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</si>
  <si>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</si>
  <si>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</si>
  <si>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</si>
  <si>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</si>
  <si>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</si>
  <si>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</si>
  <si>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</si>
  <si>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</si>
  <si>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</si>
  <si>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</si>
  <si>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</si>
  <si>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</si>
  <si>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</si>
  <si>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</si>
  <si>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</si>
  <si>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</si>
  <si>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</si>
  <si>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</si>
  <si>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</si>
  <si>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</si>
  <si>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</si>
  <si>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</si>
  <si>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</si>
  <si>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</si>
  <si>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</si>
  <si>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</si>
  <si>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</si>
  <si>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</si>
  <si>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</si>
  <si>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</si>
  <si>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</si>
  <si>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</si>
  <si>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</si>
  <si>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</si>
  <si>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</si>
  <si>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</si>
  <si>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</si>
  <si>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</si>
  <si>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</si>
  <si>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</si>
  <si>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</si>
  <si>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</si>
  <si>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</si>
  <si>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</si>
  <si>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</si>
  <si>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</si>
  <si>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</si>
  <si>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</si>
  <si>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</si>
  <si>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</si>
  <si>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</si>
  <si>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</si>
  <si>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</si>
  <si>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</si>
  <si>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</si>
  <si>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</si>
  <si>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</si>
  <si>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</si>
  <si>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</si>
  <si>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</si>
  <si>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</si>
  <si>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</si>
  <si>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</si>
  <si>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</si>
  <si>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</si>
  <si>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</si>
  <si>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</si>
  <si>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</si>
  <si>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</si>
  <si>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</si>
  <si>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</si>
  <si>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</si>
  <si>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</si>
  <si>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</si>
  <si>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</si>
  <si>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</si>
  <si>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</si>
  <si>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</si>
  <si>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</si>
  <si>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</si>
  <si>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</si>
  <si>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</si>
  <si>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</si>
  <si>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</si>
  <si>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</si>
  <si>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</si>
  <si>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</si>
  <si>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</si>
  <si>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</si>
  <si>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</si>
  <si>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</si>
  <si>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</si>
  <si>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</si>
  <si>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</si>
  <si>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</si>
  <si>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</si>
  <si>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</si>
  <si>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</si>
  <si>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</si>
  <si>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</si>
  <si>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</si>
  <si>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</si>
  <si>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</si>
  <si>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</si>
  <si>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</si>
  <si>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</si>
  <si>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</si>
  <si>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</si>
  <si>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</si>
  <si>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</si>
  <si>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</si>
  <si>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</si>
  <si>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</si>
  <si>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</si>
  <si>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</si>
  <si>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</si>
  <si>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</si>
  <si>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</si>
  <si>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</si>
  <si>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</si>
  <si>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</si>
  <si>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</si>
  <si>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</si>
  <si>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</si>
  <si>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</si>
  <si>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</si>
  <si>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</si>
  <si>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</si>
  <si>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</si>
  <si>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</si>
  <si>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</si>
  <si>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</si>
  <si>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</si>
  <si>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</si>
  <si>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</si>
  <si>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</si>
  <si>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</si>
  <si>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</si>
  <si>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</si>
  <si>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</si>
  <si>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</si>
  <si>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</si>
  <si>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</si>
  <si>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</si>
  <si>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</si>
  <si>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</si>
  <si>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</si>
  <si>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</si>
  <si>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</si>
  <si>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</si>
  <si>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</si>
  <si>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</si>
  <si>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</si>
  <si>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</si>
  <si>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</si>
  <si>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</si>
  <si>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</si>
  <si>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</si>
  <si>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</si>
  <si>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</si>
  <si>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</si>
  <si>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</si>
  <si>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</si>
  <si>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</si>
  <si>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</si>
  <si>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</si>
  <si>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</si>
  <si>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</si>
  <si>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</si>
  <si>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</si>
  <si>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</si>
  <si>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</si>
  <si>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</si>
  <si>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</si>
  <si>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</si>
  <si>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</si>
  <si>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</si>
  <si>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</si>
  <si>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</si>
  <si>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</si>
  <si>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</si>
  <si>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</si>
  <si>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</si>
  <si>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</si>
  <si>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</si>
  <si>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</si>
  <si>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</si>
  <si>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</si>
  <si>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</si>
  <si>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</si>
  <si>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</si>
  <si>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</si>
  <si>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</si>
  <si>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</si>
  <si>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</si>
  <si>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</si>
  <si>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</si>
  <si>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</si>
  <si>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</si>
  <si>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</si>
  <si>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</si>
  <si>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</si>
  <si>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</si>
  <si>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</si>
  <si>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</si>
  <si>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</si>
  <si>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</si>
  <si>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</si>
  <si>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</si>
  <si>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</si>
  <si>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</si>
  <si>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</si>
  <si>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</si>
  <si>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</si>
  <si>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</si>
  <si>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</si>
  <si>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</si>
  <si>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</si>
  <si>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</si>
  <si>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</si>
  <si>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</si>
  <si>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</si>
  <si>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</si>
  <si>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</si>
  <si>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</si>
  <si>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</si>
  <si>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</si>
  <si>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</si>
  <si>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</si>
  <si>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</si>
  <si>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</si>
  <si>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</si>
  <si>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</si>
  <si>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</si>
  <si>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</si>
  <si>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</si>
  <si>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</si>
  <si>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</si>
  <si>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</si>
  <si>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</si>
  <si>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</si>
  <si>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</si>
  <si>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</si>
  <si>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</si>
  <si>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</si>
  <si>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</si>
  <si>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</si>
  <si>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</si>
  <si>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</si>
  <si>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</si>
  <si>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</si>
  <si>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</si>
  <si>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</si>
  <si>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</si>
  <si>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</si>
  <si>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</si>
  <si>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</si>
  <si>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</si>
  <si>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</si>
  <si>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</si>
  <si>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</si>
  <si>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</si>
  <si>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</si>
  <si>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</si>
  <si>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</si>
  <si>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</si>
  <si>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</si>
  <si>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</si>
  <si>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</si>
  <si>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</si>
  <si>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</si>
  <si>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</si>
  <si>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</si>
  <si>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</si>
  <si>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</si>
  <si>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</si>
  <si>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</si>
  <si>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</si>
  <si>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</si>
  <si>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</si>
  <si>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</si>
  <si>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</si>
  <si>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</si>
  <si>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</si>
  <si>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</si>
  <si>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</si>
  <si>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</si>
  <si>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</si>
  <si>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</si>
  <si>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</si>
  <si>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</si>
  <si>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</si>
  <si>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</si>
  <si>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</si>
  <si>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</si>
  <si>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</si>
  <si>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</si>
  <si>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</si>
  <si>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</si>
  <si>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</si>
  <si>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</si>
  <si>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</si>
  <si>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</si>
  <si>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</si>
  <si>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</si>
  <si>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</si>
  <si>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</si>
  <si>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</si>
  <si>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</si>
  <si>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</si>
  <si>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</si>
  <si>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</si>
  <si>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</si>
  <si>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</si>
  <si>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</si>
  <si>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</si>
  <si>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</si>
  <si>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</si>
  <si>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</si>
  <si>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</si>
  <si>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</si>
  <si>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</si>
  <si>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</si>
  <si>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</si>
  <si>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</si>
  <si>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</si>
  <si>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</si>
  <si>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</si>
  <si>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</si>
  <si>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</si>
  <si>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</si>
  <si>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</si>
  <si>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</si>
  <si>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</si>
  <si>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</si>
  <si>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</si>
  <si>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</si>
  <si>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</si>
  <si>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</si>
  <si>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</si>
  <si>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</si>
  <si>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</si>
  <si>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</si>
  <si>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</si>
  <si>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</si>
  <si>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</si>
  <si>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</si>
  <si>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</si>
  <si>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</si>
  <si>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</si>
  <si>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</si>
  <si>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</si>
  <si>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</si>
  <si>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</si>
  <si>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</si>
  <si>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</si>
  <si>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</si>
  <si>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</si>
  <si>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</si>
  <si>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</si>
  <si>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</si>
  <si>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</si>
  <si>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</si>
  <si>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</si>
  <si>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</si>
  <si>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</si>
  <si>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</si>
  <si>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</si>
  <si>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</si>
  <si>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</si>
  <si>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</si>
  <si>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</si>
  <si>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</si>
  <si>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</si>
  <si>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</si>
  <si>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</si>
  <si>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</si>
  <si>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</si>
  <si>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</si>
  <si>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</si>
  <si>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</si>
  <si>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</si>
  <si>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</si>
  <si>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</si>
  <si>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</si>
  <si>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</si>
  <si>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</si>
  <si>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</si>
  <si>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</si>
  <si>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</si>
  <si>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</si>
  <si>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</si>
  <si>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</si>
  <si>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</si>
  <si>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</si>
  <si>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</si>
  <si>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</si>
  <si>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</si>
  <si>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</si>
  <si>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</si>
  <si>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</si>
  <si>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</si>
  <si>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</si>
  <si>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</si>
  <si>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</si>
  <si>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</si>
  <si>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</si>
  <si>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</si>
  <si>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</si>
  <si>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</si>
  <si>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</si>
  <si>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</si>
  <si>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</si>
  <si>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</si>
  <si>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</si>
  <si>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</si>
  <si>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</si>
  <si>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</si>
  <si>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</si>
  <si>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</si>
  <si>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</si>
  <si>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</si>
  <si>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</si>
  <si>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</si>
  <si>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</si>
  <si>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</si>
  <si>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</si>
  <si>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</si>
  <si>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</si>
  <si>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</si>
  <si>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</si>
  <si>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</si>
  <si>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</si>
  <si>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</si>
  <si>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</si>
  <si>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</si>
  <si>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</si>
  <si>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</si>
  <si>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</si>
  <si>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</si>
  <si>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</si>
  <si>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</si>
  <si>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</si>
  <si>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</si>
  <si>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</si>
  <si>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</si>
  <si>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</si>
  <si>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</si>
  <si>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</si>
  <si>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</si>
  <si>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</si>
  <si>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</si>
  <si>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</si>
  <si>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</si>
  <si>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</si>
  <si>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</si>
  <si>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</si>
  <si>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</si>
  <si>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</si>
  <si>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</si>
  <si>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</si>
  <si>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</si>
  <si>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</si>
  <si>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</si>
  <si>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</si>
  <si>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</si>
  <si>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</si>
  <si>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</si>
  <si>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</si>
  <si>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</si>
  <si>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</si>
  <si>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</si>
  <si>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</si>
  <si>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</si>
  <si>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</si>
  <si>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</si>
  <si>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</si>
  <si>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</si>
  <si>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</si>
  <si>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</si>
  <si>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</si>
  <si>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</si>
  <si>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</si>
  <si>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</si>
  <si>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</si>
  <si>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</si>
  <si>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</si>
  <si>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</si>
  <si>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</si>
  <si>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</si>
  <si>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</si>
  <si>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</si>
  <si>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</si>
  <si>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</si>
  <si>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</si>
  <si>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</si>
  <si>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</si>
  <si>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</si>
  <si>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</si>
  <si>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</si>
  <si>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</si>
  <si>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</si>
  <si>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</si>
  <si>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</si>
  <si>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</si>
  <si>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</si>
  <si>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</si>
  <si>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</si>
  <si>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</si>
  <si>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</si>
  <si>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</si>
  <si>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</si>
  <si>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</si>
  <si>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</si>
  <si>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</si>
  <si>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</si>
  <si>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</si>
  <si>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</si>
  <si>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</si>
  <si>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</si>
  <si>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</si>
  <si>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</si>
  <si>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</si>
  <si>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</si>
  <si>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</si>
  <si>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</si>
  <si>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</si>
  <si>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</si>
  <si>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</si>
  <si>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</si>
  <si>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</si>
  <si>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</si>
  <si>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</si>
  <si>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</si>
  <si>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</si>
  <si>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</si>
  <si>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</si>
  <si>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</si>
  <si>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</si>
  <si>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</si>
  <si>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</si>
  <si>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</si>
  <si>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</si>
  <si>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</si>
  <si>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</si>
  <si>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</si>
  <si>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</si>
  <si>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</si>
  <si>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</si>
  <si>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</si>
  <si>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</si>
  <si>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</si>
  <si>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</si>
  <si>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</si>
  <si>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</si>
  <si>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</si>
  <si>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</si>
  <si>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</si>
  <si>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</si>
  <si>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</si>
  <si>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</si>
  <si>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</si>
  <si>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</si>
  <si>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</si>
  <si>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</si>
  <si>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</si>
  <si>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</si>
  <si>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</si>
  <si>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</si>
  <si>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</si>
  <si>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</si>
  <si>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</si>
  <si>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</si>
  <si>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</si>
  <si>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</si>
  <si>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</si>
  <si>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</si>
  <si>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</si>
  <si>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</si>
  <si>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</si>
  <si>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</si>
  <si>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</si>
  <si>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</si>
  <si>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</si>
  <si>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</si>
  <si>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</si>
  <si>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</si>
  <si>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</si>
  <si>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</si>
  <si>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</si>
  <si>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</si>
  <si>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</si>
  <si>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</si>
  <si>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</si>
  <si>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</si>
  <si>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</si>
  <si>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</si>
  <si>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</si>
  <si>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</si>
  <si>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</si>
  <si>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</si>
  <si>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</si>
  <si>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</si>
  <si>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</si>
  <si>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</si>
  <si>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</si>
  <si>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</si>
  <si>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</si>
  <si>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</si>
  <si>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</si>
  <si>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</si>
  <si>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</si>
  <si>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</si>
  <si>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</si>
  <si>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</si>
  <si>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</si>
  <si>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</si>
  <si>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</si>
  <si>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</si>
  <si>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</si>
  <si>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</si>
  <si>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</si>
  <si>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</si>
  <si>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</si>
  <si>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</si>
  <si>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</si>
  <si>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</si>
  <si>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</si>
  <si>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</si>
  <si>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</si>
  <si>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</si>
  <si>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</si>
  <si>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</si>
  <si>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</si>
  <si>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</si>
  <si>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</si>
  <si>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</si>
  <si>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</si>
  <si>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</si>
  <si>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</si>
  <si>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</si>
  <si>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</si>
  <si>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</si>
  <si>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</si>
  <si>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</si>
  <si>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</si>
  <si>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</si>
  <si>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</si>
  <si>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</si>
  <si>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</si>
  <si>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</si>
  <si>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</si>
  <si>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</si>
  <si>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</si>
  <si>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</si>
  <si>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</si>
  <si>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</si>
  <si>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</si>
  <si>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</si>
  <si>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</si>
  <si>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</si>
  <si>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</si>
  <si>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</si>
  <si>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</si>
  <si>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</si>
  <si>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</si>
  <si>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</si>
  <si>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</si>
  <si>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</si>
  <si>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</si>
  <si>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</si>
  <si>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</si>
  <si>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</si>
  <si>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</si>
  <si>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</si>
  <si>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</si>
  <si>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</si>
  <si>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</si>
  <si>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</si>
  <si>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</si>
  <si>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</si>
  <si>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</si>
  <si>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</si>
  <si>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</si>
  <si>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</si>
  <si>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</si>
  <si>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</si>
  <si>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</si>
  <si>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</si>
  <si>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</si>
  <si>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</si>
  <si>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</si>
  <si>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</si>
  <si>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</si>
  <si>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</si>
  <si>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</si>
  <si>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</si>
  <si>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</si>
  <si>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</si>
  <si>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</si>
  <si>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</si>
  <si>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</si>
  <si>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</si>
  <si>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</si>
  <si>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</si>
  <si>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</si>
  <si>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</si>
  <si>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</si>
  <si>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</si>
  <si>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</si>
  <si>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</si>
  <si>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</si>
  <si>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</si>
  <si>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</si>
  <si>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</si>
  <si>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</si>
  <si>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</si>
  <si>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</si>
  <si>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</si>
  <si>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</si>
  <si>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</si>
  <si>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</si>
  <si>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</si>
  <si>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</si>
  <si>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</si>
  <si>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</si>
  <si>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</si>
  <si>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</si>
  <si>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</si>
  <si>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</si>
  <si>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</si>
  <si>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</si>
  <si>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</si>
  <si>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</si>
  <si>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</si>
  <si>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</si>
  <si>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</si>
  <si>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</si>
  <si>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</si>
  <si>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</si>
  <si>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</si>
  <si>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</si>
  <si>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</si>
  <si>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</si>
  <si>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</si>
  <si>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</si>
  <si>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</si>
  <si>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</si>
  <si>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</si>
  <si>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</si>
  <si>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</si>
  <si>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</si>
  <si>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</si>
  <si>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</si>
  <si>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</si>
  <si>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</si>
  <si>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</si>
  <si>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</si>
  <si>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</si>
  <si>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</si>
  <si>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</si>
  <si>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</si>
  <si>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</si>
  <si>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</si>
  <si>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</si>
  <si>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</si>
  <si>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</si>
  <si>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</si>
  <si>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</si>
  <si>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</si>
  <si>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</si>
  <si>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</si>
  <si>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</si>
  <si>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</si>
  <si>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</si>
  <si>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</si>
  <si>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</si>
  <si>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</si>
  <si>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</si>
  <si>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</si>
  <si>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</si>
  <si>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</si>
  <si>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</si>
  <si>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</si>
  <si>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</si>
  <si>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</si>
  <si>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</si>
  <si>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</si>
  <si>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</si>
  <si>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</si>
  <si>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</si>
  <si>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</si>
  <si>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</si>
  <si>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</si>
  <si>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</si>
  <si>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</si>
  <si>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</si>
  <si>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</si>
  <si>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</si>
  <si>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</si>
  <si>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</si>
  <si>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</si>
  <si>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</si>
  <si>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</si>
  <si>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</si>
  <si>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</si>
  <si>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</si>
  <si>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</si>
  <si>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</si>
  <si>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</si>
  <si>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</si>
  <si>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</si>
  <si>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</si>
  <si>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</si>
  <si>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</si>
  <si>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</si>
  <si>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</si>
  <si>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</si>
  <si>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</si>
  <si>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</si>
  <si>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</si>
  <si>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</si>
  <si>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</si>
  <si>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</si>
  <si>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</si>
  <si>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</si>
  <si>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</si>
  <si>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</si>
  <si>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</si>
  <si>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</si>
  <si>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</si>
  <si>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</si>
  <si>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</si>
  <si>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</si>
  <si>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</si>
  <si>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</si>
  <si>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</si>
  <si>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</si>
  <si>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</si>
  <si>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</si>
  <si>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</si>
  <si>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</si>
  <si>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</si>
  <si>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</si>
  <si>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</si>
  <si>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</si>
  <si>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</si>
  <si>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</si>
  <si>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</si>
  <si>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</si>
  <si>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</si>
  <si>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</si>
  <si>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</si>
  <si>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</si>
  <si>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</si>
  <si>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</si>
  <si>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</si>
  <si>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</si>
  <si>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</si>
  <si>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</si>
  <si>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</si>
  <si>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</si>
  <si>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</si>
  <si>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</si>
  <si>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</si>
  <si>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</si>
  <si>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</si>
  <si>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</si>
  <si>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</si>
  <si>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</si>
  <si>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</si>
  <si>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</si>
  <si>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</si>
  <si>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</si>
  <si>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</si>
  <si>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</si>
  <si>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</si>
  <si>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</si>
  <si>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</si>
  <si>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</si>
  <si>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</si>
  <si>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</si>
  <si>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</si>
  <si>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</si>
  <si>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</si>
  <si>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</si>
  <si>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</si>
  <si>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</si>
  <si>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</si>
  <si>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</si>
  <si>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</si>
  <si>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</si>
  <si>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</si>
  <si>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</si>
  <si>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</si>
  <si>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</si>
  <si>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</si>
  <si>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</si>
  <si>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</si>
  <si>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</si>
  <si>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</si>
  <si>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</si>
  <si>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</si>
  <si>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</si>
  <si>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</si>
  <si>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</si>
  <si>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</si>
  <si>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</si>
  <si>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</si>
  <si>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</si>
  <si>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</si>
  <si>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</si>
  <si>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</si>
  <si>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</si>
  <si>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</si>
  <si>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</si>
  <si>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</si>
  <si>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</si>
  <si>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</si>
  <si>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</si>
  <si>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</si>
  <si>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</si>
  <si>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</si>
  <si>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</si>
  <si>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</si>
  <si>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</si>
  <si>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</si>
  <si>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</si>
  <si>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</si>
  <si>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</si>
  <si>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</si>
  <si>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</si>
  <si>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</si>
  <si>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</si>
  <si>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</si>
  <si>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</si>
  <si>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</si>
  <si>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</si>
  <si>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</si>
  <si>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</si>
  <si>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</si>
  <si>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</si>
  <si>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</si>
  <si>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</si>
  <si>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</si>
  <si>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</si>
  <si>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</si>
  <si>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</si>
  <si>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</si>
  <si>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</si>
  <si>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</si>
  <si>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</si>
  <si>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</si>
  <si>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</si>
  <si>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</si>
  <si>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</si>
  <si>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</si>
  <si>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</si>
  <si>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</si>
  <si>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</si>
  <si>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</si>
  <si>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</si>
  <si>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</si>
  <si>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</si>
  <si>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</si>
  <si>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</si>
  <si>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</si>
  <si>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</si>
  <si>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</si>
  <si>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</si>
  <si>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</si>
  <si>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</si>
  <si>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</si>
  <si>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</si>
  <si>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</si>
  <si>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</si>
  <si>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</si>
  <si>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</si>
  <si>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</si>
  <si>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</si>
  <si>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</si>
  <si>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</si>
  <si>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</si>
  <si>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</si>
  <si>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</si>
  <si>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</si>
  <si>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</si>
  <si>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</si>
  <si>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</si>
  <si>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</si>
  <si>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</si>
  <si>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</si>
  <si>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</si>
  <si>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</si>
  <si>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</si>
  <si>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</si>
  <si>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</si>
  <si>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</si>
  <si>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</si>
  <si>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</si>
  <si>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</si>
  <si>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</si>
  <si>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</si>
  <si>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</si>
  <si>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</si>
  <si>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</si>
  <si>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</si>
  <si>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</si>
  <si>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</si>
  <si>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</si>
  <si>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</si>
  <si>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</si>
  <si>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</si>
  <si>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</si>
  <si>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</si>
  <si>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</si>
  <si>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</si>
  <si>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</si>
  <si>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</si>
  <si>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</si>
  <si>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</si>
  <si>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</si>
  <si>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</si>
  <si>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</si>
  <si>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</si>
  <si>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</si>
  <si>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</si>
  <si>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</si>
  <si>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</si>
  <si>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</si>
  <si>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</si>
  <si>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</si>
  <si>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</si>
  <si>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</si>
  <si>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</si>
  <si>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</si>
  <si>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</si>
  <si>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</si>
  <si>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</si>
  <si>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</si>
  <si>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</si>
  <si>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</si>
  <si>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</si>
  <si>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</si>
  <si>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</si>
  <si>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</si>
  <si>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</si>
  <si>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</si>
  <si>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</si>
  <si>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</si>
  <si>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</si>
  <si>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</si>
  <si>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</si>
  <si>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</si>
  <si>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</si>
  <si>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</si>
  <si>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</si>
  <si>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</si>
  <si>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</si>
  <si>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</si>
  <si>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</si>
  <si>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</si>
  <si>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</si>
  <si>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</si>
  <si>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</si>
  <si>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</si>
  <si>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</si>
  <si>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</si>
  <si>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</si>
  <si>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</si>
  <si>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</si>
  <si>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</si>
  <si>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</si>
  <si>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</si>
  <si>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</si>
  <si>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</si>
  <si>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</si>
  <si>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</si>
  <si>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</si>
  <si>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</si>
  <si>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</si>
  <si>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</si>
  <si>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</si>
  <si>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</si>
  <si>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</si>
  <si>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</si>
  <si>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</si>
  <si>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</si>
  <si>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</si>
  <si>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</si>
  <si>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</si>
  <si>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</si>
  <si>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</si>
  <si>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</si>
  <si>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</si>
  <si>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</si>
  <si>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</si>
  <si>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</si>
  <si>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</si>
  <si>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</si>
  <si>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</si>
  <si>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</si>
  <si>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</si>
  <si>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</si>
  <si>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</si>
  <si>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</si>
  <si>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</si>
  <si>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</si>
  <si>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</si>
  <si>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</si>
  <si>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</si>
  <si>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</si>
  <si>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</si>
  <si>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</si>
  <si>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</si>
  <si>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</si>
  <si>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</si>
  <si>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</si>
  <si>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</si>
  <si>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</si>
  <si>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</si>
  <si>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</si>
  <si>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</si>
  <si>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</si>
  <si>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</si>
  <si>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</si>
  <si>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</si>
  <si>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</si>
  <si>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</si>
  <si>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</si>
  <si>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</si>
  <si>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</si>
  <si>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</si>
  <si>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</si>
  <si>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</si>
  <si>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</si>
  <si>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</si>
  <si>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</si>
  <si>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</si>
  <si>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</si>
  <si>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</si>
  <si>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</si>
  <si>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</si>
  <si>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</si>
  <si>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</si>
  <si>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</si>
  <si>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</si>
  <si>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</si>
  <si>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</si>
  <si>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</si>
  <si>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</si>
  <si>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</si>
  <si>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</si>
  <si>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</si>
  <si>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</si>
  <si>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</si>
  <si>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</si>
  <si>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</si>
  <si>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</si>
  <si>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</si>
  <si>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</si>
  <si>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</si>
  <si>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</si>
  <si>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</si>
  <si>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</si>
  <si>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</si>
  <si>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</si>
  <si>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</si>
  <si>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</si>
  <si>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</si>
  <si>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</si>
  <si>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</si>
  <si>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</si>
  <si>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</si>
  <si>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</si>
  <si>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</si>
  <si>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</si>
  <si>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</si>
  <si>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</si>
  <si>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</si>
  <si>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</si>
  <si>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</si>
  <si>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</si>
  <si>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</si>
  <si>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</si>
  <si>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</si>
  <si>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</si>
  <si>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</si>
  <si>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</si>
  <si>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</si>
  <si>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</si>
  <si>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</si>
  <si>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</si>
  <si>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</si>
  <si>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</si>
  <si>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</si>
  <si>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</si>
  <si>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</si>
  <si>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</si>
  <si>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</si>
  <si>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</si>
  <si>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</si>
  <si>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</si>
  <si>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</si>
  <si>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</si>
  <si>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</si>
  <si>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</si>
  <si>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</si>
  <si>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</si>
  <si>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</si>
  <si>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</si>
  <si>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</si>
  <si>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</si>
  <si>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</si>
  <si>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</si>
  <si>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</si>
  <si>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</si>
  <si>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</si>
  <si>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</si>
  <si>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</si>
  <si>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</si>
  <si>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</si>
  <si>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</si>
  <si>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</si>
  <si>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</si>
  <si>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</si>
  <si>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</si>
  <si>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</si>
  <si>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</si>
  <si>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</si>
  <si>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</si>
  <si>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</si>
  <si>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</si>
  <si>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</si>
  <si>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</si>
  <si>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</si>
  <si>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</si>
  <si>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</si>
  <si>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</si>
  <si>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</si>
  <si>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</si>
  <si>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</si>
  <si>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</si>
  <si>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</si>
  <si>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</si>
  <si>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</si>
  <si>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</si>
  <si>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</si>
  <si>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</si>
  <si>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</si>
  <si>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</si>
  <si>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</si>
  <si>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</si>
  <si>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</si>
  <si>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</si>
  <si>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</si>
  <si>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</si>
  <si>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</si>
  <si>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</si>
  <si>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</si>
  <si>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</si>
  <si>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</si>
  <si>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</si>
  <si>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</si>
  <si>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</si>
  <si>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</si>
  <si>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</si>
  <si>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</si>
  <si>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</si>
  <si>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</si>
  <si>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</si>
  <si>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</si>
  <si>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</si>
  <si>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</si>
  <si>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</si>
  <si>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</si>
  <si>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</si>
  <si>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</si>
  <si>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</si>
  <si>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</si>
  <si>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</si>
  <si>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</si>
  <si>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</si>
  <si>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</si>
  <si>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</si>
  <si>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</si>
  <si>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</si>
  <si>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</si>
  <si>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</si>
  <si>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</si>
  <si>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</si>
  <si>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</si>
  <si>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</si>
  <si>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</si>
  <si>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</si>
  <si>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</si>
  <si>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</si>
  <si>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</si>
  <si>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</si>
  <si>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</si>
  <si>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</si>
  <si>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</si>
  <si>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</si>
  <si>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</si>
  <si>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</si>
  <si>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</si>
  <si>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</si>
  <si>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</si>
  <si>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</si>
  <si>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</si>
  <si>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</si>
  <si>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</si>
  <si>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</si>
  <si>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</si>
  <si>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</si>
  <si>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</si>
  <si>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</si>
  <si>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</si>
  <si>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</si>
  <si>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</si>
  <si>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</si>
  <si>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</si>
  <si>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</si>
  <si>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</si>
  <si>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</si>
  <si>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</si>
  <si>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</si>
  <si>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</si>
  <si>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</si>
  <si>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</si>
  <si>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</si>
  <si>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</si>
  <si>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</si>
  <si>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</si>
  <si>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</si>
  <si>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</si>
  <si>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</si>
  <si>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</si>
  <si>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</si>
  <si>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</si>
  <si>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</si>
  <si>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</si>
  <si>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</si>
  <si>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</si>
  <si>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</si>
  <si>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</si>
  <si>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</si>
  <si>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</si>
  <si>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</si>
  <si>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</si>
  <si>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</si>
  <si>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</si>
  <si>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</si>
  <si>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</si>
  <si>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</si>
  <si>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</si>
  <si>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</si>
  <si>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</si>
  <si>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</si>
  <si>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</si>
  <si>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</si>
  <si>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</si>
  <si>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</si>
  <si>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</si>
  <si>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</si>
  <si>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</si>
  <si>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</si>
  <si>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</si>
  <si>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</si>
  <si>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</si>
  <si>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</si>
  <si>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</si>
  <si>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</si>
  <si>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</si>
  <si>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</si>
  <si>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</si>
  <si>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</si>
  <si>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</si>
  <si>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</si>
  <si>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</si>
  <si>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</si>
  <si>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</si>
  <si>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</si>
  <si>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</si>
  <si>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</si>
  <si>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</si>
  <si>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</si>
  <si>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</si>
  <si>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</si>
  <si>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</si>
  <si>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</si>
  <si>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</si>
  <si>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</si>
  <si>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</si>
  <si>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</si>
  <si>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</si>
  <si>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</si>
  <si>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</si>
  <si>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</si>
  <si>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</si>
  <si>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</si>
  <si>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</si>
  <si>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</si>
  <si>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</si>
  <si>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</si>
  <si>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</si>
  <si>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</si>
  <si>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</si>
  <si>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</si>
  <si>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</si>
  <si>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</si>
  <si>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</si>
  <si>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</si>
  <si>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</si>
  <si>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</si>
  <si>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</si>
  <si>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</si>
  <si>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</si>
  <si>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</si>
  <si>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</si>
  <si>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</si>
  <si>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</si>
  <si>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</si>
  <si>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</si>
  <si>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</si>
  <si>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</si>
  <si>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</si>
  <si>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</si>
  <si>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</si>
  <si>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</si>
  <si>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</si>
  <si>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</si>
  <si>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</si>
  <si>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</si>
  <si>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</si>
  <si>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</si>
  <si>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</si>
  <si>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</si>
  <si>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</si>
  <si>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</si>
  <si>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</si>
  <si>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</si>
  <si>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</si>
  <si>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</si>
  <si>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</si>
  <si>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</si>
  <si>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</si>
  <si>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</si>
  <si>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</si>
  <si>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</si>
  <si>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</si>
  <si>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</si>
  <si>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</si>
  <si>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</si>
  <si>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</si>
  <si>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</si>
  <si>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</si>
  <si>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</si>
  <si>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</si>
  <si>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</si>
  <si>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</si>
  <si>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</si>
  <si>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</si>
  <si>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</si>
  <si>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</si>
  <si>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</si>
  <si>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</si>
  <si>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</si>
  <si>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</si>
  <si>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</si>
  <si>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</si>
  <si>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</si>
  <si>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</si>
  <si>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</si>
  <si>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</si>
  <si>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</si>
  <si>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</si>
  <si>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</si>
  <si>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</si>
  <si>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</si>
  <si>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</si>
  <si>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</si>
  <si>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</si>
  <si>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</si>
  <si>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</si>
  <si>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</si>
  <si>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</si>
  <si>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</si>
  <si>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</si>
  <si>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</si>
  <si>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</si>
  <si>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</si>
  <si>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</si>
  <si>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</si>
  <si>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</si>
  <si>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</si>
  <si>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</si>
  <si>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</si>
  <si>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</si>
  <si>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</si>
  <si>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</si>
  <si>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</si>
  <si>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</si>
  <si>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</si>
  <si>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</si>
  <si>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</si>
  <si>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</si>
  <si>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</si>
  <si>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</si>
  <si>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</si>
  <si>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</si>
  <si>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</si>
  <si>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</si>
  <si>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</si>
  <si>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</si>
  <si>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</si>
  <si>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</si>
  <si>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</si>
  <si>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</si>
  <si>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</si>
  <si>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</si>
  <si>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</si>
  <si>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</si>
  <si>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</si>
  <si>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</si>
  <si>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</si>
  <si>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</si>
  <si>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</si>
  <si>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</si>
  <si>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</si>
  <si>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</si>
  <si>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</si>
  <si>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</si>
  <si>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</si>
  <si>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</si>
  <si>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</si>
  <si>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</si>
  <si>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</si>
  <si>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</si>
  <si>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</si>
  <si>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</si>
  <si>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</si>
  <si>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</si>
  <si>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</si>
  <si>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</si>
  <si>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</si>
  <si>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</si>
  <si>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</si>
  <si>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</si>
  <si>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</si>
  <si>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</si>
  <si>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</si>
  <si>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</si>
  <si>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</si>
  <si>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</si>
  <si>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</si>
  <si>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</si>
  <si>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</si>
  <si>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</si>
  <si>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</si>
  <si>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</si>
  <si>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</si>
  <si>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</si>
  <si>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</si>
  <si>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</si>
  <si>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</si>
  <si>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</si>
  <si>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</si>
  <si>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</si>
  <si>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</si>
  <si>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</si>
  <si>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</si>
  <si>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</si>
  <si>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</si>
  <si>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</si>
  <si>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</si>
  <si>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</si>
  <si>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</si>
  <si>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</si>
  <si>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</si>
  <si>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</si>
  <si>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</si>
  <si>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</si>
  <si>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</si>
  <si>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</si>
  <si>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</si>
  <si>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</si>
  <si>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</si>
  <si>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</si>
  <si>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</si>
  <si>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</si>
  <si>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</si>
  <si>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</si>
  <si>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</si>
  <si>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</si>
  <si>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</si>
  <si>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</si>
  <si>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</si>
  <si>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</si>
  <si>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</si>
  <si>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</si>
  <si>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</si>
  <si>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</si>
  <si>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</si>
  <si>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</si>
  <si>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</si>
  <si>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</si>
  <si>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</si>
  <si>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</si>
  <si>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</si>
  <si>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</si>
  <si>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</si>
  <si>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</si>
  <si>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</si>
  <si>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</si>
  <si>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</si>
  <si>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</si>
  <si>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</si>
  <si>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</si>
  <si>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</si>
  <si>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</si>
  <si>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</si>
  <si>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</si>
  <si>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</si>
  <si>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</si>
  <si>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</si>
  <si>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</si>
  <si>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</si>
  <si>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</si>
  <si>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</si>
  <si>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</si>
  <si>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</si>
  <si>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</si>
  <si>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</si>
  <si>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</si>
  <si>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</si>
  <si>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</si>
  <si>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</si>
  <si>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</si>
  <si>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</si>
  <si>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</si>
  <si>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</si>
  <si>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</si>
  <si>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</si>
  <si>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</si>
  <si>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</si>
  <si>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</si>
  <si>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</si>
  <si>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</si>
  <si>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</si>
  <si>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</si>
  <si>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</si>
  <si>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</si>
  <si>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</si>
  <si>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</si>
  <si>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</si>
  <si>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</si>
  <si>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</si>
  <si>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</si>
  <si>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</si>
  <si>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</si>
  <si>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</si>
  <si>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</si>
  <si>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</si>
  <si>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</si>
  <si>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</si>
  <si>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</si>
  <si>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</si>
  <si>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</si>
  <si>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</si>
  <si>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</si>
  <si>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</si>
  <si>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</si>
  <si>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</si>
  <si>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</si>
  <si>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</si>
  <si>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</si>
  <si>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</si>
  <si>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</si>
  <si>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</si>
  <si>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</si>
  <si>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</si>
  <si>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</si>
  <si>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</si>
  <si>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</si>
  <si>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</si>
  <si>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</si>
  <si>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</si>
  <si>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</si>
  <si>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</si>
  <si>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</si>
  <si>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</si>
  <si>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</si>
  <si>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</si>
  <si>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</si>
  <si>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</si>
  <si>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</si>
  <si>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</si>
  <si>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</si>
  <si>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</si>
  <si>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</si>
  <si>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</si>
  <si>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</si>
  <si>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</si>
  <si>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</si>
  <si>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</si>
  <si>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</si>
  <si>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</si>
  <si>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</si>
  <si>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</si>
  <si>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</si>
  <si>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</si>
  <si>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</si>
  <si>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</si>
  <si>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</si>
  <si>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</si>
  <si>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</si>
  <si>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</si>
  <si>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</si>
  <si>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</si>
  <si>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</si>
  <si>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</si>
  <si>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</si>
  <si>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</si>
  <si>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</si>
  <si>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</si>
  <si>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</si>
  <si>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</si>
  <si>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</si>
  <si>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</si>
  <si>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</si>
  <si>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</si>
  <si>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</si>
  <si>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</si>
  <si>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</si>
  <si>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</si>
  <si>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</si>
  <si>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</si>
  <si>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</si>
  <si>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</si>
  <si>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</si>
  <si>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</si>
  <si>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</si>
  <si>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</si>
  <si>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</si>
  <si>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</si>
  <si>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</si>
  <si>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</si>
  <si>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</si>
  <si>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</si>
  <si>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</si>
  <si>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</si>
  <si>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</si>
  <si>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</si>
  <si>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</si>
  <si>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</si>
  <si>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</si>
  <si>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</si>
  <si>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</si>
  <si>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</si>
  <si>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</si>
  <si>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</si>
  <si>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</si>
  <si>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</si>
  <si>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</si>
  <si>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</si>
  <si>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</si>
  <si>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</si>
  <si>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</si>
  <si>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</si>
  <si>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</si>
  <si>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</si>
  <si>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</si>
  <si>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</si>
  <si>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</si>
  <si>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</si>
  <si>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</si>
  <si>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</si>
  <si>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</si>
  <si>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</si>
  <si>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</si>
  <si>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</si>
  <si>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</si>
  <si>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</si>
  <si>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</si>
  <si>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</si>
  <si>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</si>
  <si>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</si>
  <si>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</si>
  <si>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</si>
  <si>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</si>
  <si>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</si>
  <si>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</si>
  <si>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</si>
  <si>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</si>
  <si>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</si>
  <si>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</si>
  <si>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</si>
  <si>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</si>
  <si>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</si>
  <si>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</si>
  <si>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</si>
  <si>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</si>
  <si>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</si>
  <si>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</si>
  <si>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</si>
  <si>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</si>
  <si>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</si>
  <si>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</si>
  <si>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</si>
  <si>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</si>
  <si>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</si>
  <si>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</si>
  <si>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</si>
  <si>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</si>
  <si>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</si>
  <si>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</si>
  <si>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</si>
  <si>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</si>
  <si>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</si>
  <si>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</si>
  <si>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</si>
  <si>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</si>
  <si>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</si>
  <si>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</si>
  <si>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</si>
  <si>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</si>
  <si>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</si>
  <si>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</si>
  <si>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</si>
  <si>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</si>
  <si>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</si>
  <si>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</si>
  <si>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</si>
  <si>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</si>
  <si>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</si>
  <si>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</si>
  <si>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</si>
  <si>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</si>
  <si>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</si>
  <si>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</si>
  <si>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</si>
  <si>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</si>
  <si>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</si>
  <si>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</si>
  <si>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</si>
  <si>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</si>
  <si>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</si>
  <si>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</si>
  <si>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</si>
  <si>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</si>
  <si>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</si>
  <si>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</si>
  <si>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</si>
  <si>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</si>
  <si>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</si>
  <si>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</si>
  <si>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</si>
  <si>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</si>
  <si>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</si>
  <si>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</si>
  <si>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</si>
  <si>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</si>
  <si>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</si>
  <si>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</si>
  <si>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</si>
  <si>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</si>
  <si>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</si>
  <si>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</si>
  <si>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</si>
  <si>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</si>
  <si>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</si>
  <si>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</si>
  <si>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</si>
  <si>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</si>
  <si>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</si>
  <si>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</si>
  <si>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</si>
  <si>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</si>
  <si>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</si>
  <si>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</si>
  <si>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</si>
  <si>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</si>
  <si>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</si>
  <si>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</si>
  <si>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</si>
  <si>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</si>
  <si>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</si>
  <si>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</si>
  <si>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</si>
  <si>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</si>
  <si>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</si>
  <si>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</si>
  <si>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</si>
  <si>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</si>
  <si>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</si>
  <si>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</si>
  <si>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</si>
  <si>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</si>
  <si>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</si>
  <si>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</si>
  <si>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</si>
  <si>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</si>
  <si>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</si>
  <si>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</si>
  <si>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</si>
  <si>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</si>
  <si>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</si>
  <si>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</si>
  <si>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</si>
  <si>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</si>
  <si>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</si>
  <si>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</si>
  <si>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</si>
  <si>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</si>
  <si>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</si>
  <si>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</si>
  <si>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</si>
  <si>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</si>
  <si>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</si>
  <si>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</si>
  <si>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</si>
  <si>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</si>
  <si>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</si>
  <si>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</si>
  <si>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</si>
  <si>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</si>
  <si>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</si>
  <si>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</si>
  <si>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</si>
  <si>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</si>
  <si>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</si>
  <si>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</si>
  <si>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</si>
  <si>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</si>
  <si>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</si>
  <si>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</si>
  <si>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</si>
  <si>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</si>
  <si>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</si>
  <si>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</si>
  <si>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</si>
  <si>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</si>
  <si>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</si>
  <si>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</si>
  <si>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</si>
  <si>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</si>
  <si>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</si>
  <si>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</si>
  <si>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</si>
  <si>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</si>
  <si>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</si>
  <si>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</si>
  <si>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</si>
  <si>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</si>
  <si>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</si>
  <si>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</si>
  <si>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</si>
  <si>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</si>
  <si>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</si>
  <si>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</si>
  <si>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</si>
  <si>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</si>
  <si>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</si>
  <si>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</si>
  <si>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</si>
  <si>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</si>
  <si>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</si>
  <si>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</si>
  <si>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</si>
  <si>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</si>
  <si>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</si>
  <si>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</si>
  <si>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</si>
  <si>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</si>
  <si>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</si>
  <si>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</si>
  <si>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</si>
  <si>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</si>
  <si>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</si>
  <si>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</si>
  <si>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</si>
  <si>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</si>
  <si>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</si>
  <si>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</si>
  <si>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</si>
  <si>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</si>
  <si>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</si>
  <si>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</si>
  <si>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</si>
  <si>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</si>
  <si>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</si>
  <si>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</si>
  <si>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</si>
  <si>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</si>
  <si>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</si>
  <si>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</si>
  <si>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</si>
  <si>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</si>
  <si>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</si>
  <si>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</si>
  <si>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</si>
  <si>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</si>
  <si>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</si>
  <si>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</si>
  <si>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</si>
  <si>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</si>
  <si>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</si>
  <si>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</si>
  <si>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</si>
  <si>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</si>
  <si>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</si>
  <si>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</si>
  <si>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</si>
  <si>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</si>
  <si>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</si>
  <si>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</si>
  <si>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</si>
  <si>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</si>
  <si>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</si>
  <si>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</si>
  <si>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</si>
  <si>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</si>
  <si>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</si>
  <si>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</si>
  <si>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</si>
  <si>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</si>
  <si>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</si>
  <si>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</si>
  <si>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</si>
  <si>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</si>
  <si>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</si>
  <si>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</si>
  <si>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</si>
  <si>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</si>
  <si>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</si>
  <si>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</si>
  <si>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</si>
  <si>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</si>
  <si>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</si>
  <si>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</si>
  <si>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</si>
  <si>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</si>
  <si>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</si>
  <si>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</si>
  <si>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</si>
  <si>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</si>
  <si>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</si>
  <si>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</si>
  <si>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</si>
  <si>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</si>
  <si>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</si>
  <si>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</si>
  <si>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</si>
  <si>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</si>
  <si>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</si>
  <si>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</si>
  <si>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</si>
  <si>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</si>
  <si>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</si>
  <si>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</si>
  <si>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</si>
  <si>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</si>
  <si>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</si>
  <si>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</si>
  <si>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</si>
  <si>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</si>
  <si>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</si>
  <si>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</si>
  <si>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</si>
  <si>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</si>
  <si>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</si>
  <si>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</si>
  <si>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</si>
  <si>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</si>
  <si>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</si>
  <si>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</si>
  <si>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</si>
  <si>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</si>
  <si>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</si>
  <si>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</si>
  <si>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</si>
  <si>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</si>
  <si>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</si>
  <si>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</si>
  <si>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</si>
  <si>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</si>
  <si>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</si>
  <si>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</si>
  <si>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</si>
  <si>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</si>
  <si>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</si>
  <si>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</si>
  <si>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</si>
  <si>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</si>
  <si>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</si>
  <si>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</si>
  <si>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</si>
  <si>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</si>
  <si>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</si>
  <si>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</si>
  <si>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</si>
  <si>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</si>
  <si>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</si>
  <si>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</si>
  <si>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</si>
  <si>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</si>
  <si>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</si>
  <si>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</si>
  <si>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</si>
  <si>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</si>
  <si>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</si>
  <si>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</si>
  <si>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</si>
  <si>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</si>
  <si>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</si>
  <si>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</si>
  <si>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</si>
  <si>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</si>
  <si>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</si>
  <si>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</si>
  <si>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</si>
  <si>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</si>
  <si>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</si>
  <si>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</si>
  <si>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</si>
  <si>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</si>
  <si>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</si>
  <si>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</si>
  <si>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</si>
  <si>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</si>
  <si>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</si>
  <si>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</si>
  <si>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</si>
  <si>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</si>
  <si>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</si>
  <si>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</si>
  <si>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</si>
  <si>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</si>
  <si>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</si>
  <si>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</si>
  <si>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</si>
  <si>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</si>
  <si>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</si>
  <si>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</si>
  <si>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</si>
  <si>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</si>
  <si>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</si>
  <si>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</si>
  <si>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</si>
  <si>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</si>
  <si>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</si>
  <si>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</si>
  <si>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</si>
  <si>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</si>
  <si>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</si>
  <si>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</si>
  <si>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</si>
  <si>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</si>
  <si>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</si>
  <si>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</si>
  <si>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</si>
  <si>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</si>
  <si>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</si>
  <si>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</si>
  <si>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</si>
  <si>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</si>
  <si>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</si>
  <si>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</si>
  <si>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</si>
  <si>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</si>
  <si>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</si>
  <si>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</si>
  <si>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</si>
  <si>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</si>
  <si>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</si>
  <si>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</si>
  <si>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</si>
  <si>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</si>
  <si>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</si>
  <si>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</si>
  <si>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</si>
  <si>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</si>
  <si>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</si>
  <si>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</si>
  <si>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</si>
  <si>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</si>
  <si>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</si>
  <si>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</si>
  <si>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</si>
  <si>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</si>
  <si>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</si>
  <si>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</si>
  <si>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</si>
  <si>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</si>
  <si>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</si>
  <si>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</si>
  <si>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</si>
  <si>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</si>
  <si>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</si>
  <si>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</si>
  <si>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</si>
  <si>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</si>
  <si>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</si>
  <si>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</si>
  <si>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</si>
  <si>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</si>
  <si>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</si>
  <si>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</si>
  <si>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</si>
  <si>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</si>
  <si>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</si>
  <si>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</si>
  <si>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</si>
  <si>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</si>
  <si>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</si>
  <si>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</si>
  <si>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</si>
  <si>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</si>
  <si>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</si>
  <si>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</si>
  <si>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</si>
  <si>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</si>
  <si>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</si>
  <si>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</si>
  <si>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</si>
  <si>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</si>
  <si>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</si>
  <si>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</si>
  <si>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</si>
  <si>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</si>
  <si>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</si>
  <si>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</si>
  <si>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</si>
  <si>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</si>
  <si>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</si>
  <si>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</si>
  <si>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</si>
  <si>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</si>
  <si>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</si>
  <si>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</si>
  <si>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</si>
  <si>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</si>
  <si>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</si>
  <si>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</si>
  <si>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</si>
  <si>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</si>
  <si>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</si>
  <si>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</si>
  <si>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</si>
  <si>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</si>
  <si>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</si>
  <si>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</si>
  <si>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</si>
  <si>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</si>
  <si>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</si>
  <si>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</si>
  <si>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</si>
  <si>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</si>
  <si>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</si>
  <si>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</si>
  <si>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</si>
  <si>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</si>
  <si>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</si>
  <si>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</si>
  <si>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</si>
  <si>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</si>
  <si>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</si>
  <si>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</si>
  <si>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</si>
  <si>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</si>
  <si>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</si>
  <si>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</si>
  <si>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</si>
  <si>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</si>
  <si>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</si>
  <si>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</si>
  <si>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</si>
  <si>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</si>
  <si>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</si>
  <si>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</si>
  <si>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</si>
  <si>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</si>
  <si>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</si>
  <si>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</si>
  <si>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</si>
  <si>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</si>
  <si>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</si>
  <si>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</si>
  <si>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</si>
  <si>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</si>
  <si>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</si>
  <si>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</si>
  <si>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</si>
  <si>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</si>
  <si>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</si>
  <si>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</si>
  <si>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</si>
  <si>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</si>
  <si>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</si>
  <si>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</si>
  <si>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</si>
  <si>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</si>
  <si>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</si>
  <si>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</si>
  <si>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</si>
  <si>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</si>
  <si>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</si>
  <si>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</si>
  <si>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</si>
  <si>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</si>
  <si>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</si>
  <si>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</si>
  <si>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</si>
  <si>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</si>
  <si>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</si>
  <si>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</si>
  <si>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</si>
  <si>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</si>
  <si>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</si>
  <si>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</si>
  <si>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</si>
  <si>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</si>
  <si>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</si>
  <si>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</si>
  <si>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</si>
  <si>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</si>
  <si>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</si>
  <si>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</si>
  <si>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</si>
  <si>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</si>
  <si>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</si>
  <si>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</si>
  <si>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</si>
  <si>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</si>
  <si>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</si>
  <si>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</si>
  <si>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</si>
  <si>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</si>
  <si>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</si>
  <si>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</si>
  <si>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</si>
  <si>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</si>
  <si>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</si>
  <si>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</si>
  <si>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</si>
  <si>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</si>
  <si>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</si>
  <si>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</si>
  <si>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</si>
  <si>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</si>
  <si>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</si>
  <si>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</si>
  <si>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</si>
  <si>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</si>
  <si>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</si>
  <si>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</si>
  <si>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</si>
  <si>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</si>
  <si>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</si>
  <si>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</si>
  <si>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</si>
  <si>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</si>
  <si>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</si>
  <si>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</si>
  <si>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</si>
  <si>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</si>
  <si>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</si>
  <si>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</si>
  <si>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</si>
  <si>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</si>
  <si>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</si>
  <si>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</si>
  <si>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</si>
  <si>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</si>
  <si>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</si>
  <si>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</si>
  <si>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</si>
  <si>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</si>
  <si>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</si>
  <si>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</si>
  <si>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</si>
  <si>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</si>
  <si>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</si>
  <si>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</si>
  <si>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</si>
  <si>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</si>
  <si>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</si>
  <si>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</si>
  <si>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</si>
  <si>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</si>
  <si>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</si>
  <si>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</si>
  <si>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</si>
  <si>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</si>
  <si>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</si>
  <si>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</si>
  <si>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</si>
  <si>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</si>
  <si>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</si>
  <si>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</si>
  <si>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</si>
  <si>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</si>
  <si>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</si>
  <si>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</si>
  <si>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</si>
  <si>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</si>
  <si>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</si>
  <si>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</si>
  <si>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</si>
  <si>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</si>
  <si>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</si>
  <si>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</si>
  <si>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</si>
  <si>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</si>
  <si>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</si>
  <si>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</si>
  <si>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</si>
  <si>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</si>
  <si>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</si>
  <si>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</si>
  <si>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</si>
  <si>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</si>
  <si>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</si>
  <si>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</si>
  <si>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</si>
  <si>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</si>
  <si>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</si>
  <si>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</si>
  <si>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</si>
  <si>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</si>
  <si>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</si>
  <si>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</si>
  <si>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</si>
  <si>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</si>
  <si>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</si>
  <si>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</si>
  <si>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</si>
  <si>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</si>
  <si>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</si>
  <si>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</si>
  <si>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</si>
  <si>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</si>
  <si>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</si>
  <si>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</si>
  <si>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</si>
  <si>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</si>
  <si>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</si>
  <si>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</si>
  <si>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</si>
  <si>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</si>
  <si>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</si>
  <si>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</si>
  <si>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</si>
  <si>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</si>
  <si>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</si>
  <si>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</si>
  <si>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</si>
  <si>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</si>
  <si>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</si>
  <si>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</si>
  <si>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</si>
  <si>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</si>
  <si>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</si>
  <si>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</si>
  <si>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</si>
  <si>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</si>
  <si>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</si>
  <si>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</si>
  <si>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</si>
  <si>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</si>
  <si>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</si>
  <si>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</si>
  <si>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</si>
  <si>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</si>
  <si>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</si>
  <si>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</si>
  <si>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</si>
  <si>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</si>
  <si>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</si>
  <si>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</si>
  <si>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</si>
  <si>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</si>
  <si>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</si>
  <si>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</si>
  <si>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</si>
  <si>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</si>
  <si>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</si>
  <si>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</si>
  <si>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</si>
  <si>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</si>
  <si>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</si>
  <si>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</si>
  <si>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</si>
  <si>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</si>
  <si>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</si>
  <si>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</si>
  <si>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</si>
  <si>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</si>
  <si>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</si>
  <si>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</si>
  <si>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</si>
  <si>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</si>
  <si>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</si>
  <si>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</si>
  <si>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</si>
  <si>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</si>
  <si>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</si>
  <si>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</si>
  <si>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</si>
  <si>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</si>
  <si>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</si>
  <si>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</si>
  <si>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</si>
  <si>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</si>
  <si>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</si>
  <si>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</si>
  <si>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</si>
  <si>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</si>
  <si>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</si>
  <si>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</si>
  <si>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</si>
  <si>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</si>
  <si>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</si>
  <si>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</si>
  <si>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</si>
  <si>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</si>
  <si>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</si>
  <si>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</si>
  <si>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</si>
  <si>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</si>
  <si>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</si>
  <si>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</si>
  <si>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</si>
  <si>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</si>
  <si>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</si>
  <si>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</si>
  <si>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</si>
  <si>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</si>
  <si>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</si>
  <si>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</si>
  <si>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</si>
  <si>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</si>
  <si>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</si>
  <si>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</si>
  <si>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</si>
  <si>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</si>
  <si>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</si>
  <si>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</si>
  <si>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</si>
  <si>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</si>
  <si>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</si>
  <si>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</si>
  <si>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</si>
  <si>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</si>
  <si>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</si>
  <si>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</si>
  <si>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</si>
  <si>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</si>
  <si>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</si>
  <si>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</si>
  <si>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</si>
  <si>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</si>
  <si>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</si>
  <si>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</si>
  <si>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</si>
  <si>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</si>
  <si>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</si>
  <si>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</si>
  <si>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</si>
  <si>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</si>
  <si>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</si>
  <si>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</si>
  <si>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</si>
  <si>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</si>
  <si>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</si>
  <si>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</si>
  <si>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</si>
  <si>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</si>
  <si>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</si>
  <si>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</si>
  <si>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</si>
  <si>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</si>
  <si>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</si>
  <si>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</si>
  <si>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</si>
  <si>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</si>
  <si>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</si>
  <si>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</si>
  <si>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</si>
  <si>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</si>
  <si>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</si>
  <si>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</si>
  <si>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</si>
  <si>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</si>
  <si>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</si>
  <si>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</si>
  <si>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</si>
  <si>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</si>
  <si>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</si>
  <si>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</si>
  <si>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</si>
  <si>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</si>
  <si>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</si>
  <si>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</si>
  <si>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</si>
  <si>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</si>
  <si>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</si>
  <si>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</si>
  <si>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</si>
  <si>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</si>
  <si>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</si>
  <si>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</si>
  <si>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</si>
  <si>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</si>
  <si>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</si>
  <si>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</si>
  <si>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</si>
  <si>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</si>
  <si>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</si>
  <si>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</si>
  <si>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</si>
  <si>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</si>
  <si>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</si>
  <si>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</si>
  <si>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</si>
  <si>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</si>
  <si>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</si>
  <si>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</si>
  <si>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</si>
  <si>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</si>
  <si>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</si>
  <si>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</si>
  <si>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</si>
  <si>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</si>
  <si>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</si>
  <si>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</si>
  <si>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</si>
  <si>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</si>
  <si>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</si>
  <si>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</si>
  <si>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</si>
  <si>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</si>
  <si>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</si>
  <si>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</si>
  <si>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</si>
  <si>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</si>
  <si>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</si>
  <si>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</si>
  <si>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</si>
  <si>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</si>
  <si>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</si>
  <si>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</si>
  <si>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</si>
  <si>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</si>
  <si>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</si>
  <si>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</si>
  <si>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</si>
  <si>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</si>
  <si>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</si>
  <si>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</si>
  <si>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</si>
  <si>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</si>
  <si>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</si>
  <si>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</si>
  <si>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</si>
  <si>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</si>
  <si>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</si>
  <si>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</si>
  <si>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</si>
  <si>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</si>
  <si>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</si>
  <si>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</si>
  <si>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</si>
  <si>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</si>
  <si>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</si>
  <si>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</si>
  <si>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</si>
  <si>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</si>
  <si>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</si>
  <si>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</si>
  <si>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</si>
  <si>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</si>
  <si>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</si>
  <si>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</si>
  <si>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</si>
  <si>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</si>
  <si>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</si>
  <si>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</si>
  <si>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</si>
  <si>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</si>
  <si>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</si>
  <si>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</si>
  <si>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</si>
  <si>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</si>
  <si>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</si>
  <si>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</si>
  <si>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</si>
  <si>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</si>
  <si>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</si>
  <si>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</si>
  <si>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</si>
  <si>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</si>
  <si>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</si>
  <si>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</si>
  <si>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</si>
  <si>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</si>
  <si>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</si>
  <si>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</si>
  <si>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</si>
  <si>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</si>
  <si>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</si>
  <si>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</si>
  <si>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</si>
  <si>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</si>
  <si>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</si>
  <si>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</si>
  <si>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</si>
  <si>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</si>
  <si>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</si>
  <si>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</si>
  <si>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</si>
  <si>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</si>
  <si>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</si>
  <si>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</si>
  <si>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</si>
  <si>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</si>
  <si>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</si>
  <si>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</si>
  <si>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</si>
  <si>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</si>
  <si>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</si>
  <si>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</si>
  <si>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</si>
  <si>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</si>
  <si>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</si>
  <si>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</si>
  <si>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</si>
  <si>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</si>
  <si>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</si>
  <si>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</si>
  <si>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</si>
  <si>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</si>
  <si>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</si>
  <si>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</si>
  <si>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</si>
  <si>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</si>
  <si>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</si>
  <si>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</si>
  <si>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</si>
  <si>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</si>
  <si>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</si>
  <si>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</si>
  <si>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</si>
  <si>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</si>
  <si>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</si>
  <si>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</si>
  <si>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</si>
  <si>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</si>
  <si>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</si>
  <si>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</si>
  <si>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</si>
  <si>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</si>
  <si>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</si>
  <si>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</si>
  <si>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</si>
  <si>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</si>
  <si>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</si>
  <si>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</si>
  <si>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</si>
  <si>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</si>
  <si>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</si>
  <si>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</si>
  <si>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</si>
  <si>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</si>
  <si>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</si>
  <si>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</si>
  <si>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</si>
  <si>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</si>
  <si>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</si>
  <si>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</si>
  <si>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</si>
  <si>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</si>
  <si>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</si>
  <si>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</si>
  <si>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</si>
  <si>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</si>
  <si>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</si>
  <si>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</si>
  <si>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</si>
  <si>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</si>
  <si>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</si>
  <si>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</si>
  <si>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</si>
  <si>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</si>
  <si>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</si>
  <si>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</si>
  <si>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</si>
  <si>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</si>
  <si>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</si>
  <si>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</si>
  <si>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</si>
  <si>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</si>
  <si>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</si>
  <si>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</si>
  <si>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</si>
  <si>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</si>
  <si>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</si>
  <si>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</si>
  <si>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</si>
  <si>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</si>
  <si>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</si>
  <si>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</si>
  <si>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</si>
  <si>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</si>
  <si>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</si>
  <si>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</si>
  <si>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</si>
  <si>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</si>
  <si>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</si>
  <si>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</si>
  <si>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</si>
  <si>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</si>
  <si>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</si>
  <si>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</si>
  <si>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</si>
  <si>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</si>
  <si>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</si>
  <si>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</si>
  <si>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</si>
  <si>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</si>
  <si>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</si>
  <si>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</si>
  <si>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</si>
  <si>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</si>
  <si>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</si>
  <si>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</si>
  <si>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</si>
  <si>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</si>
  <si>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</si>
  <si>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</si>
  <si>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</si>
  <si>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</si>
  <si>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</si>
  <si>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</si>
  <si>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</si>
  <si>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</si>
  <si>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</si>
  <si>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</si>
  <si>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</si>
  <si>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</si>
  <si>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</si>
  <si>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</si>
  <si>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</si>
  <si>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</si>
  <si>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</si>
  <si>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</si>
  <si>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</si>
  <si>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</si>
  <si>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</si>
  <si>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</si>
  <si>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</si>
  <si>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</si>
  <si>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</si>
  <si>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</si>
  <si>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</si>
  <si>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</si>
  <si>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</si>
  <si>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</si>
  <si>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</si>
  <si>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</si>
  <si>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</si>
  <si>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</si>
  <si>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</si>
  <si>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</si>
  <si>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</si>
  <si>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</si>
  <si>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</si>
  <si>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</si>
  <si>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</si>
  <si>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</si>
  <si>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</si>
  <si>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</si>
  <si>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</si>
  <si>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</si>
  <si>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</si>
  <si>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</si>
  <si>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</si>
  <si>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</si>
  <si>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</si>
  <si>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</si>
  <si>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</si>
  <si>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</si>
  <si>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</si>
  <si>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</si>
  <si>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</si>
  <si>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</si>
  <si>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</si>
  <si>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</si>
  <si>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</si>
  <si>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</si>
  <si>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</si>
  <si>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</si>
  <si>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</si>
  <si>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</si>
  <si>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</si>
  <si>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</si>
  <si>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</si>
  <si>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</si>
  <si>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</si>
  <si>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</si>
  <si>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</si>
  <si>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</si>
  <si>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</si>
  <si>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</si>
  <si>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</si>
  <si>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</si>
  <si>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</si>
  <si>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</si>
  <si>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</si>
  <si>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</si>
  <si>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</si>
  <si>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</si>
  <si>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</si>
  <si>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</si>
  <si>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</si>
  <si>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</si>
  <si>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</si>
  <si>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</si>
  <si>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</si>
  <si>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</si>
  <si>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</si>
  <si>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</si>
  <si>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</si>
  <si>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</si>
  <si>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</si>
  <si>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</si>
  <si>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</si>
  <si>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</si>
  <si>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</si>
  <si>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</si>
  <si>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</si>
  <si>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</si>
  <si>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</si>
  <si>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</si>
  <si>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</si>
  <si>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</si>
  <si>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</si>
  <si>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</si>
  <si>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</si>
  <si>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</si>
  <si>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</si>
  <si>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</si>
  <si>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</si>
  <si>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</si>
  <si>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</si>
  <si>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</si>
  <si>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</si>
  <si>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</si>
  <si>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</si>
  <si>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</si>
  <si>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</si>
  <si>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</si>
  <si>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</si>
  <si>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</si>
  <si>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</si>
  <si>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</si>
  <si>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</si>
  <si>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</si>
  <si>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</si>
  <si>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</t>
  </si>
  <si>
    <t>Backers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</si>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</sst>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0"/>
      <color rgb="FF2B2B2B"/>
      <name val="Monaco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6" fillId="0" borderId="0" xfId="0" pivotButton="1" applyFont="1"/>
    <xf numFmtId="14" fontId="6" fillId="0" borderId="0" xfId="0" applyNumberFormat="1" applyFont="1" applyAlignment="1">
      <alignment horizontal="left"/>
    </xf>
    <xf numFmtId="0" fontId="6" fillId="0" borderId="0" xfId="0" applyNumberFormat="1" applyFont="1"/>
    <xf numFmtId="44" fontId="6" fillId="0" borderId="0" xfId="0" applyNumberFormat="1" applyFont="1"/>
    <xf numFmtId="9" fontId="5" fillId="0" borderId="0" xfId="0" applyNumberFormat="1" applyFont="1"/>
    <xf numFmtId="9" fontId="6" fillId="0" borderId="0" xfId="0" applyNumberFormat="1" applyFont="1"/>
    <xf numFmtId="9" fontId="6" fillId="0" borderId="0" xfId="1" applyNumberFormat="1" applyFont="1"/>
  </cellXfs>
  <cellStyles count="2">
    <cellStyle name="Normal" xfId="0" builtinId="0"/>
    <cellStyle name="Percent" xfId="1" builtinId="5"/>
  </cellStyles>
  <dxfs count="14">
    <dxf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9.2235201587315768E-2"/>
          <c:w val="0.77463863263740829"/>
          <c:h val="0.8235517977959906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4-8845-B444-7FE8130FF4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34-8845-B444-7FE8130FF4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34-8845-B444-7FE8130FF4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6976432"/>
        <c:axId val="166978112"/>
      </c:lineChart>
      <c:catAx>
        <c:axId val="16697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78112"/>
        <c:crosses val="autoZero"/>
        <c:auto val="1"/>
        <c:lblAlgn val="ctr"/>
        <c:lblOffset val="100"/>
        <c:noMultiLvlLbl val="0"/>
      </c:catAx>
      <c:valAx>
        <c:axId val="16697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7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70102664780843"/>
          <c:y val="0.22372018196930837"/>
          <c:w val="0.15178780266407718"/>
          <c:h val="0.198620930045492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BD-8242-9512-2D71D37CB5D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BD-8242-9512-2D71D37CB5D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BD-8242-9512-2D71D37CB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647632"/>
        <c:axId val="179557824"/>
      </c:lineChart>
      <c:catAx>
        <c:axId val="2466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57824"/>
        <c:crosses val="autoZero"/>
        <c:auto val="1"/>
        <c:lblAlgn val="ctr"/>
        <c:lblOffset val="100"/>
        <c:noMultiLvlLbl val="0"/>
      </c:catAx>
      <c:valAx>
        <c:axId val="179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4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4945814437951703E-2"/>
          <c:y val="5.685328324785089E-2"/>
          <c:w val="0.8092916394046733"/>
          <c:h val="0.763868814563317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6-6144-9BC9-0DB5B88F2C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5-7D4D-8DA8-CA19C5B2CF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5-7D4D-8DA8-CA19C5B2CF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C5-7D4D-8DA8-CA19C5B2CF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76806319"/>
        <c:axId val="676710543"/>
      </c:barChart>
      <c:catAx>
        <c:axId val="67680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10543"/>
        <c:crosses val="autoZero"/>
        <c:auto val="1"/>
        <c:lblAlgn val="ctr"/>
        <c:lblOffset val="100"/>
        <c:noMultiLvlLbl val="0"/>
      </c:catAx>
      <c:valAx>
        <c:axId val="67671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0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1768228785528203E-2"/>
          <c:y val="3.8731299212598422E-2"/>
          <c:w val="0.84476456985627724"/>
          <c:h val="0.779953740157480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A-344C-9AD2-FE8D9EA34B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4A-344C-9AD2-FE8D9EA34B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4A-344C-9AD2-FE8D9EA34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6559551"/>
        <c:axId val="1376741391"/>
      </c:barChart>
      <c:catAx>
        <c:axId val="137655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41391"/>
        <c:crosses val="autoZero"/>
        <c:auto val="1"/>
        <c:lblAlgn val="ctr"/>
        <c:lblOffset val="100"/>
        <c:noMultiLvlLbl val="0"/>
      </c:catAx>
      <c:valAx>
        <c:axId val="137674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55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[Kickstarter_Challengecopy.xlsx]Outcomes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1840-AF81-D5A7E97A9A9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7-1840-AF81-D5A7E97A9A9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7-1840-AF81-D5A7E97A9A9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7-1840-AF81-D5A7E97A9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0373071"/>
        <c:axId val="960374751"/>
      </c:lineChart>
      <c:catAx>
        <c:axId val="96037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374751"/>
        <c:crosses val="autoZero"/>
        <c:auto val="1"/>
        <c:lblAlgn val="ctr"/>
        <c:lblOffset val="100"/>
        <c:noMultiLvlLbl val="0"/>
      </c:catAx>
      <c:valAx>
        <c:axId val="96037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37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146050</xdr:rowOff>
    </xdr:from>
    <xdr:to>
      <xdr:col>11</xdr:col>
      <xdr:colOff>1155700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9A73F-CF13-4D4C-BF19-E0D972939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14</xdr:row>
      <xdr:rowOff>31750</xdr:rowOff>
    </xdr:from>
    <xdr:to>
      <xdr:col>8</xdr:col>
      <xdr:colOff>1638300</xdr:colOff>
      <xdr:row>34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89924D-CB36-434F-8714-E9FEC5503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</xdr:row>
      <xdr:rowOff>6350</xdr:rowOff>
    </xdr:from>
    <xdr:to>
      <xdr:col>18</xdr:col>
      <xdr:colOff>76200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F021A-D8B3-CF4D-9057-C1B7E30AB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2</xdr:row>
      <xdr:rowOff>165100</xdr:rowOff>
    </xdr:from>
    <xdr:to>
      <xdr:col>15</xdr:col>
      <xdr:colOff>520700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B78DD-F9AA-3342-BC1E-DF40A404B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12700</xdr:rowOff>
    </xdr:from>
    <xdr:to>
      <xdr:col>14</xdr:col>
      <xdr:colOff>800100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403AC-1318-804F-ADA3-5CA8F517A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4.514836458337" createdVersion="6" refreshedVersion="6" minRefreshableVersion="3" recordCount="4115" xr:uid="{94897598-6F83-F742-A6E8-A368F363D1B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656939120374" createdVersion="6" refreshedVersion="6" minRefreshableVersion="3" recordCount="4114" xr:uid="{3049F8A0-102C-244F-8CBC-2C85020A8F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5.673701157408" createdVersion="6" refreshedVersion="6" minRefreshableVersion="3" recordCount="4114" xr:uid="{31CA7BA0-B2CD-DA4C-90D4-7AA6D6373A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0.871951388886" createdVersion="6" refreshedVersion="6" minRefreshableVersion="3" recordCount="4114" xr:uid="{9580A0E1-B09E-3E4D-84E3-E5B1D4047C0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C12DD-F46D-DB41-A04A-2097A970FC7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AE789-2EE6-2743-B5B3-2658D179D5B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E0B94-1920-EE43-A95A-2FFA5692EA5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56D09-EB44-C24C-8775-B5F2F5B97DA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5DBB9-2040-B343-B933-65339195F330}">
  <sheetPr codeName="Sheet1"/>
  <dimension ref="A1:E18"/>
  <sheetViews>
    <sheetView workbookViewId="0">
      <selection activeCell="B6" sqref="B6"/>
    </sheetView>
  </sheetViews>
  <sheetFormatPr baseColWidth="10" defaultRowHeight="15" x14ac:dyDescent="0.2"/>
  <cols>
    <col min="1" max="1" width="25.1640625" customWidth="1"/>
    <col min="2" max="2" width="17.5" customWidth="1"/>
    <col min="3" max="3" width="6.5" customWidth="1"/>
    <col min="4" max="4" width="10.33203125" customWidth="1"/>
    <col min="5" max="5" width="13.33203125" customWidth="1"/>
    <col min="6" max="6" width="10" bestFit="1" customWidth="1"/>
    <col min="7" max="118" width="15.6640625" bestFit="1" customWidth="1"/>
    <col min="119" max="119" width="12.33203125" bestFit="1" customWidth="1"/>
    <col min="120" max="376" width="14.6640625" bestFit="1" customWidth="1"/>
    <col min="377" max="377" width="9.6640625" bestFit="1" customWidth="1"/>
    <col min="378" max="415" width="12.1640625" bestFit="1" customWidth="1"/>
    <col min="416" max="416" width="8.1640625" bestFit="1" customWidth="1"/>
    <col min="417" max="683" width="12.1640625" bestFit="1" customWidth="1"/>
    <col min="684" max="684" width="13" bestFit="1" customWidth="1"/>
    <col min="685" max="685" width="10" bestFit="1" customWidth="1"/>
  </cols>
  <sheetData>
    <row r="1" spans="1:5" ht="19" x14ac:dyDescent="0.25">
      <c r="A1" s="22" t="s">
        <v>8358</v>
      </c>
      <c r="B1" s="21" t="s">
        <v>8315</v>
      </c>
      <c r="C1" s="21"/>
      <c r="D1" s="21"/>
      <c r="E1" s="21"/>
    </row>
    <row r="2" spans="1:5" ht="19" x14ac:dyDescent="0.25">
      <c r="A2" s="22" t="s">
        <v>8379</v>
      </c>
      <c r="B2" s="21" t="s">
        <v>8364</v>
      </c>
      <c r="C2" s="21"/>
      <c r="D2" s="21"/>
      <c r="E2" s="21"/>
    </row>
    <row r="3" spans="1:5" ht="19" x14ac:dyDescent="0.25">
      <c r="A3" s="21"/>
      <c r="B3" s="21"/>
      <c r="C3" s="21"/>
      <c r="D3" s="21"/>
      <c r="E3" s="21"/>
    </row>
    <row r="4" spans="1:5" ht="19" x14ac:dyDescent="0.25">
      <c r="A4" s="22" t="s">
        <v>8363</v>
      </c>
      <c r="B4" s="22" t="s">
        <v>8360</v>
      </c>
      <c r="C4" s="21"/>
      <c r="D4" s="21"/>
      <c r="E4" s="21"/>
    </row>
    <row r="5" spans="1:5" ht="19" x14ac:dyDescent="0.25">
      <c r="A5" s="22" t="s">
        <v>8362</v>
      </c>
      <c r="B5" s="21" t="s">
        <v>8218</v>
      </c>
      <c r="C5" s="21" t="s">
        <v>8220</v>
      </c>
      <c r="D5" s="21" t="s">
        <v>8219</v>
      </c>
      <c r="E5" s="21" t="s">
        <v>8361</v>
      </c>
    </row>
    <row r="6" spans="1:5" ht="19" x14ac:dyDescent="0.25">
      <c r="A6" s="23" t="s">
        <v>8373</v>
      </c>
      <c r="B6" s="24">
        <v>56</v>
      </c>
      <c r="C6" s="24">
        <v>33</v>
      </c>
      <c r="D6" s="24">
        <v>7</v>
      </c>
      <c r="E6" s="24">
        <v>96</v>
      </c>
    </row>
    <row r="7" spans="1:5" ht="19" x14ac:dyDescent="0.25">
      <c r="A7" s="23" t="s">
        <v>8374</v>
      </c>
      <c r="B7" s="24">
        <v>71</v>
      </c>
      <c r="C7" s="24">
        <v>39</v>
      </c>
      <c r="D7" s="24">
        <v>3</v>
      </c>
      <c r="E7" s="24">
        <v>113</v>
      </c>
    </row>
    <row r="8" spans="1:5" ht="19" x14ac:dyDescent="0.25">
      <c r="A8" s="23" t="s">
        <v>8375</v>
      </c>
      <c r="B8" s="24">
        <v>56</v>
      </c>
      <c r="C8" s="24">
        <v>33</v>
      </c>
      <c r="D8" s="24">
        <v>3</v>
      </c>
      <c r="E8" s="24">
        <v>92</v>
      </c>
    </row>
    <row r="9" spans="1:5" ht="19" x14ac:dyDescent="0.25">
      <c r="A9" s="23" t="s">
        <v>8376</v>
      </c>
      <c r="B9" s="24">
        <v>71</v>
      </c>
      <c r="C9" s="24">
        <v>40</v>
      </c>
      <c r="D9" s="24">
        <v>2</v>
      </c>
      <c r="E9" s="24">
        <v>113</v>
      </c>
    </row>
    <row r="10" spans="1:5" ht="19" x14ac:dyDescent="0.25">
      <c r="A10" s="23" t="s">
        <v>8367</v>
      </c>
      <c r="B10" s="24">
        <v>111</v>
      </c>
      <c r="C10" s="24">
        <v>52</v>
      </c>
      <c r="D10" s="24">
        <v>3</v>
      </c>
      <c r="E10" s="24">
        <v>166</v>
      </c>
    </row>
    <row r="11" spans="1:5" ht="19" x14ac:dyDescent="0.25">
      <c r="A11" s="23" t="s">
        <v>8377</v>
      </c>
      <c r="B11" s="24">
        <v>100</v>
      </c>
      <c r="C11" s="24">
        <v>49</v>
      </c>
      <c r="D11" s="24">
        <v>4</v>
      </c>
      <c r="E11" s="24">
        <v>153</v>
      </c>
    </row>
    <row r="12" spans="1:5" ht="19" x14ac:dyDescent="0.25">
      <c r="A12" s="23" t="s">
        <v>8368</v>
      </c>
      <c r="B12" s="24">
        <v>87</v>
      </c>
      <c r="C12" s="24">
        <v>50</v>
      </c>
      <c r="D12" s="24">
        <v>1</v>
      </c>
      <c r="E12" s="24">
        <v>138</v>
      </c>
    </row>
    <row r="13" spans="1:5" ht="19" x14ac:dyDescent="0.25">
      <c r="A13" s="23" t="s">
        <v>8369</v>
      </c>
      <c r="B13" s="24">
        <v>72</v>
      </c>
      <c r="C13" s="24">
        <v>47</v>
      </c>
      <c r="D13" s="24">
        <v>4</v>
      </c>
      <c r="E13" s="24">
        <v>123</v>
      </c>
    </row>
    <row r="14" spans="1:5" ht="19" x14ac:dyDescent="0.25">
      <c r="A14" s="23" t="s">
        <v>8370</v>
      </c>
      <c r="B14" s="24">
        <v>59</v>
      </c>
      <c r="C14" s="24">
        <v>34</v>
      </c>
      <c r="D14" s="24">
        <v>4</v>
      </c>
      <c r="E14" s="24">
        <v>97</v>
      </c>
    </row>
    <row r="15" spans="1:5" ht="19" x14ac:dyDescent="0.25">
      <c r="A15" s="23" t="s">
        <v>8371</v>
      </c>
      <c r="B15" s="24">
        <v>65</v>
      </c>
      <c r="C15" s="24">
        <v>50</v>
      </c>
      <c r="D15" s="24"/>
      <c r="E15" s="24">
        <v>115</v>
      </c>
    </row>
    <row r="16" spans="1:5" ht="19" x14ac:dyDescent="0.25">
      <c r="A16" s="23" t="s">
        <v>8372</v>
      </c>
      <c r="B16" s="24">
        <v>54</v>
      </c>
      <c r="C16" s="24">
        <v>31</v>
      </c>
      <c r="D16" s="24">
        <v>3</v>
      </c>
      <c r="E16" s="24">
        <v>88</v>
      </c>
    </row>
    <row r="17" spans="1:5" ht="19" x14ac:dyDescent="0.25">
      <c r="A17" s="23" t="s">
        <v>8378</v>
      </c>
      <c r="B17" s="24">
        <v>37</v>
      </c>
      <c r="C17" s="24">
        <v>35</v>
      </c>
      <c r="D17" s="24">
        <v>3</v>
      </c>
      <c r="E17" s="24">
        <v>75</v>
      </c>
    </row>
    <row r="18" spans="1:5" ht="19" x14ac:dyDescent="0.25">
      <c r="A18" s="23" t="s">
        <v>8361</v>
      </c>
      <c r="B18" s="24">
        <v>839</v>
      </c>
      <c r="C18" s="24">
        <v>493</v>
      </c>
      <c r="D18" s="24">
        <v>37</v>
      </c>
      <c r="E18" s="24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FD0-9E86-5441-80B3-895AD3A93421}">
  <sheetPr codeName="Sheet2"/>
  <dimension ref="A1:H13"/>
  <sheetViews>
    <sheetView tabSelected="1" workbookViewId="0">
      <selection activeCell="B2" sqref="B2"/>
    </sheetView>
  </sheetViews>
  <sheetFormatPr baseColWidth="10" defaultColWidth="14.83203125" defaultRowHeight="19" x14ac:dyDescent="0.25"/>
  <cols>
    <col min="1" max="1" width="17.33203125" style="21" customWidth="1"/>
    <col min="2" max="2" width="20" style="21" bestFit="1" customWidth="1"/>
    <col min="3" max="3" width="15.33203125" style="21" bestFit="1" customWidth="1"/>
    <col min="4" max="4" width="18.6640625" style="21" bestFit="1" customWidth="1"/>
    <col min="5" max="5" width="14.6640625" style="21" bestFit="1" customWidth="1"/>
    <col min="6" max="6" width="23.1640625" style="27" bestFit="1" customWidth="1"/>
    <col min="7" max="7" width="18.5" style="27" bestFit="1" customWidth="1"/>
    <col min="8" max="8" width="21.83203125" style="27" bestFit="1" customWidth="1"/>
    <col min="9" max="9" width="21.83203125" style="21" bestFit="1" customWidth="1"/>
    <col min="10" max="16384" width="14.83203125" style="21"/>
  </cols>
  <sheetData>
    <row r="1" spans="1:8" s="20" customFormat="1" x14ac:dyDescent="0.25">
      <c r="A1" s="20" t="s">
        <v>8385</v>
      </c>
      <c r="B1" s="20" t="s">
        <v>8386</v>
      </c>
      <c r="C1" s="20" t="s">
        <v>8387</v>
      </c>
      <c r="D1" s="20" t="s">
        <v>8388</v>
      </c>
      <c r="E1" s="20" t="s">
        <v>8389</v>
      </c>
      <c r="F1" s="26" t="s">
        <v>8390</v>
      </c>
      <c r="G1" s="26" t="s">
        <v>8391</v>
      </c>
      <c r="H1" s="26" t="s">
        <v>8392</v>
      </c>
    </row>
    <row r="2" spans="1:8" x14ac:dyDescent="0.25">
      <c r="A2" s="25" t="s">
        <v>8393</v>
      </c>
      <c r="B2" s="21">
        <f>COUNTIFS(Kickstarter!$D:$D,"&lt;1000",Kickstarter!$F:$F,"Successful",Kickstarter!$R:$R,"Plays")</f>
        <v>141</v>
      </c>
      <c r="C2" s="21">
        <f>COUNTIFS(Kickstarter!$D:$D,"&lt;1000",Kickstarter!$F:$F,"Failed",Kickstarter!$R:$R,"Plays")</f>
        <v>45</v>
      </c>
      <c r="D2" s="21">
        <f>COUNTIFS(Kickstarter!$D:$D,"&lt;1000",Kickstarter!$F:$F,"Canceled",Kickstarter!$R:$R,"Plays")</f>
        <v>0</v>
      </c>
      <c r="E2" s="21">
        <f>SUM(B2,C2,D2)</f>
        <v>186</v>
      </c>
      <c r="F2" s="27">
        <f>B2/E2</f>
        <v>0.75806451612903225</v>
      </c>
      <c r="G2" s="27">
        <f>C2/E2</f>
        <v>0.24193548387096775</v>
      </c>
      <c r="H2" s="28">
        <f>D2/E2</f>
        <v>0</v>
      </c>
    </row>
    <row r="3" spans="1:8" x14ac:dyDescent="0.25">
      <c r="A3" s="25" t="s">
        <v>8394</v>
      </c>
      <c r="B3" s="21">
        <f>COUNTIFS(Kickstarter!$D:$D,"&gt;=1000",Kickstarter!$D:$D,"&lt;=4999",Kickstarter!$F:$F,"Successful",Kickstarter!$R:$R,"Plays")</f>
        <v>388</v>
      </c>
      <c r="C3" s="21">
        <f>COUNTIFS(Kickstarter!$D:$D,"&gt;=1000",Kickstarter!$D:$D,"&lt;=4999",Kickstarter!$F:$F,"Failed",Kickstarter!$R:$R,"Plays")</f>
        <v>146</v>
      </c>
      <c r="D3" s="21">
        <f>COUNTIFS(Kickstarter!$D:$D,"&gt;=1000",Kickstarter!$D:$D,"&lt;=4999",Kickstarter!$F:$F,"Canceled",Kickstarter!$R:$R,"Plays")</f>
        <v>0</v>
      </c>
      <c r="E3" s="21">
        <f>SUM(B3,C3,D3)</f>
        <v>534</v>
      </c>
      <c r="F3" s="27">
        <f t="shared" ref="F3:F13" si="0">B3/E3</f>
        <v>0.72659176029962547</v>
      </c>
      <c r="G3" s="27">
        <f t="shared" ref="G3:G13" si="1">C3/E3</f>
        <v>0.27340823970037453</v>
      </c>
      <c r="H3" s="28">
        <f t="shared" ref="H3:H13" si="2">D3/E3</f>
        <v>0</v>
      </c>
    </row>
    <row r="4" spans="1:8" x14ac:dyDescent="0.25">
      <c r="A4" s="25" t="s">
        <v>8395</v>
      </c>
      <c r="B4" s="21">
        <f>COUNTIFS(Kickstarter!$D:$D,"&gt;=5000",Kickstarter!$D:$D,"&lt;=9999",Kickstarter!$F:$F,"Successful",Kickstarter!$R:$R,"Plays")</f>
        <v>93</v>
      </c>
      <c r="C4" s="21">
        <f>COUNTIFS(Kickstarter!$D:$D,"&gt;=5000",Kickstarter!$D:$D,"&lt;=9999",Kickstarter!$F:$F,"Failed",Kickstarter!$R:$R,"Plays")</f>
        <v>76</v>
      </c>
      <c r="D4" s="21">
        <f>COUNTIFS(Kickstarter!$D:$D,"&gt;=5000",Kickstarter!$D:$D,"&lt;=9999",Kickstarter!$F:$F,"Canceled",Kickstarter!$R:$R,"Plays")</f>
        <v>0</v>
      </c>
      <c r="E4" s="21">
        <f t="shared" ref="E4:E13" si="3">SUM(B4,C4,D4)</f>
        <v>169</v>
      </c>
      <c r="F4" s="27">
        <f t="shared" si="0"/>
        <v>0.55029585798816572</v>
      </c>
      <c r="G4" s="27">
        <f t="shared" si="1"/>
        <v>0.44970414201183434</v>
      </c>
      <c r="H4" s="28">
        <f t="shared" si="2"/>
        <v>0</v>
      </c>
    </row>
    <row r="5" spans="1:8" x14ac:dyDescent="0.25">
      <c r="A5" s="25" t="s">
        <v>8396</v>
      </c>
      <c r="B5" s="21">
        <f>COUNTIFS(Kickstarter!$D:$D,"&gt;=10000",Kickstarter!$D:$D,"&lt;=14999",Kickstarter!$F:$F,"Successful",Kickstarter!$R:$R,"Plays")</f>
        <v>39</v>
      </c>
      <c r="C5" s="21">
        <f>COUNTIFS(Kickstarter!$D:$D,"&gt;=10000",Kickstarter!$D:$D,"&lt;=14999",Kickstarter!$F:$F,"Failed",Kickstarter!$R:$R,"Plays")</f>
        <v>33</v>
      </c>
      <c r="D5" s="21">
        <f>COUNTIFS(Kickstarter!$D:$D,"&gt;=10000",Kickstarter!$D:$D,"&lt;=14999",Kickstarter!$F:$F,"Canceled",Kickstarter!$R:$R,"Plays")</f>
        <v>0</v>
      </c>
      <c r="E5" s="21">
        <f t="shared" si="3"/>
        <v>72</v>
      </c>
      <c r="F5" s="27">
        <f t="shared" si="0"/>
        <v>0.54166666666666663</v>
      </c>
      <c r="G5" s="27">
        <f t="shared" si="1"/>
        <v>0.45833333333333331</v>
      </c>
      <c r="H5" s="28">
        <f t="shared" si="2"/>
        <v>0</v>
      </c>
    </row>
    <row r="6" spans="1:8" x14ac:dyDescent="0.25">
      <c r="A6" s="25" t="s">
        <v>8397</v>
      </c>
      <c r="B6" s="21">
        <f>COUNTIFS(Kickstarter!$D:$D,"&gt;=15000",Kickstarter!$D:$D,"&lt;=19999",Kickstarter!$F:$F,"Successful",Kickstarter!$R:$R,"Plays")</f>
        <v>12</v>
      </c>
      <c r="C6" s="21">
        <f>COUNTIFS(Kickstarter!$D:$D,"&gt;=15000",Kickstarter!$D:$D,"&lt;=19999",Kickstarter!$F:$F,"Failed",Kickstarter!$R:$R,"Plays")</f>
        <v>12</v>
      </c>
      <c r="D6" s="21">
        <f>COUNTIFS(Kickstarter!$D:$D,"&gt;=15000",Kickstarter!$D:$D,"&lt;=19999",Kickstarter!$F:$F,"Canceled",Kickstarter!$R:$R,"Plays")</f>
        <v>0</v>
      </c>
      <c r="E6" s="21">
        <f t="shared" si="3"/>
        <v>24</v>
      </c>
      <c r="F6" s="27">
        <f t="shared" si="0"/>
        <v>0.5</v>
      </c>
      <c r="G6" s="27">
        <f t="shared" si="1"/>
        <v>0.5</v>
      </c>
      <c r="H6" s="28">
        <f t="shared" si="2"/>
        <v>0</v>
      </c>
    </row>
    <row r="7" spans="1:8" x14ac:dyDescent="0.25">
      <c r="A7" s="25" t="s">
        <v>8398</v>
      </c>
      <c r="B7" s="21">
        <f>COUNTIFS(Kickstarter!$D:$D,"&gt;=20000",Kickstarter!$D:$D,"&lt;=24999",Kickstarter!$F:$F,"Successful",Kickstarter!$R:$R,"Plays")</f>
        <v>9</v>
      </c>
      <c r="C7" s="21">
        <f>COUNTIFS(Kickstarter!$D:$D,"&gt;=20000",Kickstarter!$D:$D,"&lt;=24999",Kickstarter!$F:$F,"Failed",Kickstarter!$R:$R,"Plays")</f>
        <v>11</v>
      </c>
      <c r="D7" s="21">
        <f>COUNTIFS(Kickstarter!$D:$D,"&gt;=20000",Kickstarter!$D:$D,"&lt;=24999",Kickstarter!$F:$F,"Canceled",Kickstarter!$R:$R,"Plays")</f>
        <v>0</v>
      </c>
      <c r="E7" s="21">
        <f t="shared" si="3"/>
        <v>20</v>
      </c>
      <c r="F7" s="27">
        <f t="shared" si="0"/>
        <v>0.45</v>
      </c>
      <c r="G7" s="27">
        <f t="shared" si="1"/>
        <v>0.55000000000000004</v>
      </c>
      <c r="H7" s="28">
        <f t="shared" si="2"/>
        <v>0</v>
      </c>
    </row>
    <row r="8" spans="1:8" x14ac:dyDescent="0.25">
      <c r="A8" s="25" t="s">
        <v>8399</v>
      </c>
      <c r="B8" s="21">
        <f>COUNTIFS(Kickstarter!$D:$D,"&gt;=25000",Kickstarter!$D:$D,"&lt;=29999",Kickstarter!$F:$F,"Successful",Kickstarter!$R:$R,"Plays")</f>
        <v>1</v>
      </c>
      <c r="C8" s="21">
        <f>COUNTIFS(Kickstarter!$D:$D,"&gt;=25000",Kickstarter!$D:$D,"&lt;=29999",Kickstarter!$F:$F,"Failed",Kickstarter!$R:$R,"Plays")</f>
        <v>4</v>
      </c>
      <c r="D8" s="21">
        <f>COUNTIFS(Kickstarter!$D:$D,"&gt;=25000",Kickstarter!$D:$D,"&lt;=29999",Kickstarter!$F:$F,"Canceled",Kickstarter!$R:$R,"Plays")</f>
        <v>0</v>
      </c>
      <c r="E8" s="21">
        <f t="shared" si="3"/>
        <v>5</v>
      </c>
      <c r="F8" s="27">
        <f t="shared" si="0"/>
        <v>0.2</v>
      </c>
      <c r="G8" s="27">
        <f t="shared" si="1"/>
        <v>0.8</v>
      </c>
      <c r="H8" s="28">
        <f t="shared" si="2"/>
        <v>0</v>
      </c>
    </row>
    <row r="9" spans="1:8" x14ac:dyDescent="0.25">
      <c r="A9" s="25" t="s">
        <v>8400</v>
      </c>
      <c r="B9" s="21">
        <f>COUNTIFS(Kickstarter!$D:$D,"&gt;=30000",Kickstarter!$D:$D,"&lt;=34999",Kickstarter!$F:$F,"Successful",Kickstarter!$R:$R,"Plays")</f>
        <v>3</v>
      </c>
      <c r="C9" s="21">
        <f>COUNTIFS(Kickstarter!$D:$D,"&gt;=30000",Kickstarter!$D:$D,"&lt;=34999",Kickstarter!$F:$F,"Failed",Kickstarter!$R:$R,"Plays")</f>
        <v>8</v>
      </c>
      <c r="D9" s="21">
        <f>COUNTIFS(Kickstarter!$D:$D,"&gt;=30000",Kickstarter!$D:$D,"&lt;=34999",Kickstarter!$F:$F,"Canceled",Kickstarter!$R:$R,"Plays")</f>
        <v>0</v>
      </c>
      <c r="E9" s="21">
        <f t="shared" si="3"/>
        <v>11</v>
      </c>
      <c r="F9" s="27">
        <f t="shared" si="0"/>
        <v>0.27272727272727271</v>
      </c>
      <c r="G9" s="27">
        <f t="shared" si="1"/>
        <v>0.72727272727272729</v>
      </c>
      <c r="H9" s="28">
        <f t="shared" si="2"/>
        <v>0</v>
      </c>
    </row>
    <row r="10" spans="1:8" x14ac:dyDescent="0.25">
      <c r="A10" s="25" t="s">
        <v>8401</v>
      </c>
      <c r="B10" s="21">
        <f>COUNTIFS(Kickstarter!$D:$D,"&gt;=35000",Kickstarter!$D:$D,"&lt;=39999",Kickstarter!$F:$F,"Successful",Kickstarter!$R:$R,"Plays")</f>
        <v>4</v>
      </c>
      <c r="C10" s="21">
        <f>COUNTIFS(Kickstarter!$D:$D,"&gt;=35000",Kickstarter!$D:$D,"&lt;=39999",Kickstarter!$F:$F,"Failed",Kickstarter!$R:$R,"Plays")</f>
        <v>2</v>
      </c>
      <c r="D10" s="21">
        <f>COUNTIFS(Kickstarter!$D:$D,"&gt;=35000",Kickstarter!$D:$D,"&lt;=39999",Kickstarter!$F:$F,"Canceled",Kickstarter!$R:$R,"Plays")</f>
        <v>0</v>
      </c>
      <c r="E10" s="21">
        <f t="shared" si="3"/>
        <v>6</v>
      </c>
      <c r="F10" s="27">
        <f t="shared" si="0"/>
        <v>0.66666666666666663</v>
      </c>
      <c r="G10" s="27">
        <f t="shared" si="1"/>
        <v>0.33333333333333331</v>
      </c>
      <c r="H10" s="28">
        <f t="shared" si="2"/>
        <v>0</v>
      </c>
    </row>
    <row r="11" spans="1:8" x14ac:dyDescent="0.25">
      <c r="A11" s="25" t="s">
        <v>8402</v>
      </c>
      <c r="B11" s="21">
        <f>COUNTIFS(Kickstarter!$D:$D,"&gt;=40000",Kickstarter!$D:$D,"&lt;=44999",Kickstarter!$F:$F,"Successful",Kickstarter!$R:$R,"Plays")</f>
        <v>2</v>
      </c>
      <c r="C11" s="21">
        <f>COUNTIFS(Kickstarter!$D:$D,"&gt;=40000",Kickstarter!$D:$D,"&lt;=44999",Kickstarter!$F:$F,"Failed",Kickstarter!$R:$R,"Plays")</f>
        <v>1</v>
      </c>
      <c r="D11" s="21">
        <f>COUNTIFS(Kickstarter!$D:$D,"&gt;=40000",Kickstarter!$D:$D,"&lt;=44999",Kickstarter!$F:$F,"Canceled",Kickstarter!$R:$R,"Plays")</f>
        <v>0</v>
      </c>
      <c r="E11" s="21">
        <f t="shared" si="3"/>
        <v>3</v>
      </c>
      <c r="F11" s="27">
        <f t="shared" si="0"/>
        <v>0.66666666666666663</v>
      </c>
      <c r="G11" s="27">
        <f t="shared" si="1"/>
        <v>0.33333333333333331</v>
      </c>
      <c r="H11" s="28">
        <f t="shared" si="2"/>
        <v>0</v>
      </c>
    </row>
    <row r="12" spans="1:8" x14ac:dyDescent="0.25">
      <c r="A12" s="25" t="s">
        <v>8403</v>
      </c>
      <c r="B12" s="21">
        <f>COUNTIFS(Kickstarter!$D:$D,"&gt;=45000",Kickstarter!$D:$D,"&lt;=49999",Kickstarter!$F:$F,"Successful",Kickstarter!$R:$R,"Plays")</f>
        <v>0</v>
      </c>
      <c r="C12" s="21">
        <f>COUNTIFS(Kickstarter!$D:$D,"&gt;=45000",Kickstarter!$D:$D,"&lt;=49999",Kickstarter!$F:$F,"Failed",Kickstarter!$R:$R,"Plays")</f>
        <v>1</v>
      </c>
      <c r="D12" s="21">
        <f>COUNTIFS(Kickstarter!$D:$D,"&gt;=45000",Kickstarter!$D:$D,"&lt;=49999",Kickstarter!$F:$F,"Canceled",Kickstarter!$R:$R,"Plays")</f>
        <v>0</v>
      </c>
      <c r="E12" s="21">
        <f t="shared" si="3"/>
        <v>1</v>
      </c>
      <c r="F12" s="27">
        <f t="shared" si="0"/>
        <v>0</v>
      </c>
      <c r="G12" s="27">
        <f t="shared" si="1"/>
        <v>1</v>
      </c>
      <c r="H12" s="28">
        <f t="shared" si="2"/>
        <v>0</v>
      </c>
    </row>
    <row r="13" spans="1:8" x14ac:dyDescent="0.25">
      <c r="A13" s="25" t="s">
        <v>8404</v>
      </c>
      <c r="B13" s="21">
        <f>COUNTIFS(Kickstarter!$D:$D,"&gt;=50000",Kickstarter!$F:$F,"Successful",Kickstarter!$R:$R,"Plays")</f>
        <v>2</v>
      </c>
      <c r="C13" s="21">
        <f>COUNTIFS(Kickstarter!$D:$D,"&gt;=50000",Kickstarter!$F:$F,"Failed",Kickstarter!$R:$R,"Plays")</f>
        <v>14</v>
      </c>
      <c r="D13" s="21">
        <f>COUNTIFS(Kickstarter!$D:$D,"&gt;=50000",Kickstarter!$F:$F,"Canceled",Kickstarter!$R:$R,"Plays")</f>
        <v>0</v>
      </c>
      <c r="E13" s="21">
        <f t="shared" si="3"/>
        <v>16</v>
      </c>
      <c r="F13" s="27">
        <f t="shared" si="0"/>
        <v>0.125</v>
      </c>
      <c r="G13" s="27">
        <f t="shared" si="1"/>
        <v>0.875</v>
      </c>
      <c r="H13" s="28">
        <f t="shared" si="2"/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zoomScale="130" zoomScaleNormal="130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B3" sqref="B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1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7.5" customWidth="1"/>
    <col min="17" max="17" width="20" customWidth="1"/>
    <col min="18" max="18" width="17.33203125" customWidth="1"/>
    <col min="19" max="19" width="23" customWidth="1"/>
    <col min="20" max="20" width="20.3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  <c r="U1" s="16" t="s">
        <v>8379</v>
      </c>
    </row>
    <row r="2" spans="1:21" ht="49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0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0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0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0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0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0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0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0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0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0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0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0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0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0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1" xr:uid="{1E6181AC-0C92-BC40-AD0D-6C2BB1C321D5}"/>
  <conditionalFormatting sqref="F1:F1048576">
    <cfRule type="containsText" dxfId="3" priority="5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  <cfRule type="containsText" dxfId="1" priority="2" operator="containsText" text="canceled">
      <formula>NOT(ISERROR(SEARCH("canceled",F1)))</formula>
    </cfRule>
    <cfRule type="containsText" dxfId="0" priority="1" operator="containsText" text="failed">
      <formula>NOT(ISERROR(SEARCH("failed",F1)))</formula>
    </cfRule>
  </conditionalFormatting>
  <conditionalFormatting sqref="O1:O1048576 P1 R1">
    <cfRule type="colorScale" priority="4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99848-F19C-6F43-ADCB-082BBCF45C19}">
  <sheetPr codeName="Sheet5"/>
  <dimension ref="A1:F6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57582-F58F-A04E-BEBC-AC7DD65CCEDB}">
  <sheetPr codeName="Sheet6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5B659-D57D-1F47-9ED1-A8BB56853A40}">
  <sheetPr codeName="Sheet7"/>
  <dimension ref="A1:F18"/>
  <sheetViews>
    <sheetView workbookViewId="0">
      <selection activeCell="J30" sqref="J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16C3-F655-A240-B1BD-B0D87737F51F}">
  <sheetPr codeName="Sheet8"/>
  <dimension ref="A1:F6"/>
  <sheetViews>
    <sheetView zoomScale="134" workbookViewId="0">
      <selection activeCell="G3" sqref="G3"/>
    </sheetView>
  </sheetViews>
  <sheetFormatPr baseColWidth="10" defaultRowHeight="15" x14ac:dyDescent="0.2"/>
  <cols>
    <col min="1" max="1" width="32.5" customWidth="1"/>
    <col min="2" max="2" width="32.33203125" customWidth="1"/>
    <col min="5" max="5" width="21.5" customWidth="1"/>
  </cols>
  <sheetData>
    <row r="1" spans="1:6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64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4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cp:lastPrinted>2022-02-23T23:09:49Z</cp:lastPrinted>
  <dcterms:created xsi:type="dcterms:W3CDTF">2017-04-20T15:17:24Z</dcterms:created>
  <dcterms:modified xsi:type="dcterms:W3CDTF">2022-02-24T00:57:55Z</dcterms:modified>
</cp:coreProperties>
</file>