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工作\0-增长\工具包\"/>
    </mc:Choice>
  </mc:AlternateContent>
  <xr:revisionPtr revIDLastSave="0" documentId="13_ncr:1_{D3E1AFEF-0E93-4B0B-A692-23AE91D0C49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使用案例" sheetId="1" r:id="rId1"/>
    <sheet name="计算表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K76" i="2" s="1"/>
  <c r="F75" i="2"/>
  <c r="K75" i="2" s="1"/>
  <c r="F74" i="2"/>
  <c r="K74" i="2" s="1"/>
  <c r="F73" i="2"/>
  <c r="K73" i="2" s="1"/>
  <c r="F72" i="2"/>
  <c r="K72" i="2" s="1"/>
  <c r="F71" i="2"/>
  <c r="K71" i="2" s="1"/>
  <c r="F70" i="2"/>
  <c r="K70" i="2" s="1"/>
  <c r="F69" i="2"/>
  <c r="K69" i="2" s="1"/>
  <c r="F68" i="2"/>
  <c r="K68" i="2" s="1"/>
  <c r="F67" i="2"/>
  <c r="K67" i="2" s="1"/>
  <c r="F66" i="2"/>
  <c r="K66" i="2" s="1"/>
  <c r="F65" i="2"/>
  <c r="K65" i="2" s="1"/>
  <c r="F64" i="2"/>
  <c r="F63" i="2"/>
  <c r="J63" i="2" s="1"/>
  <c r="F62" i="2"/>
  <c r="K62" i="2" s="1"/>
  <c r="F61" i="2"/>
  <c r="K61" i="2" s="1"/>
  <c r="F60" i="2"/>
  <c r="F59" i="2"/>
  <c r="J59" i="2" s="1"/>
  <c r="F58" i="2"/>
  <c r="J58" i="2" s="1"/>
  <c r="F57" i="2"/>
  <c r="K57" i="2" s="1"/>
  <c r="F56" i="2"/>
  <c r="F55" i="2"/>
  <c r="J55" i="2" s="1"/>
  <c r="F54" i="2"/>
  <c r="J54" i="2" s="1"/>
  <c r="F53" i="2"/>
  <c r="K53" i="2" s="1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K40" i="2" s="1"/>
  <c r="J39" i="2"/>
  <c r="F39" i="2"/>
  <c r="H39" i="2" s="1"/>
  <c r="F38" i="2"/>
  <c r="F37" i="2"/>
  <c r="F36" i="2"/>
  <c r="K36" i="2" s="1"/>
  <c r="F35" i="2"/>
  <c r="H35" i="2" s="1"/>
  <c r="F34" i="2"/>
  <c r="J34" i="2" s="1"/>
  <c r="F33" i="2"/>
  <c r="J32" i="2"/>
  <c r="F32" i="2"/>
  <c r="K32" i="2" s="1"/>
  <c r="F31" i="2"/>
  <c r="H31" i="2" s="1"/>
  <c r="F30" i="2"/>
  <c r="K30" i="2" s="1"/>
  <c r="F29" i="2"/>
  <c r="H29" i="2" s="1"/>
  <c r="F28" i="2"/>
  <c r="F27" i="2"/>
  <c r="I27" i="2" s="1"/>
  <c r="F26" i="2"/>
  <c r="I26" i="2" s="1"/>
  <c r="F25" i="2"/>
  <c r="I25" i="2" s="1"/>
  <c r="F24" i="2"/>
  <c r="I24" i="2" s="1"/>
  <c r="F23" i="2"/>
  <c r="I23" i="2" s="1"/>
  <c r="F22" i="2"/>
  <c r="J22" i="2" s="1"/>
  <c r="F21" i="2"/>
  <c r="I21" i="2" s="1"/>
  <c r="F20" i="2"/>
  <c r="F19" i="2"/>
  <c r="I19" i="2" s="1"/>
  <c r="F18" i="2"/>
  <c r="I18" i="2" s="1"/>
  <c r="F17" i="2"/>
  <c r="I17" i="2" s="1"/>
  <c r="J43" i="1"/>
  <c r="F18" i="1"/>
  <c r="H18" i="1" s="1"/>
  <c r="F17" i="1"/>
  <c r="G17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65" i="1"/>
  <c r="K65" i="1" s="1"/>
  <c r="F64" i="1"/>
  <c r="K64" i="1" s="1"/>
  <c r="F54" i="1"/>
  <c r="F55" i="1"/>
  <c r="K55" i="1" s="1"/>
  <c r="F56" i="1"/>
  <c r="J56" i="1" s="1"/>
  <c r="F57" i="1"/>
  <c r="J57" i="1" s="1"/>
  <c r="F58" i="1"/>
  <c r="F59" i="1"/>
  <c r="J59" i="1" s="1"/>
  <c r="F60" i="1"/>
  <c r="J60" i="1" s="1"/>
  <c r="F61" i="1"/>
  <c r="J61" i="1" s="1"/>
  <c r="F62" i="1"/>
  <c r="F63" i="1"/>
  <c r="K63" i="1" s="1"/>
  <c r="F53" i="1"/>
  <c r="J53" i="1" s="1"/>
  <c r="F52" i="1"/>
  <c r="J52" i="1" s="1"/>
  <c r="F42" i="1"/>
  <c r="F43" i="1"/>
  <c r="K43" i="1" s="1"/>
  <c r="F44" i="1"/>
  <c r="I44" i="1" s="1"/>
  <c r="F45" i="1"/>
  <c r="F46" i="1"/>
  <c r="F47" i="1"/>
  <c r="J47" i="1" s="1"/>
  <c r="F48" i="1"/>
  <c r="K48" i="1" s="1"/>
  <c r="F49" i="1"/>
  <c r="K49" i="1" s="1"/>
  <c r="F50" i="1"/>
  <c r="F51" i="1"/>
  <c r="K51" i="1" s="1"/>
  <c r="F41" i="1"/>
  <c r="I41" i="1" s="1"/>
  <c r="F40" i="1"/>
  <c r="H40" i="1" s="1"/>
  <c r="F30" i="1"/>
  <c r="F31" i="1"/>
  <c r="H31" i="1" s="1"/>
  <c r="F32" i="1"/>
  <c r="K32" i="1" s="1"/>
  <c r="F33" i="1"/>
  <c r="K33" i="1" s="1"/>
  <c r="F34" i="1"/>
  <c r="F35" i="1"/>
  <c r="I35" i="1" s="1"/>
  <c r="F36" i="1"/>
  <c r="H36" i="1" s="1"/>
  <c r="F37" i="1"/>
  <c r="K37" i="1" s="1"/>
  <c r="F38" i="1"/>
  <c r="F39" i="1"/>
  <c r="J39" i="1" s="1"/>
  <c r="F29" i="1"/>
  <c r="I29" i="1" s="1"/>
  <c r="F28" i="1"/>
  <c r="H28" i="1" s="1"/>
  <c r="F19" i="1"/>
  <c r="J19" i="1" s="1"/>
  <c r="F20" i="1"/>
  <c r="H20" i="1" s="1"/>
  <c r="F21" i="1"/>
  <c r="G21" i="1" s="1"/>
  <c r="F22" i="1"/>
  <c r="F23" i="1"/>
  <c r="F24" i="1"/>
  <c r="I24" i="1" s="1"/>
  <c r="F25" i="1"/>
  <c r="G25" i="1" s="1"/>
  <c r="F26" i="1"/>
  <c r="F27" i="1"/>
  <c r="J27" i="1" s="1"/>
  <c r="K17" i="1" l="1"/>
  <c r="K58" i="2"/>
  <c r="J63" i="1"/>
  <c r="J40" i="2"/>
  <c r="J55" i="1"/>
  <c r="K59" i="1"/>
  <c r="J32" i="1"/>
  <c r="K53" i="1"/>
  <c r="K25" i="1"/>
  <c r="H32" i="1"/>
  <c r="J51" i="1"/>
  <c r="J20" i="1"/>
  <c r="K44" i="1"/>
  <c r="I48" i="1"/>
  <c r="J24" i="2"/>
  <c r="J44" i="1"/>
  <c r="K60" i="1"/>
  <c r="K36" i="1"/>
  <c r="I32" i="1"/>
  <c r="H17" i="1"/>
  <c r="J31" i="2"/>
  <c r="K54" i="2"/>
  <c r="K34" i="2"/>
  <c r="K63" i="2"/>
  <c r="K55" i="2"/>
  <c r="J17" i="2"/>
  <c r="J18" i="2"/>
  <c r="J19" i="2"/>
  <c r="J25" i="2"/>
  <c r="J26" i="2"/>
  <c r="J27" i="2"/>
  <c r="K29" i="2"/>
  <c r="I31" i="2"/>
  <c r="I32" i="2"/>
  <c r="J35" i="2"/>
  <c r="J36" i="2"/>
  <c r="I39" i="2"/>
  <c r="I40" i="2"/>
  <c r="H18" i="2"/>
  <c r="G19" i="2"/>
  <c r="J23" i="2"/>
  <c r="H26" i="2"/>
  <c r="G27" i="2"/>
  <c r="H36" i="2"/>
  <c r="K59" i="2"/>
  <c r="J62" i="2"/>
  <c r="H17" i="2"/>
  <c r="H19" i="2"/>
  <c r="H25" i="2"/>
  <c r="H27" i="2"/>
  <c r="H32" i="2"/>
  <c r="I35" i="2"/>
  <c r="I36" i="2"/>
  <c r="H40" i="2"/>
  <c r="K20" i="2"/>
  <c r="G20" i="2"/>
  <c r="K21" i="2"/>
  <c r="K28" i="2"/>
  <c r="G28" i="2"/>
  <c r="J28" i="2"/>
  <c r="J33" i="2"/>
  <c r="I33" i="2"/>
  <c r="I38" i="2"/>
  <c r="H38" i="2"/>
  <c r="K42" i="2"/>
  <c r="J42" i="2"/>
  <c r="K44" i="2"/>
  <c r="J44" i="2"/>
  <c r="K46" i="2"/>
  <c r="J46" i="2"/>
  <c r="K48" i="2"/>
  <c r="J48" i="2"/>
  <c r="K50" i="2"/>
  <c r="J50" i="2"/>
  <c r="K52" i="2"/>
  <c r="J52" i="2"/>
  <c r="H20" i="2"/>
  <c r="G21" i="2"/>
  <c r="K22" i="2"/>
  <c r="G22" i="2"/>
  <c r="K23" i="2"/>
  <c r="H28" i="2"/>
  <c r="H33" i="2"/>
  <c r="J37" i="2"/>
  <c r="I37" i="2"/>
  <c r="J38" i="2"/>
  <c r="I42" i="2"/>
  <c r="I44" i="2"/>
  <c r="I46" i="2"/>
  <c r="I48" i="2"/>
  <c r="I50" i="2"/>
  <c r="I52" i="2"/>
  <c r="K56" i="2"/>
  <c r="J56" i="2"/>
  <c r="K60" i="2"/>
  <c r="J60" i="2"/>
  <c r="K64" i="2"/>
  <c r="J64" i="2"/>
  <c r="K17" i="2"/>
  <c r="I20" i="2"/>
  <c r="H21" i="2"/>
  <c r="H22" i="2"/>
  <c r="G23" i="2"/>
  <c r="K24" i="2"/>
  <c r="G24" i="2"/>
  <c r="K25" i="2"/>
  <c r="I28" i="2"/>
  <c r="I30" i="2"/>
  <c r="H30" i="2"/>
  <c r="K33" i="2"/>
  <c r="H37" i="2"/>
  <c r="K38" i="2"/>
  <c r="K41" i="2"/>
  <c r="J41" i="2"/>
  <c r="K43" i="2"/>
  <c r="J43" i="2"/>
  <c r="K45" i="2"/>
  <c r="J45" i="2"/>
  <c r="K47" i="2"/>
  <c r="J47" i="2"/>
  <c r="K49" i="2"/>
  <c r="J49" i="2"/>
  <c r="K51" i="2"/>
  <c r="J51" i="2"/>
  <c r="G17" i="2"/>
  <c r="K18" i="2"/>
  <c r="G18" i="2"/>
  <c r="K19" i="2"/>
  <c r="J20" i="2"/>
  <c r="J21" i="2"/>
  <c r="I22" i="2"/>
  <c r="H23" i="2"/>
  <c r="H24" i="2"/>
  <c r="G25" i="2"/>
  <c r="K26" i="2"/>
  <c r="G26" i="2"/>
  <c r="K27" i="2"/>
  <c r="J29" i="2"/>
  <c r="I29" i="2"/>
  <c r="J30" i="2"/>
  <c r="I34" i="2"/>
  <c r="H34" i="2"/>
  <c r="K37" i="2"/>
  <c r="I41" i="2"/>
  <c r="I43" i="2"/>
  <c r="I45" i="2"/>
  <c r="I47" i="2"/>
  <c r="I49" i="2"/>
  <c r="I51" i="2"/>
  <c r="J53" i="2"/>
  <c r="J57" i="2"/>
  <c r="J61" i="2"/>
  <c r="K31" i="2"/>
  <c r="K35" i="2"/>
  <c r="K39" i="2"/>
  <c r="J35" i="1"/>
  <c r="J24" i="1"/>
  <c r="K47" i="1"/>
  <c r="K39" i="1"/>
  <c r="I51" i="1"/>
  <c r="I43" i="1"/>
  <c r="I18" i="1"/>
  <c r="H35" i="1"/>
  <c r="H25" i="1"/>
  <c r="K31" i="1"/>
  <c r="K24" i="1"/>
  <c r="I39" i="1"/>
  <c r="I31" i="1"/>
  <c r="G24" i="1"/>
  <c r="H39" i="1"/>
  <c r="H24" i="1"/>
  <c r="J48" i="1"/>
  <c r="J31" i="1"/>
  <c r="K56" i="1"/>
  <c r="K35" i="1"/>
  <c r="K29" i="1"/>
  <c r="K21" i="1"/>
  <c r="I47" i="1"/>
  <c r="I36" i="1"/>
  <c r="G20" i="1"/>
  <c r="H37" i="1"/>
  <c r="H21" i="1"/>
  <c r="J36" i="1"/>
  <c r="J18" i="1"/>
  <c r="K41" i="1"/>
  <c r="K28" i="1"/>
  <c r="K20" i="1"/>
  <c r="I20" i="1"/>
  <c r="G18" i="1"/>
  <c r="H29" i="1"/>
  <c r="H27" i="1"/>
  <c r="K27" i="1"/>
  <c r="G27" i="1"/>
  <c r="H23" i="1"/>
  <c r="K23" i="1"/>
  <c r="G23" i="1"/>
  <c r="I23" i="1"/>
  <c r="H19" i="1"/>
  <c r="K19" i="1"/>
  <c r="G19" i="1"/>
  <c r="I19" i="1"/>
  <c r="H38" i="1"/>
  <c r="K38" i="1"/>
  <c r="I38" i="1"/>
  <c r="J38" i="1"/>
  <c r="H34" i="1"/>
  <c r="K34" i="1"/>
  <c r="I34" i="1"/>
  <c r="J34" i="1"/>
  <c r="H30" i="1"/>
  <c r="K30" i="1"/>
  <c r="I30" i="1"/>
  <c r="J30" i="1"/>
  <c r="K50" i="1"/>
  <c r="I50" i="1"/>
  <c r="J50" i="1"/>
  <c r="K46" i="1"/>
  <c r="I46" i="1"/>
  <c r="J46" i="1"/>
  <c r="K42" i="1"/>
  <c r="I42" i="1"/>
  <c r="J42" i="1"/>
  <c r="K62" i="1"/>
  <c r="J62" i="1"/>
  <c r="K58" i="1"/>
  <c r="J58" i="1"/>
  <c r="K54" i="1"/>
  <c r="J54" i="1"/>
  <c r="J64" i="1"/>
  <c r="J40" i="1"/>
  <c r="I52" i="1"/>
  <c r="I28" i="1"/>
  <c r="I37" i="1"/>
  <c r="J37" i="1"/>
  <c r="I33" i="1"/>
  <c r="J33" i="1"/>
  <c r="I49" i="1"/>
  <c r="J49" i="1"/>
  <c r="J23" i="1"/>
  <c r="K57" i="1"/>
  <c r="K52" i="1"/>
  <c r="I27" i="1"/>
  <c r="G28" i="1"/>
  <c r="H26" i="1"/>
  <c r="K26" i="1"/>
  <c r="G26" i="1"/>
  <c r="I26" i="1"/>
  <c r="J26" i="1"/>
  <c r="H22" i="1"/>
  <c r="K22" i="1"/>
  <c r="G22" i="1"/>
  <c r="I22" i="1"/>
  <c r="J22" i="1"/>
  <c r="I45" i="1"/>
  <c r="J45" i="1"/>
  <c r="J28" i="1"/>
  <c r="K61" i="1"/>
  <c r="K45" i="1"/>
  <c r="K40" i="1"/>
  <c r="I40" i="1"/>
  <c r="H33" i="1"/>
  <c r="J41" i="1"/>
  <c r="J29" i="1"/>
  <c r="J25" i="1"/>
  <c r="J21" i="1"/>
  <c r="J17" i="1"/>
  <c r="K18" i="1"/>
  <c r="I25" i="1"/>
  <c r="I21" i="1"/>
  <c r="I17" i="1"/>
  <c r="I8" i="2" l="1"/>
  <c r="G8" i="2"/>
  <c r="G9" i="2" s="1"/>
  <c r="K8" i="1"/>
  <c r="K9" i="1" s="1"/>
  <c r="K8" i="2"/>
  <c r="H8" i="2"/>
  <c r="H9" i="2" s="1"/>
  <c r="J8" i="2"/>
  <c r="J9" i="2" s="1"/>
  <c r="I9" i="2"/>
  <c r="K9" i="2"/>
  <c r="H8" i="1"/>
  <c r="H9" i="1" s="1"/>
  <c r="G8" i="1"/>
  <c r="G9" i="1" s="1"/>
  <c r="J8" i="1"/>
  <c r="J9" i="1" s="1"/>
  <c r="I8" i="1"/>
  <c r="I9" i="1" s="1"/>
</calcChain>
</file>

<file path=xl/sharedStrings.xml><?xml version="1.0" encoding="utf-8"?>
<sst xmlns="http://schemas.openxmlformats.org/spreadsheetml/2006/main" count="66" uniqueCount="31">
  <si>
    <t>目前房价</t>
    <phoneticPr fontId="2" type="noConversion"/>
  </si>
  <si>
    <t>买房税费</t>
    <phoneticPr fontId="2" type="noConversion"/>
  </si>
  <si>
    <t>买房首付</t>
    <phoneticPr fontId="2" type="noConversion"/>
  </si>
  <si>
    <t>每月还款</t>
  </si>
  <si>
    <t>每月房租</t>
    <phoneticPr fontId="2" type="noConversion"/>
  </si>
  <si>
    <t>还款期次（月）</t>
    <phoneticPr fontId="2" type="noConversion"/>
  </si>
  <si>
    <t>你能实现的年化投资收益率
（机会成本）</t>
    <phoneticPr fontId="2" type="noConversion"/>
  </si>
  <si>
    <t>偿还利息</t>
    <phoneticPr fontId="2" type="noConversion"/>
  </si>
  <si>
    <t>偿还本金</t>
    <phoneticPr fontId="2" type="noConversion"/>
  </si>
  <si>
    <t>剩余本金</t>
    <phoneticPr fontId="2" type="noConversion"/>
  </si>
  <si>
    <t>自动计算终值</t>
    <phoneticPr fontId="2" type="noConversion"/>
  </si>
  <si>
    <t>3年后买</t>
    <phoneticPr fontId="2" type="noConversion"/>
  </si>
  <si>
    <t>4年后买</t>
    <phoneticPr fontId="2" type="noConversion"/>
  </si>
  <si>
    <t>5年后买</t>
    <phoneticPr fontId="2" type="noConversion"/>
  </si>
  <si>
    <t>1年后买</t>
    <phoneticPr fontId="2" type="noConversion"/>
  </si>
  <si>
    <t>2年后买</t>
    <phoneticPr fontId="2" type="noConversion"/>
  </si>
  <si>
    <t>每年租房成本</t>
    <phoneticPr fontId="2" type="noConversion"/>
  </si>
  <si>
    <t>预期未来租房成本年涨幅</t>
    <phoneticPr fontId="2" type="noConversion"/>
  </si>
  <si>
    <t>①  资料填写区</t>
    <phoneticPr fontId="2" type="noConversion"/>
  </si>
  <si>
    <r>
      <t>1. 登录网站</t>
    </r>
    <r>
      <rPr>
        <sz val="11"/>
        <color rgb="FFFF0000"/>
        <rFont val="微软雅黑"/>
        <family val="2"/>
        <charset val="134"/>
      </rPr>
      <t xml:space="preserve"> http://www.tjrtpw.com/</t>
    </r>
    <r>
      <rPr>
        <sz val="11"/>
        <color theme="1"/>
        <rFont val="微软雅黑"/>
        <family val="2"/>
        <charset val="134"/>
      </rPr>
      <t>，填入你的房贷信息，自动进行计算；
2. 将第1~60个月的房贷复制到下表的灰色区域</t>
    </r>
    <phoneticPr fontId="2" type="noConversion"/>
  </si>
  <si>
    <t>a)房价（含税费）临界点</t>
    <phoneticPr fontId="2" type="noConversion"/>
  </si>
  <si>
    <t>b)年涨幅（含税费）临界点</t>
    <phoneticPr fontId="2" type="noConversion"/>
  </si>
  <si>
    <t>③ 结果区域</t>
    <phoneticPr fontId="2" type="noConversion"/>
  </si>
  <si>
    <t>② 复制房贷信息区</t>
    <phoneticPr fontId="2" type="noConversion"/>
  </si>
  <si>
    <t>第n年买房</t>
    <phoneticPr fontId="2" type="noConversion"/>
  </si>
  <si>
    <r>
      <t xml:space="preserve">当你觉得未来n年后买房时，
</t>
    </r>
    <r>
      <rPr>
        <sz val="11"/>
        <color theme="8"/>
        <rFont val="微软雅黑"/>
        <family val="2"/>
        <charset val="134"/>
      </rPr>
      <t>实际房价会</t>
    </r>
    <r>
      <rPr>
        <sz val="11"/>
        <color theme="1"/>
        <rFont val="微软雅黑"/>
        <family val="2"/>
        <charset val="134"/>
      </rPr>
      <t xml:space="preserve">  </t>
    </r>
    <r>
      <rPr>
        <b/>
        <sz val="11"/>
        <color theme="1"/>
        <rFont val="微软雅黑"/>
        <family val="2"/>
        <charset val="134"/>
      </rPr>
      <t>高于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8"/>
        <rFont val="微软雅黑"/>
        <family val="2"/>
        <charset val="134"/>
      </rPr>
      <t>a)计算所得临界值</t>
    </r>
    <r>
      <rPr>
        <sz val="11"/>
        <color rgb="FFFF0000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 xml:space="preserve">
或者觉得未来这几年，</t>
    </r>
    <r>
      <rPr>
        <sz val="11"/>
        <color theme="8"/>
        <rFont val="微软雅黑"/>
        <family val="2"/>
        <charset val="134"/>
      </rPr>
      <t>实际房价年涨幅</t>
    </r>
    <r>
      <rPr>
        <b/>
        <sz val="11"/>
        <color theme="1"/>
        <rFont val="微软雅黑"/>
        <family val="2"/>
        <charset val="134"/>
      </rPr>
      <t xml:space="preserve"> 高于 </t>
    </r>
    <r>
      <rPr>
        <b/>
        <sz val="11"/>
        <color theme="8"/>
        <rFont val="微软雅黑"/>
        <family val="2"/>
        <charset val="134"/>
      </rPr>
      <t xml:space="preserve"> </t>
    </r>
    <r>
      <rPr>
        <sz val="11"/>
        <color theme="8"/>
        <rFont val="微软雅黑"/>
        <family val="2"/>
        <charset val="134"/>
      </rPr>
      <t>b）的临界涨幅</t>
    </r>
    <r>
      <rPr>
        <sz val="11"/>
        <color theme="1"/>
        <rFont val="微软雅黑"/>
        <family val="2"/>
        <charset val="134"/>
      </rPr>
      <t>，
则</t>
    </r>
    <r>
      <rPr>
        <b/>
        <sz val="11"/>
        <color theme="5"/>
        <rFont val="微软雅黑"/>
        <family val="2"/>
        <charset val="134"/>
      </rPr>
      <t>现在买房更划算</t>
    </r>
    <r>
      <rPr>
        <sz val="11"/>
        <color theme="1"/>
        <rFont val="微软雅黑"/>
        <family val="2"/>
        <charset val="134"/>
      </rPr>
      <t>；否则，先租房，到时候买房更划算。
比如，你如果觉得1年后，心仪的房子会涨到230万，大于a）临界房价 220.96万，现在买房更划算</t>
    </r>
    <phoneticPr fontId="2" type="noConversion"/>
  </si>
  <si>
    <t>举例
小A准备买一个现价200万，税费10万左，首付20%（40万）的房子；
目前租房成本每年约12000，预计未来每年会多10%；
目前自己投资的年化收益率在8%左右。</t>
    <phoneticPr fontId="2" type="noConversion"/>
  </si>
  <si>
    <t>使用说明
1. 使用步骤：①资料区中灰色数据 → ②按照提示，计算自己房贷前60个月（前5年）的信息，并复制到相应的灰色区域 →  ③结果区域会自动计算结果→  根据结果，按照说明做出判断
2. 表格中含公式，请勿修改灰色区域以外的格子，以防错误
3. 计算结果仅供参考</t>
    <phoneticPr fontId="2" type="noConversion"/>
  </si>
  <si>
    <r>
      <t xml:space="preserve">判断说明：
当你觉得未来n年后买房时，
</t>
    </r>
    <r>
      <rPr>
        <sz val="11"/>
        <color theme="8"/>
        <rFont val="微软雅黑"/>
        <family val="2"/>
        <charset val="134"/>
      </rPr>
      <t>实际房价会</t>
    </r>
    <r>
      <rPr>
        <sz val="11"/>
        <color theme="1"/>
        <rFont val="微软雅黑"/>
        <family val="2"/>
        <charset val="134"/>
      </rPr>
      <t xml:space="preserve">  </t>
    </r>
    <r>
      <rPr>
        <b/>
        <sz val="11"/>
        <color theme="1"/>
        <rFont val="微软雅黑"/>
        <family val="2"/>
        <charset val="134"/>
      </rPr>
      <t>高于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8"/>
        <rFont val="微软雅黑"/>
        <family val="2"/>
        <charset val="134"/>
      </rPr>
      <t>a)计算所得临界值</t>
    </r>
    <r>
      <rPr>
        <sz val="11"/>
        <color rgb="FFFF0000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 xml:space="preserve">
或者觉得未来这几年，</t>
    </r>
    <r>
      <rPr>
        <sz val="11"/>
        <color theme="8"/>
        <rFont val="微软雅黑"/>
        <family val="2"/>
        <charset val="134"/>
      </rPr>
      <t>实际房价年均涨幅</t>
    </r>
    <r>
      <rPr>
        <b/>
        <sz val="11"/>
        <color theme="1"/>
        <rFont val="微软雅黑"/>
        <family val="2"/>
        <charset val="134"/>
      </rPr>
      <t xml:space="preserve"> 高于 </t>
    </r>
    <r>
      <rPr>
        <b/>
        <sz val="11"/>
        <color theme="8"/>
        <rFont val="微软雅黑"/>
        <family val="2"/>
        <charset val="134"/>
      </rPr>
      <t xml:space="preserve"> </t>
    </r>
    <r>
      <rPr>
        <sz val="11"/>
        <color theme="8"/>
        <rFont val="微软雅黑"/>
        <family val="2"/>
        <charset val="134"/>
      </rPr>
      <t>b）的临界涨幅</t>
    </r>
    <r>
      <rPr>
        <sz val="11"/>
        <color theme="1"/>
        <rFont val="微软雅黑"/>
        <family val="2"/>
        <charset val="134"/>
      </rPr>
      <t>，
则</t>
    </r>
    <r>
      <rPr>
        <b/>
        <sz val="11"/>
        <color theme="5"/>
        <rFont val="微软雅黑"/>
        <family val="2"/>
        <charset val="134"/>
      </rPr>
      <t>现在买房更划算</t>
    </r>
    <r>
      <rPr>
        <sz val="11"/>
        <color theme="1"/>
        <rFont val="微软雅黑"/>
        <family val="2"/>
        <charset val="134"/>
      </rPr>
      <t xml:space="preserve">；否则，先租房，到时候买房更划算。
</t>
    </r>
    <phoneticPr fontId="2" type="noConversion"/>
  </si>
  <si>
    <t>简七理财工具包--什么时候买房更划算</t>
    <phoneticPr fontId="2" type="noConversion"/>
  </si>
  <si>
    <t>简七理财工具包--什么时候买房更划算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</si>
</sst>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8"/>
      <name val="微软雅黑"/>
      <family val="2"/>
      <charset val="134"/>
    </font>
    <font>
      <b/>
      <sz val="24"/>
      <color theme="8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b/>
      <sz val="20"/>
      <color theme="5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22"/>
      <color theme="2" tint="-0.499984740745262"/>
      <name val="微软雅黑"/>
      <family val="2"/>
      <charset val="134"/>
    </font>
    <font>
      <sz val="11"/>
      <color theme="8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12" fillId="0" borderId="0" xfId="0" applyNumberFormat="1" applyFont="1">
      <alignment vertical="center"/>
    </xf>
    <xf numFmtId="177" fontId="12" fillId="0" borderId="5" xfId="0" applyNumberFormat="1" applyFont="1" applyBorder="1">
      <alignment vertical="center"/>
    </xf>
    <xf numFmtId="10" fontId="12" fillId="0" borderId="7" xfId="0" applyNumberFormat="1" applyFont="1" applyBorder="1">
      <alignment vertical="center"/>
    </xf>
    <xf numFmtId="10" fontId="12" fillId="0" borderId="8" xfId="0" applyNumberFormat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2" borderId="0" xfId="0" applyFont="1" applyFill="1">
      <alignment vertical="center"/>
    </xf>
    <xf numFmtId="176" fontId="5" fillId="0" borderId="0" xfId="0" applyNumberFormat="1" applyFont="1">
      <alignment vertical="center"/>
    </xf>
    <xf numFmtId="176" fontId="5" fillId="0" borderId="13" xfId="0" applyNumberFormat="1" applyFont="1" applyBorder="1">
      <alignment vertical="center"/>
    </xf>
    <xf numFmtId="0" fontId="5" fillId="2" borderId="0" xfId="0" applyFont="1" applyFill="1">
      <alignment vertical="center"/>
    </xf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>
      <alignment vertical="center"/>
    </xf>
    <xf numFmtId="0" fontId="4" fillId="0" borderId="15" xfId="0" applyFont="1" applyBorder="1">
      <alignment vertical="center"/>
    </xf>
    <xf numFmtId="176" fontId="5" fillId="0" borderId="15" xfId="0" applyNumberFormat="1" applyFont="1" applyBorder="1">
      <alignment vertical="center"/>
    </xf>
    <xf numFmtId="176" fontId="5" fillId="0" borderId="16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3" xfId="0" applyFont="1" applyBorder="1">
      <alignment vertical="center"/>
    </xf>
    <xf numFmtId="0" fontId="4" fillId="4" borderId="20" xfId="0" applyFont="1" applyFill="1" applyBorder="1">
      <alignment vertical="center"/>
    </xf>
    <xf numFmtId="0" fontId="4" fillId="0" borderId="21" xfId="0" applyFont="1" applyBorder="1">
      <alignment vertical="center"/>
    </xf>
    <xf numFmtId="176" fontId="4" fillId="0" borderId="21" xfId="0" applyNumberFormat="1" applyFont="1" applyBorder="1">
      <alignment vertical="center"/>
    </xf>
    <xf numFmtId="0" fontId="4" fillId="4" borderId="20" xfId="0" applyFont="1" applyFill="1" applyBorder="1" applyAlignment="1">
      <alignment vertical="center" wrapText="1"/>
    </xf>
    <xf numFmtId="9" fontId="4" fillId="0" borderId="21" xfId="0" applyNumberFormat="1" applyFont="1" applyBorder="1">
      <alignment vertical="center"/>
    </xf>
    <xf numFmtId="0" fontId="4" fillId="4" borderId="22" xfId="0" applyFont="1" applyFill="1" applyBorder="1">
      <alignment vertical="center"/>
    </xf>
    <xf numFmtId="9" fontId="4" fillId="0" borderId="23" xfId="0" applyNumberFormat="1" applyFont="1" applyBorder="1">
      <alignment vertical="center"/>
    </xf>
    <xf numFmtId="0" fontId="4" fillId="3" borderId="21" xfId="0" applyFont="1" applyFill="1" applyBorder="1">
      <alignment vertical="center"/>
    </xf>
    <xf numFmtId="176" fontId="4" fillId="3" borderId="21" xfId="0" applyNumberFormat="1" applyFont="1" applyFill="1" applyBorder="1">
      <alignment vertical="center"/>
    </xf>
    <xf numFmtId="9" fontId="4" fillId="3" borderId="21" xfId="0" applyNumberFormat="1" applyFont="1" applyFill="1" applyBorder="1">
      <alignment vertical="center"/>
    </xf>
    <xf numFmtId="9" fontId="4" fillId="3" borderId="23" xfId="0" applyNumberFormat="1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appGOb2yqIw7629.h5.xeknow.com/st/6Ch7skwQ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86681</xdr:colOff>
      <xdr:row>10</xdr:row>
      <xdr:rowOff>34676</xdr:rowOff>
    </xdr:from>
    <xdr:to>
      <xdr:col>2</xdr:col>
      <xdr:colOff>369509</xdr:colOff>
      <xdr:row>12</xdr:row>
      <xdr:rowOff>16925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2831145">
          <a:off x="2427720" y="4199212"/>
          <a:ext cx="725199" cy="282828"/>
        </a:xfrm>
        <a:prstGeom prst="rightArrow">
          <a:avLst>
            <a:gd name="adj1" fmla="val 30963"/>
            <a:gd name="adj2" fmla="val 6162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305757</xdr:colOff>
      <xdr:row>10</xdr:row>
      <xdr:rowOff>215651</xdr:rowOff>
    </xdr:from>
    <xdr:to>
      <xdr:col>8</xdr:col>
      <xdr:colOff>588585</xdr:colOff>
      <xdr:row>12</xdr:row>
      <xdr:rowOff>197900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8189969">
          <a:off x="8085571" y="4380187"/>
          <a:ext cx="725199" cy="282828"/>
        </a:xfrm>
        <a:prstGeom prst="rightArrow">
          <a:avLst>
            <a:gd name="adj1" fmla="val 30963"/>
            <a:gd name="adj2" fmla="val 6162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9</xdr:col>
      <xdr:colOff>981075</xdr:colOff>
      <xdr:row>1</xdr:row>
      <xdr:rowOff>3333749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B6A2BACD-56E9-4CA8-87A8-B41799E99CBB}"/>
            </a:ext>
          </a:extLst>
        </xdr:cNvPr>
        <xdr:cNvGrpSpPr/>
      </xdr:nvGrpSpPr>
      <xdr:grpSpPr>
        <a:xfrm>
          <a:off x="0" y="533400"/>
          <a:ext cx="10553700" cy="3333749"/>
          <a:chOff x="685801" y="466725"/>
          <a:chExt cx="10553700" cy="3333749"/>
        </a:xfrm>
      </xdr:grpSpPr>
      <xdr:sp macro="" textlink="">
        <xdr:nvSpPr>
          <xdr:cNvPr id="12" name="矩形: 圆角 11">
            <a:extLst>
              <a:ext uri="{FF2B5EF4-FFF2-40B4-BE49-F238E27FC236}">
                <a16:creationId xmlns:a16="http://schemas.microsoft.com/office/drawing/2014/main" id="{930579C5-E698-48BF-815E-CED58313A697}"/>
              </a:ext>
            </a:extLst>
          </xdr:cNvPr>
          <xdr:cNvSpPr/>
        </xdr:nvSpPr>
        <xdr:spPr>
          <a:xfrm>
            <a:off x="685801" y="466725"/>
            <a:ext cx="10553700" cy="3333749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更多理财知识，欢迎关注微信公众号：</a:t>
            </a:r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简七理财（</a:t>
            </a:r>
            <a:r>
              <a:rPr lang="en-US" altLang="zh-CN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jane7ducai</a:t>
            </a:r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）</a:t>
            </a:r>
          </a:p>
          <a:p>
            <a:pPr algn="l"/>
            <a:endParaRPr lang="en-US" altLang="zh-CN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endParaRPr lang="en-US" altLang="zh-CN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endParaRPr lang="zh-CN" altLang="en-US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跟简七学理财</a:t>
            </a:r>
            <a:r>
              <a:rPr lang="zh-CN" alt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：</a:t>
            </a:r>
            <a:r>
              <a:rPr lang="en-US" altLang="zh-CN" sz="10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http://study.163.com/course/introduction/1003418002.htm?utm_source=weixin.qq.com&amp;utm_medium=mobile_functionalunit&amp;utm_campaign=springsales2017-jianqi&amp;utm_content=jane7ducai</a:t>
            </a:r>
          </a:p>
          <a:p>
            <a:pPr algn="l"/>
            <a:endParaRPr lang="en-US" altLang="zh-CN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听简七说理财</a:t>
            </a:r>
            <a:r>
              <a:rPr lang="zh-CN" alt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：</a:t>
            </a:r>
            <a:r>
              <a:rPr lang="en-US" altLang="zh-CN" sz="10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http://wx91a476d15b75d8ad.h5.xiaoe-tech.com/content_page/eyJjaGFubmVsX2lkIjoyMjY1LCJ0eXBlIjoiMyIsInJlc291cmNlX3R5cGUiOiIwIiwicmVzb3VyY2VfaWQiOiIiLCJwcm9kdWN0X2lkIjoicF81OGFiZWQxYmFlZTY5X21JNVdZcmNSIiwiYXBwX2lkIjoiYXBwdUFoWkdSRngzMDc1Iiwic2hhcmVfdXNlcl9pZCI6InVfNThhYzI4NmNkZmM3Yl9Ja1FLS3I4OCIsInNoYXJlX3R5cGUiOjJ9</a:t>
            </a:r>
            <a:endParaRPr lang="zh-CN" altLang="en-US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895D9684-C323-40F1-A9D4-CBEE7069B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96399" y="561975"/>
            <a:ext cx="1419225" cy="141922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86681</xdr:colOff>
      <xdr:row>10</xdr:row>
      <xdr:rowOff>34676</xdr:rowOff>
    </xdr:from>
    <xdr:to>
      <xdr:col>2</xdr:col>
      <xdr:colOff>369509</xdr:colOff>
      <xdr:row>12</xdr:row>
      <xdr:rowOff>16925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831145">
          <a:off x="2427720" y="5199337"/>
          <a:ext cx="725199" cy="282828"/>
        </a:xfrm>
        <a:prstGeom prst="rightArrow">
          <a:avLst>
            <a:gd name="adj1" fmla="val 30963"/>
            <a:gd name="adj2" fmla="val 6162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305757</xdr:colOff>
      <xdr:row>10</xdr:row>
      <xdr:rowOff>215651</xdr:rowOff>
    </xdr:from>
    <xdr:to>
      <xdr:col>8</xdr:col>
      <xdr:colOff>588585</xdr:colOff>
      <xdr:row>12</xdr:row>
      <xdr:rowOff>197900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8189969">
          <a:off x="8085571" y="5380312"/>
          <a:ext cx="725199" cy="282828"/>
        </a:xfrm>
        <a:prstGeom prst="rightArrow">
          <a:avLst>
            <a:gd name="adj1" fmla="val 30963"/>
            <a:gd name="adj2" fmla="val 6162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10</xdr:col>
      <xdr:colOff>175260</xdr:colOff>
      <xdr:row>1</xdr:row>
      <xdr:rowOff>1752600</xdr:rowOff>
    </xdr:to>
    <xdr:sp macro="" textlink="">
      <xdr:nvSpPr>
        <xdr:cNvPr id="7" name="矩形: 圆角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18180-C685-49E0-BC0D-B2BF2B773678}"/>
            </a:ext>
          </a:extLst>
        </xdr:cNvPr>
        <xdr:cNvSpPr/>
      </xdr:nvSpPr>
      <xdr:spPr>
        <a:xfrm>
          <a:off x="0" y="342900"/>
          <a:ext cx="11319510" cy="1752600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更多理财知识，欢迎关注微信公众号：</a:t>
          </a:r>
          <a:r>
            <a:rPr lang="zh-CN" altLang="en-US" sz="1400" b="1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简七理财（</a:t>
          </a:r>
          <a:r>
            <a:rPr lang="en-US" altLang="zh-CN" sz="1400" b="1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jane7ducai</a:t>
          </a:r>
          <a:r>
            <a:rPr lang="zh-CN" altLang="en-US" sz="1400" b="1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）</a:t>
          </a:r>
        </a:p>
        <a:p>
          <a:pPr algn="l"/>
          <a:endParaRPr lang="en-US" altLang="zh-CN" sz="1100">
            <a:solidFill>
              <a:schemeClr val="tx1">
                <a:lumMod val="75000"/>
                <a:lumOff val="25000"/>
              </a:schemeClr>
            </a:solidFill>
            <a:latin typeface="思源黑体 CN Regular" panose="020B0500000000000000" pitchFamily="34" charset="-122"/>
            <a:ea typeface="思源黑体 CN Regular" panose="020B0500000000000000" pitchFamily="34" charset="-122"/>
          </a:endParaRPr>
        </a:p>
        <a:p>
          <a:pPr algn="l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加入简七理财投资会员，课程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+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训练营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+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社群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+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讲座等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8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大权益，陪伴你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1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整年的理财投资。</a:t>
          </a:r>
          <a:endParaRPr lang="en-US" altLang="zh-CN" sz="1400">
            <a:solidFill>
              <a:schemeClr val="tx1">
                <a:lumMod val="75000"/>
                <a:lumOff val="25000"/>
              </a:schemeClr>
            </a:solidFill>
            <a:latin typeface="思源黑体 CN Bold" panose="020B0800000000000000" pitchFamily="34" charset="-122"/>
            <a:ea typeface="思源黑体 CN Bold" panose="020B0800000000000000" pitchFamily="34" charset="-122"/>
          </a:endParaRPr>
        </a:p>
        <a:p>
          <a:pPr algn="l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点击链接即可了解👉 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https://appGOb2yqIw7629.h5.xeknow.com/st/6Ch7skwQf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思源黑体 CN Bold" panose="020B0800000000000000" pitchFamily="34" charset="-122"/>
            <a:ea typeface="思源黑体 CN Bold" panose="020B0800000000000000" pitchFamily="34" charset="-122"/>
          </a:endParaRPr>
        </a:p>
      </xdr:txBody>
    </xdr:sp>
    <xdr:clientData/>
  </xdr:twoCellAnchor>
  <xdr:twoCellAnchor>
    <xdr:from>
      <xdr:col>8</xdr:col>
      <xdr:colOff>1129931</xdr:colOff>
      <xdr:row>1</xdr:row>
      <xdr:rowOff>100693</xdr:rowOff>
    </xdr:from>
    <xdr:to>
      <xdr:col>9</xdr:col>
      <xdr:colOff>1085724</xdr:colOff>
      <xdr:row>1</xdr:row>
      <xdr:rowOff>1601017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98D5FA-7DA6-47A6-87A4-8A24E6F81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831" y="443593"/>
          <a:ext cx="1373113" cy="1500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>
      <selection activeCell="M2" sqref="M2"/>
    </sheetView>
  </sheetViews>
  <sheetFormatPr defaultColWidth="9" defaultRowHeight="16.5" x14ac:dyDescent="0.15"/>
  <cols>
    <col min="1" max="1" width="24" style="1" customWidth="1"/>
    <col min="2" max="2" width="9.625" style="1" bestFit="1" customWidth="1"/>
    <col min="3" max="3" width="9.5" style="1" customWidth="1"/>
    <col min="4" max="4" width="9" style="1"/>
    <col min="5" max="5" width="11.125" style="1" customWidth="1"/>
    <col min="6" max="6" width="11.75" style="1" customWidth="1"/>
    <col min="7" max="7" width="15.875" style="1" customWidth="1"/>
    <col min="8" max="8" width="14.125" style="1" customWidth="1"/>
    <col min="9" max="10" width="20.625" style="1" bestFit="1" customWidth="1"/>
    <col min="11" max="11" width="15" style="1" bestFit="1" customWidth="1"/>
    <col min="12" max="16384" width="9" style="1"/>
  </cols>
  <sheetData>
    <row r="1" spans="1:11" ht="42" customHeight="1" x14ac:dyDescent="0.15">
      <c r="B1" s="40" t="s">
        <v>29</v>
      </c>
      <c r="C1" s="40"/>
      <c r="D1" s="40"/>
      <c r="E1" s="40"/>
      <c r="F1" s="40"/>
      <c r="G1" s="40"/>
      <c r="H1" s="40"/>
      <c r="I1" s="40"/>
    </row>
    <row r="2" spans="1:11" ht="283.5" customHeight="1" x14ac:dyDescent="0.15"/>
    <row r="3" spans="1:11" ht="93" customHeight="1" thickBot="1" x14ac:dyDescent="0.2">
      <c r="A3" s="37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43.5" customHeight="1" x14ac:dyDescent="0.15">
      <c r="A4" s="54" t="s">
        <v>18</v>
      </c>
      <c r="B4" s="55"/>
      <c r="E4" s="47" t="s">
        <v>22</v>
      </c>
      <c r="F4" s="48"/>
      <c r="G4" s="48"/>
      <c r="H4" s="48"/>
      <c r="I4" s="48"/>
      <c r="J4" s="48"/>
      <c r="K4" s="49"/>
    </row>
    <row r="5" spans="1:11" ht="22.5" customHeight="1" x14ac:dyDescent="0.15">
      <c r="A5" s="21" t="s">
        <v>0</v>
      </c>
      <c r="B5" s="22">
        <v>2000000</v>
      </c>
      <c r="E5" s="50"/>
      <c r="F5" s="51"/>
      <c r="G5" s="51"/>
      <c r="H5" s="51"/>
      <c r="I5" s="51"/>
      <c r="J5" s="51"/>
      <c r="K5" s="52"/>
    </row>
    <row r="6" spans="1:11" ht="23.25" customHeight="1" x14ac:dyDescent="0.15">
      <c r="A6" s="21" t="s">
        <v>1</v>
      </c>
      <c r="B6" s="22">
        <v>100000</v>
      </c>
      <c r="E6" s="50"/>
      <c r="F6" s="51"/>
      <c r="G6" s="51"/>
      <c r="H6" s="51"/>
      <c r="I6" s="51"/>
      <c r="J6" s="51"/>
      <c r="K6" s="52"/>
    </row>
    <row r="7" spans="1:11" ht="22.5" customHeight="1" x14ac:dyDescent="0.15">
      <c r="A7" s="21" t="s">
        <v>2</v>
      </c>
      <c r="B7" s="23">
        <v>400000</v>
      </c>
      <c r="E7" s="44" t="s">
        <v>24</v>
      </c>
      <c r="F7" s="42"/>
      <c r="G7" s="3" t="s">
        <v>14</v>
      </c>
      <c r="H7" s="3" t="s">
        <v>15</v>
      </c>
      <c r="I7" s="3" t="s">
        <v>11</v>
      </c>
      <c r="J7" s="3" t="s">
        <v>12</v>
      </c>
      <c r="K7" s="4" t="s">
        <v>13</v>
      </c>
    </row>
    <row r="8" spans="1:11" ht="36" customHeight="1" x14ac:dyDescent="0.15">
      <c r="A8" s="24" t="s">
        <v>6</v>
      </c>
      <c r="B8" s="25">
        <v>0.08</v>
      </c>
      <c r="E8" s="44" t="s">
        <v>20</v>
      </c>
      <c r="F8" s="42"/>
      <c r="G8" s="5">
        <f>-FV(B8,1,0,B6+B7)-SUM(G17:G28)+E28</f>
        <v>2209585.4343386921</v>
      </c>
      <c r="H8" s="5">
        <f>-FV(B8,2,0,B6+B7)-SUM(H17:H40)+E40</f>
        <v>2328490.6709508402</v>
      </c>
      <c r="I8" s="5">
        <f>-FV(B8,3,0,B6+B7)-SUM($I$17:$I$52)+E52</f>
        <v>2457434.8201021524</v>
      </c>
      <c r="J8" s="5">
        <f>-FV(B8,4,0,B6+B7)-SUM($J$17:$J$64)+E64</f>
        <v>2597187.4128761119</v>
      </c>
      <c r="K8" s="6">
        <f>-FV(B8,5,0,B6+B7)-SUM($K$17:$K$76)+E76</f>
        <v>2748571.5376114696</v>
      </c>
    </row>
    <row r="9" spans="1:11" ht="29.25" customHeight="1" thickBot="1" x14ac:dyDescent="0.2">
      <c r="A9" s="21" t="s">
        <v>16</v>
      </c>
      <c r="B9" s="22">
        <v>12000</v>
      </c>
      <c r="E9" s="45" t="s">
        <v>21</v>
      </c>
      <c r="F9" s="46"/>
      <c r="G9" s="7">
        <f>RATE(1,0,-B5-B6,G8)</f>
        <v>5.2183540161281919E-2</v>
      </c>
      <c r="H9" s="7">
        <f>RATE(2,0,-B5-B6,H8)</f>
        <v>5.2998139317046528E-2</v>
      </c>
      <c r="I9" s="7">
        <f>RATE(3,0,B5+B6,-I8)</f>
        <v>5.3790399480107894E-2</v>
      </c>
      <c r="J9" s="7">
        <f>RATE(4,0,B5+B6,-J8)</f>
        <v>5.4559282161585981E-2</v>
      </c>
      <c r="K9" s="8">
        <f>RATE(5,0,B5++B6,-K8)</f>
        <v>5.530391678485181E-2</v>
      </c>
    </row>
    <row r="10" spans="1:11" ht="119.25" customHeight="1" thickBot="1" x14ac:dyDescent="0.2">
      <c r="A10" s="26" t="s">
        <v>17</v>
      </c>
      <c r="B10" s="27">
        <v>0.1</v>
      </c>
      <c r="E10" s="38" t="s">
        <v>25</v>
      </c>
      <c r="F10" s="39"/>
      <c r="G10" s="39"/>
      <c r="H10" s="39"/>
      <c r="I10" s="39"/>
      <c r="J10" s="39"/>
      <c r="K10" s="39"/>
    </row>
    <row r="11" spans="1:11" ht="29.25" customHeight="1" x14ac:dyDescent="0.15">
      <c r="B11" s="2"/>
    </row>
    <row r="12" spans="1:11" ht="29.25" customHeight="1" thickBot="1" x14ac:dyDescent="0.2">
      <c r="B12" s="2"/>
    </row>
    <row r="13" spans="1:11" ht="29.25" customHeight="1" x14ac:dyDescent="0.15">
      <c r="A13" s="56" t="s">
        <v>23</v>
      </c>
      <c r="B13" s="57"/>
      <c r="C13" s="57"/>
      <c r="D13" s="57"/>
      <c r="E13" s="57"/>
      <c r="F13" s="57"/>
      <c r="G13" s="57"/>
      <c r="H13" s="57"/>
      <c r="I13" s="57"/>
      <c r="J13" s="57"/>
      <c r="K13" s="58"/>
    </row>
    <row r="14" spans="1:11" ht="41.25" customHeight="1" x14ac:dyDescent="0.15">
      <c r="A14" s="34" t="s">
        <v>19</v>
      </c>
      <c r="B14" s="35"/>
      <c r="C14" s="35"/>
      <c r="D14" s="35"/>
      <c r="E14" s="35"/>
      <c r="F14" s="35"/>
      <c r="G14" s="35"/>
      <c r="H14" s="35"/>
      <c r="I14" s="35"/>
      <c r="J14" s="35"/>
      <c r="K14" s="36"/>
    </row>
    <row r="15" spans="1:11" x14ac:dyDescent="0.15">
      <c r="A15" s="41" t="s">
        <v>5</v>
      </c>
      <c r="B15" s="41" t="s">
        <v>3</v>
      </c>
      <c r="C15" s="41" t="s">
        <v>7</v>
      </c>
      <c r="D15" s="41" t="s">
        <v>8</v>
      </c>
      <c r="E15" s="41" t="s">
        <v>9</v>
      </c>
      <c r="F15" s="53" t="s">
        <v>4</v>
      </c>
      <c r="G15" s="42" t="s">
        <v>10</v>
      </c>
      <c r="H15" s="42"/>
      <c r="I15" s="42"/>
      <c r="J15" s="42"/>
      <c r="K15" s="43"/>
    </row>
    <row r="16" spans="1:11" x14ac:dyDescent="0.15">
      <c r="A16" s="41"/>
      <c r="B16" s="41"/>
      <c r="C16" s="41"/>
      <c r="D16" s="41"/>
      <c r="E16" s="41"/>
      <c r="F16" s="53"/>
      <c r="G16" s="19" t="s">
        <v>14</v>
      </c>
      <c r="H16" s="19" t="s">
        <v>15</v>
      </c>
      <c r="I16" s="19" t="s">
        <v>11</v>
      </c>
      <c r="J16" s="19" t="s">
        <v>12</v>
      </c>
      <c r="K16" s="20" t="s">
        <v>13</v>
      </c>
    </row>
    <row r="17" spans="1:11" x14ac:dyDescent="0.15">
      <c r="A17" s="9">
        <v>1</v>
      </c>
      <c r="B17" s="10">
        <v>10471.1</v>
      </c>
      <c r="C17" s="10">
        <v>6533.33</v>
      </c>
      <c r="D17" s="10">
        <v>3937.77</v>
      </c>
      <c r="E17" s="10">
        <v>1596062.23</v>
      </c>
      <c r="F17" s="1">
        <f>$B$9/12</f>
        <v>1000</v>
      </c>
      <c r="G17" s="11">
        <f>FV($B$8/12,12-A17,0,B17-F17)</f>
        <v>-10189.26817442842</v>
      </c>
      <c r="H17" s="11">
        <f>FV($B$8/12,24-A17,0,B17-F17)</f>
        <v>-11034.972407635438</v>
      </c>
      <c r="I17" s="11">
        <f>FV($B$8/12,36-A17,0,B17-F17)</f>
        <v>-11950.869675103659</v>
      </c>
      <c r="J17" s="11">
        <f>FV($B$8/12,48-A17,0,B17-F17)</f>
        <v>-12942.78596405809</v>
      </c>
      <c r="K17" s="12">
        <f>FV($B$8/12,60-A17,0,B17-F17)</f>
        <v>-14017.030815790076</v>
      </c>
    </row>
    <row r="18" spans="1:11" x14ac:dyDescent="0.15">
      <c r="A18" s="9">
        <v>2</v>
      </c>
      <c r="B18" s="10">
        <v>10471.1</v>
      </c>
      <c r="C18" s="10">
        <v>6517.25</v>
      </c>
      <c r="D18" s="10">
        <v>3953.85</v>
      </c>
      <c r="E18" s="10">
        <v>1592108.38</v>
      </c>
      <c r="F18" s="1">
        <f>$B$9/12</f>
        <v>1000</v>
      </c>
      <c r="G18" s="11">
        <f t="shared" ref="G18:G28" si="0">FV($B$8/12,12-A18,0,B18-F18)</f>
        <v>-10121.789577246775</v>
      </c>
      <c r="H18" s="11">
        <f t="shared" ref="H18:H40" si="1">FV($B$8/12,24-A18,0,B18-F18)</f>
        <v>-10961.893120167653</v>
      </c>
      <c r="I18" s="11">
        <f t="shared" ref="I18:I52" si="2">FV($B$8/12,36-A18,0,B18-F18)</f>
        <v>-11871.724842818207</v>
      </c>
      <c r="J18" s="11">
        <f t="shared" ref="J18:J64" si="3">FV($B$8/12,48-A18,0,B18-F18)</f>
        <v>-12857.07214972658</v>
      </c>
      <c r="K18" s="12">
        <f t="shared" ref="K18:K76" si="4">FV($B$8/12,60-A18,0,B18-F18)</f>
        <v>-13924.202797142461</v>
      </c>
    </row>
    <row r="19" spans="1:11" x14ac:dyDescent="0.15">
      <c r="A19" s="9">
        <v>3</v>
      </c>
      <c r="B19" s="10">
        <v>10471.1</v>
      </c>
      <c r="C19" s="10">
        <v>6501.11</v>
      </c>
      <c r="D19" s="10">
        <v>3970</v>
      </c>
      <c r="E19" s="10">
        <v>1588138.38</v>
      </c>
      <c r="F19" s="1">
        <f t="shared" ref="F19:F27" si="5">$B$9/12</f>
        <v>1000</v>
      </c>
      <c r="G19" s="11">
        <f t="shared" si="0"/>
        <v>-10054.757858192161</v>
      </c>
      <c r="H19" s="11">
        <f t="shared" si="1"/>
        <v>-10889.297801491048</v>
      </c>
      <c r="I19" s="11">
        <f t="shared" si="2"/>
        <v>-11793.104148494907</v>
      </c>
      <c r="J19" s="11">
        <f t="shared" si="3"/>
        <v>-12771.925976549586</v>
      </c>
      <c r="K19" s="12">
        <f t="shared" si="4"/>
        <v>-13831.989533585225</v>
      </c>
    </row>
    <row r="20" spans="1:11" x14ac:dyDescent="0.15">
      <c r="A20" s="9">
        <v>4</v>
      </c>
      <c r="B20" s="10">
        <v>10471.1</v>
      </c>
      <c r="C20" s="10">
        <v>6484.9</v>
      </c>
      <c r="D20" s="10">
        <v>3986.21</v>
      </c>
      <c r="E20" s="10">
        <v>1584152.18</v>
      </c>
      <c r="F20" s="1">
        <f t="shared" si="5"/>
        <v>1000</v>
      </c>
      <c r="G20" s="11">
        <f t="shared" si="0"/>
        <v>-9988.170057806783</v>
      </c>
      <c r="H20" s="11">
        <f t="shared" si="1"/>
        <v>-10817.183246514285</v>
      </c>
      <c r="I20" s="11">
        <f t="shared" si="2"/>
        <v>-11715.004121021431</v>
      </c>
      <c r="J20" s="11">
        <f t="shared" si="3"/>
        <v>-12687.343685314157</v>
      </c>
      <c r="K20" s="12">
        <f t="shared" si="4"/>
        <v>-13740.38695389261</v>
      </c>
    </row>
    <row r="21" spans="1:11" x14ac:dyDescent="0.15">
      <c r="A21" s="9">
        <v>5</v>
      </c>
      <c r="B21" s="10">
        <v>10471.1</v>
      </c>
      <c r="C21" s="10">
        <v>6468.62</v>
      </c>
      <c r="D21" s="10">
        <v>4002.48</v>
      </c>
      <c r="E21" s="10">
        <v>1580149.69</v>
      </c>
      <c r="F21" s="1">
        <f t="shared" si="5"/>
        <v>1000</v>
      </c>
      <c r="G21" s="11">
        <f t="shared" si="0"/>
        <v>-9922.0232362319039</v>
      </c>
      <c r="H21" s="11">
        <f t="shared" si="1"/>
        <v>-10745.546271371808</v>
      </c>
      <c r="I21" s="11">
        <f t="shared" si="2"/>
        <v>-11637.421312272945</v>
      </c>
      <c r="J21" s="11">
        <f t="shared" si="3"/>
        <v>-12603.321541702808</v>
      </c>
      <c r="K21" s="12">
        <f t="shared" si="4"/>
        <v>-13649.391013800607</v>
      </c>
    </row>
    <row r="22" spans="1:11" x14ac:dyDescent="0.15">
      <c r="A22" s="9">
        <v>6</v>
      </c>
      <c r="B22" s="10">
        <v>10471.1</v>
      </c>
      <c r="C22" s="10">
        <v>6452.28</v>
      </c>
      <c r="D22" s="10">
        <v>4018.83</v>
      </c>
      <c r="E22" s="10">
        <v>1576130.87</v>
      </c>
      <c r="F22" s="1">
        <f t="shared" si="5"/>
        <v>1000</v>
      </c>
      <c r="G22" s="11">
        <f t="shared" si="0"/>
        <v>-9856.3144730780514</v>
      </c>
      <c r="H22" s="11">
        <f t="shared" si="1"/>
        <v>-10674.383713283254</v>
      </c>
      <c r="I22" s="11">
        <f t="shared" si="2"/>
        <v>-11560.35229695988</v>
      </c>
      <c r="J22" s="11">
        <f t="shared" si="3"/>
        <v>-12519.855836128616</v>
      </c>
      <c r="K22" s="12">
        <f t="shared" si="4"/>
        <v>-13558.997695828419</v>
      </c>
    </row>
    <row r="23" spans="1:11" x14ac:dyDescent="0.15">
      <c r="A23" s="9">
        <v>7</v>
      </c>
      <c r="B23" s="10">
        <v>10471.1</v>
      </c>
      <c r="C23" s="10">
        <v>6435.87</v>
      </c>
      <c r="D23" s="10">
        <v>4035.24</v>
      </c>
      <c r="E23" s="10">
        <v>1572095.63</v>
      </c>
      <c r="F23" s="1">
        <f t="shared" si="5"/>
        <v>1000</v>
      </c>
      <c r="G23" s="11">
        <f t="shared" si="0"/>
        <v>-9791.0408672960784</v>
      </c>
      <c r="H23" s="11">
        <f t="shared" si="1"/>
        <v>-10603.692430413828</v>
      </c>
      <c r="I23" s="11">
        <f t="shared" si="2"/>
        <v>-11483.793672476704</v>
      </c>
      <c r="J23" s="11">
        <f t="shared" si="3"/>
        <v>-12436.942883571472</v>
      </c>
      <c r="K23" s="12">
        <f t="shared" si="4"/>
        <v>-13469.203009101078</v>
      </c>
    </row>
    <row r="24" spans="1:11" x14ac:dyDescent="0.15">
      <c r="A24" s="9">
        <v>8</v>
      </c>
      <c r="B24" s="10">
        <v>10471.1</v>
      </c>
      <c r="C24" s="10">
        <v>6419.39</v>
      </c>
      <c r="D24" s="10">
        <v>4051.71</v>
      </c>
      <c r="E24" s="10">
        <v>1568043.91</v>
      </c>
      <c r="F24" s="1">
        <f t="shared" si="5"/>
        <v>1000</v>
      </c>
      <c r="G24" s="11">
        <f t="shared" si="0"/>
        <v>-9726.199537049084</v>
      </c>
      <c r="H24" s="11">
        <f t="shared" si="1"/>
        <v>-10533.469301735591</v>
      </c>
      <c r="I24" s="11">
        <f t="shared" si="2"/>
        <v>-11407.742058751692</v>
      </c>
      <c r="J24" s="11">
        <f t="shared" si="3"/>
        <v>-12354.579023415372</v>
      </c>
      <c r="K24" s="12">
        <f t="shared" si="4"/>
        <v>-13380.002989173256</v>
      </c>
    </row>
    <row r="25" spans="1:11" x14ac:dyDescent="0.15">
      <c r="A25" s="9">
        <v>9</v>
      </c>
      <c r="B25" s="10">
        <v>10471.1</v>
      </c>
      <c r="C25" s="10">
        <v>6402.85</v>
      </c>
      <c r="D25" s="10">
        <v>4068.26</v>
      </c>
      <c r="E25" s="10">
        <v>1563975.66</v>
      </c>
      <c r="F25" s="1">
        <f t="shared" si="5"/>
        <v>1000</v>
      </c>
      <c r="G25" s="11">
        <f t="shared" si="0"/>
        <v>-9661.7876195851841</v>
      </c>
      <c r="H25" s="11">
        <f t="shared" si="1"/>
        <v>-10463.71122688966</v>
      </c>
      <c r="I25" s="11">
        <f t="shared" si="2"/>
        <v>-11332.194098097709</v>
      </c>
      <c r="J25" s="11">
        <f t="shared" si="3"/>
        <v>-12272.760619286795</v>
      </c>
      <c r="K25" s="12">
        <f t="shared" si="4"/>
        <v>-13291.39369785423</v>
      </c>
    </row>
    <row r="26" spans="1:11" x14ac:dyDescent="0.15">
      <c r="A26" s="9">
        <v>10</v>
      </c>
      <c r="B26" s="10">
        <v>10471.1</v>
      </c>
      <c r="C26" s="10">
        <v>6386.23</v>
      </c>
      <c r="D26" s="10">
        <v>4084.87</v>
      </c>
      <c r="E26" s="10">
        <v>1559890.78</v>
      </c>
      <c r="F26" s="1">
        <f t="shared" si="5"/>
        <v>1000</v>
      </c>
      <c r="G26" s="11">
        <f t="shared" si="0"/>
        <v>-9597.8022711111116</v>
      </c>
      <c r="H26" s="11">
        <f t="shared" si="1"/>
        <v>-10394.415126049333</v>
      </c>
      <c r="I26" s="11">
        <f t="shared" si="2"/>
        <v>-11257.14645506395</v>
      </c>
      <c r="J26" s="11">
        <f t="shared" si="3"/>
        <v>-12191.484058894168</v>
      </c>
      <c r="K26" s="12">
        <f t="shared" si="4"/>
        <v>-13203.371223034004</v>
      </c>
    </row>
    <row r="27" spans="1:11" x14ac:dyDescent="0.15">
      <c r="A27" s="9">
        <v>11</v>
      </c>
      <c r="B27" s="10">
        <v>10471.1</v>
      </c>
      <c r="C27" s="10">
        <v>6369.55</v>
      </c>
      <c r="D27" s="10">
        <v>4101.55</v>
      </c>
      <c r="E27" s="10">
        <v>1555789.23</v>
      </c>
      <c r="F27" s="1">
        <f t="shared" si="5"/>
        <v>1000</v>
      </c>
      <c r="G27" s="11">
        <f t="shared" si="0"/>
        <v>-9534.2406666666666</v>
      </c>
      <c r="H27" s="11">
        <f t="shared" si="1"/>
        <v>-10325.577939784105</v>
      </c>
      <c r="I27" s="11">
        <f t="shared" si="2"/>
        <v>-11182.595816288691</v>
      </c>
      <c r="J27" s="11">
        <f t="shared" si="3"/>
        <v>-12110.745753868379</v>
      </c>
      <c r="K27" s="12">
        <f t="shared" si="4"/>
        <v>-13115.9316785106</v>
      </c>
    </row>
    <row r="28" spans="1:11" x14ac:dyDescent="0.15">
      <c r="A28" s="9">
        <v>12</v>
      </c>
      <c r="B28" s="10">
        <v>10471.1</v>
      </c>
      <c r="C28" s="10">
        <v>6352.81</v>
      </c>
      <c r="D28" s="10">
        <v>4118.3</v>
      </c>
      <c r="E28" s="13">
        <v>1551670.94</v>
      </c>
      <c r="F28" s="1">
        <f>$B$9/12</f>
        <v>1000</v>
      </c>
      <c r="G28" s="11">
        <f t="shared" si="0"/>
        <v>-9471.1</v>
      </c>
      <c r="H28" s="11">
        <f t="shared" si="1"/>
        <v>-10257.196628924608</v>
      </c>
      <c r="I28" s="11">
        <f t="shared" si="2"/>
        <v>-11108.538890353006</v>
      </c>
      <c r="J28" s="11">
        <f t="shared" si="3"/>
        <v>-12030.542139604349</v>
      </c>
      <c r="K28" s="12">
        <f t="shared" si="4"/>
        <v>-13029.071203818477</v>
      </c>
    </row>
    <row r="29" spans="1:11" x14ac:dyDescent="0.15">
      <c r="A29" s="9">
        <v>13</v>
      </c>
      <c r="B29" s="10">
        <v>10471.1</v>
      </c>
      <c r="C29" s="10">
        <v>6335.99</v>
      </c>
      <c r="D29" s="10">
        <v>4135.12</v>
      </c>
      <c r="E29" s="10">
        <v>1547535.82</v>
      </c>
      <c r="F29" s="1">
        <f>$B$9*(1+$B$10)/12</f>
        <v>1100.0000000000002</v>
      </c>
      <c r="G29" s="11"/>
      <c r="H29" s="11">
        <f t="shared" si="1"/>
        <v>-10081.685441964097</v>
      </c>
      <c r="I29" s="11">
        <f t="shared" si="2"/>
        <v>-10918.460361435571</v>
      </c>
      <c r="J29" s="11">
        <f t="shared" si="3"/>
        <v>-11824.687186532072</v>
      </c>
      <c r="K29" s="12">
        <f t="shared" si="4"/>
        <v>-12806.130391167315</v>
      </c>
    </row>
    <row r="30" spans="1:11" x14ac:dyDescent="0.15">
      <c r="A30" s="9">
        <v>14</v>
      </c>
      <c r="B30" s="10">
        <v>10471.1</v>
      </c>
      <c r="C30" s="10">
        <v>6319.1</v>
      </c>
      <c r="D30" s="10">
        <v>4152</v>
      </c>
      <c r="E30" s="10">
        <v>1543383.82</v>
      </c>
      <c r="F30" s="1">
        <f t="shared" ref="F30:F39" si="6">$B$9*(1+$B$10)/12</f>
        <v>1100.0000000000002</v>
      </c>
      <c r="G30" s="11"/>
      <c r="H30" s="11">
        <f t="shared" si="1"/>
        <v>-10014.91931320937</v>
      </c>
      <c r="I30" s="11">
        <f t="shared" si="2"/>
        <v>-10846.152676922755</v>
      </c>
      <c r="J30" s="11">
        <f t="shared" si="3"/>
        <v>-11746.377999866298</v>
      </c>
      <c r="K30" s="12">
        <f t="shared" si="4"/>
        <v>-12721.321580629785</v>
      </c>
    </row>
    <row r="31" spans="1:11" x14ac:dyDescent="0.15">
      <c r="A31" s="9">
        <v>15</v>
      </c>
      <c r="B31" s="10">
        <v>10471.1</v>
      </c>
      <c r="C31" s="10">
        <v>6302.15</v>
      </c>
      <c r="D31" s="10">
        <v>4168.95</v>
      </c>
      <c r="E31" s="10">
        <v>1539214.87</v>
      </c>
      <c r="F31" s="1">
        <f t="shared" si="6"/>
        <v>1100.0000000000002</v>
      </c>
      <c r="G31" s="11"/>
      <c r="H31" s="11">
        <f t="shared" si="1"/>
        <v>-9948.5953442477166</v>
      </c>
      <c r="I31" s="11">
        <f t="shared" si="2"/>
        <v>-10774.323851247769</v>
      </c>
      <c r="J31" s="11">
        <f t="shared" si="3"/>
        <v>-11668.587417085726</v>
      </c>
      <c r="K31" s="12">
        <f t="shared" si="4"/>
        <v>-12637.07441784416</v>
      </c>
    </row>
    <row r="32" spans="1:11" x14ac:dyDescent="0.15">
      <c r="A32" s="9">
        <v>16</v>
      </c>
      <c r="B32" s="10">
        <v>10471.1</v>
      </c>
      <c r="C32" s="10">
        <v>6285.13</v>
      </c>
      <c r="D32" s="10">
        <v>4185.9799999999996</v>
      </c>
      <c r="E32" s="10">
        <v>1535028.89</v>
      </c>
      <c r="F32" s="1">
        <f t="shared" si="6"/>
        <v>1100.0000000000002</v>
      </c>
      <c r="G32" s="11"/>
      <c r="H32" s="11">
        <f t="shared" si="1"/>
        <v>-9882.7106068685953</v>
      </c>
      <c r="I32" s="11">
        <f t="shared" si="2"/>
        <v>-10702.970713160035</v>
      </c>
      <c r="J32" s="11">
        <f t="shared" si="3"/>
        <v>-11591.312003727544</v>
      </c>
      <c r="K32" s="12">
        <f t="shared" si="4"/>
        <v>-12553.385183288899</v>
      </c>
    </row>
    <row r="33" spans="1:11" x14ac:dyDescent="0.15">
      <c r="A33" s="9">
        <v>17</v>
      </c>
      <c r="B33" s="10">
        <v>10471.1</v>
      </c>
      <c r="C33" s="10">
        <v>6268.03</v>
      </c>
      <c r="D33" s="10">
        <v>4203.07</v>
      </c>
      <c r="E33" s="10">
        <v>1530825.82</v>
      </c>
      <c r="F33" s="1">
        <f t="shared" si="6"/>
        <v>1100.0000000000002</v>
      </c>
      <c r="G33" s="11"/>
      <c r="H33" s="11">
        <f t="shared" si="1"/>
        <v>-9817.2621922535709</v>
      </c>
      <c r="I33" s="11">
        <f t="shared" si="2"/>
        <v>-10632.090112410633</v>
      </c>
      <c r="J33" s="11">
        <f t="shared" si="3"/>
        <v>-11514.548348073718</v>
      </c>
      <c r="K33" s="12">
        <f t="shared" si="4"/>
        <v>-12470.250182075068</v>
      </c>
    </row>
    <row r="34" spans="1:11" x14ac:dyDescent="0.15">
      <c r="A34" s="9">
        <v>18</v>
      </c>
      <c r="B34" s="10">
        <v>10471.1</v>
      </c>
      <c r="C34" s="10">
        <v>6250.87</v>
      </c>
      <c r="D34" s="10">
        <v>4220.2299999999996</v>
      </c>
      <c r="E34" s="10">
        <v>1526605.59</v>
      </c>
      <c r="F34" s="1">
        <f t="shared" si="6"/>
        <v>1100.0000000000002</v>
      </c>
      <c r="G34" s="11"/>
      <c r="H34" s="11">
        <f t="shared" si="1"/>
        <v>-9752.2472108479196</v>
      </c>
      <c r="I34" s="11">
        <f t="shared" si="2"/>
        <v>-10561.678919613212</v>
      </c>
      <c r="J34" s="11">
        <f t="shared" si="3"/>
        <v>-11438.293061000384</v>
      </c>
      <c r="K34" s="12">
        <f t="shared" si="4"/>
        <v>-12387.66574378318</v>
      </c>
    </row>
    <row r="35" spans="1:11" x14ac:dyDescent="0.15">
      <c r="A35" s="9">
        <v>19</v>
      </c>
      <c r="B35" s="10">
        <v>10471.1</v>
      </c>
      <c r="C35" s="10">
        <v>6233.64</v>
      </c>
      <c r="D35" s="10">
        <v>4237.47</v>
      </c>
      <c r="E35" s="10">
        <v>1522368.12</v>
      </c>
      <c r="F35" s="1">
        <f t="shared" si="6"/>
        <v>1100.0000000000002</v>
      </c>
      <c r="G35" s="11"/>
      <c r="H35" s="11">
        <f t="shared" si="1"/>
        <v>-9687.6627922330335</v>
      </c>
      <c r="I35" s="11">
        <f t="shared" si="2"/>
        <v>-10491.734026105842</v>
      </c>
      <c r="J35" s="11">
        <f t="shared" si="3"/>
        <v>-11362.542775828197</v>
      </c>
      <c r="K35" s="12">
        <f t="shared" si="4"/>
        <v>-12305.628222301171</v>
      </c>
    </row>
    <row r="36" spans="1:11" x14ac:dyDescent="0.15">
      <c r="A36" s="9">
        <v>20</v>
      </c>
      <c r="B36" s="10">
        <v>10471.1</v>
      </c>
      <c r="C36" s="10">
        <v>6216.34</v>
      </c>
      <c r="D36" s="10">
        <v>4254.7700000000004</v>
      </c>
      <c r="E36" s="10">
        <v>1518113.35</v>
      </c>
      <c r="F36" s="1">
        <f t="shared" si="6"/>
        <v>1100.0000000000002</v>
      </c>
      <c r="G36" s="11"/>
      <c r="H36" s="11">
        <f t="shared" si="1"/>
        <v>-9623.5060849997026</v>
      </c>
      <c r="I36" s="11">
        <f t="shared" si="2"/>
        <v>-10422.252343813749</v>
      </c>
      <c r="J36" s="11">
        <f t="shared" si="3"/>
        <v>-11287.294148173705</v>
      </c>
      <c r="K36" s="12">
        <f t="shared" si="4"/>
        <v>-12224.133995663416</v>
      </c>
    </row>
    <row r="37" spans="1:11" x14ac:dyDescent="0.15">
      <c r="A37" s="9">
        <v>21</v>
      </c>
      <c r="B37" s="10">
        <v>10471.1</v>
      </c>
      <c r="C37" s="10">
        <v>6198.96</v>
      </c>
      <c r="D37" s="10">
        <v>4272.1400000000003</v>
      </c>
      <c r="E37" s="10">
        <v>1513841.21</v>
      </c>
      <c r="F37" s="1">
        <f t="shared" si="6"/>
        <v>1100.0000000000002</v>
      </c>
      <c r="G37" s="11"/>
      <c r="H37" s="11">
        <f t="shared" si="1"/>
        <v>-9559.7742566222205</v>
      </c>
      <c r="I37" s="11">
        <f t="shared" si="2"/>
        <v>-10353.230805112995</v>
      </c>
      <c r="J37" s="11">
        <f t="shared" si="3"/>
        <v>-11212.543855801696</v>
      </c>
      <c r="K37" s="12">
        <f t="shared" si="4"/>
        <v>-12143.179465890813</v>
      </c>
    </row>
    <row r="38" spans="1:11" x14ac:dyDescent="0.15">
      <c r="A38" s="9">
        <v>22</v>
      </c>
      <c r="B38" s="10">
        <v>10471.1</v>
      </c>
      <c r="C38" s="10">
        <v>6181.52</v>
      </c>
      <c r="D38" s="10">
        <v>4289.59</v>
      </c>
      <c r="E38" s="10">
        <v>1509551.62</v>
      </c>
      <c r="F38" s="1">
        <f t="shared" si="6"/>
        <v>1100.0000000000002</v>
      </c>
      <c r="G38" s="11"/>
      <c r="H38" s="11">
        <f t="shared" si="1"/>
        <v>-9496.4644933333329</v>
      </c>
      <c r="I38" s="11">
        <f t="shared" si="2"/>
        <v>-10284.66636269503</v>
      </c>
      <c r="J38" s="11">
        <f t="shared" si="3"/>
        <v>-11138.288598478506</v>
      </c>
      <c r="K38" s="12">
        <f t="shared" si="4"/>
        <v>-12062.761058831935</v>
      </c>
    </row>
    <row r="39" spans="1:11" x14ac:dyDescent="0.15">
      <c r="A39" s="9">
        <v>23</v>
      </c>
      <c r="B39" s="10">
        <v>10471.1</v>
      </c>
      <c r="C39" s="10">
        <v>6164</v>
      </c>
      <c r="D39" s="10">
        <v>4307.1000000000004</v>
      </c>
      <c r="E39" s="10">
        <v>1505244.52</v>
      </c>
      <c r="F39" s="1">
        <f t="shared" si="6"/>
        <v>1100.0000000000002</v>
      </c>
      <c r="G39" s="11"/>
      <c r="H39" s="11">
        <f t="shared" si="1"/>
        <v>-9433.5740000000005</v>
      </c>
      <c r="I39" s="11">
        <f t="shared" si="2"/>
        <v>-10216.55598943215</v>
      </c>
      <c r="J39" s="11">
        <f t="shared" si="3"/>
        <v>-11064.52509782633</v>
      </c>
      <c r="K39" s="12">
        <f t="shared" si="4"/>
        <v>-11982.875224005233</v>
      </c>
    </row>
    <row r="40" spans="1:11" x14ac:dyDescent="0.15">
      <c r="A40" s="9">
        <v>24</v>
      </c>
      <c r="B40" s="10">
        <v>10471.1</v>
      </c>
      <c r="C40" s="10">
        <v>6146.42</v>
      </c>
      <c r="D40" s="10">
        <v>4324.6899999999996</v>
      </c>
      <c r="E40" s="10">
        <v>1500919.83</v>
      </c>
      <c r="F40" s="1">
        <f>$B$9*(1+$B$10)/12</f>
        <v>1100.0000000000002</v>
      </c>
      <c r="G40" s="11"/>
      <c r="H40" s="11">
        <f t="shared" si="1"/>
        <v>-9371.1</v>
      </c>
      <c r="I40" s="11">
        <f t="shared" si="2"/>
        <v>-10148.896678243857</v>
      </c>
      <c r="J40" s="11">
        <f t="shared" si="3"/>
        <v>-10991.250097178476</v>
      </c>
      <c r="K40" s="12">
        <f t="shared" si="4"/>
        <v>-11903.518434442285</v>
      </c>
    </row>
    <row r="41" spans="1:11" x14ac:dyDescent="0.15">
      <c r="A41" s="9">
        <v>25</v>
      </c>
      <c r="B41" s="10">
        <v>10471.1</v>
      </c>
      <c r="C41" s="10">
        <v>6128.76</v>
      </c>
      <c r="D41" s="10">
        <v>4342.3500000000004</v>
      </c>
      <c r="E41" s="10">
        <v>1496577.48</v>
      </c>
      <c r="F41" s="1">
        <f>$B$9*(1+$B$10)^2/12</f>
        <v>1210.0000000000002</v>
      </c>
      <c r="G41" s="11"/>
      <c r="H41" s="11"/>
      <c r="I41" s="11">
        <f t="shared" si="2"/>
        <v>-9963.3444362533428</v>
      </c>
      <c r="J41" s="11">
        <f t="shared" si="3"/>
        <v>-10790.29711061572</v>
      </c>
      <c r="K41" s="12">
        <f t="shared" si="4"/>
        <v>-11685.886449103326</v>
      </c>
    </row>
    <row r="42" spans="1:11" x14ac:dyDescent="0.15">
      <c r="A42" s="9">
        <v>26</v>
      </c>
      <c r="B42" s="10">
        <v>10471.1</v>
      </c>
      <c r="C42" s="10">
        <v>6111.02</v>
      </c>
      <c r="D42" s="10">
        <v>4360.08</v>
      </c>
      <c r="E42" s="10">
        <v>1492217.4</v>
      </c>
      <c r="F42" s="1">
        <f t="shared" ref="F42:F51" si="7">$B$9*(1+$B$10)^2/12</f>
        <v>1210.0000000000002</v>
      </c>
      <c r="G42" s="11"/>
      <c r="H42" s="11"/>
      <c r="I42" s="11">
        <f t="shared" si="2"/>
        <v>-9897.3620227682222</v>
      </c>
      <c r="J42" s="11">
        <f t="shared" si="3"/>
        <v>-10718.838189353364</v>
      </c>
      <c r="K42" s="12">
        <f t="shared" si="4"/>
        <v>-11608.496472619199</v>
      </c>
    </row>
    <row r="43" spans="1:11" x14ac:dyDescent="0.15">
      <c r="A43" s="9">
        <v>27</v>
      </c>
      <c r="B43" s="10">
        <v>10471.1</v>
      </c>
      <c r="C43" s="10">
        <v>6093.22</v>
      </c>
      <c r="D43" s="10">
        <v>4377.88</v>
      </c>
      <c r="E43" s="10">
        <v>1487839.52</v>
      </c>
      <c r="F43" s="1">
        <f t="shared" si="7"/>
        <v>1210.0000000000002</v>
      </c>
      <c r="G43" s="11"/>
      <c r="H43" s="11"/>
      <c r="I43" s="11">
        <f t="shared" si="2"/>
        <v>-9831.8165789088307</v>
      </c>
      <c r="J43" s="11">
        <f t="shared" si="3"/>
        <v>-10647.852505980165</v>
      </c>
      <c r="K43" s="12">
        <f t="shared" si="4"/>
        <v>-11531.619012535628</v>
      </c>
    </row>
    <row r="44" spans="1:11" x14ac:dyDescent="0.15">
      <c r="A44" s="9">
        <v>28</v>
      </c>
      <c r="B44" s="10">
        <v>10471.1</v>
      </c>
      <c r="C44" s="10">
        <v>6075.34</v>
      </c>
      <c r="D44" s="10">
        <v>4395.76</v>
      </c>
      <c r="E44" s="10">
        <v>1483443.76</v>
      </c>
      <c r="F44" s="1">
        <f t="shared" si="7"/>
        <v>1210.0000000000002</v>
      </c>
      <c r="G44" s="11"/>
      <c r="H44" s="11"/>
      <c r="I44" s="11">
        <f t="shared" si="2"/>
        <v>-9766.7052108365879</v>
      </c>
      <c r="J44" s="11">
        <f t="shared" si="3"/>
        <v>-10577.336926470362</v>
      </c>
      <c r="K44" s="12">
        <f t="shared" si="4"/>
        <v>-11455.250674704266</v>
      </c>
    </row>
    <row r="45" spans="1:11" x14ac:dyDescent="0.15">
      <c r="A45" s="9">
        <v>29</v>
      </c>
      <c r="B45" s="10">
        <v>10471.1</v>
      </c>
      <c r="C45" s="10">
        <v>6057.4</v>
      </c>
      <c r="D45" s="10">
        <v>4413.71</v>
      </c>
      <c r="E45" s="10">
        <v>1479030.05</v>
      </c>
      <c r="F45" s="1">
        <f t="shared" si="7"/>
        <v>1210.0000000000002</v>
      </c>
      <c r="G45" s="11"/>
      <c r="H45" s="11"/>
      <c r="I45" s="11">
        <f t="shared" si="2"/>
        <v>-9702.0250438774056</v>
      </c>
      <c r="J45" s="11">
        <f t="shared" si="3"/>
        <v>-10507.288337553342</v>
      </c>
      <c r="K45" s="12">
        <f t="shared" si="4"/>
        <v>-11379.388087454568</v>
      </c>
    </row>
    <row r="46" spans="1:11" x14ac:dyDescent="0.15">
      <c r="A46" s="9">
        <v>30</v>
      </c>
      <c r="B46" s="10">
        <v>10471.1</v>
      </c>
      <c r="C46" s="10">
        <v>6039.37</v>
      </c>
      <c r="D46" s="10">
        <v>4431.7299999999996</v>
      </c>
      <c r="E46" s="10">
        <v>1474598.32</v>
      </c>
      <c r="F46" s="1">
        <f t="shared" si="7"/>
        <v>1210.0000000000002</v>
      </c>
      <c r="G46" s="11"/>
      <c r="H46" s="11"/>
      <c r="I46" s="11">
        <f t="shared" si="2"/>
        <v>-9637.7732223947751</v>
      </c>
      <c r="J46" s="11">
        <f t="shared" si="3"/>
        <v>-10437.703646576168</v>
      </c>
      <c r="K46" s="12">
        <f t="shared" si="4"/>
        <v>-11304.027901444937</v>
      </c>
    </row>
    <row r="47" spans="1:11" x14ac:dyDescent="0.15">
      <c r="A47" s="9">
        <v>31</v>
      </c>
      <c r="B47" s="10">
        <v>10471.1</v>
      </c>
      <c r="C47" s="10">
        <v>6021.28</v>
      </c>
      <c r="D47" s="10">
        <v>4449.83</v>
      </c>
      <c r="E47" s="10">
        <v>1470148.49</v>
      </c>
      <c r="F47" s="1">
        <f t="shared" si="7"/>
        <v>1210.0000000000002</v>
      </c>
      <c r="G47" s="11"/>
      <c r="H47" s="11"/>
      <c r="I47" s="11">
        <f t="shared" si="2"/>
        <v>-9573.9469096636822</v>
      </c>
      <c r="J47" s="11">
        <f t="shared" si="3"/>
        <v>-10368.579781367054</v>
      </c>
      <c r="K47" s="12">
        <f t="shared" si="4"/>
        <v>-11229.16678951484</v>
      </c>
    </row>
    <row r="48" spans="1:11" x14ac:dyDescent="0.15">
      <c r="A48" s="9">
        <v>32</v>
      </c>
      <c r="B48" s="10">
        <v>10471.1</v>
      </c>
      <c r="C48" s="10">
        <v>6003.11</v>
      </c>
      <c r="D48" s="10">
        <v>4468</v>
      </c>
      <c r="E48" s="10">
        <v>1465680.49</v>
      </c>
      <c r="F48" s="1">
        <f t="shared" si="7"/>
        <v>1210.0000000000002</v>
      </c>
      <c r="G48" s="11"/>
      <c r="H48" s="11"/>
      <c r="I48" s="11">
        <f t="shared" si="2"/>
        <v>-9510.5432877453804</v>
      </c>
      <c r="J48" s="11">
        <f t="shared" si="3"/>
        <v>-10299.913690099724</v>
      </c>
      <c r="K48" s="12">
        <f t="shared" si="4"/>
        <v>-11154.80144653792</v>
      </c>
    </row>
    <row r="49" spans="1:11" x14ac:dyDescent="0.15">
      <c r="A49" s="9">
        <v>33</v>
      </c>
      <c r="B49" s="10">
        <v>10471.1</v>
      </c>
      <c r="C49" s="10">
        <v>5984.86</v>
      </c>
      <c r="D49" s="10">
        <v>4486.24</v>
      </c>
      <c r="E49" s="10">
        <v>1461194.25</v>
      </c>
      <c r="F49" s="1">
        <f t="shared" si="7"/>
        <v>1210.0000000000002</v>
      </c>
      <c r="G49" s="11"/>
      <c r="H49" s="11"/>
      <c r="I49" s="11">
        <f t="shared" si="2"/>
        <v>-9447.5595573629616</v>
      </c>
      <c r="J49" s="11">
        <f t="shared" si="3"/>
        <v>-10231.702341158665</v>
      </c>
      <c r="K49" s="12">
        <f t="shared" si="4"/>
        <v>-11080.92858927608</v>
      </c>
    </row>
    <row r="50" spans="1:11" x14ac:dyDescent="0.15">
      <c r="A50" s="9">
        <v>34</v>
      </c>
      <c r="B50" s="10">
        <v>10471.1</v>
      </c>
      <c r="C50" s="10">
        <v>5966.54</v>
      </c>
      <c r="D50" s="10">
        <v>4504.5600000000004</v>
      </c>
      <c r="E50" s="10">
        <v>1456689.69</v>
      </c>
      <c r="F50" s="1">
        <f t="shared" si="7"/>
        <v>1210.0000000000002</v>
      </c>
      <c r="G50" s="11"/>
      <c r="H50" s="11"/>
      <c r="I50" s="11">
        <f t="shared" si="2"/>
        <v>-9384.9929377777771</v>
      </c>
      <c r="J50" s="11">
        <f t="shared" si="3"/>
        <v>-10163.942723005297</v>
      </c>
      <c r="K50" s="12">
        <f t="shared" si="4"/>
        <v>-11007.544956234518</v>
      </c>
    </row>
    <row r="51" spans="1:11" x14ac:dyDescent="0.15">
      <c r="A51" s="9">
        <v>35</v>
      </c>
      <c r="B51" s="10">
        <v>10471.1</v>
      </c>
      <c r="C51" s="10">
        <v>5948.15</v>
      </c>
      <c r="D51" s="10">
        <v>4522.96</v>
      </c>
      <c r="E51" s="10">
        <v>1452166.73</v>
      </c>
      <c r="F51" s="1">
        <f t="shared" si="7"/>
        <v>1210.0000000000002</v>
      </c>
      <c r="G51" s="11"/>
      <c r="H51" s="11"/>
      <c r="I51" s="11">
        <f t="shared" si="2"/>
        <v>-9322.8406666666669</v>
      </c>
      <c r="J51" s="11">
        <f t="shared" si="3"/>
        <v>-10096.631844044998</v>
      </c>
      <c r="K51" s="12">
        <f t="shared" si="4"/>
        <v>-10934.647307517733</v>
      </c>
    </row>
    <row r="52" spans="1:11" x14ac:dyDescent="0.15">
      <c r="A52" s="9">
        <v>36</v>
      </c>
      <c r="B52" s="10">
        <v>10471.1</v>
      </c>
      <c r="C52" s="10">
        <v>5929.68</v>
      </c>
      <c r="D52" s="10">
        <v>4541.42</v>
      </c>
      <c r="E52" s="10">
        <v>1447625.31</v>
      </c>
      <c r="F52" s="1">
        <f>$B$9*(1+$B$10)^2/12</f>
        <v>1210.0000000000002</v>
      </c>
      <c r="G52" s="11"/>
      <c r="H52" s="11"/>
      <c r="I52" s="11">
        <f t="shared" si="2"/>
        <v>-9261.1</v>
      </c>
      <c r="J52" s="11">
        <f t="shared" si="3"/>
        <v>-10029.766732495031</v>
      </c>
      <c r="K52" s="12">
        <f t="shared" si="4"/>
        <v>-10862.232424686492</v>
      </c>
    </row>
    <row r="53" spans="1:11" x14ac:dyDescent="0.15">
      <c r="A53" s="9">
        <v>37</v>
      </c>
      <c r="B53" s="10">
        <v>10471.1</v>
      </c>
      <c r="C53" s="10">
        <v>5911.14</v>
      </c>
      <c r="D53" s="10">
        <v>4559.97</v>
      </c>
      <c r="E53" s="10">
        <v>1443065.34</v>
      </c>
      <c r="F53" s="1">
        <f>$B$9*(1+$B$10)^3/12</f>
        <v>1331.0000000000005</v>
      </c>
      <c r="G53" s="11"/>
      <c r="H53" s="11"/>
      <c r="I53" s="11"/>
      <c r="J53" s="11">
        <f t="shared" si="3"/>
        <v>-9833.1693299715134</v>
      </c>
      <c r="K53" s="12">
        <f t="shared" si="4"/>
        <v>-10649.317534713882</v>
      </c>
    </row>
    <row r="54" spans="1:11" x14ac:dyDescent="0.15">
      <c r="A54" s="9">
        <v>38</v>
      </c>
      <c r="B54" s="10">
        <v>10471.1</v>
      </c>
      <c r="C54" s="10">
        <v>5892.52</v>
      </c>
      <c r="D54" s="10">
        <v>4578.59</v>
      </c>
      <c r="E54" s="10">
        <v>1438486.75</v>
      </c>
      <c r="F54" s="1">
        <f t="shared" ref="F54:F63" si="8">$B$9*(1+$B$10)^3/12</f>
        <v>1331.0000000000005</v>
      </c>
      <c r="G54" s="11"/>
      <c r="H54" s="11"/>
      <c r="I54" s="11"/>
      <c r="J54" s="11">
        <f t="shared" si="3"/>
        <v>-9768.0490032829603</v>
      </c>
      <c r="K54" s="12">
        <f t="shared" si="4"/>
        <v>-10578.792253027037</v>
      </c>
    </row>
    <row r="55" spans="1:11" x14ac:dyDescent="0.15">
      <c r="A55" s="9">
        <v>39</v>
      </c>
      <c r="B55" s="10">
        <v>10471.1</v>
      </c>
      <c r="C55" s="10">
        <v>5873.82</v>
      </c>
      <c r="D55" s="10">
        <v>4597.28</v>
      </c>
      <c r="E55" s="10">
        <v>1433889.47</v>
      </c>
      <c r="F55" s="1">
        <f t="shared" si="8"/>
        <v>1331.0000000000005</v>
      </c>
      <c r="G55" s="11"/>
      <c r="H55" s="11"/>
      <c r="I55" s="11"/>
      <c r="J55" s="11">
        <f t="shared" si="3"/>
        <v>-9703.3599370360535</v>
      </c>
      <c r="K55" s="12">
        <f t="shared" si="4"/>
        <v>-10508.734026185799</v>
      </c>
    </row>
    <row r="56" spans="1:11" x14ac:dyDescent="0.15">
      <c r="A56" s="9">
        <v>40</v>
      </c>
      <c r="B56" s="10">
        <v>10471.1</v>
      </c>
      <c r="C56" s="10">
        <v>5855.05</v>
      </c>
      <c r="D56" s="10">
        <v>4616.0600000000004</v>
      </c>
      <c r="E56" s="10">
        <v>1429273.41</v>
      </c>
      <c r="F56" s="1">
        <f t="shared" si="8"/>
        <v>1331.0000000000005</v>
      </c>
      <c r="G56" s="11"/>
      <c r="H56" s="11"/>
      <c r="I56" s="11"/>
      <c r="J56" s="11">
        <f t="shared" si="3"/>
        <v>-9639.099275201379</v>
      </c>
      <c r="K56" s="12">
        <f t="shared" si="4"/>
        <v>-10439.139761111721</v>
      </c>
    </row>
    <row r="57" spans="1:11" x14ac:dyDescent="0.15">
      <c r="A57" s="9">
        <v>41</v>
      </c>
      <c r="B57" s="10">
        <v>10471.1</v>
      </c>
      <c r="C57" s="10">
        <v>5836.2</v>
      </c>
      <c r="D57" s="10">
        <v>4634.91</v>
      </c>
      <c r="E57" s="10">
        <v>1424638.51</v>
      </c>
      <c r="F57" s="1">
        <f t="shared" si="8"/>
        <v>1331.0000000000005</v>
      </c>
      <c r="G57" s="11"/>
      <c r="H57" s="11"/>
      <c r="I57" s="11"/>
      <c r="J57" s="11">
        <f t="shared" si="3"/>
        <v>-9575.264180663622</v>
      </c>
      <c r="K57" s="12">
        <f t="shared" si="4"/>
        <v>-10370.006385210319</v>
      </c>
    </row>
    <row r="58" spans="1:11" x14ac:dyDescent="0.15">
      <c r="A58" s="9">
        <v>42</v>
      </c>
      <c r="B58" s="10">
        <v>10471.1</v>
      </c>
      <c r="C58" s="10">
        <v>5817.27</v>
      </c>
      <c r="D58" s="10">
        <v>4653.83</v>
      </c>
      <c r="E58" s="10">
        <v>1419984.67</v>
      </c>
      <c r="F58" s="1">
        <f t="shared" si="8"/>
        <v>1331.0000000000005</v>
      </c>
      <c r="G58" s="11"/>
      <c r="H58" s="11"/>
      <c r="I58" s="11"/>
      <c r="J58" s="11">
        <f t="shared" si="3"/>
        <v>-9511.851835096315</v>
      </c>
      <c r="K58" s="12">
        <f t="shared" si="4"/>
        <v>-10301.330846235418</v>
      </c>
    </row>
    <row r="59" spans="1:11" x14ac:dyDescent="0.15">
      <c r="A59" s="9">
        <v>43</v>
      </c>
      <c r="B59" s="10">
        <v>10471.1</v>
      </c>
      <c r="C59" s="10">
        <v>5798.27</v>
      </c>
      <c r="D59" s="10">
        <v>4672.83</v>
      </c>
      <c r="E59" s="10">
        <v>1415311.84</v>
      </c>
      <c r="F59" s="1">
        <f t="shared" si="8"/>
        <v>1331.0000000000005</v>
      </c>
      <c r="G59" s="11"/>
      <c r="H59" s="11"/>
      <c r="I59" s="11"/>
      <c r="J59" s="11">
        <f t="shared" si="3"/>
        <v>-9448.8594388373986</v>
      </c>
      <c r="K59" s="12">
        <f t="shared" si="4"/>
        <v>-10233.110112154389</v>
      </c>
    </row>
    <row r="60" spans="1:11" x14ac:dyDescent="0.15">
      <c r="A60" s="9">
        <v>44</v>
      </c>
      <c r="B60" s="10">
        <v>10471.1</v>
      </c>
      <c r="C60" s="10">
        <v>5779.19</v>
      </c>
      <c r="D60" s="10">
        <v>4691.91</v>
      </c>
      <c r="E60" s="10">
        <v>1410619.93</v>
      </c>
      <c r="F60" s="1">
        <f t="shared" si="8"/>
        <v>1331.0000000000005</v>
      </c>
      <c r="G60" s="11"/>
      <c r="H60" s="11"/>
      <c r="I60" s="11"/>
      <c r="J60" s="11">
        <f t="shared" si="3"/>
        <v>-9386.2842107656288</v>
      </c>
      <c r="K60" s="12">
        <f t="shared" si="4"/>
        <v>-10165.341171014294</v>
      </c>
    </row>
    <row r="61" spans="1:11" x14ac:dyDescent="0.15">
      <c r="A61" s="9">
        <v>45</v>
      </c>
      <c r="B61" s="10">
        <v>10471.1</v>
      </c>
      <c r="C61" s="10">
        <v>5760.03</v>
      </c>
      <c r="D61" s="10">
        <v>4711.07</v>
      </c>
      <c r="E61" s="10">
        <v>1405908.85</v>
      </c>
      <c r="F61" s="1">
        <f t="shared" si="8"/>
        <v>1331.0000000000005</v>
      </c>
      <c r="G61" s="11"/>
      <c r="H61" s="11"/>
      <c r="I61" s="11"/>
      <c r="J61" s="11">
        <f t="shared" si="3"/>
        <v>-9324.1233881777771</v>
      </c>
      <c r="K61" s="12">
        <f t="shared" si="4"/>
        <v>-10098.021030808901</v>
      </c>
    </row>
    <row r="62" spans="1:11" x14ac:dyDescent="0.15">
      <c r="A62" s="9">
        <v>46</v>
      </c>
      <c r="B62" s="10">
        <v>10471.1</v>
      </c>
      <c r="C62" s="10">
        <v>5740.79</v>
      </c>
      <c r="D62" s="10">
        <v>4730.3100000000004</v>
      </c>
      <c r="E62" s="10">
        <v>1401178.54</v>
      </c>
      <c r="F62" s="1">
        <f t="shared" si="8"/>
        <v>1331.0000000000005</v>
      </c>
      <c r="G62" s="11"/>
      <c r="H62" s="11"/>
      <c r="I62" s="11"/>
      <c r="J62" s="11">
        <f t="shared" si="3"/>
        <v>-9262.3742266666668</v>
      </c>
      <c r="K62" s="12">
        <f t="shared" si="4"/>
        <v>-10031.146719346591</v>
      </c>
    </row>
    <row r="63" spans="1:11" x14ac:dyDescent="0.15">
      <c r="A63" s="9">
        <v>47</v>
      </c>
      <c r="B63" s="10">
        <v>10471.1</v>
      </c>
      <c r="C63" s="10">
        <v>5721.48</v>
      </c>
      <c r="D63" s="10">
        <v>4749.63</v>
      </c>
      <c r="E63" s="10">
        <v>1396428.92</v>
      </c>
      <c r="F63" s="1">
        <f t="shared" si="8"/>
        <v>1331.0000000000005</v>
      </c>
      <c r="G63" s="11"/>
      <c r="H63" s="11"/>
      <c r="I63" s="11"/>
      <c r="J63" s="11">
        <f t="shared" si="3"/>
        <v>-9201.0339999999997</v>
      </c>
      <c r="K63" s="12">
        <f t="shared" si="4"/>
        <v>-9964.715284119131</v>
      </c>
    </row>
    <row r="64" spans="1:11" x14ac:dyDescent="0.15">
      <c r="A64" s="9">
        <v>48</v>
      </c>
      <c r="B64" s="10">
        <v>10471.1</v>
      </c>
      <c r="C64" s="10">
        <v>5702.08</v>
      </c>
      <c r="D64" s="10">
        <v>4769.0200000000004</v>
      </c>
      <c r="E64" s="10">
        <v>1391659.9</v>
      </c>
      <c r="F64" s="1">
        <f>$B$9*(1+$B$10)^3/12</f>
        <v>1331.0000000000005</v>
      </c>
      <c r="G64" s="11"/>
      <c r="H64" s="11"/>
      <c r="I64" s="11"/>
      <c r="J64" s="11">
        <f t="shared" si="3"/>
        <v>-9140.1</v>
      </c>
      <c r="K64" s="12">
        <f t="shared" si="4"/>
        <v>-9898.7237921713222</v>
      </c>
    </row>
    <row r="65" spans="1:11" x14ac:dyDescent="0.15">
      <c r="A65" s="9">
        <v>49</v>
      </c>
      <c r="B65" s="10">
        <v>10471.1</v>
      </c>
      <c r="C65" s="10">
        <v>5682.61</v>
      </c>
      <c r="D65" s="10">
        <v>4788.49</v>
      </c>
      <c r="E65" s="10">
        <v>1386871.4</v>
      </c>
      <c r="F65" s="1">
        <f>$B$9*(1+$B$10)^4/12</f>
        <v>1464.1000000000004</v>
      </c>
      <c r="G65" s="11"/>
      <c r="H65" s="11"/>
      <c r="I65" s="11"/>
      <c r="J65" s="11"/>
      <c r="K65" s="12">
        <f t="shared" si="4"/>
        <v>-9689.9767130615</v>
      </c>
    </row>
    <row r="66" spans="1:11" x14ac:dyDescent="0.15">
      <c r="A66" s="9">
        <v>50</v>
      </c>
      <c r="B66" s="10">
        <v>10471.1</v>
      </c>
      <c r="C66" s="10">
        <v>5663.06</v>
      </c>
      <c r="D66" s="10">
        <v>4808.05</v>
      </c>
      <c r="E66" s="10">
        <v>1382063.36</v>
      </c>
      <c r="F66" s="1">
        <f t="shared" ref="F66:F76" si="9">$B$9*(1+$B$10)^4/12</f>
        <v>1464.1000000000004</v>
      </c>
      <c r="G66" s="11"/>
      <c r="H66" s="11"/>
      <c r="I66" s="11"/>
      <c r="J66" s="11"/>
      <c r="K66" s="12">
        <f t="shared" si="4"/>
        <v>-9625.804681849173</v>
      </c>
    </row>
    <row r="67" spans="1:11" x14ac:dyDescent="0.15">
      <c r="A67" s="9">
        <v>51</v>
      </c>
      <c r="B67" s="10">
        <v>10471.1</v>
      </c>
      <c r="C67" s="10">
        <v>5643.43</v>
      </c>
      <c r="D67" s="10">
        <v>4827.68</v>
      </c>
      <c r="E67" s="10">
        <v>1377235.68</v>
      </c>
      <c r="F67" s="1">
        <f t="shared" si="9"/>
        <v>1464.1000000000004</v>
      </c>
      <c r="G67" s="11"/>
      <c r="H67" s="11"/>
      <c r="I67" s="11"/>
      <c r="J67" s="11"/>
      <c r="K67" s="12">
        <f t="shared" si="4"/>
        <v>-9562.0576309759999</v>
      </c>
    </row>
    <row r="68" spans="1:11" x14ac:dyDescent="0.15">
      <c r="A68" s="9">
        <v>52</v>
      </c>
      <c r="B68" s="10">
        <v>10471.1</v>
      </c>
      <c r="C68" s="10">
        <v>5623.71</v>
      </c>
      <c r="D68" s="10">
        <v>4847.3900000000003</v>
      </c>
      <c r="E68" s="10">
        <v>1372388.28</v>
      </c>
      <c r="F68" s="1">
        <f t="shared" si="9"/>
        <v>1464.1000000000004</v>
      </c>
      <c r="G68" s="11"/>
      <c r="H68" s="11"/>
      <c r="I68" s="11"/>
      <c r="J68" s="11"/>
      <c r="K68" s="12">
        <f t="shared" si="4"/>
        <v>-9498.7327460026499</v>
      </c>
    </row>
    <row r="69" spans="1:11" x14ac:dyDescent="0.15">
      <c r="A69" s="9">
        <v>53</v>
      </c>
      <c r="B69" s="10">
        <v>10471.1</v>
      </c>
      <c r="C69" s="10">
        <v>5603.92</v>
      </c>
      <c r="D69" s="10">
        <v>4867.1899999999996</v>
      </c>
      <c r="E69" s="10">
        <v>1367521.1</v>
      </c>
      <c r="F69" s="1">
        <f t="shared" si="9"/>
        <v>1464.1000000000004</v>
      </c>
      <c r="G69" s="11"/>
      <c r="H69" s="11"/>
      <c r="I69" s="11"/>
      <c r="J69" s="11"/>
      <c r="K69" s="12">
        <f t="shared" si="4"/>
        <v>-9435.82723112846</v>
      </c>
    </row>
    <row r="70" spans="1:11" x14ac:dyDescent="0.15">
      <c r="A70" s="9">
        <v>54</v>
      </c>
      <c r="B70" s="10">
        <v>10471.1</v>
      </c>
      <c r="C70" s="10">
        <v>5584.04</v>
      </c>
      <c r="D70" s="10">
        <v>4887.0600000000004</v>
      </c>
      <c r="E70" s="10">
        <v>1362634.04</v>
      </c>
      <c r="F70" s="1">
        <f t="shared" si="9"/>
        <v>1464.1000000000004</v>
      </c>
      <c r="G70" s="11"/>
      <c r="H70" s="11"/>
      <c r="I70" s="11"/>
      <c r="J70" s="11"/>
      <c r="K70" s="12">
        <f t="shared" si="4"/>
        <v>-9373.3383090680072</v>
      </c>
    </row>
    <row r="71" spans="1:11" x14ac:dyDescent="0.15">
      <c r="A71" s="9">
        <v>55</v>
      </c>
      <c r="B71" s="10">
        <v>10471.1</v>
      </c>
      <c r="C71" s="10">
        <v>5564.09</v>
      </c>
      <c r="D71" s="10">
        <v>4907.0200000000004</v>
      </c>
      <c r="E71" s="10">
        <v>1357727.02</v>
      </c>
      <c r="F71" s="1">
        <f t="shared" si="9"/>
        <v>1464.1000000000004</v>
      </c>
      <c r="G71" s="11"/>
      <c r="H71" s="11"/>
      <c r="I71" s="11"/>
      <c r="J71" s="11"/>
      <c r="K71" s="12">
        <f t="shared" si="4"/>
        <v>-9311.2632209284839</v>
      </c>
    </row>
    <row r="72" spans="1:11" x14ac:dyDescent="0.15">
      <c r="A72" s="9">
        <v>56</v>
      </c>
      <c r="B72" s="10">
        <v>10471.1</v>
      </c>
      <c r="C72" s="10">
        <v>5544.05</v>
      </c>
      <c r="D72" s="10">
        <v>4927.05</v>
      </c>
      <c r="E72" s="10">
        <v>1352799.97</v>
      </c>
      <c r="F72" s="1">
        <f t="shared" si="9"/>
        <v>1464.1000000000004</v>
      </c>
      <c r="G72" s="11"/>
      <c r="H72" s="11"/>
      <c r="I72" s="11"/>
      <c r="J72" s="11"/>
      <c r="K72" s="12">
        <f t="shared" si="4"/>
        <v>-9249.5992260878993</v>
      </c>
    </row>
    <row r="73" spans="1:11" x14ac:dyDescent="0.15">
      <c r="A73" s="9">
        <v>57</v>
      </c>
      <c r="B73" s="10">
        <v>10471.1</v>
      </c>
      <c r="C73" s="10">
        <v>5523.93</v>
      </c>
      <c r="D73" s="10">
        <v>4947.17</v>
      </c>
      <c r="E73" s="10">
        <v>1347852.8</v>
      </c>
      <c r="F73" s="1">
        <f t="shared" si="9"/>
        <v>1464.1000000000004</v>
      </c>
      <c r="G73" s="11"/>
      <c r="H73" s="11"/>
      <c r="I73" s="11"/>
      <c r="J73" s="11"/>
      <c r="K73" s="12">
        <f t="shared" si="4"/>
        <v>-9188.3436020740737</v>
      </c>
    </row>
    <row r="74" spans="1:11" x14ac:dyDescent="0.15">
      <c r="A74" s="9">
        <v>58</v>
      </c>
      <c r="B74" s="10">
        <v>10471.1</v>
      </c>
      <c r="C74" s="10">
        <v>5503.73</v>
      </c>
      <c r="D74" s="10">
        <v>4967.37</v>
      </c>
      <c r="E74" s="10">
        <v>1342885.43</v>
      </c>
      <c r="F74" s="1">
        <f t="shared" si="9"/>
        <v>1464.1000000000004</v>
      </c>
      <c r="G74" s="11"/>
      <c r="H74" s="11"/>
      <c r="I74" s="11"/>
      <c r="J74" s="11"/>
      <c r="K74" s="12">
        <f t="shared" si="4"/>
        <v>-9127.4936444444447</v>
      </c>
    </row>
    <row r="75" spans="1:11" x14ac:dyDescent="0.15">
      <c r="A75" s="9">
        <v>59</v>
      </c>
      <c r="B75" s="10">
        <v>10471.1</v>
      </c>
      <c r="C75" s="10">
        <v>5483.45</v>
      </c>
      <c r="D75" s="10">
        <v>4987.66</v>
      </c>
      <c r="E75" s="10">
        <v>1337897.77</v>
      </c>
      <c r="F75" s="1">
        <f t="shared" si="9"/>
        <v>1464.1000000000004</v>
      </c>
      <c r="G75" s="11"/>
      <c r="H75" s="11"/>
      <c r="I75" s="11"/>
      <c r="J75" s="11"/>
      <c r="K75" s="12">
        <f t="shared" si="4"/>
        <v>-9067.0466666666653</v>
      </c>
    </row>
    <row r="76" spans="1:11" ht="17.25" thickBot="1" x14ac:dyDescent="0.2">
      <c r="A76" s="14">
        <v>60</v>
      </c>
      <c r="B76" s="15">
        <v>10471.1</v>
      </c>
      <c r="C76" s="15">
        <v>5463.08</v>
      </c>
      <c r="D76" s="15">
        <v>5008.0200000000004</v>
      </c>
      <c r="E76" s="15">
        <v>1332889.75</v>
      </c>
      <c r="F76" s="16">
        <f t="shared" si="9"/>
        <v>1464.1000000000004</v>
      </c>
      <c r="G76" s="17"/>
      <c r="H76" s="17"/>
      <c r="I76" s="17"/>
      <c r="J76" s="17"/>
      <c r="K76" s="18">
        <f t="shared" si="4"/>
        <v>-9007</v>
      </c>
    </row>
  </sheetData>
  <mergeCells count="17">
    <mergeCell ref="A13:K13"/>
    <mergeCell ref="A14:K14"/>
    <mergeCell ref="A3:K3"/>
    <mergeCell ref="E10:K10"/>
    <mergeCell ref="B1:I1"/>
    <mergeCell ref="A15:A16"/>
    <mergeCell ref="B15:B16"/>
    <mergeCell ref="C15:C16"/>
    <mergeCell ref="D15:D16"/>
    <mergeCell ref="E15:E16"/>
    <mergeCell ref="G15:K15"/>
    <mergeCell ref="E8:F8"/>
    <mergeCell ref="E9:F9"/>
    <mergeCell ref="E7:F7"/>
    <mergeCell ref="E4:K6"/>
    <mergeCell ref="F15:F16"/>
    <mergeCell ref="A4:B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"/>
  <sheetViews>
    <sheetView tabSelected="1" workbookViewId="0">
      <selection activeCell="M2" sqref="M2"/>
    </sheetView>
  </sheetViews>
  <sheetFormatPr defaultColWidth="9" defaultRowHeight="16.5" x14ac:dyDescent="0.15"/>
  <cols>
    <col min="1" max="1" width="24" style="1" customWidth="1"/>
    <col min="2" max="2" width="9.625" style="1" bestFit="1" customWidth="1"/>
    <col min="3" max="3" width="9.5" style="1" customWidth="1"/>
    <col min="4" max="4" width="9" style="1"/>
    <col min="5" max="5" width="11.125" style="1" customWidth="1"/>
    <col min="6" max="6" width="11.75" style="1" customWidth="1"/>
    <col min="7" max="7" width="15.875" style="1" customWidth="1"/>
    <col min="8" max="8" width="14.125" style="1" customWidth="1"/>
    <col min="9" max="10" width="20.625" style="1" bestFit="1" customWidth="1"/>
    <col min="11" max="11" width="15" style="1" bestFit="1" customWidth="1"/>
    <col min="12" max="16384" width="9" style="1"/>
  </cols>
  <sheetData>
    <row r="1" spans="1:11" ht="27" customHeight="1" x14ac:dyDescent="0.15">
      <c r="B1" s="40" t="s">
        <v>30</v>
      </c>
      <c r="C1" s="40"/>
      <c r="D1" s="40"/>
      <c r="E1" s="40"/>
      <c r="F1" s="40"/>
      <c r="G1" s="40"/>
      <c r="H1" s="40"/>
      <c r="I1" s="40"/>
    </row>
    <row r="2" spans="1:11" ht="138.75" customHeight="1" x14ac:dyDescent="0.15"/>
    <row r="3" spans="1:11" ht="93" customHeight="1" thickBot="1" x14ac:dyDescent="0.2">
      <c r="A3" s="37" t="s">
        <v>27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43.5" customHeight="1" x14ac:dyDescent="0.15">
      <c r="A4" s="54" t="s">
        <v>18</v>
      </c>
      <c r="B4" s="55"/>
      <c r="E4" s="47" t="s">
        <v>22</v>
      </c>
      <c r="F4" s="48"/>
      <c r="G4" s="48"/>
      <c r="H4" s="48"/>
      <c r="I4" s="48"/>
      <c r="J4" s="48"/>
      <c r="K4" s="49"/>
    </row>
    <row r="5" spans="1:11" ht="22.5" customHeight="1" x14ac:dyDescent="0.15">
      <c r="A5" s="21" t="s">
        <v>0</v>
      </c>
      <c r="B5" s="28">
        <v>0</v>
      </c>
      <c r="E5" s="50"/>
      <c r="F5" s="51"/>
      <c r="G5" s="51"/>
      <c r="H5" s="51"/>
      <c r="I5" s="51"/>
      <c r="J5" s="51"/>
      <c r="K5" s="52"/>
    </row>
    <row r="6" spans="1:11" ht="23.25" customHeight="1" x14ac:dyDescent="0.15">
      <c r="A6" s="21" t="s">
        <v>1</v>
      </c>
      <c r="B6" s="28">
        <v>0</v>
      </c>
      <c r="E6" s="50"/>
      <c r="F6" s="51"/>
      <c r="G6" s="51"/>
      <c r="H6" s="51"/>
      <c r="I6" s="51"/>
      <c r="J6" s="51"/>
      <c r="K6" s="52"/>
    </row>
    <row r="7" spans="1:11" ht="22.5" customHeight="1" x14ac:dyDescent="0.15">
      <c r="A7" s="21" t="s">
        <v>2</v>
      </c>
      <c r="B7" s="29">
        <v>0</v>
      </c>
      <c r="E7" s="44" t="s">
        <v>24</v>
      </c>
      <c r="F7" s="42"/>
      <c r="G7" s="3" t="s">
        <v>14</v>
      </c>
      <c r="H7" s="3" t="s">
        <v>15</v>
      </c>
      <c r="I7" s="3" t="s">
        <v>11</v>
      </c>
      <c r="J7" s="3" t="s">
        <v>12</v>
      </c>
      <c r="K7" s="4" t="s">
        <v>13</v>
      </c>
    </row>
    <row r="8" spans="1:11" ht="36" customHeight="1" x14ac:dyDescent="0.15">
      <c r="A8" s="24" t="s">
        <v>6</v>
      </c>
      <c r="B8" s="30">
        <v>0</v>
      </c>
      <c r="E8" s="44" t="s">
        <v>20</v>
      </c>
      <c r="F8" s="42"/>
      <c r="G8" s="5">
        <f>-FV(B8,1,0,B6+B7)-SUM(G17:G28)+E28</f>
        <v>0</v>
      </c>
      <c r="H8" s="5">
        <f>-FV(B8,2,0,B6+B7)-SUM(H17:H40)+E40</f>
        <v>0</v>
      </c>
      <c r="I8" s="5">
        <f>-FV(B8,3,0,B6+B7)-SUM($I$17:$I$52)+E52</f>
        <v>0</v>
      </c>
      <c r="J8" s="5">
        <f>-FV(B8,4,0,B6+B7)-SUM($J$17:$J$64)+E64</f>
        <v>0</v>
      </c>
      <c r="K8" s="6">
        <f>-FV(B8,5,0,B6+B7)-SUM($K$17:$K$76)+E76</f>
        <v>0</v>
      </c>
    </row>
    <row r="9" spans="1:11" ht="29.25" customHeight="1" thickBot="1" x14ac:dyDescent="0.2">
      <c r="A9" s="21" t="s">
        <v>16</v>
      </c>
      <c r="B9" s="28">
        <v>0</v>
      </c>
      <c r="E9" s="45" t="s">
        <v>21</v>
      </c>
      <c r="F9" s="46"/>
      <c r="G9" s="7" t="e">
        <f>RATE(1,0,-B5-B6,G8)</f>
        <v>#NUM!</v>
      </c>
      <c r="H9" s="7" t="e">
        <f>RATE(2,0,-B5-B6,H8)</f>
        <v>#NUM!</v>
      </c>
      <c r="I9" s="7" t="e">
        <f>RATE(3,0,B5+B6,-I8)</f>
        <v>#NUM!</v>
      </c>
      <c r="J9" s="7" t="e">
        <f>RATE(4,0,B5+B6,-J8)</f>
        <v>#NUM!</v>
      </c>
      <c r="K9" s="8" t="e">
        <f>RATE(5,0,B5++B6,-K8)</f>
        <v>#NUM!</v>
      </c>
    </row>
    <row r="10" spans="1:11" ht="119.25" customHeight="1" thickBot="1" x14ac:dyDescent="0.2">
      <c r="A10" s="26" t="s">
        <v>17</v>
      </c>
      <c r="B10" s="31">
        <v>0</v>
      </c>
      <c r="E10" s="38" t="s">
        <v>28</v>
      </c>
      <c r="F10" s="39"/>
      <c r="G10" s="39"/>
      <c r="H10" s="39"/>
      <c r="I10" s="39"/>
      <c r="J10" s="39"/>
      <c r="K10" s="39"/>
    </row>
    <row r="11" spans="1:11" ht="29.25" customHeight="1" x14ac:dyDescent="0.15">
      <c r="B11" s="2"/>
    </row>
    <row r="12" spans="1:11" ht="29.25" customHeight="1" thickBot="1" x14ac:dyDescent="0.2">
      <c r="B12" s="2"/>
    </row>
    <row r="13" spans="1:11" ht="29.25" customHeight="1" x14ac:dyDescent="0.15">
      <c r="A13" s="56" t="s">
        <v>23</v>
      </c>
      <c r="B13" s="57"/>
      <c r="C13" s="57"/>
      <c r="D13" s="57"/>
      <c r="E13" s="57"/>
      <c r="F13" s="57"/>
      <c r="G13" s="57"/>
      <c r="H13" s="57"/>
      <c r="I13" s="57"/>
      <c r="J13" s="57"/>
      <c r="K13" s="58"/>
    </row>
    <row r="14" spans="1:11" ht="41.25" customHeight="1" x14ac:dyDescent="0.15">
      <c r="A14" s="34" t="s">
        <v>19</v>
      </c>
      <c r="B14" s="35"/>
      <c r="C14" s="35"/>
      <c r="D14" s="35"/>
      <c r="E14" s="35"/>
      <c r="F14" s="35"/>
      <c r="G14" s="35"/>
      <c r="H14" s="35"/>
      <c r="I14" s="35"/>
      <c r="J14" s="35"/>
      <c r="K14" s="36"/>
    </row>
    <row r="15" spans="1:11" x14ac:dyDescent="0.15">
      <c r="A15" s="41" t="s">
        <v>5</v>
      </c>
      <c r="B15" s="41" t="s">
        <v>3</v>
      </c>
      <c r="C15" s="41" t="s">
        <v>7</v>
      </c>
      <c r="D15" s="41" t="s">
        <v>8</v>
      </c>
      <c r="E15" s="41" t="s">
        <v>9</v>
      </c>
      <c r="F15" s="53" t="s">
        <v>4</v>
      </c>
      <c r="G15" s="42" t="s">
        <v>10</v>
      </c>
      <c r="H15" s="42"/>
      <c r="I15" s="42"/>
      <c r="J15" s="42"/>
      <c r="K15" s="43"/>
    </row>
    <row r="16" spans="1:11" x14ac:dyDescent="0.15">
      <c r="A16" s="41"/>
      <c r="B16" s="41"/>
      <c r="C16" s="41"/>
      <c r="D16" s="41"/>
      <c r="E16" s="41"/>
      <c r="F16" s="53"/>
      <c r="G16" s="19" t="s">
        <v>14</v>
      </c>
      <c r="H16" s="19" t="s">
        <v>15</v>
      </c>
      <c r="I16" s="19" t="s">
        <v>11</v>
      </c>
      <c r="J16" s="19" t="s">
        <v>12</v>
      </c>
      <c r="K16" s="20" t="s">
        <v>13</v>
      </c>
    </row>
    <row r="17" spans="1:11" x14ac:dyDescent="0.15">
      <c r="A17" s="9">
        <v>1</v>
      </c>
      <c r="B17" s="10"/>
      <c r="C17" s="10"/>
      <c r="D17" s="10"/>
      <c r="E17" s="10"/>
      <c r="F17" s="1">
        <f>$B$9/12</f>
        <v>0</v>
      </c>
      <c r="G17" s="11">
        <f>FV($B$8/12,12-A17,0,B17-F17)</f>
        <v>0</v>
      </c>
      <c r="H17" s="11">
        <f>FV($B$8/12,24-A17,0,B17-F17)</f>
        <v>0</v>
      </c>
      <c r="I17" s="11">
        <f>FV($B$8/12,36-A17,0,B17-F17)</f>
        <v>0</v>
      </c>
      <c r="J17" s="11">
        <f>FV($B$8/12,48-A17,0,B17-F17)</f>
        <v>0</v>
      </c>
      <c r="K17" s="12">
        <f>FV($B$8/12,60-A17,0,B17-F17)</f>
        <v>0</v>
      </c>
    </row>
    <row r="18" spans="1:11" x14ac:dyDescent="0.15">
      <c r="A18" s="9">
        <v>2</v>
      </c>
      <c r="B18" s="10"/>
      <c r="C18" s="10"/>
      <c r="D18" s="10"/>
      <c r="E18" s="10"/>
      <c r="F18" s="1">
        <f>$B$9/12</f>
        <v>0</v>
      </c>
      <c r="G18" s="11">
        <f t="shared" ref="G18:G28" si="0">FV($B$8/12,12-A18,0,B18-F18)</f>
        <v>0</v>
      </c>
      <c r="H18" s="11">
        <f t="shared" ref="H18:H40" si="1">FV($B$8/12,24-A18,0,B18-F18)</f>
        <v>0</v>
      </c>
      <c r="I18" s="11">
        <f t="shared" ref="I18:I52" si="2">FV($B$8/12,36-A18,0,B18-F18)</f>
        <v>0</v>
      </c>
      <c r="J18" s="11">
        <f t="shared" ref="J18:J64" si="3">FV($B$8/12,48-A18,0,B18-F18)</f>
        <v>0</v>
      </c>
      <c r="K18" s="12">
        <f t="shared" ref="K18:K76" si="4">FV($B$8/12,60-A18,0,B18-F18)</f>
        <v>0</v>
      </c>
    </row>
    <row r="19" spans="1:11" x14ac:dyDescent="0.15">
      <c r="A19" s="9">
        <v>3</v>
      </c>
      <c r="B19" s="10"/>
      <c r="C19" s="10"/>
      <c r="D19" s="10"/>
      <c r="E19" s="10"/>
      <c r="F19" s="1">
        <f t="shared" ref="F19:F27" si="5">$B$9/12</f>
        <v>0</v>
      </c>
      <c r="G19" s="11">
        <f t="shared" si="0"/>
        <v>0</v>
      </c>
      <c r="H19" s="11">
        <f t="shared" si="1"/>
        <v>0</v>
      </c>
      <c r="I19" s="11">
        <f t="shared" si="2"/>
        <v>0</v>
      </c>
      <c r="J19" s="11">
        <f t="shared" si="3"/>
        <v>0</v>
      </c>
      <c r="K19" s="12">
        <f t="shared" si="4"/>
        <v>0</v>
      </c>
    </row>
    <row r="20" spans="1:11" x14ac:dyDescent="0.15">
      <c r="A20" s="9">
        <v>4</v>
      </c>
      <c r="B20" s="10"/>
      <c r="C20" s="10"/>
      <c r="D20" s="10"/>
      <c r="E20" s="10"/>
      <c r="F20" s="1">
        <f t="shared" si="5"/>
        <v>0</v>
      </c>
      <c r="G20" s="11">
        <f t="shared" si="0"/>
        <v>0</v>
      </c>
      <c r="H20" s="11">
        <f t="shared" si="1"/>
        <v>0</v>
      </c>
      <c r="I20" s="11">
        <f t="shared" si="2"/>
        <v>0</v>
      </c>
      <c r="J20" s="11">
        <f t="shared" si="3"/>
        <v>0</v>
      </c>
      <c r="K20" s="12">
        <f t="shared" si="4"/>
        <v>0</v>
      </c>
    </row>
    <row r="21" spans="1:11" x14ac:dyDescent="0.15">
      <c r="A21" s="9">
        <v>5</v>
      </c>
      <c r="B21" s="10"/>
      <c r="C21" s="10"/>
      <c r="D21" s="10"/>
      <c r="E21" s="10"/>
      <c r="F21" s="1">
        <f t="shared" si="5"/>
        <v>0</v>
      </c>
      <c r="G21" s="11">
        <f t="shared" si="0"/>
        <v>0</v>
      </c>
      <c r="H21" s="11">
        <f t="shared" si="1"/>
        <v>0</v>
      </c>
      <c r="I21" s="11">
        <f t="shared" si="2"/>
        <v>0</v>
      </c>
      <c r="J21" s="11">
        <f t="shared" si="3"/>
        <v>0</v>
      </c>
      <c r="K21" s="12">
        <f t="shared" si="4"/>
        <v>0</v>
      </c>
    </row>
    <row r="22" spans="1:11" x14ac:dyDescent="0.15">
      <c r="A22" s="9">
        <v>6</v>
      </c>
      <c r="B22" s="10"/>
      <c r="C22" s="10"/>
      <c r="D22" s="10"/>
      <c r="E22" s="10"/>
      <c r="F22" s="1">
        <f t="shared" si="5"/>
        <v>0</v>
      </c>
      <c r="G22" s="11">
        <f t="shared" si="0"/>
        <v>0</v>
      </c>
      <c r="H22" s="11">
        <f t="shared" si="1"/>
        <v>0</v>
      </c>
      <c r="I22" s="11">
        <f t="shared" si="2"/>
        <v>0</v>
      </c>
      <c r="J22" s="11">
        <f t="shared" si="3"/>
        <v>0</v>
      </c>
      <c r="K22" s="12">
        <f t="shared" si="4"/>
        <v>0</v>
      </c>
    </row>
    <row r="23" spans="1:11" x14ac:dyDescent="0.15">
      <c r="A23" s="9">
        <v>7</v>
      </c>
      <c r="B23" s="10"/>
      <c r="C23" s="10"/>
      <c r="D23" s="10"/>
      <c r="E23" s="10"/>
      <c r="F23" s="1">
        <f t="shared" si="5"/>
        <v>0</v>
      </c>
      <c r="G23" s="11">
        <f t="shared" si="0"/>
        <v>0</v>
      </c>
      <c r="H23" s="11">
        <f t="shared" si="1"/>
        <v>0</v>
      </c>
      <c r="I23" s="11">
        <f t="shared" si="2"/>
        <v>0</v>
      </c>
      <c r="J23" s="11">
        <f t="shared" si="3"/>
        <v>0</v>
      </c>
      <c r="K23" s="12">
        <f t="shared" si="4"/>
        <v>0</v>
      </c>
    </row>
    <row r="24" spans="1:11" x14ac:dyDescent="0.15">
      <c r="A24" s="9">
        <v>8</v>
      </c>
      <c r="B24" s="10"/>
      <c r="C24" s="10"/>
      <c r="D24" s="10"/>
      <c r="E24" s="10"/>
      <c r="F24" s="1">
        <f t="shared" si="5"/>
        <v>0</v>
      </c>
      <c r="G24" s="11">
        <f t="shared" si="0"/>
        <v>0</v>
      </c>
      <c r="H24" s="11">
        <f t="shared" si="1"/>
        <v>0</v>
      </c>
      <c r="I24" s="11">
        <f t="shared" si="2"/>
        <v>0</v>
      </c>
      <c r="J24" s="11">
        <f t="shared" si="3"/>
        <v>0</v>
      </c>
      <c r="K24" s="12">
        <f t="shared" si="4"/>
        <v>0</v>
      </c>
    </row>
    <row r="25" spans="1:11" x14ac:dyDescent="0.15">
      <c r="A25" s="9">
        <v>9</v>
      </c>
      <c r="B25" s="10"/>
      <c r="C25" s="10"/>
      <c r="D25" s="10"/>
      <c r="E25" s="10"/>
      <c r="F25" s="1">
        <f t="shared" si="5"/>
        <v>0</v>
      </c>
      <c r="G25" s="11">
        <f t="shared" si="0"/>
        <v>0</v>
      </c>
      <c r="H25" s="11">
        <f t="shared" si="1"/>
        <v>0</v>
      </c>
      <c r="I25" s="11">
        <f t="shared" si="2"/>
        <v>0</v>
      </c>
      <c r="J25" s="11">
        <f t="shared" si="3"/>
        <v>0</v>
      </c>
      <c r="K25" s="12">
        <f t="shared" si="4"/>
        <v>0</v>
      </c>
    </row>
    <row r="26" spans="1:11" x14ac:dyDescent="0.15">
      <c r="A26" s="9">
        <v>10</v>
      </c>
      <c r="B26" s="10"/>
      <c r="C26" s="10"/>
      <c r="D26" s="10"/>
      <c r="E26" s="10"/>
      <c r="F26" s="1">
        <f t="shared" si="5"/>
        <v>0</v>
      </c>
      <c r="G26" s="11">
        <f t="shared" si="0"/>
        <v>0</v>
      </c>
      <c r="H26" s="11">
        <f t="shared" si="1"/>
        <v>0</v>
      </c>
      <c r="I26" s="11">
        <f t="shared" si="2"/>
        <v>0</v>
      </c>
      <c r="J26" s="11">
        <f t="shared" si="3"/>
        <v>0</v>
      </c>
      <c r="K26" s="12">
        <f t="shared" si="4"/>
        <v>0</v>
      </c>
    </row>
    <row r="27" spans="1:11" ht="17.25" thickBot="1" x14ac:dyDescent="0.2">
      <c r="A27" s="9">
        <v>11</v>
      </c>
      <c r="B27" s="10"/>
      <c r="C27" s="10"/>
      <c r="D27" s="10"/>
      <c r="E27" s="10"/>
      <c r="F27" s="1">
        <f t="shared" si="5"/>
        <v>0</v>
      </c>
      <c r="G27" s="11">
        <f t="shared" si="0"/>
        <v>0</v>
      </c>
      <c r="H27" s="11">
        <f t="shared" si="1"/>
        <v>0</v>
      </c>
      <c r="I27" s="11">
        <f t="shared" si="2"/>
        <v>0</v>
      </c>
      <c r="J27" s="11">
        <f t="shared" si="3"/>
        <v>0</v>
      </c>
      <c r="K27" s="12">
        <f t="shared" si="4"/>
        <v>0</v>
      </c>
    </row>
    <row r="28" spans="1:11" ht="17.25" thickBot="1" x14ac:dyDescent="0.2">
      <c r="A28" s="9">
        <v>12</v>
      </c>
      <c r="B28" s="10"/>
      <c r="C28" s="10"/>
      <c r="D28" s="10"/>
      <c r="E28" s="32"/>
      <c r="F28" s="1">
        <f>$B$9/12</f>
        <v>0</v>
      </c>
      <c r="G28" s="11">
        <f t="shared" si="0"/>
        <v>0</v>
      </c>
      <c r="H28" s="11">
        <f t="shared" si="1"/>
        <v>0</v>
      </c>
      <c r="I28" s="11">
        <f t="shared" si="2"/>
        <v>0</v>
      </c>
      <c r="J28" s="11">
        <f t="shared" si="3"/>
        <v>0</v>
      </c>
      <c r="K28" s="12">
        <f t="shared" si="4"/>
        <v>0</v>
      </c>
    </row>
    <row r="29" spans="1:11" x14ac:dyDescent="0.15">
      <c r="A29" s="9">
        <v>13</v>
      </c>
      <c r="B29" s="10"/>
      <c r="C29" s="10"/>
      <c r="D29" s="10"/>
      <c r="E29" s="10"/>
      <c r="F29" s="1">
        <f>$B$9*(1+$B$10)/12</f>
        <v>0</v>
      </c>
      <c r="G29" s="11"/>
      <c r="H29" s="11">
        <f t="shared" si="1"/>
        <v>0</v>
      </c>
      <c r="I29" s="11">
        <f t="shared" si="2"/>
        <v>0</v>
      </c>
      <c r="J29" s="11">
        <f t="shared" si="3"/>
        <v>0</v>
      </c>
      <c r="K29" s="12">
        <f t="shared" si="4"/>
        <v>0</v>
      </c>
    </row>
    <row r="30" spans="1:11" x14ac:dyDescent="0.15">
      <c r="A30" s="9">
        <v>14</v>
      </c>
      <c r="B30" s="10"/>
      <c r="C30" s="10"/>
      <c r="D30" s="10"/>
      <c r="E30" s="10"/>
      <c r="F30" s="1">
        <f t="shared" ref="F30:F39" si="6">$B$9*(1+$B$10)/12</f>
        <v>0</v>
      </c>
      <c r="G30" s="11"/>
      <c r="H30" s="11">
        <f t="shared" si="1"/>
        <v>0</v>
      </c>
      <c r="I30" s="11">
        <f t="shared" si="2"/>
        <v>0</v>
      </c>
      <c r="J30" s="11">
        <f t="shared" si="3"/>
        <v>0</v>
      </c>
      <c r="K30" s="12">
        <f t="shared" si="4"/>
        <v>0</v>
      </c>
    </row>
    <row r="31" spans="1:11" x14ac:dyDescent="0.15">
      <c r="A31" s="9">
        <v>15</v>
      </c>
      <c r="B31" s="10"/>
      <c r="C31" s="10"/>
      <c r="D31" s="10"/>
      <c r="E31" s="10"/>
      <c r="F31" s="1">
        <f t="shared" si="6"/>
        <v>0</v>
      </c>
      <c r="G31" s="11"/>
      <c r="H31" s="11">
        <f t="shared" si="1"/>
        <v>0</v>
      </c>
      <c r="I31" s="11">
        <f t="shared" si="2"/>
        <v>0</v>
      </c>
      <c r="J31" s="11">
        <f t="shared" si="3"/>
        <v>0</v>
      </c>
      <c r="K31" s="12">
        <f t="shared" si="4"/>
        <v>0</v>
      </c>
    </row>
    <row r="32" spans="1:11" x14ac:dyDescent="0.15">
      <c r="A32" s="9">
        <v>16</v>
      </c>
      <c r="B32" s="10"/>
      <c r="C32" s="10"/>
      <c r="D32" s="10"/>
      <c r="E32" s="10"/>
      <c r="F32" s="1">
        <f t="shared" si="6"/>
        <v>0</v>
      </c>
      <c r="G32" s="11"/>
      <c r="H32" s="11">
        <f t="shared" si="1"/>
        <v>0</v>
      </c>
      <c r="I32" s="11">
        <f t="shared" si="2"/>
        <v>0</v>
      </c>
      <c r="J32" s="11">
        <f t="shared" si="3"/>
        <v>0</v>
      </c>
      <c r="K32" s="12">
        <f t="shared" si="4"/>
        <v>0</v>
      </c>
    </row>
    <row r="33" spans="1:11" x14ac:dyDescent="0.15">
      <c r="A33" s="9">
        <v>17</v>
      </c>
      <c r="B33" s="10"/>
      <c r="C33" s="10"/>
      <c r="D33" s="10"/>
      <c r="E33" s="10"/>
      <c r="F33" s="1">
        <f t="shared" si="6"/>
        <v>0</v>
      </c>
      <c r="G33" s="11"/>
      <c r="H33" s="11">
        <f t="shared" si="1"/>
        <v>0</v>
      </c>
      <c r="I33" s="11">
        <f t="shared" si="2"/>
        <v>0</v>
      </c>
      <c r="J33" s="11">
        <f t="shared" si="3"/>
        <v>0</v>
      </c>
      <c r="K33" s="12">
        <f t="shared" si="4"/>
        <v>0</v>
      </c>
    </row>
    <row r="34" spans="1:11" x14ac:dyDescent="0.15">
      <c r="A34" s="9">
        <v>18</v>
      </c>
      <c r="B34" s="10"/>
      <c r="C34" s="10"/>
      <c r="D34" s="10"/>
      <c r="E34" s="10"/>
      <c r="F34" s="1">
        <f t="shared" si="6"/>
        <v>0</v>
      </c>
      <c r="G34" s="11"/>
      <c r="H34" s="11">
        <f t="shared" si="1"/>
        <v>0</v>
      </c>
      <c r="I34" s="11">
        <f t="shared" si="2"/>
        <v>0</v>
      </c>
      <c r="J34" s="11">
        <f t="shared" si="3"/>
        <v>0</v>
      </c>
      <c r="K34" s="12">
        <f t="shared" si="4"/>
        <v>0</v>
      </c>
    </row>
    <row r="35" spans="1:11" x14ac:dyDescent="0.15">
      <c r="A35" s="9">
        <v>19</v>
      </c>
      <c r="B35" s="10"/>
      <c r="C35" s="10"/>
      <c r="D35" s="10"/>
      <c r="E35" s="10"/>
      <c r="F35" s="1">
        <f t="shared" si="6"/>
        <v>0</v>
      </c>
      <c r="G35" s="11"/>
      <c r="H35" s="11">
        <f t="shared" si="1"/>
        <v>0</v>
      </c>
      <c r="I35" s="11">
        <f t="shared" si="2"/>
        <v>0</v>
      </c>
      <c r="J35" s="11">
        <f t="shared" si="3"/>
        <v>0</v>
      </c>
      <c r="K35" s="12">
        <f t="shared" si="4"/>
        <v>0</v>
      </c>
    </row>
    <row r="36" spans="1:11" x14ac:dyDescent="0.15">
      <c r="A36" s="9">
        <v>20</v>
      </c>
      <c r="B36" s="10"/>
      <c r="C36" s="10"/>
      <c r="D36" s="10"/>
      <c r="E36" s="10"/>
      <c r="F36" s="1">
        <f t="shared" si="6"/>
        <v>0</v>
      </c>
      <c r="G36" s="11"/>
      <c r="H36" s="11">
        <f t="shared" si="1"/>
        <v>0</v>
      </c>
      <c r="I36" s="11">
        <f t="shared" si="2"/>
        <v>0</v>
      </c>
      <c r="J36" s="11">
        <f t="shared" si="3"/>
        <v>0</v>
      </c>
      <c r="K36" s="12">
        <f t="shared" si="4"/>
        <v>0</v>
      </c>
    </row>
    <row r="37" spans="1:11" x14ac:dyDescent="0.15">
      <c r="A37" s="9">
        <v>21</v>
      </c>
      <c r="B37" s="10"/>
      <c r="C37" s="10"/>
      <c r="D37" s="10"/>
      <c r="E37" s="10"/>
      <c r="F37" s="1">
        <f t="shared" si="6"/>
        <v>0</v>
      </c>
      <c r="G37" s="11"/>
      <c r="H37" s="11">
        <f t="shared" si="1"/>
        <v>0</v>
      </c>
      <c r="I37" s="11">
        <f t="shared" si="2"/>
        <v>0</v>
      </c>
      <c r="J37" s="11">
        <f t="shared" si="3"/>
        <v>0</v>
      </c>
      <c r="K37" s="12">
        <f t="shared" si="4"/>
        <v>0</v>
      </c>
    </row>
    <row r="38" spans="1:11" x14ac:dyDescent="0.15">
      <c r="A38" s="9">
        <v>22</v>
      </c>
      <c r="B38" s="10"/>
      <c r="C38" s="10"/>
      <c r="D38" s="10"/>
      <c r="E38" s="10"/>
      <c r="F38" s="1">
        <f t="shared" si="6"/>
        <v>0</v>
      </c>
      <c r="G38" s="11"/>
      <c r="H38" s="11">
        <f t="shared" si="1"/>
        <v>0</v>
      </c>
      <c r="I38" s="11">
        <f t="shared" si="2"/>
        <v>0</v>
      </c>
      <c r="J38" s="11">
        <f t="shared" si="3"/>
        <v>0</v>
      </c>
      <c r="K38" s="12">
        <f t="shared" si="4"/>
        <v>0</v>
      </c>
    </row>
    <row r="39" spans="1:11" ht="17.25" thickBot="1" x14ac:dyDescent="0.2">
      <c r="A39" s="9">
        <v>23</v>
      </c>
      <c r="B39" s="10"/>
      <c r="C39" s="10"/>
      <c r="D39" s="10"/>
      <c r="E39" s="10"/>
      <c r="F39" s="1">
        <f t="shared" si="6"/>
        <v>0</v>
      </c>
      <c r="G39" s="11"/>
      <c r="H39" s="11">
        <f t="shared" si="1"/>
        <v>0</v>
      </c>
      <c r="I39" s="11">
        <f t="shared" si="2"/>
        <v>0</v>
      </c>
      <c r="J39" s="11">
        <f t="shared" si="3"/>
        <v>0</v>
      </c>
      <c r="K39" s="12">
        <f t="shared" si="4"/>
        <v>0</v>
      </c>
    </row>
    <row r="40" spans="1:11" ht="17.25" thickBot="1" x14ac:dyDescent="0.2">
      <c r="A40" s="9">
        <v>24</v>
      </c>
      <c r="B40" s="10"/>
      <c r="C40" s="10"/>
      <c r="D40" s="10"/>
      <c r="E40" s="33"/>
      <c r="F40" s="1">
        <f>$B$9*(1+$B$10)/12</f>
        <v>0</v>
      </c>
      <c r="G40" s="11"/>
      <c r="H40" s="11">
        <f t="shared" si="1"/>
        <v>0</v>
      </c>
      <c r="I40" s="11">
        <f t="shared" si="2"/>
        <v>0</v>
      </c>
      <c r="J40" s="11">
        <f t="shared" si="3"/>
        <v>0</v>
      </c>
      <c r="K40" s="12">
        <f t="shared" si="4"/>
        <v>0</v>
      </c>
    </row>
    <row r="41" spans="1:11" x14ac:dyDescent="0.15">
      <c r="A41" s="9">
        <v>25</v>
      </c>
      <c r="B41" s="10"/>
      <c r="C41" s="10"/>
      <c r="D41" s="10"/>
      <c r="E41" s="10"/>
      <c r="F41" s="1">
        <f>$B$9*(1+$B$10)^2/12</f>
        <v>0</v>
      </c>
      <c r="G41" s="11"/>
      <c r="H41" s="11"/>
      <c r="I41" s="11">
        <f t="shared" si="2"/>
        <v>0</v>
      </c>
      <c r="J41" s="11">
        <f t="shared" si="3"/>
        <v>0</v>
      </c>
      <c r="K41" s="12">
        <f t="shared" si="4"/>
        <v>0</v>
      </c>
    </row>
    <row r="42" spans="1:11" x14ac:dyDescent="0.15">
      <c r="A42" s="9">
        <v>26</v>
      </c>
      <c r="B42" s="10"/>
      <c r="C42" s="10"/>
      <c r="D42" s="10"/>
      <c r="E42" s="10"/>
      <c r="F42" s="1">
        <f t="shared" ref="F42:F51" si="7">$B$9*(1+$B$10)^2/12</f>
        <v>0</v>
      </c>
      <c r="G42" s="11"/>
      <c r="H42" s="11"/>
      <c r="I42" s="11">
        <f t="shared" si="2"/>
        <v>0</v>
      </c>
      <c r="J42" s="11">
        <f t="shared" si="3"/>
        <v>0</v>
      </c>
      <c r="K42" s="12">
        <f t="shared" si="4"/>
        <v>0</v>
      </c>
    </row>
    <row r="43" spans="1:11" x14ac:dyDescent="0.15">
      <c r="A43" s="9">
        <v>27</v>
      </c>
      <c r="B43" s="10"/>
      <c r="C43" s="10"/>
      <c r="D43" s="10"/>
      <c r="E43" s="10"/>
      <c r="F43" s="1">
        <f t="shared" si="7"/>
        <v>0</v>
      </c>
      <c r="G43" s="11"/>
      <c r="H43" s="11"/>
      <c r="I43" s="11">
        <f t="shared" si="2"/>
        <v>0</v>
      </c>
      <c r="J43" s="11">
        <f t="shared" si="3"/>
        <v>0</v>
      </c>
      <c r="K43" s="12">
        <f t="shared" si="4"/>
        <v>0</v>
      </c>
    </row>
    <row r="44" spans="1:11" x14ac:dyDescent="0.15">
      <c r="A44" s="9">
        <v>28</v>
      </c>
      <c r="B44" s="10"/>
      <c r="C44" s="10"/>
      <c r="D44" s="10"/>
      <c r="E44" s="10"/>
      <c r="F44" s="1">
        <f t="shared" si="7"/>
        <v>0</v>
      </c>
      <c r="G44" s="11"/>
      <c r="H44" s="11"/>
      <c r="I44" s="11">
        <f t="shared" si="2"/>
        <v>0</v>
      </c>
      <c r="J44" s="11">
        <f t="shared" si="3"/>
        <v>0</v>
      </c>
      <c r="K44" s="12">
        <f t="shared" si="4"/>
        <v>0</v>
      </c>
    </row>
    <row r="45" spans="1:11" x14ac:dyDescent="0.15">
      <c r="A45" s="9">
        <v>29</v>
      </c>
      <c r="B45" s="10"/>
      <c r="C45" s="10"/>
      <c r="D45" s="10"/>
      <c r="E45" s="10"/>
      <c r="F45" s="1">
        <f t="shared" si="7"/>
        <v>0</v>
      </c>
      <c r="G45" s="11"/>
      <c r="H45" s="11"/>
      <c r="I45" s="11">
        <f t="shared" si="2"/>
        <v>0</v>
      </c>
      <c r="J45" s="11">
        <f t="shared" si="3"/>
        <v>0</v>
      </c>
      <c r="K45" s="12">
        <f t="shared" si="4"/>
        <v>0</v>
      </c>
    </row>
    <row r="46" spans="1:11" x14ac:dyDescent="0.15">
      <c r="A46" s="9">
        <v>30</v>
      </c>
      <c r="B46" s="10"/>
      <c r="C46" s="10"/>
      <c r="D46" s="10"/>
      <c r="E46" s="10"/>
      <c r="F46" s="1">
        <f t="shared" si="7"/>
        <v>0</v>
      </c>
      <c r="G46" s="11"/>
      <c r="H46" s="11"/>
      <c r="I46" s="11">
        <f t="shared" si="2"/>
        <v>0</v>
      </c>
      <c r="J46" s="11">
        <f t="shared" si="3"/>
        <v>0</v>
      </c>
      <c r="K46" s="12">
        <f t="shared" si="4"/>
        <v>0</v>
      </c>
    </row>
    <row r="47" spans="1:11" x14ac:dyDescent="0.15">
      <c r="A47" s="9">
        <v>31</v>
      </c>
      <c r="B47" s="10"/>
      <c r="C47" s="10"/>
      <c r="D47" s="10"/>
      <c r="E47" s="10"/>
      <c r="F47" s="1">
        <f t="shared" si="7"/>
        <v>0</v>
      </c>
      <c r="G47" s="11"/>
      <c r="H47" s="11"/>
      <c r="I47" s="11">
        <f t="shared" si="2"/>
        <v>0</v>
      </c>
      <c r="J47" s="11">
        <f t="shared" si="3"/>
        <v>0</v>
      </c>
      <c r="K47" s="12">
        <f t="shared" si="4"/>
        <v>0</v>
      </c>
    </row>
    <row r="48" spans="1:11" x14ac:dyDescent="0.15">
      <c r="A48" s="9">
        <v>32</v>
      </c>
      <c r="B48" s="10"/>
      <c r="C48" s="10"/>
      <c r="D48" s="10"/>
      <c r="E48" s="10"/>
      <c r="F48" s="1">
        <f t="shared" si="7"/>
        <v>0</v>
      </c>
      <c r="G48" s="11"/>
      <c r="H48" s="11"/>
      <c r="I48" s="11">
        <f t="shared" si="2"/>
        <v>0</v>
      </c>
      <c r="J48" s="11">
        <f t="shared" si="3"/>
        <v>0</v>
      </c>
      <c r="K48" s="12">
        <f t="shared" si="4"/>
        <v>0</v>
      </c>
    </row>
    <row r="49" spans="1:11" x14ac:dyDescent="0.15">
      <c r="A49" s="9">
        <v>33</v>
      </c>
      <c r="B49" s="10"/>
      <c r="C49" s="10"/>
      <c r="D49" s="10"/>
      <c r="E49" s="10"/>
      <c r="F49" s="1">
        <f t="shared" si="7"/>
        <v>0</v>
      </c>
      <c r="G49" s="11"/>
      <c r="H49" s="11"/>
      <c r="I49" s="11">
        <f t="shared" si="2"/>
        <v>0</v>
      </c>
      <c r="J49" s="11">
        <f t="shared" si="3"/>
        <v>0</v>
      </c>
      <c r="K49" s="12">
        <f t="shared" si="4"/>
        <v>0</v>
      </c>
    </row>
    <row r="50" spans="1:11" x14ac:dyDescent="0.15">
      <c r="A50" s="9">
        <v>34</v>
      </c>
      <c r="B50" s="10"/>
      <c r="C50" s="10"/>
      <c r="D50" s="10"/>
      <c r="E50" s="10"/>
      <c r="F50" s="1">
        <f t="shared" si="7"/>
        <v>0</v>
      </c>
      <c r="G50" s="11"/>
      <c r="H50" s="11"/>
      <c r="I50" s="11">
        <f t="shared" si="2"/>
        <v>0</v>
      </c>
      <c r="J50" s="11">
        <f t="shared" si="3"/>
        <v>0</v>
      </c>
      <c r="K50" s="12">
        <f t="shared" si="4"/>
        <v>0</v>
      </c>
    </row>
    <row r="51" spans="1:11" ht="17.25" thickBot="1" x14ac:dyDescent="0.2">
      <c r="A51" s="9">
        <v>35</v>
      </c>
      <c r="B51" s="10"/>
      <c r="C51" s="10"/>
      <c r="D51" s="10"/>
      <c r="E51" s="10"/>
      <c r="F51" s="1">
        <f t="shared" si="7"/>
        <v>0</v>
      </c>
      <c r="G51" s="11"/>
      <c r="H51" s="11"/>
      <c r="I51" s="11">
        <f t="shared" si="2"/>
        <v>0</v>
      </c>
      <c r="J51" s="11">
        <f t="shared" si="3"/>
        <v>0</v>
      </c>
      <c r="K51" s="12">
        <f t="shared" si="4"/>
        <v>0</v>
      </c>
    </row>
    <row r="52" spans="1:11" ht="17.25" thickBot="1" x14ac:dyDescent="0.2">
      <c r="A52" s="9">
        <v>36</v>
      </c>
      <c r="B52" s="10"/>
      <c r="C52" s="10"/>
      <c r="D52" s="10"/>
      <c r="E52" s="33"/>
      <c r="F52" s="1">
        <f>$B$9*(1+$B$10)^2/12</f>
        <v>0</v>
      </c>
      <c r="G52" s="11"/>
      <c r="H52" s="11"/>
      <c r="I52" s="11">
        <f t="shared" si="2"/>
        <v>0</v>
      </c>
      <c r="J52" s="11">
        <f t="shared" si="3"/>
        <v>0</v>
      </c>
      <c r="K52" s="12">
        <f t="shared" si="4"/>
        <v>0</v>
      </c>
    </row>
    <row r="53" spans="1:11" x14ac:dyDescent="0.15">
      <c r="A53" s="9">
        <v>37</v>
      </c>
      <c r="B53" s="10"/>
      <c r="C53" s="10"/>
      <c r="D53" s="10"/>
      <c r="E53" s="10"/>
      <c r="F53" s="1">
        <f>$B$9*(1+$B$10)^3/12</f>
        <v>0</v>
      </c>
      <c r="G53" s="11"/>
      <c r="H53" s="11"/>
      <c r="I53" s="11"/>
      <c r="J53" s="11">
        <f t="shared" si="3"/>
        <v>0</v>
      </c>
      <c r="K53" s="12">
        <f t="shared" si="4"/>
        <v>0</v>
      </c>
    </row>
    <row r="54" spans="1:11" x14ac:dyDescent="0.15">
      <c r="A54" s="9">
        <v>38</v>
      </c>
      <c r="B54" s="10"/>
      <c r="C54" s="10"/>
      <c r="D54" s="10"/>
      <c r="E54" s="10"/>
      <c r="F54" s="1">
        <f t="shared" ref="F54:F63" si="8">$B$9*(1+$B$10)^3/12</f>
        <v>0</v>
      </c>
      <c r="G54" s="11"/>
      <c r="H54" s="11"/>
      <c r="I54" s="11"/>
      <c r="J54" s="11">
        <f t="shared" si="3"/>
        <v>0</v>
      </c>
      <c r="K54" s="12">
        <f t="shared" si="4"/>
        <v>0</v>
      </c>
    </row>
    <row r="55" spans="1:11" x14ac:dyDescent="0.15">
      <c r="A55" s="9">
        <v>39</v>
      </c>
      <c r="B55" s="10"/>
      <c r="C55" s="10"/>
      <c r="D55" s="10"/>
      <c r="E55" s="10"/>
      <c r="F55" s="1">
        <f t="shared" si="8"/>
        <v>0</v>
      </c>
      <c r="G55" s="11"/>
      <c r="H55" s="11"/>
      <c r="I55" s="11"/>
      <c r="J55" s="11">
        <f t="shared" si="3"/>
        <v>0</v>
      </c>
      <c r="K55" s="12">
        <f t="shared" si="4"/>
        <v>0</v>
      </c>
    </row>
    <row r="56" spans="1:11" x14ac:dyDescent="0.15">
      <c r="A56" s="9">
        <v>40</v>
      </c>
      <c r="B56" s="10"/>
      <c r="C56" s="10"/>
      <c r="D56" s="10"/>
      <c r="E56" s="10"/>
      <c r="F56" s="1">
        <f t="shared" si="8"/>
        <v>0</v>
      </c>
      <c r="G56" s="11"/>
      <c r="H56" s="11"/>
      <c r="I56" s="11"/>
      <c r="J56" s="11">
        <f t="shared" si="3"/>
        <v>0</v>
      </c>
      <c r="K56" s="12">
        <f t="shared" si="4"/>
        <v>0</v>
      </c>
    </row>
    <row r="57" spans="1:11" x14ac:dyDescent="0.15">
      <c r="A57" s="9">
        <v>41</v>
      </c>
      <c r="B57" s="10"/>
      <c r="C57" s="10"/>
      <c r="D57" s="10"/>
      <c r="E57" s="10"/>
      <c r="F57" s="1">
        <f t="shared" si="8"/>
        <v>0</v>
      </c>
      <c r="G57" s="11"/>
      <c r="H57" s="11"/>
      <c r="I57" s="11"/>
      <c r="J57" s="11">
        <f t="shared" si="3"/>
        <v>0</v>
      </c>
      <c r="K57" s="12">
        <f t="shared" si="4"/>
        <v>0</v>
      </c>
    </row>
    <row r="58" spans="1:11" x14ac:dyDescent="0.15">
      <c r="A58" s="9">
        <v>42</v>
      </c>
      <c r="B58" s="10"/>
      <c r="C58" s="10"/>
      <c r="D58" s="10"/>
      <c r="E58" s="10"/>
      <c r="F58" s="1">
        <f t="shared" si="8"/>
        <v>0</v>
      </c>
      <c r="G58" s="11"/>
      <c r="H58" s="11"/>
      <c r="I58" s="11"/>
      <c r="J58" s="11">
        <f t="shared" si="3"/>
        <v>0</v>
      </c>
      <c r="K58" s="12">
        <f t="shared" si="4"/>
        <v>0</v>
      </c>
    </row>
    <row r="59" spans="1:11" x14ac:dyDescent="0.15">
      <c r="A59" s="9">
        <v>43</v>
      </c>
      <c r="B59" s="10"/>
      <c r="C59" s="10"/>
      <c r="D59" s="10"/>
      <c r="E59" s="10"/>
      <c r="F59" s="1">
        <f t="shared" si="8"/>
        <v>0</v>
      </c>
      <c r="G59" s="11"/>
      <c r="H59" s="11"/>
      <c r="I59" s="11"/>
      <c r="J59" s="11">
        <f t="shared" si="3"/>
        <v>0</v>
      </c>
      <c r="K59" s="12">
        <f t="shared" si="4"/>
        <v>0</v>
      </c>
    </row>
    <row r="60" spans="1:11" x14ac:dyDescent="0.15">
      <c r="A60" s="9">
        <v>44</v>
      </c>
      <c r="B60" s="10"/>
      <c r="C60" s="10"/>
      <c r="D60" s="10"/>
      <c r="E60" s="10"/>
      <c r="F60" s="1">
        <f t="shared" si="8"/>
        <v>0</v>
      </c>
      <c r="G60" s="11"/>
      <c r="H60" s="11"/>
      <c r="I60" s="11"/>
      <c r="J60" s="11">
        <f t="shared" si="3"/>
        <v>0</v>
      </c>
      <c r="K60" s="12">
        <f t="shared" si="4"/>
        <v>0</v>
      </c>
    </row>
    <row r="61" spans="1:11" x14ac:dyDescent="0.15">
      <c r="A61" s="9">
        <v>45</v>
      </c>
      <c r="B61" s="10"/>
      <c r="C61" s="10"/>
      <c r="D61" s="10"/>
      <c r="E61" s="10"/>
      <c r="F61" s="1">
        <f t="shared" si="8"/>
        <v>0</v>
      </c>
      <c r="G61" s="11"/>
      <c r="H61" s="11"/>
      <c r="I61" s="11"/>
      <c r="J61" s="11">
        <f t="shared" si="3"/>
        <v>0</v>
      </c>
      <c r="K61" s="12">
        <f t="shared" si="4"/>
        <v>0</v>
      </c>
    </row>
    <row r="62" spans="1:11" x14ac:dyDescent="0.15">
      <c r="A62" s="9">
        <v>46</v>
      </c>
      <c r="B62" s="10"/>
      <c r="C62" s="10"/>
      <c r="D62" s="10"/>
      <c r="E62" s="10"/>
      <c r="F62" s="1">
        <f t="shared" si="8"/>
        <v>0</v>
      </c>
      <c r="G62" s="11"/>
      <c r="H62" s="11"/>
      <c r="I62" s="11"/>
      <c r="J62" s="11">
        <f t="shared" si="3"/>
        <v>0</v>
      </c>
      <c r="K62" s="12">
        <f t="shared" si="4"/>
        <v>0</v>
      </c>
    </row>
    <row r="63" spans="1:11" ht="17.25" thickBot="1" x14ac:dyDescent="0.2">
      <c r="A63" s="9">
        <v>47</v>
      </c>
      <c r="B63" s="10"/>
      <c r="C63" s="10"/>
      <c r="D63" s="10"/>
      <c r="E63" s="10"/>
      <c r="F63" s="1">
        <f t="shared" si="8"/>
        <v>0</v>
      </c>
      <c r="G63" s="11"/>
      <c r="H63" s="11"/>
      <c r="I63" s="11"/>
      <c r="J63" s="11">
        <f t="shared" si="3"/>
        <v>0</v>
      </c>
      <c r="K63" s="12">
        <f t="shared" si="4"/>
        <v>0</v>
      </c>
    </row>
    <row r="64" spans="1:11" ht="17.25" thickBot="1" x14ac:dyDescent="0.2">
      <c r="A64" s="9">
        <v>48</v>
      </c>
      <c r="B64" s="10"/>
      <c r="C64" s="10"/>
      <c r="D64" s="10"/>
      <c r="E64" s="33"/>
      <c r="F64" s="1">
        <f>$B$9*(1+$B$10)^3/12</f>
        <v>0</v>
      </c>
      <c r="G64" s="11"/>
      <c r="H64" s="11"/>
      <c r="I64" s="11"/>
      <c r="J64" s="11">
        <f t="shared" si="3"/>
        <v>0</v>
      </c>
      <c r="K64" s="12">
        <f t="shared" si="4"/>
        <v>0</v>
      </c>
    </row>
    <row r="65" spans="1:11" x14ac:dyDescent="0.15">
      <c r="A65" s="9">
        <v>49</v>
      </c>
      <c r="B65" s="10"/>
      <c r="C65" s="10"/>
      <c r="D65" s="10"/>
      <c r="E65" s="10"/>
      <c r="F65" s="1">
        <f>$B$9*(1+$B$10)^4/12</f>
        <v>0</v>
      </c>
      <c r="G65" s="11"/>
      <c r="H65" s="11"/>
      <c r="I65" s="11"/>
      <c r="J65" s="11"/>
      <c r="K65" s="12">
        <f t="shared" si="4"/>
        <v>0</v>
      </c>
    </row>
    <row r="66" spans="1:11" x14ac:dyDescent="0.15">
      <c r="A66" s="9">
        <v>50</v>
      </c>
      <c r="B66" s="10"/>
      <c r="C66" s="10"/>
      <c r="D66" s="10"/>
      <c r="E66" s="10"/>
      <c r="F66" s="1">
        <f t="shared" ref="F66:F76" si="9">$B$9*(1+$B$10)^4/12</f>
        <v>0</v>
      </c>
      <c r="G66" s="11"/>
      <c r="H66" s="11"/>
      <c r="I66" s="11"/>
      <c r="J66" s="11"/>
      <c r="K66" s="12">
        <f t="shared" si="4"/>
        <v>0</v>
      </c>
    </row>
    <row r="67" spans="1:11" x14ac:dyDescent="0.15">
      <c r="A67" s="9">
        <v>51</v>
      </c>
      <c r="B67" s="10"/>
      <c r="C67" s="10"/>
      <c r="D67" s="10"/>
      <c r="E67" s="10"/>
      <c r="F67" s="1">
        <f t="shared" si="9"/>
        <v>0</v>
      </c>
      <c r="G67" s="11"/>
      <c r="H67" s="11"/>
      <c r="I67" s="11"/>
      <c r="J67" s="11"/>
      <c r="K67" s="12">
        <f t="shared" si="4"/>
        <v>0</v>
      </c>
    </row>
    <row r="68" spans="1:11" x14ac:dyDescent="0.15">
      <c r="A68" s="9">
        <v>52</v>
      </c>
      <c r="B68" s="10"/>
      <c r="C68" s="10"/>
      <c r="D68" s="10"/>
      <c r="E68" s="10"/>
      <c r="F68" s="1">
        <f t="shared" si="9"/>
        <v>0</v>
      </c>
      <c r="G68" s="11"/>
      <c r="H68" s="11"/>
      <c r="I68" s="11"/>
      <c r="J68" s="11"/>
      <c r="K68" s="12">
        <f t="shared" si="4"/>
        <v>0</v>
      </c>
    </row>
    <row r="69" spans="1:11" x14ac:dyDescent="0.15">
      <c r="A69" s="9">
        <v>53</v>
      </c>
      <c r="B69" s="10"/>
      <c r="C69" s="10"/>
      <c r="D69" s="10"/>
      <c r="E69" s="10"/>
      <c r="F69" s="1">
        <f t="shared" si="9"/>
        <v>0</v>
      </c>
      <c r="G69" s="11"/>
      <c r="H69" s="11"/>
      <c r="I69" s="11"/>
      <c r="J69" s="11"/>
      <c r="K69" s="12">
        <f t="shared" si="4"/>
        <v>0</v>
      </c>
    </row>
    <row r="70" spans="1:11" x14ac:dyDescent="0.15">
      <c r="A70" s="9">
        <v>54</v>
      </c>
      <c r="B70" s="10"/>
      <c r="C70" s="10"/>
      <c r="D70" s="10"/>
      <c r="E70" s="10"/>
      <c r="F70" s="1">
        <f t="shared" si="9"/>
        <v>0</v>
      </c>
      <c r="G70" s="11"/>
      <c r="H70" s="11"/>
      <c r="I70" s="11"/>
      <c r="J70" s="11"/>
      <c r="K70" s="12">
        <f t="shared" si="4"/>
        <v>0</v>
      </c>
    </row>
    <row r="71" spans="1:11" x14ac:dyDescent="0.15">
      <c r="A71" s="9">
        <v>55</v>
      </c>
      <c r="B71" s="10"/>
      <c r="C71" s="10"/>
      <c r="D71" s="10"/>
      <c r="E71" s="10"/>
      <c r="F71" s="1">
        <f t="shared" si="9"/>
        <v>0</v>
      </c>
      <c r="G71" s="11"/>
      <c r="H71" s="11"/>
      <c r="I71" s="11"/>
      <c r="J71" s="11"/>
      <c r="K71" s="12">
        <f t="shared" si="4"/>
        <v>0</v>
      </c>
    </row>
    <row r="72" spans="1:11" x14ac:dyDescent="0.15">
      <c r="A72" s="9">
        <v>56</v>
      </c>
      <c r="B72" s="10"/>
      <c r="C72" s="10"/>
      <c r="D72" s="10"/>
      <c r="E72" s="10"/>
      <c r="F72" s="1">
        <f t="shared" si="9"/>
        <v>0</v>
      </c>
      <c r="G72" s="11"/>
      <c r="H72" s="11"/>
      <c r="I72" s="11"/>
      <c r="J72" s="11"/>
      <c r="K72" s="12">
        <f t="shared" si="4"/>
        <v>0</v>
      </c>
    </row>
    <row r="73" spans="1:11" x14ac:dyDescent="0.15">
      <c r="A73" s="9">
        <v>57</v>
      </c>
      <c r="B73" s="10"/>
      <c r="C73" s="10"/>
      <c r="D73" s="10"/>
      <c r="E73" s="10"/>
      <c r="F73" s="1">
        <f t="shared" si="9"/>
        <v>0</v>
      </c>
      <c r="G73" s="11"/>
      <c r="H73" s="11"/>
      <c r="I73" s="11"/>
      <c r="J73" s="11"/>
      <c r="K73" s="12">
        <f t="shared" si="4"/>
        <v>0</v>
      </c>
    </row>
    <row r="74" spans="1:11" x14ac:dyDescent="0.15">
      <c r="A74" s="9">
        <v>58</v>
      </c>
      <c r="B74" s="10"/>
      <c r="C74" s="10"/>
      <c r="D74" s="10"/>
      <c r="E74" s="10"/>
      <c r="F74" s="1">
        <f t="shared" si="9"/>
        <v>0</v>
      </c>
      <c r="G74" s="11"/>
      <c r="H74" s="11"/>
      <c r="I74" s="11"/>
      <c r="J74" s="11"/>
      <c r="K74" s="12">
        <f t="shared" si="4"/>
        <v>0</v>
      </c>
    </row>
    <row r="75" spans="1:11" ht="17.25" thickBot="1" x14ac:dyDescent="0.2">
      <c r="A75" s="9">
        <v>59</v>
      </c>
      <c r="B75" s="10"/>
      <c r="C75" s="10"/>
      <c r="D75" s="10"/>
      <c r="E75" s="10"/>
      <c r="F75" s="1">
        <f t="shared" si="9"/>
        <v>0</v>
      </c>
      <c r="G75" s="11"/>
      <c r="H75" s="11"/>
      <c r="I75" s="11"/>
      <c r="J75" s="11"/>
      <c r="K75" s="12">
        <f t="shared" si="4"/>
        <v>0</v>
      </c>
    </row>
    <row r="76" spans="1:11" ht="17.25" thickBot="1" x14ac:dyDescent="0.2">
      <c r="A76" s="14">
        <v>60</v>
      </c>
      <c r="B76" s="15"/>
      <c r="C76" s="15"/>
      <c r="D76" s="15"/>
      <c r="E76" s="33"/>
      <c r="F76" s="16">
        <f t="shared" si="9"/>
        <v>0</v>
      </c>
      <c r="G76" s="17"/>
      <c r="H76" s="17"/>
      <c r="I76" s="17"/>
      <c r="J76" s="17"/>
      <c r="K76" s="18">
        <f t="shared" si="4"/>
        <v>0</v>
      </c>
    </row>
  </sheetData>
  <mergeCells count="17">
    <mergeCell ref="E9:F9"/>
    <mergeCell ref="E10:K10"/>
    <mergeCell ref="A13:K13"/>
    <mergeCell ref="B1:I1"/>
    <mergeCell ref="A3:K3"/>
    <mergeCell ref="A4:B4"/>
    <mergeCell ref="E4:K6"/>
    <mergeCell ref="E7:F7"/>
    <mergeCell ref="E8:F8"/>
    <mergeCell ref="A14:K14"/>
    <mergeCell ref="A15:A16"/>
    <mergeCell ref="B15:B16"/>
    <mergeCell ref="C15:C16"/>
    <mergeCell ref="D15:D16"/>
    <mergeCell ref="E15:E16"/>
    <mergeCell ref="F15:F16"/>
    <mergeCell ref="G15:K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使用案例</vt:lpstr>
      <vt:lpstr>计算表格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</dc:creator>
  <cp:lastModifiedBy>EDZ</cp:lastModifiedBy>
  <dcterms:created xsi:type="dcterms:W3CDTF">2016-06-15T08:50:43Z</dcterms:created>
  <dcterms:modified xsi:type="dcterms:W3CDTF">2019-04-02T08:21:34Z</dcterms:modified>
</cp:coreProperties>
</file>