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5A827619-39AA-4C3E-89FC-B62C864D5E0D}" xr6:coauthVersionLast="36" xr6:coauthVersionMax="47" xr10:uidLastSave="{00000000-0000-0000-0000-000000000000}"/>
  <bookViews>
    <workbookView xWindow="8370" yWindow="0" windowWidth="23070" windowHeight="12195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4" l="1"/>
  <c r="C14" i="24"/>
  <c r="C13" i="24" s="1"/>
  <c r="C11" i="24" l="1"/>
  <c r="C12" i="24" l="1"/>
  <c r="F7" i="24" l="1"/>
  <c r="C10" i="24" l="1"/>
  <c r="C9" i="24"/>
  <c r="C8" i="24"/>
  <c r="C7" i="24"/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8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</commentList>
</comments>
</file>

<file path=xl/sharedStrings.xml><?xml version="1.0" encoding="utf-8"?>
<sst xmlns="http://schemas.openxmlformats.org/spreadsheetml/2006/main" count="499" uniqueCount="171">
  <si>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</si>
  <si>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</si>
  <si>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</si>
  <si>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</si>
  <si>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</si>
  <si>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</si>
  <si>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</si>
  <si>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</si>
  <si>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</si>
  <si>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</si>
  <si>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</si>
  <si>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</si>
  <si>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</si>
  <si>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</si>
  <si>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</si>
  <si>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</si>
  <si>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</si>
  <si>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</si>
  <si>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</si>
  <si>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</si>
  <si>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</si>
  <si>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</si>
  <si>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</si>
  <si>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</si>
  <si>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</si>
  <si>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</si>
  <si>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</si>
  <si>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</si>
  <si>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</si>
  <si>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</si>
  <si>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</si>
  <si>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</si>
  <si>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</si>
  <si>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</si>
  <si>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</si>
  <si>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</si>
  <si>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</si>
  <si>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</si>
  <si>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</si>
  <si>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</si>
  <si>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</si>
  <si>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</si>
  <si>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</si>
  <si>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</si>
  <si>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</si>
  <si>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</si>
  <si>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</si>
  <si>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</si>
  <si>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</si>
  <si>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</si>
  <si>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</si>
  <si>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</si>
  <si>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</si>
  <si>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</si>
  <si>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</si>
  <si>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</si>
  <si>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</si>
  <si>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</si>
  <si>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</si>
  <si>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</si>
  <si>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</si>
  <si>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</si>
  <si>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</si>
  <si>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</si>
  <si>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</si>
  <si>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</si>
  <si>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</si>
  <si>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</si>
  <si>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</si>
  <si>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</si>
  <si>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</si>
  <si>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</si>
  <si>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</si>
  <si>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</si>
  <si>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</si>
  <si>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</si>
  <si>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</si>
  <si>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</si>
  <si>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</si>
  <si>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</si>
  <si>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</si>
  <si>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</si>
  <si>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</si>
  <si>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</si>
  <si>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</si>
  <si>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</si>
  <si>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</si>
  <si>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</si>
  <si>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</si>
  <si>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</si>
  <si>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</si>
  <si>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</si>
  <si>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</si>
  <si>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</si>
  <si>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</si>
  <si>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</si>
  <si>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</si>
  <si>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</si>
  <si>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</si>
  <si>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</si>
  <si>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</si>
  <si>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</si>
  <si>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</si>
  <si>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</si>
  <si>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</si>
  <si>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</si>
  <si>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</si>
  <si>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</si>
  <si>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</si>
  <si>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</si>
  <si>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</si>
  <si>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</si>
  <si>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</si>
  <si>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</si>
  <si>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</si>
  <si>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</si>
  <si>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</si>
  <si>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</si>
  <si>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</si>
  <si>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</si>
  <si>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</si>
  <si>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</si>
  <si>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</si>
  <si>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</si>
  <si>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</si>
  <si>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</si>
  <si>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</si>
  <si>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</si>
  <si>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</si>
  <si>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</si>
  <si>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</si>
  <si>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</si>
  <si>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</si>
  <si>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</si>
  <si>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</si>
  <si>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</si>
  <si>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</si>
  <si>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</si>
  <si>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</si>
  <si>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</si>
  <si>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</si>
  <si>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</si>
  <si>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</si>
  <si>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</si>
  <si>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</si>
  <si>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</si>
  <si>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</si>
  <si>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</si>
  <si>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</si>
  <si>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</si>
  <si>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</si>
  <si>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</si>
  <si>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</si>
  <si>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</si>
  <si>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</si>
  <si>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</si>
  <si>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</si>
  <si>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</si>
  <si>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</si>
  <si>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</si>
  <si>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</si>
  <si>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</si>
  <si>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</si>
  <si>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</si>
  <si>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</si>
  <si>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</si>
  <si>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>DIA.DA.SEMANA</t>
  </si>
  <si>
    <t>PROCV(DIA.DA.SEMANA)</t>
  </si>
  <si>
    <t xml:space="preserve">Situação SE: </t>
  </si>
  <si>
    <t xml:space="preserve">Situação SES: </t>
  </si>
  <si>
    <t>Estoque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</si>
</sst>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  <numFmt numFmtId="166" formatCode="&quot;R$&quot;\ #,##0.00"/>
  </numFmts>
  <fonts count="2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" fillId="0" borderId="0" xfId="0" applyFont="1"/>
    <xf numFmtId="0" fontId="26" fillId="0" borderId="0" xfId="0" applyFont="1"/>
    <xf numFmtId="166" fontId="24" fillId="7" borderId="2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1" fontId="16" fillId="0" borderId="7" xfId="5" applyNumberFormat="1" applyFont="1" applyBorder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1" dataDxfId="10" headerRowCellStyle="Cabeçalho Meteora">
  <autoFilter ref="A4:I86" xr:uid="{AD739091-30BD-4C30-BDDA-7504C0C4B6E2}"/>
  <tableColumns count="9">
    <tableColumn id="7" xr3:uid="{5E8DE7C3-CDB6-4314-A5CC-C44D3C21973F}" name="Nº" dataDxfId="9">
      <calculatedColumnFormula>MONTH(TB_Vendas[[#This Row],[Data]])</calculatedColumnFormula>
    </tableColumn>
    <tableColumn id="10" xr3:uid="{BD1ABB49-B48B-4C50-A034-45488FDC03A8}" name="Mês" dataDxfId="8">
      <calculatedColumnFormula>PROPER(TEXT(DATE(,TB_Vendas[[#This Row],[Nº]],1),"Mmm"))</calculatedColumnFormula>
    </tableColumn>
    <tableColumn id="1" xr3:uid="{43632F1F-6978-4CE7-BB13-7CCE587D6821}" name="Data" dataDxfId="7"/>
    <tableColumn id="12" xr3:uid="{205A55AB-454E-4288-AE23-042C3C399E7A}" name="Código" dataDxfId="6"/>
    <tableColumn id="5" xr3:uid="{7DC2ADED-AF8A-4BC8-A38E-FEF676FE49C9}" name="Qtd" dataDxfId="5"/>
    <tableColumn id="9" xr3:uid="{05B7315B-2774-41BC-AFEC-4A19E452D6C7}" name="Preço Unitário" dataDxfId="4"/>
    <tableColumn id="2" xr3:uid="{4BEBDE19-FA81-4412-AC83-E0AE6998A9B4}" name="Desconto" dataDxfId="3" dataCellStyle="Porcentagem"/>
    <tableColumn id="6" xr3:uid="{9459B662-6A4F-4486-82B1-12F67B8F842E}" name="Total" dataDxfId="2">
      <calculatedColumnFormula>TB_Vendas[[#This Row],[Preço Unitário]]*TB_Vendas[[#This Row],[Qtd]]</calculatedColumnFormula>
    </tableColumn>
    <tableColumn id="8" xr3:uid="{192FEBCA-1287-48A6-9BE6-69528F71C305}" name="Vendedo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2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topLeftCell="A25" zoomScale="140" zoomScaleNormal="140" workbookViewId="0">
      <selection activeCell="E25" sqref="E25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>
      <selection activeCell="D6" sqref="D6"/>
    </sheetView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1" t="s">
        <v>134</v>
      </c>
      <c r="C1" s="81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>
      <selection activeCell="H19" sqref="H19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69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69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69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69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69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69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69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69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69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69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69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69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69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69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69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69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69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69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69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69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69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69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69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69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69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69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69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69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69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69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69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69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69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69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69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69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69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69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69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69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69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69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69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69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69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69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69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69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69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69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69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69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69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69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69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69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69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69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69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69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69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69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69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69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69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69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69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69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69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69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69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69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69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69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69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69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69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69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69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69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69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69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tabSelected="1" workbookViewId="0">
      <selection activeCell="C15" sqref="C15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2" t="s">
        <v>154</v>
      </c>
      <c r="C4" s="82"/>
      <c r="D4" s="42"/>
      <c r="E4" s="82" t="s">
        <v>161</v>
      </c>
      <c r="F4" s="82"/>
    </row>
    <row r="5" spans="1:9" ht="5.25" customHeight="1" thickBot="1"/>
    <row r="6" spans="1:9" ht="24.6" customHeight="1" thickBot="1">
      <c r="B6" s="71" t="s">
        <v>155</v>
      </c>
      <c r="C6" s="70" t="s">
        <v>38</v>
      </c>
      <c r="E6" s="71" t="s">
        <v>160</v>
      </c>
      <c r="F6" s="75">
        <v>45024</v>
      </c>
    </row>
    <row r="7" spans="1:9" ht="24.6" customHeight="1" thickTop="1" thickBot="1">
      <c r="B7" s="71" t="s">
        <v>156</v>
      </c>
      <c r="C7" s="50" t="str">
        <f>IFERROR(VLOOKUP(C6,TB_Produtos[#All],2,FALSE),"Não encontrado")</f>
        <v>Calça jeans</v>
      </c>
      <c r="E7" s="71" t="s">
        <v>163</v>
      </c>
      <c r="F7" s="50" t="str">
        <f>IFERROR(HLOOKUP(WEEKDAY(F6),'Cadastros Auxiliares'!B4:I5,2,FALSE),"")</f>
        <v>Sábado</v>
      </c>
      <c r="G7" s="49"/>
    </row>
    <row r="8" spans="1:9" ht="24.6" customHeight="1" thickTop="1" thickBot="1">
      <c r="B8" s="72" t="s">
        <v>157</v>
      </c>
      <c r="C8" s="48" t="str">
        <f>IFERROR(VLOOKUP(C6,TB_Produtos[#All],3,FALSE),"Não encontrado")</f>
        <v>P</v>
      </c>
      <c r="E8" s="72" t="s">
        <v>164</v>
      </c>
      <c r="F8" s="76"/>
      <c r="G8" s="49"/>
    </row>
    <row r="9" spans="1:9" ht="24.6" customHeight="1" thickTop="1" thickBot="1">
      <c r="B9" s="73" t="s">
        <v>158</v>
      </c>
      <c r="C9" s="48" t="str">
        <f>IFERROR(VLOOKUP($C$6,Produtos!$B$6:$G$66,4,0),"Não encontrado")</f>
        <v>Vestuário</v>
      </c>
      <c r="E9" s="74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3" t="s">
        <v>165</v>
      </c>
      <c r="C10" s="79">
        <f>IFERROR(VLOOKUP($C$6,Produtos!$B$6:$G$66,6,0),"Não encontrado")</f>
        <v>85.9</v>
      </c>
      <c r="G10" s="49"/>
    </row>
    <row r="11" spans="1:9" ht="24.6" customHeight="1" thickTop="1" thickBot="1">
      <c r="B11" s="71" t="s">
        <v>159</v>
      </c>
      <c r="C11" s="48">
        <f>VLOOKUP(C6,TB_Produtos[#All],5,FALSE)</f>
        <v>24</v>
      </c>
      <c r="F11" t="s">
        <v>166</v>
      </c>
      <c r="G11" s="49"/>
    </row>
    <row r="12" spans="1:9" ht="22.5" thickTop="1" thickBot="1">
      <c r="B12" s="71" t="s">
        <v>168</v>
      </c>
      <c r="C12" s="48" t="str">
        <f>IF(C11&gt;10,"Estoque OK", IF(C11=0,"Estoque zerado", "Rever estoque"))</f>
        <v>Estoque OK</v>
      </c>
      <c r="E12" s="77"/>
      <c r="F12" t="s">
        <v>167</v>
      </c>
    </row>
    <row r="13" spans="1:9" ht="24.75" thickTop="1" thickBot="1">
      <c r="B13" s="71" t="s">
        <v>169</v>
      </c>
      <c r="C13" s="48" t="str">
        <f>_xlfn.IFS(C11=0,"Estoque Zerado",C11&gt;=C14,"Estoque ok",1, "Rever estoque")</f>
        <v>Estoque ok</v>
      </c>
      <c r="E13" s="78"/>
    </row>
    <row r="14" spans="1:9" ht="26.25" customHeight="1" thickTop="1" thickBot="1">
      <c r="B14" s="71" t="s">
        <v>170</v>
      </c>
      <c r="C14" s="117">
        <f>VLOOKUP(C9,'Cadastros Auxiliares'!G8:H11,2,FALSE)</f>
        <v>10</v>
      </c>
    </row>
    <row r="15" spans="1:9" ht="19.5" thickTop="1" thickBot="1">
      <c r="B15" s="71" t="s">
        <v>169</v>
      </c>
      <c r="C15" s="48" t="str">
        <f>_xlfn.IFS(C13=0,"Estoque Zerado",C13&gt;=VLOOKUP(C9,'Cadastros Auxiliares'!G8:H11,2,FALSE),"Estoque ok",1, "Rever estoque")</f>
        <v>Estoque ok</v>
      </c>
    </row>
    <row r="16" spans="1:9" ht="15.75" thickTop="1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G12" sqref="G12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  <c r="G8" s="60" t="s">
        <v>10</v>
      </c>
      <c r="H8" s="60" t="s">
        <v>170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55" t="s">
        <v>13</v>
      </c>
      <c r="H9" s="116">
        <v>5</v>
      </c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55" t="s">
        <v>12</v>
      </c>
      <c r="H10" s="116">
        <v>10</v>
      </c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  <c r="G11" s="55" t="s">
        <v>14</v>
      </c>
      <c r="H11" s="116">
        <v>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3" t="s">
        <v>78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5"/>
      <c r="AQ2" s="83" t="s">
        <v>79</v>
      </c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5"/>
      <c r="BK2" s="83" t="s">
        <v>80</v>
      </c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5"/>
    </row>
    <row r="3" spans="3:80" ht="9.75" customHeight="1" thickBot="1">
      <c r="W3" s="86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8"/>
      <c r="AQ3" s="86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8"/>
      <c r="BK3" s="86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8"/>
    </row>
    <row r="4" spans="3:80" ht="9.75" customHeight="1">
      <c r="W4" s="98">
        <f>COUNTA(TB_Produtos[Código])</f>
        <v>60</v>
      </c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100"/>
      <c r="AQ4" s="98">
        <f>SUM(TB_Vendas[Qtd])</f>
        <v>250</v>
      </c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100"/>
      <c r="BK4" s="107">
        <f>SUM(TB_Vendas[Total])</f>
        <v>0</v>
      </c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9"/>
    </row>
    <row r="5" spans="3:80" ht="9.75" customHeight="1">
      <c r="W5" s="101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3"/>
      <c r="AQ5" s="101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3"/>
      <c r="BK5" s="110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2"/>
    </row>
    <row r="6" spans="3:80" ht="9.75" customHeight="1">
      <c r="W6" s="101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3"/>
      <c r="AQ6" s="101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3"/>
      <c r="BK6" s="110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2"/>
    </row>
    <row r="7" spans="3:80" ht="9.75" customHeight="1" thickBot="1">
      <c r="W7" s="104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6"/>
      <c r="AQ7" s="104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6"/>
      <c r="BK7" s="113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5"/>
    </row>
    <row r="8" spans="3:80" ht="9.75" customHeight="1" thickBot="1"/>
    <row r="9" spans="3:80" ht="9.75" customHeight="1">
      <c r="C9" s="83" t="s">
        <v>81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5"/>
    </row>
    <row r="10" spans="3:80" ht="9.75" customHeight="1" thickBot="1">
      <c r="C10" s="86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8"/>
    </row>
    <row r="11" spans="3:80" ht="9.75" customHeight="1">
      <c r="C11" s="89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1"/>
    </row>
    <row r="12" spans="3:80" ht="9.75" customHeight="1">
      <c r="C12" s="92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4"/>
    </row>
    <row r="13" spans="3:80" ht="9.75" customHeight="1">
      <c r="C13" s="92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4"/>
    </row>
    <row r="14" spans="3:80" ht="9.75" customHeight="1">
      <c r="C14" s="92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4"/>
    </row>
    <row r="15" spans="3:80" ht="9.75" customHeight="1">
      <c r="C15" s="92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4"/>
    </row>
    <row r="16" spans="3:80" ht="9.75" customHeight="1">
      <c r="C16" s="92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4"/>
    </row>
    <row r="17" spans="3:80" ht="9.75" customHeight="1">
      <c r="C17" s="92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4"/>
    </row>
    <row r="18" spans="3:80" ht="9.75" customHeight="1">
      <c r="C18" s="92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4"/>
    </row>
    <row r="19" spans="3:80" ht="9.75" customHeight="1"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4"/>
    </row>
    <row r="20" spans="3:80" ht="9.75" customHeight="1"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4"/>
    </row>
    <row r="21" spans="3:80" ht="9.75" customHeight="1">
      <c r="C21" s="92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4"/>
    </row>
    <row r="22" spans="3:80" ht="9.75" customHeight="1">
      <c r="C22" s="92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4"/>
    </row>
    <row r="23" spans="3:80" ht="9.75" customHeight="1">
      <c r="C23" s="92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4"/>
    </row>
    <row r="24" spans="3:80" ht="9.75" customHeight="1" thickBot="1">
      <c r="C24" s="95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7"/>
    </row>
    <row r="25" spans="3:80" ht="9.75" customHeight="1" thickBot="1"/>
    <row r="26" spans="3:80" ht="9.75" customHeight="1">
      <c r="C26" s="83" t="s">
        <v>82</v>
      </c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5"/>
      <c r="AO26" s="13"/>
      <c r="AP26" s="13"/>
      <c r="AQ26" s="83" t="s">
        <v>83</v>
      </c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5"/>
    </row>
    <row r="27" spans="3:80" ht="9.75" customHeight="1" thickBot="1">
      <c r="C27" s="86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8"/>
      <c r="AO27" s="13"/>
      <c r="AP27" s="13"/>
      <c r="AQ27" s="86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8"/>
    </row>
    <row r="28" spans="3:80" ht="9.75" customHeight="1">
      <c r="C28" s="89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  <c r="AQ28" s="89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1"/>
    </row>
    <row r="29" spans="3:80" ht="9.75" customHeight="1">
      <c r="C29" s="92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4"/>
      <c r="AQ29" s="92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4"/>
    </row>
    <row r="30" spans="3:80" ht="9.75" customHeight="1">
      <c r="C30" s="92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4"/>
      <c r="AQ30" s="92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4"/>
    </row>
    <row r="31" spans="3:80" ht="9.75" customHeight="1"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4"/>
      <c r="AQ31" s="92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4"/>
    </row>
    <row r="32" spans="3:80" ht="9.75" customHeight="1">
      <c r="C32" s="92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  <c r="AQ32" s="92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4"/>
    </row>
    <row r="33" spans="3:80" ht="9.75" customHeight="1">
      <c r="C33" s="92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4"/>
      <c r="AQ33" s="92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4"/>
    </row>
    <row r="34" spans="3:80" ht="9.75" customHeight="1">
      <c r="C34" s="92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4"/>
      <c r="AQ34" s="92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4"/>
    </row>
    <row r="35" spans="3:80" ht="9.75" customHeight="1">
      <c r="C35" s="92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4"/>
      <c r="AQ35" s="92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4"/>
    </row>
    <row r="36" spans="3:80" ht="9.75" customHeight="1"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4"/>
      <c r="AQ36" s="92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4"/>
    </row>
    <row r="37" spans="3:80" ht="9.75" customHeight="1">
      <c r="C37" s="92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4"/>
      <c r="AQ37" s="92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4"/>
    </row>
    <row r="38" spans="3:80" ht="9.75" customHeight="1">
      <c r="C38" s="92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4"/>
      <c r="AQ38" s="92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4"/>
    </row>
    <row r="39" spans="3:80" ht="9.75" customHeight="1">
      <c r="C39" s="92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4"/>
      <c r="AQ39" s="92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4"/>
    </row>
    <row r="40" spans="3:80" ht="9.75" customHeight="1">
      <c r="C40" s="92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4"/>
      <c r="AQ40" s="92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4"/>
    </row>
    <row r="41" spans="3:80" ht="9.75" customHeight="1">
      <c r="C41" s="92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4"/>
      <c r="AQ41" s="92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4"/>
    </row>
    <row r="42" spans="3:80" ht="9.75" customHeight="1">
      <c r="C42" s="92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4"/>
      <c r="AQ42" s="92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4"/>
    </row>
    <row r="43" spans="3:80" ht="9.75" customHeight="1">
      <c r="C43" s="92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4"/>
      <c r="AQ43" s="92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4"/>
    </row>
    <row r="44" spans="3:80" ht="9.75" customHeight="1">
      <c r="C44" s="92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4"/>
      <c r="AQ44" s="92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4"/>
    </row>
    <row r="45" spans="3:80" ht="9.75" customHeight="1"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4"/>
      <c r="AQ45" s="92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4"/>
    </row>
    <row r="46" spans="3:80" ht="9.75" customHeight="1" thickBot="1"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7"/>
      <c r="AQ46" s="95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7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2024-08-09T19:20:23Z</dcterms:modified>
</cp:coreProperties>
</file>