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E:\rtt_qemu\bsp\qemu-vexpress-a9\applications\components\attr\build\"/>
    </mc:Choice>
  </mc:AlternateContent>
  <xr:revisionPtr revIDLastSave="0" documentId="13_ncr:1_{9B85D1CE-5979-4334-B33C-6968B7355725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home" sheetId="2" r:id="rId1"/>
    <sheet name="attr" sheetId="1" r:id="rId2"/>
    <sheet name="config" sheetId="3" r:id="rId3"/>
    <sheet name="other" sheetId="4" r:id="rId4"/>
  </sheets>
  <definedNames>
    <definedName name="_xlnm._FilterDatabase" localSheetId="1" hidden="1">attr!$A$1:$K$29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2" i="4"/>
  <c r="K14" i="3"/>
  <c r="J14" i="3"/>
  <c r="G14" i="3"/>
  <c r="F14" i="3"/>
  <c r="F10" i="3"/>
  <c r="K9" i="3"/>
  <c r="G9" i="3"/>
  <c r="F9" i="3"/>
  <c r="K8" i="3"/>
  <c r="G8" i="3"/>
  <c r="F8" i="3"/>
  <c r="K7" i="3"/>
  <c r="G7" i="3"/>
  <c r="F7" i="3"/>
  <c r="K6" i="3"/>
  <c r="G6" i="3"/>
  <c r="F6" i="3"/>
  <c r="K5" i="3"/>
  <c r="G5" i="3"/>
  <c r="F5" i="3"/>
  <c r="K4" i="3"/>
  <c r="G4" i="3"/>
  <c r="F4" i="3"/>
  <c r="K3" i="3"/>
  <c r="G3" i="3"/>
  <c r="F3" i="3"/>
  <c r="K2" i="3"/>
  <c r="G2" i="3"/>
  <c r="F2" i="3"/>
  <c r="K29" i="1"/>
  <c r="J29" i="1"/>
  <c r="E29" i="1"/>
  <c r="K28" i="1"/>
  <c r="J28" i="1"/>
  <c r="E28" i="1"/>
  <c r="K27" i="1"/>
  <c r="J27" i="1"/>
  <c r="E27" i="1"/>
  <c r="K26" i="1"/>
  <c r="J26" i="1"/>
  <c r="E26" i="1"/>
  <c r="K25" i="1"/>
  <c r="J25" i="1"/>
  <c r="E25" i="1"/>
  <c r="K24" i="1"/>
  <c r="J24" i="1"/>
  <c r="E24" i="1"/>
  <c r="K23" i="1"/>
  <c r="J23" i="1"/>
  <c r="E23" i="1"/>
  <c r="K22" i="1"/>
  <c r="J22" i="1"/>
  <c r="E22" i="1"/>
  <c r="K21" i="1"/>
  <c r="J21" i="1"/>
  <c r="E21" i="1"/>
  <c r="K20" i="1"/>
  <c r="J20" i="1"/>
  <c r="E20" i="1"/>
  <c r="K19" i="1"/>
  <c r="J19" i="1"/>
  <c r="E19" i="1"/>
  <c r="K18" i="1"/>
  <c r="J18" i="1"/>
  <c r="E18" i="1"/>
  <c r="K17" i="1"/>
  <c r="J17" i="1"/>
  <c r="E17" i="1"/>
  <c r="K16" i="1"/>
  <c r="J16" i="1"/>
  <c r="E16" i="1"/>
  <c r="K15" i="1"/>
  <c r="J15" i="1"/>
  <c r="E15" i="1"/>
  <c r="K14" i="1"/>
  <c r="J14" i="1"/>
  <c r="E14" i="1"/>
  <c r="K13" i="1"/>
  <c r="J13" i="1"/>
  <c r="E13" i="1"/>
  <c r="K12" i="1"/>
  <c r="J12" i="1"/>
  <c r="E12" i="1"/>
  <c r="K11" i="1"/>
  <c r="J11" i="1"/>
  <c r="E11" i="1"/>
  <c r="O10" i="1"/>
  <c r="N10" i="1"/>
  <c r="K10" i="1"/>
  <c r="J10" i="1"/>
  <c r="E10" i="1"/>
  <c r="O9" i="1"/>
  <c r="N9" i="1"/>
  <c r="K9" i="1"/>
  <c r="J9" i="1"/>
  <c r="E9" i="1"/>
  <c r="O8" i="1"/>
  <c r="N8" i="1"/>
  <c r="K8" i="1"/>
  <c r="J8" i="1"/>
  <c r="E8" i="1"/>
  <c r="O7" i="1"/>
  <c r="N7" i="1"/>
  <c r="K7" i="1"/>
  <c r="J7" i="1"/>
  <c r="E7" i="1"/>
  <c r="O6" i="1"/>
  <c r="N6" i="1"/>
  <c r="K6" i="1"/>
  <c r="J6" i="1"/>
  <c r="E6" i="1"/>
  <c r="O5" i="1"/>
  <c r="N5" i="1"/>
  <c r="K5" i="1"/>
  <c r="J5" i="1"/>
  <c r="E5" i="1"/>
  <c r="O4" i="1"/>
  <c r="N4" i="1"/>
  <c r="K4" i="1"/>
  <c r="J4" i="1"/>
  <c r="E4" i="1"/>
  <c r="O3" i="1"/>
  <c r="N3" i="1"/>
  <c r="K3" i="1"/>
  <c r="J3" i="1"/>
  <c r="E3" i="1"/>
  <c r="O2" i="1"/>
  <c r="N2" i="1"/>
  <c r="K2" i="1"/>
  <c r="J2" i="1"/>
  <c r="E2" i="1"/>
</calcChain>
</file>

<file path=xl/sharedStrings.xml><?xml version="1.0" encoding="utf-8"?>
<sst xmlns="http://schemas.openxmlformats.org/spreadsheetml/2006/main" count="303" uniqueCount="84">
  <si>
    <t>属性表</t>
  </si>
  <si>
    <t>日期</t>
  </si>
  <si>
    <t>版本</t>
  </si>
  <si>
    <t>V1.0.0</t>
  </si>
  <si>
    <t>修改人</t>
  </si>
  <si>
    <t>Letian</t>
  </si>
  <si>
    <t>业务分类</t>
  </si>
  <si>
    <t>数据介绍</t>
  </si>
  <si>
    <t>名称</t>
  </si>
  <si>
    <t>数据类型</t>
  </si>
  <si>
    <t>数据长度</t>
  </si>
  <si>
    <t>数据值含义</t>
  </si>
  <si>
    <t>最大值</t>
  </si>
  <si>
    <t>单位</t>
  </si>
  <si>
    <t>pid</t>
  </si>
  <si>
    <t>参数偏移</t>
  </si>
  <si>
    <t>统计数据</t>
  </si>
  <si>
    <t>个数</t>
  </si>
  <si>
    <t>占用空间</t>
  </si>
  <si>
    <t>RES</t>
  </si>
  <si>
    <t>预留</t>
  </si>
  <si>
    <t>ResU8_1</t>
  </si>
  <si>
    <t>uint8</t>
  </si>
  <si>
    <t>/</t>
  </si>
  <si>
    <t>ResU8_2</t>
  </si>
  <si>
    <t>int8</t>
  </si>
  <si>
    <t>ResU8_3</t>
  </si>
  <si>
    <t>uint16</t>
  </si>
  <si>
    <t>Res8_1</t>
  </si>
  <si>
    <t>int16</t>
  </si>
  <si>
    <t>Res8_2</t>
  </si>
  <si>
    <t>uint32</t>
  </si>
  <si>
    <t>Res8_3</t>
  </si>
  <si>
    <t>int32</t>
  </si>
  <si>
    <t>ResU16_1</t>
  </si>
  <si>
    <t>float</t>
  </si>
  <si>
    <t>ResU16_2</t>
  </si>
  <si>
    <t>mem</t>
  </si>
  <si>
    <t>ResU16_3</t>
  </si>
  <si>
    <t>总计</t>
  </si>
  <si>
    <t>BYTE</t>
  </si>
  <si>
    <t>Res16_1</t>
  </si>
  <si>
    <t>Res16_2</t>
  </si>
  <si>
    <t>Res16_3</t>
  </si>
  <si>
    <t>ResU32_1</t>
  </si>
  <si>
    <t>ResU32_2</t>
  </si>
  <si>
    <t>ResU32_3</t>
  </si>
  <si>
    <t>Res32_1</t>
  </si>
  <si>
    <t>Res32_2</t>
  </si>
  <si>
    <t>Res32_3</t>
  </si>
  <si>
    <t>ResFloat_1</t>
  </si>
  <si>
    <t>ResFloat_2</t>
  </si>
  <si>
    <t>ResFloat_3</t>
  </si>
  <si>
    <t>ResMem_1</t>
  </si>
  <si>
    <t>ResMem_2</t>
  </si>
  <si>
    <t>ResMem_3</t>
  </si>
  <si>
    <t>SYS</t>
  </si>
  <si>
    <t>SysTick</t>
  </si>
  <si>
    <t>SysTime</t>
  </si>
  <si>
    <t>SysFreq</t>
  </si>
  <si>
    <t>SysSoftMsg</t>
  </si>
  <si>
    <t>属性类型</t>
  </si>
  <si>
    <t>实际起始地址</t>
  </si>
  <si>
    <t>实际数量</t>
  </si>
  <si>
    <t>起始地址</t>
  </si>
  <si>
    <t>最大数量</t>
  </si>
  <si>
    <t>0x0000</t>
  </si>
  <si>
    <t>0x0400</t>
  </si>
  <si>
    <t>0x0800</t>
  </si>
  <si>
    <t>0x0C00</t>
  </si>
  <si>
    <t>0x1000</t>
  </si>
  <si>
    <t>0x1400</t>
  </si>
  <si>
    <t>0x1800</t>
  </si>
  <si>
    <t>0x1C00</t>
  </si>
  <si>
    <t>NULL</t>
  </si>
  <si>
    <t>0x2000</t>
  </si>
  <si>
    <t>实际空间</t>
  </si>
  <si>
    <t>最大空间</t>
  </si>
  <si>
    <t>func</t>
  </si>
  <si>
    <t>十六进制转十进制</t>
  </si>
  <si>
    <t>系统滴答</t>
    <phoneticPr fontId="7" type="noConversion"/>
  </si>
  <si>
    <t>系统时间</t>
    <phoneticPr fontId="7" type="noConversion"/>
  </si>
  <si>
    <t>工作频率</t>
    <phoneticPr fontId="7" type="noConversion"/>
  </si>
  <si>
    <t>软件信息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</si>
</sst>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b/>
      <sz val="8"/>
      <color rgb="FF4D4D4D"/>
      <name val="宋体"/>
      <charset val="134"/>
    </font>
    <font>
      <sz val="11"/>
      <color theme="0"/>
      <name val="Microsoft YaHei UI"/>
      <charset val="134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Protection="0"/>
  </cellStyleXfs>
  <cellXfs count="14">
    <xf numFmtId="0" fontId="0" fillId="0" borderId="0" xfId="0"/>
    <xf numFmtId="0" fontId="1" fillId="0" borderId="0" xfId="0" applyFont="1"/>
    <xf numFmtId="0" fontId="2" fillId="2" borderId="1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1" applyBorder="1" applyAlignment="1">
      <alignment horizontal="center" vertical="center"/>
    </xf>
    <xf numFmtId="0" fontId="4" fillId="4" borderId="1" xfId="2" applyBorder="1" applyAlignment="1">
      <alignment horizontal="center" vertical="center"/>
    </xf>
    <xf numFmtId="0" fontId="2" fillId="2" borderId="2" xfId="3" applyBorder="1" applyAlignment="1">
      <alignment horizontal="center" vertical="center"/>
    </xf>
    <xf numFmtId="0" fontId="4" fillId="4" borderId="1" xfId="2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5" fillId="3" borderId="3" xfId="1" applyFont="1" applyBorder="1" applyAlignment="1">
      <alignment horizontal="center" vertical="center"/>
    </xf>
    <xf numFmtId="0" fontId="5" fillId="3" borderId="4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4">
    <cellStyle name="标题 3 2" xfId="3" xr:uid="{00000000-0005-0000-0000-000031000000}"/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="145" zoomScaleNormal="145" workbookViewId="0">
      <selection activeCell="A20" sqref="A20"/>
    </sheetView>
  </sheetViews>
  <sheetFormatPr defaultColWidth="9" defaultRowHeight="13.8" x14ac:dyDescent="0.25"/>
  <cols>
    <col min="1" max="1" width="25.5546875" customWidth="1"/>
    <col min="2" max="2" width="38.6640625" customWidth="1"/>
  </cols>
  <sheetData>
    <row r="1" spans="1:2" x14ac:dyDescent="0.25">
      <c r="A1" s="11" t="s">
        <v>0</v>
      </c>
      <c r="B1" s="12"/>
    </row>
    <row r="2" spans="1:2" x14ac:dyDescent="0.25">
      <c r="A2" s="9" t="s">
        <v>1</v>
      </c>
      <c r="B2" s="10">
        <v>45492</v>
      </c>
    </row>
    <row r="3" spans="1:2" x14ac:dyDescent="0.25">
      <c r="A3" s="9" t="s">
        <v>2</v>
      </c>
      <c r="B3" s="9" t="s">
        <v>3</v>
      </c>
    </row>
    <row r="4" spans="1:2" x14ac:dyDescent="0.25">
      <c r="A4" s="9" t="s">
        <v>4</v>
      </c>
      <c r="B4" s="9" t="s">
        <v>5</v>
      </c>
    </row>
  </sheetData>
  <mergeCells count="1">
    <mergeCell ref="A1:B1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tabSelected="1" topLeftCell="A17" zoomScale="85" zoomScaleNormal="85" workbookViewId="0">
      <selection activeCell="B30" sqref="B30"/>
    </sheetView>
  </sheetViews>
  <sheetFormatPr defaultColWidth="9" defaultRowHeight="13.8" x14ac:dyDescent="0.25"/>
  <cols>
    <col min="2" max="2" width="14.109375" customWidth="1"/>
    <col min="3" max="3" width="12.88671875" customWidth="1"/>
    <col min="4" max="4" width="15.44140625" customWidth="1"/>
    <col min="5" max="5" width="13.77734375" customWidth="1"/>
    <col min="6" max="6" width="14.109375" customWidth="1"/>
    <col min="10" max="10" width="16.33203125" customWidth="1"/>
    <col min="11" max="11" width="12.5546875" customWidth="1"/>
  </cols>
  <sheetData>
    <row r="1" spans="1:16" ht="15.6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12</v>
      </c>
      <c r="I1" s="2" t="s">
        <v>13</v>
      </c>
      <c r="J1" s="2" t="s">
        <v>14</v>
      </c>
      <c r="K1" s="2" t="s">
        <v>15</v>
      </c>
      <c r="M1" s="7" t="s">
        <v>16</v>
      </c>
      <c r="N1" s="7" t="s">
        <v>17</v>
      </c>
      <c r="O1" s="2" t="s">
        <v>18</v>
      </c>
    </row>
    <row r="2" spans="1:16" x14ac:dyDescent="0.25">
      <c r="A2" s="4" t="s">
        <v>19</v>
      </c>
      <c r="B2" s="4" t="s">
        <v>20</v>
      </c>
      <c r="C2" s="4" t="s">
        <v>21</v>
      </c>
      <c r="D2" s="4" t="s">
        <v>22</v>
      </c>
      <c r="E2" s="4">
        <f>VLOOKUP(D2,config!$A$2:$C$9,3,FALSE)</f>
        <v>1</v>
      </c>
      <c r="F2" s="4" t="s">
        <v>20</v>
      </c>
      <c r="G2" s="4" t="s">
        <v>23</v>
      </c>
      <c r="H2" s="4" t="s">
        <v>23</v>
      </c>
      <c r="I2" s="4" t="s">
        <v>23</v>
      </c>
      <c r="J2" s="4" t="str">
        <f>"0x"&amp;DEC2HEX((VLOOKUP(D2,config!$A$2:$C$9,2,FALSE)*65536)+K2,8)</f>
        <v>0x00000000</v>
      </c>
      <c r="K2" s="4">
        <f>(COUNTIF($D$2:D2,D2)-1)*E2</f>
        <v>0</v>
      </c>
      <c r="M2" s="4" t="s">
        <v>22</v>
      </c>
      <c r="N2" s="4">
        <f>COUNTIF(D:D,config!A2)</f>
        <v>3</v>
      </c>
      <c r="O2" s="4">
        <f>VLOOKUP(config!A2,config!$A$2:$C$9,3,FALSE)*N2</f>
        <v>3</v>
      </c>
    </row>
    <row r="3" spans="1:16" x14ac:dyDescent="0.25">
      <c r="A3" s="4" t="s">
        <v>19</v>
      </c>
      <c r="B3" s="4" t="s">
        <v>20</v>
      </c>
      <c r="C3" s="4" t="s">
        <v>24</v>
      </c>
      <c r="D3" s="4" t="s">
        <v>22</v>
      </c>
      <c r="E3" s="4">
        <f>VLOOKUP(D3,config!$A$2:$C$9,3,FALSE)</f>
        <v>1</v>
      </c>
      <c r="F3" s="4" t="s">
        <v>20</v>
      </c>
      <c r="G3" s="4" t="s">
        <v>23</v>
      </c>
      <c r="H3" s="4" t="s">
        <v>23</v>
      </c>
      <c r="I3" s="4" t="s">
        <v>23</v>
      </c>
      <c r="J3" s="4" t="str">
        <f>"0x"&amp;DEC2HEX((VLOOKUP(D3,config!$A$2:$C$9,2,FALSE)*65536)+K3,8)</f>
        <v>0x00000001</v>
      </c>
      <c r="K3" s="4">
        <f>(COUNTIF($D$2:D3,D3)-1)*E3</f>
        <v>1</v>
      </c>
      <c r="M3" s="4" t="s">
        <v>25</v>
      </c>
      <c r="N3" s="4">
        <f>COUNTIF(D:D,config!A3)</f>
        <v>3</v>
      </c>
      <c r="O3" s="4">
        <f>VLOOKUP(config!A3,config!$A$2:$C$9,3,FALSE)*N3</f>
        <v>3</v>
      </c>
    </row>
    <row r="4" spans="1:16" x14ac:dyDescent="0.25">
      <c r="A4" s="4" t="s">
        <v>19</v>
      </c>
      <c r="B4" s="4" t="s">
        <v>20</v>
      </c>
      <c r="C4" s="4" t="s">
        <v>26</v>
      </c>
      <c r="D4" s="4" t="s">
        <v>22</v>
      </c>
      <c r="E4" s="4">
        <f>VLOOKUP(D4,config!$A$2:$C$9,3,FALSE)</f>
        <v>1</v>
      </c>
      <c r="F4" s="4" t="s">
        <v>20</v>
      </c>
      <c r="G4" s="4" t="s">
        <v>23</v>
      </c>
      <c r="H4" s="4" t="s">
        <v>23</v>
      </c>
      <c r="I4" s="4" t="s">
        <v>23</v>
      </c>
      <c r="J4" s="4" t="str">
        <f>"0x"&amp;DEC2HEX((VLOOKUP(D4,config!$A$2:$C$9,2,FALSE)*65536)+K4,8)</f>
        <v>0x00000002</v>
      </c>
      <c r="K4" s="4">
        <f>(COUNTIF($D$2:D4,D4)-1)*E4</f>
        <v>2</v>
      </c>
      <c r="M4" s="4" t="s">
        <v>27</v>
      </c>
      <c r="N4" s="4">
        <f>COUNTIF(D:D,config!A4)</f>
        <v>3</v>
      </c>
      <c r="O4" s="4">
        <f>VLOOKUP(config!A4,config!$A$2:$C$9,3,FALSE)*N4</f>
        <v>6</v>
      </c>
    </row>
    <row r="5" spans="1:16" x14ac:dyDescent="0.25">
      <c r="A5" s="4" t="s">
        <v>19</v>
      </c>
      <c r="B5" s="4" t="s">
        <v>20</v>
      </c>
      <c r="C5" s="4" t="s">
        <v>28</v>
      </c>
      <c r="D5" s="4" t="s">
        <v>25</v>
      </c>
      <c r="E5" s="4">
        <f>VLOOKUP(D5,config!$A$2:$C$9,3,FALSE)</f>
        <v>1</v>
      </c>
      <c r="F5" s="4" t="s">
        <v>20</v>
      </c>
      <c r="G5" s="4" t="s">
        <v>23</v>
      </c>
      <c r="H5" s="4" t="s">
        <v>23</v>
      </c>
      <c r="I5" s="4" t="s">
        <v>23</v>
      </c>
      <c r="J5" s="4" t="str">
        <f>"0x"&amp;DEC2HEX((VLOOKUP(D5,config!$A$2:$C$9,2,FALSE)*65536)+K5,8)</f>
        <v>0x00010000</v>
      </c>
      <c r="K5" s="4">
        <f>(COUNTIF($D$2:D5,D5)-1)*E5</f>
        <v>0</v>
      </c>
      <c r="M5" s="4" t="s">
        <v>29</v>
      </c>
      <c r="N5" s="4">
        <f>COUNTIF(D:D,config!A5)</f>
        <v>3</v>
      </c>
      <c r="O5" s="4">
        <f>VLOOKUP(config!A5,config!$A$2:$C$9,3,FALSE)*N5</f>
        <v>6</v>
      </c>
    </row>
    <row r="6" spans="1:16" x14ac:dyDescent="0.25">
      <c r="A6" s="4" t="s">
        <v>19</v>
      </c>
      <c r="B6" s="4" t="s">
        <v>20</v>
      </c>
      <c r="C6" s="4" t="s">
        <v>30</v>
      </c>
      <c r="D6" s="4" t="s">
        <v>25</v>
      </c>
      <c r="E6" s="4">
        <f>VLOOKUP(D6,config!$A$2:$C$9,3,FALSE)</f>
        <v>1</v>
      </c>
      <c r="F6" s="4" t="s">
        <v>20</v>
      </c>
      <c r="G6" s="4" t="s">
        <v>23</v>
      </c>
      <c r="H6" s="4" t="s">
        <v>23</v>
      </c>
      <c r="I6" s="4" t="s">
        <v>23</v>
      </c>
      <c r="J6" s="4" t="str">
        <f>"0x"&amp;DEC2HEX((VLOOKUP(D6,config!$A$2:$C$9,2,FALSE)*65536)+K6,8)</f>
        <v>0x00010001</v>
      </c>
      <c r="K6" s="4">
        <f>(COUNTIF($D$2:D6,D6)-1)*E6</f>
        <v>1</v>
      </c>
      <c r="M6" s="4" t="s">
        <v>31</v>
      </c>
      <c r="N6" s="4">
        <f>COUNTIF(D:D,config!A6)</f>
        <v>6</v>
      </c>
      <c r="O6" s="4">
        <f>VLOOKUP(config!A6,config!$A$2:$C$9,3,FALSE)*N6</f>
        <v>24</v>
      </c>
    </row>
    <row r="7" spans="1:16" x14ac:dyDescent="0.25">
      <c r="A7" s="4" t="s">
        <v>19</v>
      </c>
      <c r="B7" s="4" t="s">
        <v>20</v>
      </c>
      <c r="C7" s="4" t="s">
        <v>32</v>
      </c>
      <c r="D7" s="4" t="s">
        <v>25</v>
      </c>
      <c r="E7" s="4">
        <f>VLOOKUP(D7,config!$A$2:$C$9,3,FALSE)</f>
        <v>1</v>
      </c>
      <c r="F7" s="4" t="s">
        <v>20</v>
      </c>
      <c r="G7" s="4" t="s">
        <v>23</v>
      </c>
      <c r="H7" s="4" t="s">
        <v>23</v>
      </c>
      <c r="I7" s="4" t="s">
        <v>23</v>
      </c>
      <c r="J7" s="4" t="str">
        <f>"0x"&amp;DEC2HEX((VLOOKUP(D7,config!$A$2:$C$9,2,FALSE)*65536)+K7,8)</f>
        <v>0x00010002</v>
      </c>
      <c r="K7" s="4">
        <f>(COUNTIF($D$2:D7,D7)-1)*E7</f>
        <v>2</v>
      </c>
      <c r="M7" s="4" t="s">
        <v>33</v>
      </c>
      <c r="N7" s="4">
        <f>COUNTIF(D:D,config!A7)</f>
        <v>3</v>
      </c>
      <c r="O7" s="4">
        <f>VLOOKUP(config!A7,config!$A$2:$C$9,3,FALSE)*N7</f>
        <v>12</v>
      </c>
    </row>
    <row r="8" spans="1:16" x14ac:dyDescent="0.25">
      <c r="A8" s="4" t="s">
        <v>19</v>
      </c>
      <c r="B8" s="4" t="s">
        <v>20</v>
      </c>
      <c r="C8" s="4" t="s">
        <v>34</v>
      </c>
      <c r="D8" s="4" t="s">
        <v>27</v>
      </c>
      <c r="E8" s="4">
        <f>VLOOKUP(D8,config!$A$2:$C$9,3,FALSE)</f>
        <v>2</v>
      </c>
      <c r="F8" s="4" t="s">
        <v>20</v>
      </c>
      <c r="G8" s="4" t="s">
        <v>23</v>
      </c>
      <c r="H8" s="4" t="s">
        <v>23</v>
      </c>
      <c r="I8" s="4" t="s">
        <v>23</v>
      </c>
      <c r="J8" s="4" t="str">
        <f>"0x"&amp;DEC2HEX((VLOOKUP(D8,config!$A$2:$C$9,2,FALSE)*65536)+K8,8)</f>
        <v>0x00020000</v>
      </c>
      <c r="K8" s="4">
        <f>(COUNTIF($D$2:D8,D8)-1)*E8</f>
        <v>0</v>
      </c>
      <c r="M8" s="4" t="s">
        <v>35</v>
      </c>
      <c r="N8" s="4">
        <f>COUNTIF(D:D,config!A8)</f>
        <v>3</v>
      </c>
      <c r="O8" s="4">
        <f>VLOOKUP(config!A8,config!$A$2:$C$9,3,FALSE)*N8</f>
        <v>12</v>
      </c>
    </row>
    <row r="9" spans="1:16" x14ac:dyDescent="0.25">
      <c r="A9" s="4" t="s">
        <v>19</v>
      </c>
      <c r="B9" s="4" t="s">
        <v>20</v>
      </c>
      <c r="C9" s="4" t="s">
        <v>36</v>
      </c>
      <c r="D9" s="4" t="s">
        <v>27</v>
      </c>
      <c r="E9" s="4">
        <f>VLOOKUP(D9,config!$A$2:$C$9,3,FALSE)</f>
        <v>2</v>
      </c>
      <c r="F9" s="4" t="s">
        <v>20</v>
      </c>
      <c r="G9" s="4" t="s">
        <v>23</v>
      </c>
      <c r="H9" s="4" t="s">
        <v>23</v>
      </c>
      <c r="I9" s="4" t="s">
        <v>23</v>
      </c>
      <c r="J9" s="4" t="str">
        <f>"0x"&amp;DEC2HEX((VLOOKUP(D9,config!$A$2:$C$9,2,FALSE)*65536)+K9,8)</f>
        <v>0x00020002</v>
      </c>
      <c r="K9" s="4">
        <f>(COUNTIF($D$2:D9,D9)-1)*E9</f>
        <v>2</v>
      </c>
      <c r="M9" s="4" t="s">
        <v>37</v>
      </c>
      <c r="N9" s="4">
        <f>COUNTIF(D:D,config!A9)</f>
        <v>4</v>
      </c>
      <c r="O9" s="4">
        <f>VLOOKUP(config!A9,config!$A$2:$C$9,3,FALSE)*N9</f>
        <v>256</v>
      </c>
    </row>
    <row r="10" spans="1:16" x14ac:dyDescent="0.25">
      <c r="A10" s="4" t="s">
        <v>19</v>
      </c>
      <c r="B10" s="4" t="s">
        <v>20</v>
      </c>
      <c r="C10" s="4" t="s">
        <v>38</v>
      </c>
      <c r="D10" s="4" t="s">
        <v>27</v>
      </c>
      <c r="E10" s="4">
        <f>VLOOKUP(D10,config!$A$2:$C$9,3,FALSE)</f>
        <v>2</v>
      </c>
      <c r="F10" s="4" t="s">
        <v>20</v>
      </c>
      <c r="G10" s="4" t="s">
        <v>23</v>
      </c>
      <c r="H10" s="4" t="s">
        <v>23</v>
      </c>
      <c r="I10" s="4" t="s">
        <v>23</v>
      </c>
      <c r="J10" s="4" t="str">
        <f>"0x"&amp;DEC2HEX((VLOOKUP(D10,config!$A$2:$C$9,2,FALSE)*65536)+K10,8)</f>
        <v>0x00020004</v>
      </c>
      <c r="K10" s="4">
        <f>(COUNTIF($D$2:D10,D10)-1)*E10</f>
        <v>4</v>
      </c>
      <c r="M10" s="6" t="s">
        <v>39</v>
      </c>
      <c r="N10" s="8">
        <f>SUM(N2:N9)</f>
        <v>28</v>
      </c>
      <c r="O10" s="8">
        <f>SUM(O2:O9)</f>
        <v>322</v>
      </c>
      <c r="P10" t="s">
        <v>40</v>
      </c>
    </row>
    <row r="11" spans="1:16" x14ac:dyDescent="0.25">
      <c r="A11" s="4" t="s">
        <v>19</v>
      </c>
      <c r="B11" s="4" t="s">
        <v>20</v>
      </c>
      <c r="C11" s="4" t="s">
        <v>41</v>
      </c>
      <c r="D11" s="4" t="s">
        <v>29</v>
      </c>
      <c r="E11" s="4">
        <f>VLOOKUP(D11,config!$A$2:$C$9,3,FALSE)</f>
        <v>2</v>
      </c>
      <c r="F11" s="4" t="s">
        <v>20</v>
      </c>
      <c r="G11" s="4" t="s">
        <v>23</v>
      </c>
      <c r="H11" s="4" t="s">
        <v>23</v>
      </c>
      <c r="I11" s="4" t="s">
        <v>23</v>
      </c>
      <c r="J11" s="4" t="str">
        <f>"0x"&amp;DEC2HEX((VLOOKUP(D11,config!$A$2:$C$9,2,FALSE)*65536)+K11,8)</f>
        <v>0x00030000</v>
      </c>
      <c r="K11" s="4">
        <f>(COUNTIF($D$2:D11,D11)-1)*E11</f>
        <v>0</v>
      </c>
    </row>
    <row r="12" spans="1:16" x14ac:dyDescent="0.25">
      <c r="A12" s="4" t="s">
        <v>19</v>
      </c>
      <c r="B12" s="4" t="s">
        <v>20</v>
      </c>
      <c r="C12" s="4" t="s">
        <v>42</v>
      </c>
      <c r="D12" s="4" t="s">
        <v>29</v>
      </c>
      <c r="E12" s="4">
        <f>VLOOKUP(D12,config!$A$2:$C$9,3,FALSE)</f>
        <v>2</v>
      </c>
      <c r="F12" s="4" t="s">
        <v>20</v>
      </c>
      <c r="G12" s="4" t="s">
        <v>23</v>
      </c>
      <c r="H12" s="4" t="s">
        <v>23</v>
      </c>
      <c r="I12" s="4" t="s">
        <v>23</v>
      </c>
      <c r="J12" s="4" t="str">
        <f>"0x"&amp;DEC2HEX((VLOOKUP(D12,config!$A$2:$C$9,2,FALSE)*65536)+K12,8)</f>
        <v>0x00030002</v>
      </c>
      <c r="K12" s="4">
        <f>(COUNTIF($D$2:D12,D12)-1)*E12</f>
        <v>2</v>
      </c>
    </row>
    <row r="13" spans="1:16" x14ac:dyDescent="0.25">
      <c r="A13" s="4" t="s">
        <v>19</v>
      </c>
      <c r="B13" s="4" t="s">
        <v>20</v>
      </c>
      <c r="C13" s="4" t="s">
        <v>43</v>
      </c>
      <c r="D13" s="4" t="s">
        <v>29</v>
      </c>
      <c r="E13" s="4">
        <f>VLOOKUP(D13,config!$A$2:$C$9,3,FALSE)</f>
        <v>2</v>
      </c>
      <c r="F13" s="4" t="s">
        <v>20</v>
      </c>
      <c r="G13" s="4" t="s">
        <v>23</v>
      </c>
      <c r="H13" s="4" t="s">
        <v>23</v>
      </c>
      <c r="I13" s="4" t="s">
        <v>23</v>
      </c>
      <c r="J13" s="4" t="str">
        <f>"0x"&amp;DEC2HEX((VLOOKUP(D13,config!$A$2:$C$9,2,FALSE)*65536)+K13,8)</f>
        <v>0x00030004</v>
      </c>
      <c r="K13" s="4">
        <f>(COUNTIF($D$2:D13,D13)-1)*E13</f>
        <v>4</v>
      </c>
    </row>
    <row r="14" spans="1:16" x14ac:dyDescent="0.25">
      <c r="A14" s="4" t="s">
        <v>19</v>
      </c>
      <c r="B14" s="4" t="s">
        <v>20</v>
      </c>
      <c r="C14" s="4" t="s">
        <v>44</v>
      </c>
      <c r="D14" s="4" t="s">
        <v>31</v>
      </c>
      <c r="E14" s="4">
        <f>VLOOKUP(D14,config!$A$2:$C$9,3,FALSE)</f>
        <v>4</v>
      </c>
      <c r="F14" s="4" t="s">
        <v>20</v>
      </c>
      <c r="G14" s="4" t="s">
        <v>23</v>
      </c>
      <c r="H14" s="4" t="s">
        <v>23</v>
      </c>
      <c r="I14" s="4" t="s">
        <v>23</v>
      </c>
      <c r="J14" s="4" t="str">
        <f>"0x"&amp;DEC2HEX((VLOOKUP(D14,config!$A$2:$C$9,2,FALSE)*65536)+K14,8)</f>
        <v>0x00040000</v>
      </c>
      <c r="K14" s="4">
        <f>(COUNTIF($D$2:D14,D14)-1)*E14</f>
        <v>0</v>
      </c>
    </row>
    <row r="15" spans="1:16" x14ac:dyDescent="0.25">
      <c r="A15" s="4" t="s">
        <v>19</v>
      </c>
      <c r="B15" s="4" t="s">
        <v>20</v>
      </c>
      <c r="C15" s="4" t="s">
        <v>45</v>
      </c>
      <c r="D15" s="4" t="s">
        <v>31</v>
      </c>
      <c r="E15" s="4">
        <f>VLOOKUP(D15,config!$A$2:$C$9,3,FALSE)</f>
        <v>4</v>
      </c>
      <c r="F15" s="4" t="s">
        <v>20</v>
      </c>
      <c r="G15" s="4" t="s">
        <v>23</v>
      </c>
      <c r="H15" s="4" t="s">
        <v>23</v>
      </c>
      <c r="I15" s="4" t="s">
        <v>23</v>
      </c>
      <c r="J15" s="4" t="str">
        <f>"0x"&amp;DEC2HEX((VLOOKUP(D15,config!$A$2:$C$9,2,FALSE)*65536)+K15,8)</f>
        <v>0x00040004</v>
      </c>
      <c r="K15" s="4">
        <f>(COUNTIF($D$2:D15,D15)-1)*E15</f>
        <v>4</v>
      </c>
    </row>
    <row r="16" spans="1:16" x14ac:dyDescent="0.25">
      <c r="A16" s="4" t="s">
        <v>19</v>
      </c>
      <c r="B16" s="4" t="s">
        <v>20</v>
      </c>
      <c r="C16" s="4" t="s">
        <v>46</v>
      </c>
      <c r="D16" s="4" t="s">
        <v>31</v>
      </c>
      <c r="E16" s="4">
        <f>VLOOKUP(D16,config!$A$2:$C$9,3,FALSE)</f>
        <v>4</v>
      </c>
      <c r="F16" s="4" t="s">
        <v>20</v>
      </c>
      <c r="G16" s="4" t="s">
        <v>23</v>
      </c>
      <c r="H16" s="4" t="s">
        <v>23</v>
      </c>
      <c r="I16" s="4" t="s">
        <v>23</v>
      </c>
      <c r="J16" s="4" t="str">
        <f>"0x"&amp;DEC2HEX((VLOOKUP(D16,config!$A$2:$C$9,2,FALSE)*65536)+K16,8)</f>
        <v>0x00040008</v>
      </c>
      <c r="K16" s="4">
        <f>(COUNTIF($D$2:D16,D16)-1)*E16</f>
        <v>8</v>
      </c>
    </row>
    <row r="17" spans="1:11" x14ac:dyDescent="0.25">
      <c r="A17" s="4" t="s">
        <v>19</v>
      </c>
      <c r="B17" s="4" t="s">
        <v>20</v>
      </c>
      <c r="C17" s="4" t="s">
        <v>47</v>
      </c>
      <c r="D17" s="4" t="s">
        <v>33</v>
      </c>
      <c r="E17" s="4">
        <f>VLOOKUP(D17,config!$A$2:$C$9,3,FALSE)</f>
        <v>4</v>
      </c>
      <c r="F17" s="4" t="s">
        <v>20</v>
      </c>
      <c r="G17" s="4" t="s">
        <v>23</v>
      </c>
      <c r="H17" s="4" t="s">
        <v>23</v>
      </c>
      <c r="I17" s="4" t="s">
        <v>23</v>
      </c>
      <c r="J17" s="4" t="str">
        <f>"0x"&amp;DEC2HEX((VLOOKUP(D17,config!$A$2:$C$9,2,FALSE)*65536)+K17,8)</f>
        <v>0x00050000</v>
      </c>
      <c r="K17" s="4">
        <f>(COUNTIF($D$2:D17,D17)-1)*E17</f>
        <v>0</v>
      </c>
    </row>
    <row r="18" spans="1:11" x14ac:dyDescent="0.25">
      <c r="A18" s="4" t="s">
        <v>19</v>
      </c>
      <c r="B18" s="4" t="s">
        <v>20</v>
      </c>
      <c r="C18" s="4" t="s">
        <v>48</v>
      </c>
      <c r="D18" s="4" t="s">
        <v>33</v>
      </c>
      <c r="E18" s="4">
        <f>VLOOKUP(D18,config!$A$2:$C$9,3,FALSE)</f>
        <v>4</v>
      </c>
      <c r="F18" s="4" t="s">
        <v>20</v>
      </c>
      <c r="G18" s="4" t="s">
        <v>23</v>
      </c>
      <c r="H18" s="4" t="s">
        <v>23</v>
      </c>
      <c r="I18" s="4" t="s">
        <v>23</v>
      </c>
      <c r="J18" s="4" t="str">
        <f>"0x"&amp;DEC2HEX((VLOOKUP(D18,config!$A$2:$C$9,2,FALSE)*65536)+K18,8)</f>
        <v>0x00050004</v>
      </c>
      <c r="K18" s="4">
        <f>(COUNTIF($D$2:D18,D18)-1)*E18</f>
        <v>4</v>
      </c>
    </row>
    <row r="19" spans="1:11" x14ac:dyDescent="0.25">
      <c r="A19" s="4" t="s">
        <v>19</v>
      </c>
      <c r="B19" s="4" t="s">
        <v>20</v>
      </c>
      <c r="C19" s="4" t="s">
        <v>49</v>
      </c>
      <c r="D19" s="4" t="s">
        <v>33</v>
      </c>
      <c r="E19" s="4">
        <f>VLOOKUP(D19,config!$A$2:$C$9,3,FALSE)</f>
        <v>4</v>
      </c>
      <c r="F19" s="4" t="s">
        <v>20</v>
      </c>
      <c r="G19" s="4" t="s">
        <v>23</v>
      </c>
      <c r="H19" s="4" t="s">
        <v>23</v>
      </c>
      <c r="I19" s="4" t="s">
        <v>23</v>
      </c>
      <c r="J19" s="4" t="str">
        <f>"0x"&amp;DEC2HEX((VLOOKUP(D19,config!$A$2:$C$9,2,FALSE)*65536)+K19,8)</f>
        <v>0x00050008</v>
      </c>
      <c r="K19" s="4">
        <f>(COUNTIF($D$2:D19,D19)-1)*E19</f>
        <v>8</v>
      </c>
    </row>
    <row r="20" spans="1:11" x14ac:dyDescent="0.25">
      <c r="A20" s="4" t="s">
        <v>19</v>
      </c>
      <c r="B20" s="4" t="s">
        <v>20</v>
      </c>
      <c r="C20" s="4" t="s">
        <v>50</v>
      </c>
      <c r="D20" s="4" t="s">
        <v>35</v>
      </c>
      <c r="E20" s="4">
        <f>VLOOKUP(D20,config!$A$2:$C$9,3,FALSE)</f>
        <v>4</v>
      </c>
      <c r="F20" s="4" t="s">
        <v>20</v>
      </c>
      <c r="G20" s="4" t="s">
        <v>23</v>
      </c>
      <c r="H20" s="4" t="s">
        <v>23</v>
      </c>
      <c r="I20" s="4" t="s">
        <v>23</v>
      </c>
      <c r="J20" s="4" t="str">
        <f>"0x"&amp;DEC2HEX((VLOOKUP(D20,config!$A$2:$C$9,2,FALSE)*65536)+K20,8)</f>
        <v>0x00060000</v>
      </c>
      <c r="K20" s="4">
        <f>(COUNTIF($D$2:D20,D20)-1)*E20</f>
        <v>0</v>
      </c>
    </row>
    <row r="21" spans="1:11" x14ac:dyDescent="0.25">
      <c r="A21" s="4" t="s">
        <v>19</v>
      </c>
      <c r="B21" s="4" t="s">
        <v>20</v>
      </c>
      <c r="C21" s="4" t="s">
        <v>51</v>
      </c>
      <c r="D21" s="4" t="s">
        <v>35</v>
      </c>
      <c r="E21" s="4">
        <f>VLOOKUP(D21,config!$A$2:$C$9,3,FALSE)</f>
        <v>4</v>
      </c>
      <c r="F21" s="4" t="s">
        <v>20</v>
      </c>
      <c r="G21" s="4" t="s">
        <v>23</v>
      </c>
      <c r="H21" s="4" t="s">
        <v>23</v>
      </c>
      <c r="I21" s="4" t="s">
        <v>23</v>
      </c>
      <c r="J21" s="4" t="str">
        <f>"0x"&amp;DEC2HEX((VLOOKUP(D21,config!$A$2:$C$9,2,FALSE)*65536)+K21,8)</f>
        <v>0x00060004</v>
      </c>
      <c r="K21" s="4">
        <f>(COUNTIF($D$2:D21,D21)-1)*E21</f>
        <v>4</v>
      </c>
    </row>
    <row r="22" spans="1:11" x14ac:dyDescent="0.25">
      <c r="A22" s="4" t="s">
        <v>19</v>
      </c>
      <c r="B22" s="4" t="s">
        <v>20</v>
      </c>
      <c r="C22" s="4" t="s">
        <v>52</v>
      </c>
      <c r="D22" s="4" t="s">
        <v>35</v>
      </c>
      <c r="E22" s="4">
        <f>VLOOKUP(D22,config!$A$2:$C$9,3,FALSE)</f>
        <v>4</v>
      </c>
      <c r="F22" s="4" t="s">
        <v>20</v>
      </c>
      <c r="G22" s="4" t="s">
        <v>23</v>
      </c>
      <c r="H22" s="4" t="s">
        <v>23</v>
      </c>
      <c r="I22" s="4" t="s">
        <v>23</v>
      </c>
      <c r="J22" s="4" t="str">
        <f>"0x"&amp;DEC2HEX((VLOOKUP(D22,config!$A$2:$C$9,2,FALSE)*65536)+K22,8)</f>
        <v>0x00060008</v>
      </c>
      <c r="K22" s="4">
        <f>(COUNTIF($D$2:D22,D22)-1)*E22</f>
        <v>8</v>
      </c>
    </row>
    <row r="23" spans="1:11" x14ac:dyDescent="0.25">
      <c r="A23" s="4" t="s">
        <v>19</v>
      </c>
      <c r="B23" s="4" t="s">
        <v>20</v>
      </c>
      <c r="C23" s="4" t="s">
        <v>53</v>
      </c>
      <c r="D23" s="4" t="s">
        <v>37</v>
      </c>
      <c r="E23" s="4">
        <f>VLOOKUP(D23,config!$A$2:$C$9,3,FALSE)</f>
        <v>64</v>
      </c>
      <c r="F23" s="4" t="s">
        <v>20</v>
      </c>
      <c r="G23" s="4" t="s">
        <v>23</v>
      </c>
      <c r="H23" s="4" t="s">
        <v>23</v>
      </c>
      <c r="I23" s="4" t="s">
        <v>23</v>
      </c>
      <c r="J23" s="4" t="str">
        <f>"0x"&amp;DEC2HEX((VLOOKUP(D23,config!$A$2:$C$9,2,FALSE)*65536)+K23,8)</f>
        <v>0x00070000</v>
      </c>
      <c r="K23" s="4">
        <f>(COUNTIF($D$2:D23,D23)-1)*E23</f>
        <v>0</v>
      </c>
    </row>
    <row r="24" spans="1:11" x14ac:dyDescent="0.25">
      <c r="A24" s="4" t="s">
        <v>19</v>
      </c>
      <c r="B24" s="4" t="s">
        <v>20</v>
      </c>
      <c r="C24" s="4" t="s">
        <v>54</v>
      </c>
      <c r="D24" s="4" t="s">
        <v>37</v>
      </c>
      <c r="E24" s="4">
        <f>VLOOKUP(D24,config!$A$2:$C$9,3,FALSE)</f>
        <v>64</v>
      </c>
      <c r="F24" s="4" t="s">
        <v>20</v>
      </c>
      <c r="G24" s="4" t="s">
        <v>23</v>
      </c>
      <c r="H24" s="4" t="s">
        <v>23</v>
      </c>
      <c r="I24" s="4" t="s">
        <v>23</v>
      </c>
      <c r="J24" s="4" t="str">
        <f>"0x"&amp;DEC2HEX((VLOOKUP(D24,config!$A$2:$C$9,2,FALSE)*65536)+K24,8)</f>
        <v>0x00070040</v>
      </c>
      <c r="K24" s="4">
        <f>(COUNTIF($D$2:D24,D24)-1)*E24</f>
        <v>64</v>
      </c>
    </row>
    <row r="25" spans="1:11" x14ac:dyDescent="0.25">
      <c r="A25" s="4" t="s">
        <v>19</v>
      </c>
      <c r="B25" s="4" t="s">
        <v>20</v>
      </c>
      <c r="C25" s="4" t="s">
        <v>55</v>
      </c>
      <c r="D25" s="4" t="s">
        <v>37</v>
      </c>
      <c r="E25" s="4">
        <f>VLOOKUP(D25,config!$A$2:$C$9,3,FALSE)</f>
        <v>64</v>
      </c>
      <c r="F25" s="4" t="s">
        <v>20</v>
      </c>
      <c r="G25" s="4" t="s">
        <v>23</v>
      </c>
      <c r="H25" s="4" t="s">
        <v>23</v>
      </c>
      <c r="I25" s="4" t="s">
        <v>23</v>
      </c>
      <c r="J25" s="4" t="str">
        <f>"0x"&amp;DEC2HEX((VLOOKUP(D25,config!$A$2:$C$9,2,FALSE)*65536)+K25,8)</f>
        <v>0x00070080</v>
      </c>
      <c r="K25" s="4">
        <f>(COUNTIF($D$2:D25,D25)-1)*E25</f>
        <v>128</v>
      </c>
    </row>
    <row r="26" spans="1:11" x14ac:dyDescent="0.25">
      <c r="A26" s="4" t="s">
        <v>56</v>
      </c>
      <c r="B26" s="13" t="s">
        <v>80</v>
      </c>
      <c r="C26" s="4" t="s">
        <v>57</v>
      </c>
      <c r="D26" s="4" t="s">
        <v>31</v>
      </c>
      <c r="E26" s="4">
        <f>VLOOKUP(D26,config!$A$2:$C$9,3,FALSE)</f>
        <v>4</v>
      </c>
      <c r="F26" s="4" t="s">
        <v>20</v>
      </c>
      <c r="G26" s="4" t="s">
        <v>23</v>
      </c>
      <c r="H26" s="4" t="s">
        <v>23</v>
      </c>
      <c r="I26" s="4" t="s">
        <v>23</v>
      </c>
      <c r="J26" s="4" t="str">
        <f>"0x"&amp;DEC2HEX((VLOOKUP(D26,config!$A$2:$C$9,2,FALSE)*65536)+K26,8)</f>
        <v>0x0004000C</v>
      </c>
      <c r="K26" s="4">
        <f>(COUNTIF($D$2:D26,D26)-1)*E26</f>
        <v>12</v>
      </c>
    </row>
    <row r="27" spans="1:11" x14ac:dyDescent="0.25">
      <c r="A27" s="4" t="s">
        <v>56</v>
      </c>
      <c r="B27" s="13" t="s">
        <v>81</v>
      </c>
      <c r="C27" s="4" t="s">
        <v>58</v>
      </c>
      <c r="D27" s="4" t="s">
        <v>31</v>
      </c>
      <c r="E27" s="4">
        <f>VLOOKUP(D27,config!$A$2:$C$9,3,FALSE)</f>
        <v>4</v>
      </c>
      <c r="F27" s="4" t="s">
        <v>20</v>
      </c>
      <c r="G27" s="4" t="s">
        <v>23</v>
      </c>
      <c r="H27" s="4" t="s">
        <v>23</v>
      </c>
      <c r="I27" s="4" t="s">
        <v>23</v>
      </c>
      <c r="J27" s="4" t="str">
        <f>"0x"&amp;DEC2HEX((VLOOKUP(D27,config!$A$2:$C$9,2,FALSE)*65536)+K27,8)</f>
        <v>0x00040010</v>
      </c>
      <c r="K27" s="4">
        <f>(COUNTIF($D$2:D27,D27)-1)*E27</f>
        <v>16</v>
      </c>
    </row>
    <row r="28" spans="1:11" x14ac:dyDescent="0.25">
      <c r="A28" s="4" t="s">
        <v>56</v>
      </c>
      <c r="B28" s="13" t="s">
        <v>82</v>
      </c>
      <c r="C28" s="4" t="s">
        <v>59</v>
      </c>
      <c r="D28" s="4" t="s">
        <v>31</v>
      </c>
      <c r="E28" s="4">
        <f>VLOOKUP(D28,config!$A$2:$C$9,3,FALSE)</f>
        <v>4</v>
      </c>
      <c r="F28" s="4" t="s">
        <v>20</v>
      </c>
      <c r="G28" s="4" t="s">
        <v>23</v>
      </c>
      <c r="H28" s="4" t="s">
        <v>23</v>
      </c>
      <c r="I28" s="4" t="s">
        <v>23</v>
      </c>
      <c r="J28" s="4" t="str">
        <f>"0x"&amp;DEC2HEX((VLOOKUP(D28,config!$A$2:$C$9,2,FALSE)*65536)+K28,8)</f>
        <v>0x00040014</v>
      </c>
      <c r="K28" s="4">
        <f>(COUNTIF($D$2:D28,D28)-1)*E28</f>
        <v>20</v>
      </c>
    </row>
    <row r="29" spans="1:11" x14ac:dyDescent="0.25">
      <c r="A29" s="4" t="s">
        <v>56</v>
      </c>
      <c r="B29" s="13" t="s">
        <v>83</v>
      </c>
      <c r="C29" s="4" t="s">
        <v>60</v>
      </c>
      <c r="D29" s="4" t="s">
        <v>37</v>
      </c>
      <c r="E29" s="4">
        <f>VLOOKUP(D29,config!$A$2:$C$9,3,FALSE)</f>
        <v>64</v>
      </c>
      <c r="F29" s="4" t="s">
        <v>20</v>
      </c>
      <c r="G29" s="4" t="s">
        <v>23</v>
      </c>
      <c r="H29" s="4" t="s">
        <v>23</v>
      </c>
      <c r="I29" s="4" t="s">
        <v>23</v>
      </c>
      <c r="J29" s="4" t="str">
        <f>"0x"&amp;DEC2HEX((VLOOKUP(D29,config!$A$2:$C$9,2,FALSE)*65536)+K29,8)</f>
        <v>0x000700C0</v>
      </c>
      <c r="K29" s="4">
        <f>(COUNTIF($D$2:D29,D29)-1)*E29</f>
        <v>192</v>
      </c>
    </row>
  </sheetData>
  <autoFilter ref="A1:K29" xr:uid="{00000000-0009-0000-0000-000001000000}"/>
  <phoneticPr fontId="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config!$A$2:$A$9</xm:f>
          </x14:formula1>
          <xm:sqref>D1 D8 D9 D10 D11 D12 D13 D14 D15 D16 D17 D18 D19 D20 D21 D22 D23 D24 D25 D2:D4 D5:D7 D26:D29 D30:D1048576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zoomScale="115" zoomScaleNormal="115" workbookViewId="0">
      <selection activeCell="D22" sqref="D22"/>
    </sheetView>
  </sheetViews>
  <sheetFormatPr defaultColWidth="9" defaultRowHeight="13.8" x14ac:dyDescent="0.25"/>
  <cols>
    <col min="6" max="6" width="14.77734375" customWidth="1"/>
    <col min="7" max="7" width="16.33203125" customWidth="1"/>
    <col min="8" max="8" width="9.109375" customWidth="1"/>
    <col min="10" max="10" width="10.77734375" customWidth="1"/>
    <col min="11" max="11" width="16.33203125" customWidth="1"/>
  </cols>
  <sheetData>
    <row r="1" spans="1:11" ht="15.6" x14ac:dyDescent="0.25">
      <c r="A1" s="2" t="s">
        <v>9</v>
      </c>
      <c r="B1" s="2" t="s">
        <v>61</v>
      </c>
      <c r="C1" s="2" t="s">
        <v>10</v>
      </c>
      <c r="D1" s="3"/>
      <c r="E1" s="2" t="s">
        <v>9</v>
      </c>
      <c r="F1" s="2" t="s">
        <v>62</v>
      </c>
      <c r="G1" s="2" t="s">
        <v>63</v>
      </c>
      <c r="I1" s="2" t="s">
        <v>9</v>
      </c>
      <c r="J1" s="2" t="s">
        <v>64</v>
      </c>
      <c r="K1" s="2" t="s">
        <v>65</v>
      </c>
    </row>
    <row r="2" spans="1:11" x14ac:dyDescent="0.25">
      <c r="A2" s="4" t="s">
        <v>22</v>
      </c>
      <c r="B2" s="4">
        <v>0</v>
      </c>
      <c r="C2" s="4">
        <v>1</v>
      </c>
      <c r="D2" s="3"/>
      <c r="E2" s="4" t="s">
        <v>22</v>
      </c>
      <c r="F2" s="4" t="str">
        <f>"0x"&amp;DEC2HEX(0,4)</f>
        <v>0x0000</v>
      </c>
      <c r="G2" s="4">
        <f>attr!N2</f>
        <v>3</v>
      </c>
      <c r="I2" s="4" t="s">
        <v>22</v>
      </c>
      <c r="J2" s="4" t="s">
        <v>66</v>
      </c>
      <c r="K2" s="4">
        <f>(HEX2DEC(RIGHT(J3,LEN(J3)-2))-HEX2DEC(RIGHT(J2,LEN(J2)-2)))/C2</f>
        <v>1024</v>
      </c>
    </row>
    <row r="3" spans="1:11" x14ac:dyDescent="0.25">
      <c r="A3" s="4" t="s">
        <v>25</v>
      </c>
      <c r="B3" s="4">
        <v>1</v>
      </c>
      <c r="C3" s="4">
        <v>1</v>
      </c>
      <c r="D3" s="3"/>
      <c r="E3" s="4" t="s">
        <v>25</v>
      </c>
      <c r="F3" s="4" t="str">
        <f>"0x"&amp;DEC2HEX((G2*C2)+HEX2DEC(RIGHT(F2,4)),4)</f>
        <v>0x0003</v>
      </c>
      <c r="G3" s="4">
        <f>attr!N3</f>
        <v>3</v>
      </c>
      <c r="I3" s="4" t="s">
        <v>25</v>
      </c>
      <c r="J3" s="4" t="s">
        <v>67</v>
      </c>
      <c r="K3" s="4">
        <f t="shared" ref="K3:K9" si="0">(HEX2DEC(RIGHT(J4,LEN(J4)-2))-HEX2DEC(RIGHT(J3,LEN(J3)-2)))/C3</f>
        <v>1024</v>
      </c>
    </row>
    <row r="4" spans="1:11" x14ac:dyDescent="0.25">
      <c r="A4" s="4" t="s">
        <v>27</v>
      </c>
      <c r="B4" s="4">
        <v>2</v>
      </c>
      <c r="C4" s="4">
        <v>2</v>
      </c>
      <c r="D4" s="3"/>
      <c r="E4" s="4" t="s">
        <v>27</v>
      </c>
      <c r="F4" s="4" t="str">
        <f t="shared" ref="F4:F10" si="1">"0x"&amp;DEC2HEX((G3*C3)+HEX2DEC(RIGHT(F3,4)),4)</f>
        <v>0x0006</v>
      </c>
      <c r="G4" s="4">
        <f>attr!N4</f>
        <v>3</v>
      </c>
      <c r="I4" s="4" t="s">
        <v>27</v>
      </c>
      <c r="J4" s="4" t="s">
        <v>68</v>
      </c>
      <c r="K4" s="4">
        <f t="shared" si="0"/>
        <v>512</v>
      </c>
    </row>
    <row r="5" spans="1:11" x14ac:dyDescent="0.25">
      <c r="A5" s="4" t="s">
        <v>29</v>
      </c>
      <c r="B5" s="4">
        <v>3</v>
      </c>
      <c r="C5" s="4">
        <v>2</v>
      </c>
      <c r="D5" s="3"/>
      <c r="E5" s="4" t="s">
        <v>29</v>
      </c>
      <c r="F5" s="4" t="str">
        <f t="shared" si="1"/>
        <v>0x000C</v>
      </c>
      <c r="G5" s="4">
        <f>attr!N5</f>
        <v>3</v>
      </c>
      <c r="I5" s="4" t="s">
        <v>29</v>
      </c>
      <c r="J5" s="4" t="s">
        <v>69</v>
      </c>
      <c r="K5" s="4">
        <f t="shared" si="0"/>
        <v>512</v>
      </c>
    </row>
    <row r="6" spans="1:11" x14ac:dyDescent="0.25">
      <c r="A6" s="4" t="s">
        <v>31</v>
      </c>
      <c r="B6" s="4">
        <v>4</v>
      </c>
      <c r="C6" s="4">
        <v>4</v>
      </c>
      <c r="D6" s="3"/>
      <c r="E6" s="4" t="s">
        <v>31</v>
      </c>
      <c r="F6" s="4" t="str">
        <f t="shared" si="1"/>
        <v>0x0012</v>
      </c>
      <c r="G6" s="4">
        <f>attr!N6</f>
        <v>6</v>
      </c>
      <c r="I6" s="4" t="s">
        <v>31</v>
      </c>
      <c r="J6" s="4" t="s">
        <v>70</v>
      </c>
      <c r="K6" s="4">
        <f t="shared" si="0"/>
        <v>256</v>
      </c>
    </row>
    <row r="7" spans="1:11" x14ac:dyDescent="0.25">
      <c r="A7" s="4" t="s">
        <v>33</v>
      </c>
      <c r="B7" s="4">
        <v>5</v>
      </c>
      <c r="C7" s="4">
        <v>4</v>
      </c>
      <c r="D7" s="3"/>
      <c r="E7" s="4" t="s">
        <v>33</v>
      </c>
      <c r="F7" s="4" t="str">
        <f t="shared" si="1"/>
        <v>0x002A</v>
      </c>
      <c r="G7" s="4">
        <f>attr!N7</f>
        <v>3</v>
      </c>
      <c r="I7" s="4" t="s">
        <v>33</v>
      </c>
      <c r="J7" s="4" t="s">
        <v>71</v>
      </c>
      <c r="K7" s="4">
        <f t="shared" si="0"/>
        <v>256</v>
      </c>
    </row>
    <row r="8" spans="1:11" x14ac:dyDescent="0.25">
      <c r="A8" s="4" t="s">
        <v>35</v>
      </c>
      <c r="B8" s="4">
        <v>6</v>
      </c>
      <c r="C8" s="4">
        <v>4</v>
      </c>
      <c r="D8" s="3"/>
      <c r="E8" s="4" t="s">
        <v>35</v>
      </c>
      <c r="F8" s="4" t="str">
        <f t="shared" si="1"/>
        <v>0x0036</v>
      </c>
      <c r="G8" s="4">
        <f>attr!N8</f>
        <v>3</v>
      </c>
      <c r="I8" s="4" t="s">
        <v>35</v>
      </c>
      <c r="J8" s="4" t="s">
        <v>72</v>
      </c>
      <c r="K8" s="4">
        <f t="shared" si="0"/>
        <v>256</v>
      </c>
    </row>
    <row r="9" spans="1:11" x14ac:dyDescent="0.25">
      <c r="A9" s="4" t="s">
        <v>37</v>
      </c>
      <c r="B9" s="4">
        <v>7</v>
      </c>
      <c r="C9" s="4">
        <v>64</v>
      </c>
      <c r="D9" s="3"/>
      <c r="E9" s="4" t="s">
        <v>37</v>
      </c>
      <c r="F9" s="4" t="str">
        <f t="shared" si="1"/>
        <v>0x0042</v>
      </c>
      <c r="G9" s="4">
        <f>attr!N9</f>
        <v>4</v>
      </c>
      <c r="I9" s="4" t="s">
        <v>37</v>
      </c>
      <c r="J9" s="4" t="s">
        <v>73</v>
      </c>
      <c r="K9" s="4">
        <f t="shared" si="0"/>
        <v>16</v>
      </c>
    </row>
    <row r="10" spans="1:11" x14ac:dyDescent="0.25">
      <c r="A10" s="4" t="s">
        <v>74</v>
      </c>
      <c r="B10" s="4">
        <v>8</v>
      </c>
      <c r="C10" s="4"/>
      <c r="D10" s="3"/>
      <c r="E10" s="4" t="s">
        <v>74</v>
      </c>
      <c r="F10" s="4" t="str">
        <f t="shared" si="1"/>
        <v>0x0142</v>
      </c>
      <c r="G10" s="4"/>
      <c r="I10" s="4" t="s">
        <v>74</v>
      </c>
      <c r="J10" s="4" t="s">
        <v>75</v>
      </c>
      <c r="K10" s="4"/>
    </row>
    <row r="12" spans="1:11" x14ac:dyDescent="0.25">
      <c r="E12" s="3"/>
      <c r="F12" s="3"/>
      <c r="I12" s="3"/>
      <c r="J12" s="3"/>
    </row>
    <row r="13" spans="1:11" x14ac:dyDescent="0.25">
      <c r="B13" s="3"/>
      <c r="E13" s="3"/>
      <c r="F13" s="3"/>
      <c r="I13" s="3"/>
      <c r="J13" s="3"/>
    </row>
    <row r="14" spans="1:11" x14ac:dyDescent="0.25">
      <c r="E14" s="5" t="s">
        <v>76</v>
      </c>
      <c r="F14" s="5">
        <f>(HEX2DEC(RIGHT(F10,LEN(F10)-2)))</f>
        <v>322</v>
      </c>
      <c r="G14" s="5">
        <f>SUM(G2:G9)</f>
        <v>28</v>
      </c>
      <c r="I14" s="6" t="s">
        <v>77</v>
      </c>
      <c r="J14" s="6">
        <f>(HEX2DEC(RIGHT(J10,LEN(J10)-2)))</f>
        <v>8192</v>
      </c>
      <c r="K14" s="6">
        <f>SUM(K2:K9)</f>
        <v>3856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A31" sqref="A31"/>
    </sheetView>
  </sheetViews>
  <sheetFormatPr defaultColWidth="9" defaultRowHeight="13.8" x14ac:dyDescent="0.25"/>
  <cols>
    <col min="1" max="1" width="39" customWidth="1"/>
    <col min="2" max="2" width="36.5546875" customWidth="1"/>
  </cols>
  <sheetData>
    <row r="1" spans="1:2" x14ac:dyDescent="0.25">
      <c r="B1" t="s">
        <v>78</v>
      </c>
    </row>
    <row r="2" spans="1:2" x14ac:dyDescent="0.25">
      <c r="A2" s="1" t="s">
        <v>79</v>
      </c>
      <c r="B2" t="e">
        <f>HEX2DEC(RIGHT(A2,LEN(A2)-2))</f>
        <v>#NUM!</v>
      </c>
    </row>
    <row r="4" spans="1:2" x14ac:dyDescent="0.25">
      <c r="B4" t="e">
        <f>"0x"&amp;DEC2HEX((VLOOKUP(D2,config!$A$2:$C$9,2,FALSE)*65536)+K2,8)</f>
        <v>#N/A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home</vt:lpstr>
      <vt:lpstr>attr</vt:lpstr>
      <vt:lpstr>config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</dc:creator>
  <cp:lastModifiedBy>Tian Le</cp:lastModifiedBy>
  <dcterms:created xsi:type="dcterms:W3CDTF">2015-06-05T18:19:00Z</dcterms:created>
  <dcterms:modified xsi:type="dcterms:W3CDTF">2024-10-26T14:42:08Z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4A450EFD7C0D49C8947C86F38E6C788E_12</vt:lpwstr>
  </property>
  <property fmtid="{D5CDD505-2E9C-101B-9397-08002B2CF9AE}" pid="3" name="KSOProductBuildVer">
    <vt:lpwstr>2052-12.1.0.17147</vt:lpwstr>
  </property>
</Properties>
</file>