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lf_Study\HappyVirus\산출문서\최종 산출문서\"/>
    </mc:Choice>
  </mc:AlternateContent>
  <xr:revisionPtr revIDLastSave="0" documentId="13_ncr:40009_{5D02A62C-C539-4CDC-BF9C-B1AEF324AE8A}" xr6:coauthVersionLast="47" xr6:coauthVersionMax="47" xr10:uidLastSave="{00000000-0000-0000-0000-000000000000}"/>
  <bookViews>
    <workbookView xWindow="-108" yWindow="-108" windowWidth="23256" windowHeight="12456"/>
  </bookViews>
  <sheets>
    <sheet name="WBS" sheetId="1" r:id="rId1"/>
    <sheet name="WBS 수정 전" sheetId="3" state="hidden" r:id="rId2"/>
  </sheets>
  <definedNames>
    <definedName name="_xlnm.Print_Titles" localSheetId="0">WBS!$1:$4</definedName>
    <definedName name="_xlnm.Print_Titles" localSheetId="1">'WBS 수정 전'!$1:$4</definedName>
  </definedNames>
  <calcPr calcId="181029" fullCalcOnLoad="1"/>
</workbook>
</file>

<file path=xl/calcChain.xml><?xml version="1.0" encoding="utf-8"?>
<calcChain xmlns="http://schemas.openxmlformats.org/spreadsheetml/2006/main">
  <c r="F21" i="1" l="1"/>
  <c r="E21" i="1"/>
  <c r="D21" i="1"/>
  <c r="C21" i="1" s="1"/>
  <c r="C30" i="1"/>
  <c r="C29" i="1"/>
  <c r="I28" i="1"/>
  <c r="H28" i="1"/>
  <c r="F28" i="1"/>
  <c r="E28" i="1"/>
  <c r="D28" i="1"/>
  <c r="C28" i="1" s="1"/>
  <c r="I22" i="1"/>
  <c r="I25" i="1"/>
  <c r="H25" i="1"/>
  <c r="E25" i="1"/>
  <c r="D25" i="1"/>
  <c r="C26" i="1"/>
  <c r="C27" i="1"/>
  <c r="F25" i="1"/>
  <c r="C25" i="1"/>
  <c r="H22" i="1"/>
  <c r="D22" i="1"/>
  <c r="E22" i="1"/>
  <c r="F22" i="1"/>
  <c r="C22" i="1" s="1"/>
  <c r="E18" i="1"/>
  <c r="F18" i="1"/>
  <c r="D18" i="1"/>
  <c r="H10" i="1"/>
  <c r="H6" i="1" s="1"/>
  <c r="C10" i="1"/>
  <c r="I18" i="1"/>
  <c r="H20" i="1"/>
  <c r="H19" i="1"/>
  <c r="H18" i="1" s="1"/>
  <c r="F13" i="1"/>
  <c r="E12" i="1"/>
  <c r="E13" i="1"/>
  <c r="D13" i="1"/>
  <c r="F12" i="1"/>
  <c r="D12" i="1"/>
  <c r="C12" i="1" s="1"/>
  <c r="F5" i="1"/>
  <c r="E5" i="1"/>
  <c r="F6" i="1"/>
  <c r="C8" i="1"/>
  <c r="C9" i="1"/>
  <c r="C11" i="1"/>
  <c r="C7" i="1"/>
  <c r="H11" i="1"/>
  <c r="I6" i="1"/>
  <c r="I13" i="1"/>
  <c r="H17" i="1"/>
  <c r="C17" i="1"/>
  <c r="H14" i="1"/>
  <c r="H16" i="1"/>
  <c r="C14" i="1"/>
  <c r="C36" i="1"/>
  <c r="C35" i="1"/>
  <c r="C34" i="1"/>
  <c r="C33" i="1"/>
  <c r="C24" i="1"/>
  <c r="C23" i="1"/>
  <c r="C20" i="1"/>
  <c r="C19" i="1"/>
  <c r="C15" i="1"/>
  <c r="C16" i="1"/>
  <c r="E6" i="1"/>
  <c r="D6" i="1"/>
  <c r="D5" i="1" s="1"/>
  <c r="D31" i="1"/>
  <c r="C31" i="1" s="1"/>
  <c r="I31" i="1"/>
  <c r="C32" i="1"/>
  <c r="C58" i="3"/>
  <c r="C57" i="3"/>
  <c r="C56" i="3"/>
  <c r="I55" i="3"/>
  <c r="C55" i="3"/>
  <c r="G54" i="3"/>
  <c r="C54" i="3"/>
  <c r="C53" i="3"/>
  <c r="I52" i="3"/>
  <c r="H52" i="3"/>
  <c r="G52" i="3"/>
  <c r="C52" i="3"/>
  <c r="G51" i="3"/>
  <c r="C51" i="3"/>
  <c r="G50" i="3"/>
  <c r="C50" i="3"/>
  <c r="C49" i="3"/>
  <c r="I48" i="3"/>
  <c r="H48" i="3"/>
  <c r="G48" i="3"/>
  <c r="C48" i="3"/>
  <c r="C47" i="3"/>
  <c r="C46" i="3"/>
  <c r="G45" i="3"/>
  <c r="C45" i="3"/>
  <c r="G44" i="3"/>
  <c r="C44" i="3"/>
  <c r="G43" i="3"/>
  <c r="C43" i="3"/>
  <c r="C42" i="3"/>
  <c r="C41" i="3"/>
  <c r="C40" i="3"/>
  <c r="C39" i="3"/>
  <c r="I38" i="3"/>
  <c r="H38" i="3"/>
  <c r="G38" i="3"/>
  <c r="C38" i="3"/>
  <c r="G37" i="3"/>
  <c r="C37" i="3"/>
  <c r="C36" i="3"/>
  <c r="G35" i="3"/>
  <c r="C35" i="3"/>
  <c r="G34" i="3"/>
  <c r="C34" i="3"/>
  <c r="I33" i="3"/>
  <c r="H33" i="3"/>
  <c r="G33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I17" i="3"/>
  <c r="C17" i="3"/>
  <c r="C16" i="3"/>
  <c r="C15" i="3"/>
  <c r="C14" i="3"/>
  <c r="C13" i="3"/>
  <c r="C11" i="3"/>
  <c r="C10" i="3"/>
  <c r="I9" i="3"/>
  <c r="C9" i="3"/>
  <c r="C8" i="3"/>
  <c r="C7" i="3"/>
  <c r="I6" i="3"/>
  <c r="C6" i="3"/>
  <c r="M3" i="3"/>
  <c r="C13" i="1" l="1"/>
  <c r="C18" i="1"/>
  <c r="I21" i="1"/>
  <c r="C5" i="1"/>
  <c r="C6" i="1"/>
  <c r="H15" i="1"/>
  <c r="H13" i="1" s="1"/>
</calcChain>
</file>

<file path=xl/sharedStrings.xml><?xml version="1.0" encoding="utf-8"?>
<sst xmlns="http://schemas.openxmlformats.org/spreadsheetml/2006/main" count="359" uniqueCount="228">
  <si>
    <t>최종작성일</t>
    <phoneticPr fontId="2" type="noConversion"/>
  </si>
  <si>
    <t>WBS</t>
    <phoneticPr fontId="2" type="noConversion"/>
  </si>
  <si>
    <t>작업 이름</t>
    <phoneticPr fontId="2" type="noConversion"/>
  </si>
  <si>
    <t>기간</t>
    <phoneticPr fontId="2" type="noConversion"/>
  </si>
  <si>
    <t>시작 날짜</t>
    <phoneticPr fontId="2" type="noConversion"/>
  </si>
  <si>
    <t>완료율</t>
    <phoneticPr fontId="2" type="noConversion"/>
  </si>
  <si>
    <t>담당자</t>
    <phoneticPr fontId="2" type="noConversion"/>
  </si>
  <si>
    <t>산출물</t>
    <phoneticPr fontId="2" type="noConversion"/>
  </si>
  <si>
    <t>일정관리담당자</t>
    <phoneticPr fontId="2" type="noConversion"/>
  </si>
  <si>
    <t>과제명</t>
    <phoneticPr fontId="2" type="noConversion"/>
  </si>
  <si>
    <t>과제책임자</t>
    <phoneticPr fontId="2" type="noConversion"/>
  </si>
  <si>
    <t>과제기간</t>
    <phoneticPr fontId="2" type="noConversion"/>
  </si>
  <si>
    <t>Task연계성</t>
    <phoneticPr fontId="2" type="noConversion"/>
  </si>
  <si>
    <t>1.1.1</t>
  </si>
  <si>
    <t>1.1.2</t>
  </si>
  <si>
    <t>WBS 수립</t>
  </si>
  <si>
    <t>소스코드</t>
  </si>
  <si>
    <t>동료검토</t>
    <phoneticPr fontId="2" type="noConversion"/>
  </si>
  <si>
    <t>진척율</t>
    <phoneticPr fontId="2" type="noConversion"/>
  </si>
  <si>
    <t>계획진척율</t>
    <phoneticPr fontId="2" type="noConversion"/>
  </si>
  <si>
    <t>기간경과율</t>
    <phoneticPr fontId="2" type="noConversion"/>
  </si>
  <si>
    <t>예상 완료 날짜</t>
    <phoneticPr fontId="2" type="noConversion"/>
  </si>
  <si>
    <t>실제 완료 날짜</t>
    <phoneticPr fontId="2" type="noConversion"/>
  </si>
  <si>
    <t>요구사항정의서</t>
    <phoneticPr fontId="2" type="noConversion"/>
  </si>
  <si>
    <t>DB 목록 및 DB</t>
    <phoneticPr fontId="2" type="noConversion"/>
  </si>
  <si>
    <t>단위테스트결과서</t>
    <phoneticPr fontId="2" type="noConversion"/>
  </si>
  <si>
    <t>동료검토서</t>
    <phoneticPr fontId="2" type="noConversion"/>
  </si>
  <si>
    <t>발음 사전 생성기 개선</t>
    <phoneticPr fontId="2" type="noConversion"/>
  </si>
  <si>
    <t>일본어 대화체 음성인식엔진 개선</t>
    <phoneticPr fontId="2" type="noConversion"/>
  </si>
  <si>
    <t>음향/언어 모델용 DB 수집/ 반영</t>
    <phoneticPr fontId="2" type="noConversion"/>
  </si>
  <si>
    <t>일본어 인식성능 평가</t>
    <phoneticPr fontId="2" type="noConversion"/>
  </si>
  <si>
    <t>GpD 구조의 음성인식 시스템 개선</t>
    <phoneticPr fontId="2" type="noConversion"/>
  </si>
  <si>
    <t>1.2.1</t>
    <phoneticPr fontId="2" type="noConversion"/>
  </si>
  <si>
    <t>1.2.2</t>
    <phoneticPr fontId="2" type="noConversion"/>
  </si>
  <si>
    <t>1.2.3</t>
    <phoneticPr fontId="2" type="noConversion"/>
  </si>
  <si>
    <t>구조설계서/상세설계서</t>
    <phoneticPr fontId="2" type="noConversion"/>
  </si>
  <si>
    <t>일본어 띄어쓰기 모듈 개선</t>
    <phoneticPr fontId="2" type="noConversion"/>
  </si>
  <si>
    <t>사용자사전</t>
    <phoneticPr fontId="2" type="noConversion"/>
  </si>
  <si>
    <t>설계서</t>
    <phoneticPr fontId="2" type="noConversion"/>
  </si>
  <si>
    <t>소스검토</t>
    <phoneticPr fontId="2" type="noConversion"/>
  </si>
  <si>
    <t>단위통합테스트결과서</t>
    <phoneticPr fontId="2" type="noConversion"/>
  </si>
  <si>
    <t>GpD 설계 보완-1차</t>
    <phoneticPr fontId="2" type="noConversion"/>
  </si>
  <si>
    <t>GpD 구현-1차</t>
    <phoneticPr fontId="2" type="noConversion"/>
  </si>
  <si>
    <t>단위통합테스트-1차</t>
    <phoneticPr fontId="2" type="noConversion"/>
  </si>
  <si>
    <t>Release-1차</t>
    <phoneticPr fontId="2" type="noConversion"/>
  </si>
  <si>
    <t>LM용일본어g2p생성_일본어숫자전처리_사용자사전</t>
    <phoneticPr fontId="2" type="noConversion"/>
  </si>
  <si>
    <t xml:space="preserve"> </t>
    <phoneticPr fontId="2" type="noConversion"/>
  </si>
  <si>
    <t>1.3.1</t>
    <phoneticPr fontId="2" type="noConversion"/>
  </si>
  <si>
    <t>1.3.1.1</t>
    <phoneticPr fontId="2" type="noConversion"/>
  </si>
  <si>
    <t>1.3.1.2</t>
    <phoneticPr fontId="2" type="noConversion"/>
  </si>
  <si>
    <t>1.3.1.4</t>
  </si>
  <si>
    <t>1.3.2</t>
  </si>
  <si>
    <t>1.3.2.1</t>
  </si>
  <si>
    <t>1.3.2.2</t>
  </si>
  <si>
    <t>1.3.2.3</t>
  </si>
  <si>
    <t>1.3.2.4</t>
  </si>
  <si>
    <t>1.3.3</t>
  </si>
  <si>
    <t>1.3.3.1</t>
  </si>
  <si>
    <t>1.3.1.3</t>
  </si>
  <si>
    <t>1.4.2</t>
  </si>
  <si>
    <t>1.4.3</t>
  </si>
  <si>
    <t>1.4.1</t>
  </si>
  <si>
    <t>한국어1000시간,일본어360시간</t>
    <phoneticPr fontId="2" type="noConversion"/>
  </si>
  <si>
    <t>1.3.2.5</t>
    <phoneticPr fontId="2" type="noConversion"/>
  </si>
  <si>
    <t>1.3.2.6</t>
    <phoneticPr fontId="2" type="noConversion"/>
  </si>
  <si>
    <t>1.3.2.7</t>
    <phoneticPr fontId="2" type="noConversion"/>
  </si>
  <si>
    <t>1.3.2.8</t>
    <phoneticPr fontId="2" type="noConversion"/>
  </si>
  <si>
    <t>호주식 영어발음 인식</t>
    <phoneticPr fontId="2" type="noConversion"/>
  </si>
  <si>
    <t>튜닝도구 개선 개발</t>
    <phoneticPr fontId="2" type="noConversion"/>
  </si>
  <si>
    <t>한국어 클래스 태거</t>
    <phoneticPr fontId="2" type="noConversion"/>
  </si>
  <si>
    <t>1.3.3.2</t>
    <phoneticPr fontId="2" type="noConversion"/>
  </si>
  <si>
    <t>1.3.3.3</t>
    <phoneticPr fontId="2" type="noConversion"/>
  </si>
  <si>
    <t>1.3.4</t>
    <phoneticPr fontId="2" type="noConversion"/>
  </si>
  <si>
    <t>영국식/호주식 영어발음 인식</t>
    <phoneticPr fontId="2" type="noConversion"/>
  </si>
  <si>
    <t>영국식 영어발음 인식</t>
    <phoneticPr fontId="2" type="noConversion"/>
  </si>
  <si>
    <t>영어 클래스 태거</t>
    <phoneticPr fontId="2" type="noConversion"/>
  </si>
  <si>
    <t>일본어 클래스 태거</t>
    <phoneticPr fontId="2" type="noConversion"/>
  </si>
  <si>
    <t>1.3.4.1</t>
    <phoneticPr fontId="2" type="noConversion"/>
  </si>
  <si>
    <t>1.3.4.2</t>
    <phoneticPr fontId="2" type="noConversion"/>
  </si>
  <si>
    <t>1.3.2.9</t>
    <phoneticPr fontId="2" type="noConversion"/>
  </si>
  <si>
    <t>시스템 안정화, 시스템 테스트 지원</t>
    <phoneticPr fontId="2" type="noConversion"/>
  </si>
  <si>
    <t>한국어 튜닝도구</t>
    <phoneticPr fontId="2" type="noConversion"/>
  </si>
  <si>
    <t>영어 튜닝도구</t>
    <phoneticPr fontId="2" type="noConversion"/>
  </si>
  <si>
    <t>일본어 튜닝도구</t>
    <phoneticPr fontId="2" type="noConversion"/>
  </si>
  <si>
    <t>GpD 설계 보완-2차</t>
    <phoneticPr fontId="2" type="noConversion"/>
  </si>
  <si>
    <t>GpD 구현-2차</t>
    <phoneticPr fontId="2" type="noConversion"/>
  </si>
  <si>
    <t>단위통합테스트-2차</t>
    <phoneticPr fontId="2" type="noConversion"/>
  </si>
  <si>
    <t>Release-2차</t>
    <phoneticPr fontId="2" type="noConversion"/>
  </si>
  <si>
    <t>발음사전</t>
    <phoneticPr fontId="2" type="noConversion"/>
  </si>
  <si>
    <t>계획율</t>
    <phoneticPr fontId="2" type="noConversion"/>
  </si>
  <si>
    <t>영국식: 201302말 완료예정</t>
    <phoneticPr fontId="2" type="noConversion"/>
  </si>
  <si>
    <t>호주식: 발음사전추가(200개) 예정, DB훈련용전사_정리_인턴입사후</t>
    <phoneticPr fontId="2" type="noConversion"/>
  </si>
  <si>
    <t>서비스적용?</t>
    <phoneticPr fontId="2" type="noConversion"/>
  </si>
  <si>
    <t>과제명 WBS</t>
    <phoneticPr fontId="2" type="noConversion"/>
  </si>
  <si>
    <t>강은정</t>
    <phoneticPr fontId="2" type="noConversion"/>
  </si>
  <si>
    <t>좋아하는 연예인의 착용 상품을 알려주는 웹 플랫폼</t>
    <phoneticPr fontId="2" type="noConversion"/>
  </si>
  <si>
    <t>22.12.23</t>
    <phoneticPr fontId="2" type="noConversion"/>
  </si>
  <si>
    <t>아이디어 선정 및 자료 조사</t>
    <phoneticPr fontId="2" type="noConversion"/>
  </si>
  <si>
    <t>WBS</t>
    <phoneticPr fontId="2" type="noConversion"/>
  </si>
  <si>
    <t>전원</t>
    <phoneticPr fontId="2" type="noConversion"/>
  </si>
  <si>
    <t>-</t>
  </si>
  <si>
    <t>-</t>
    <phoneticPr fontId="2" type="noConversion"/>
  </si>
  <si>
    <t>22.12.28. ~ 22.12.23</t>
    <phoneticPr fontId="2" type="noConversion"/>
  </si>
  <si>
    <t xml:space="preserve">* 구현 중간단계에서 아이디어 변경 </t>
    <phoneticPr fontId="2" type="noConversion"/>
  </si>
  <si>
    <t>아이디어 회의 및 선정 / 자료 조사</t>
    <phoneticPr fontId="2" type="noConversion"/>
  </si>
  <si>
    <t>2.1.1</t>
    <phoneticPr fontId="2" type="noConversion"/>
  </si>
  <si>
    <t>이예지
권소현</t>
    <phoneticPr fontId="2" type="noConversion"/>
  </si>
  <si>
    <t>요구사항 정의서</t>
    <phoneticPr fontId="2" type="noConversion"/>
  </si>
  <si>
    <t>아이디어 기획서</t>
    <phoneticPr fontId="2" type="noConversion"/>
  </si>
  <si>
    <t>데이터베이스 요구사항 분석서</t>
    <phoneticPr fontId="2" type="noConversion"/>
  </si>
  <si>
    <t>1.2.4</t>
  </si>
  <si>
    <t>1.2.5</t>
  </si>
  <si>
    <t>1.2.6</t>
  </si>
  <si>
    <t>알고리즘 구축 계획서</t>
  </si>
  <si>
    <t>알고리즘 구축 계획서</t>
    <phoneticPr fontId="2" type="noConversion"/>
  </si>
  <si>
    <t>빅데이터 분석 정의서</t>
    <phoneticPr fontId="2" type="noConversion"/>
  </si>
  <si>
    <t>기능별 빅데이터 분석 명세서 작성</t>
    <phoneticPr fontId="2" type="noConversion"/>
  </si>
  <si>
    <t>강은정
김윤호</t>
    <phoneticPr fontId="2" type="noConversion"/>
  </si>
  <si>
    <t>아이디어 자료조사/기획서 작성</t>
    <phoneticPr fontId="2" type="noConversion"/>
  </si>
  <si>
    <t>비즈니스 모델 계획서</t>
    <phoneticPr fontId="2" type="noConversion"/>
  </si>
  <si>
    <t>비즈니스 모델 설계/캔버스 작성</t>
    <phoneticPr fontId="2" type="noConversion"/>
  </si>
  <si>
    <t>예상 고객 경험 작성</t>
    <phoneticPr fontId="2" type="noConversion"/>
  </si>
  <si>
    <t>김윤호</t>
    <phoneticPr fontId="2" type="noConversion"/>
  </si>
  <si>
    <t>데이터 구축 방안 /알고리즘 파이프라인 작성</t>
  </si>
  <si>
    <t>요구사항/객체 정의서/ERD 작성</t>
    <phoneticPr fontId="2" type="noConversion"/>
  </si>
  <si>
    <t>유스케이스/기능/비기능 요구사항 작성</t>
    <phoneticPr fontId="2" type="noConversion"/>
  </si>
  <si>
    <t>기획</t>
    <phoneticPr fontId="2" type="noConversion"/>
  </si>
  <si>
    <t>프로젝트 산출 문서 작성</t>
    <phoneticPr fontId="2" type="noConversion"/>
  </si>
  <si>
    <t>개발 (이미지 속 객체인식 및 분류 모델)</t>
    <phoneticPr fontId="2" type="noConversion"/>
  </si>
  <si>
    <t>알고리즘 조사·비교/ 선정</t>
    <phoneticPr fontId="2" type="noConversion"/>
  </si>
  <si>
    <t>데이터셋 구축</t>
    <phoneticPr fontId="2" type="noConversion"/>
  </si>
  <si>
    <t>권소현</t>
  </si>
  <si>
    <t>권소현</t>
    <phoneticPr fontId="2" type="noConversion"/>
  </si>
  <si>
    <t>이미지 라벨링 작업</t>
    <phoneticPr fontId="2" type="noConversion"/>
  </si>
  <si>
    <t xml:space="preserve">이미지 2,000개 수집 및 정제 </t>
    <phoneticPr fontId="2" type="noConversion"/>
  </si>
  <si>
    <t>데이터셋(이미지)</t>
    <phoneticPr fontId="2" type="noConversion"/>
  </si>
  <si>
    <t>데이터셋(라벨링)</t>
    <phoneticPr fontId="2" type="noConversion"/>
  </si>
  <si>
    <t>2.2.1</t>
    <phoneticPr fontId="2" type="noConversion"/>
  </si>
  <si>
    <t>2.2.2</t>
    <phoneticPr fontId="2" type="noConversion"/>
  </si>
  <si>
    <t>2.3.1</t>
    <phoneticPr fontId="2" type="noConversion"/>
  </si>
  <si>
    <t>2.3.2</t>
  </si>
  <si>
    <t>2.3.3</t>
  </si>
  <si>
    <t>YOLO V5 구현</t>
    <phoneticPr fontId="2" type="noConversion"/>
  </si>
  <si>
    <t>2.3.4</t>
  </si>
  <si>
    <t>VGG-16 구현</t>
    <phoneticPr fontId="2" type="noConversion"/>
  </si>
  <si>
    <t>SSD 구현</t>
    <phoneticPr fontId="2" type="noConversion"/>
  </si>
  <si>
    <t>CNN 구현</t>
    <phoneticPr fontId="2" type="noConversion"/>
  </si>
  <si>
    <t>YOLO V5 모델</t>
    <phoneticPr fontId="2" type="noConversion"/>
  </si>
  <si>
    <t>VGG-16 모델</t>
    <phoneticPr fontId="2" type="noConversion"/>
  </si>
  <si>
    <t>SSD 모델</t>
    <phoneticPr fontId="2" type="noConversion"/>
  </si>
  <si>
    <t>CNN 모델</t>
    <phoneticPr fontId="2" type="noConversion"/>
  </si>
  <si>
    <t>알고리즘 비교/구현</t>
    <phoneticPr fontId="2" type="noConversion"/>
  </si>
  <si>
    <t>알고리즘 테스트</t>
    <phoneticPr fontId="2" type="noConversion"/>
  </si>
  <si>
    <t>성능 : 0.5 / Y가 한쪽에 치우쳐져 부적합</t>
    <phoneticPr fontId="2" type="noConversion"/>
  </si>
  <si>
    <t>성능 : 0.6 / 적합</t>
    <phoneticPr fontId="2" type="noConversion"/>
  </si>
  <si>
    <t>성능 : 0.9 / 적합</t>
    <phoneticPr fontId="2" type="noConversion"/>
  </si>
  <si>
    <t>YOLO V5 모델 test/ hyper parameter 최적화</t>
    <phoneticPr fontId="2" type="noConversion"/>
  </si>
  <si>
    <t>VGG-16 모델 test/ hyper parameter 최적화</t>
    <phoneticPr fontId="2" type="noConversion"/>
  </si>
  <si>
    <t>SSD 모델 test/ hyper parameter 최적화</t>
    <phoneticPr fontId="2" type="noConversion"/>
  </si>
  <si>
    <t>CNN 모델 test/ hyper parameter 최적화</t>
    <phoneticPr fontId="2" type="noConversion"/>
  </si>
  <si>
    <t>2.4.1</t>
    <phoneticPr fontId="2" type="noConversion"/>
  </si>
  <si>
    <t>2.4.2</t>
  </si>
  <si>
    <t>2.4.3</t>
  </si>
  <si>
    <t>2.4.4</t>
  </si>
  <si>
    <t>이예지</t>
    <phoneticPr fontId="2" type="noConversion"/>
  </si>
  <si>
    <t>강은정
김윤호
권소현</t>
    <phoneticPr fontId="2" type="noConversion"/>
  </si>
  <si>
    <t>기획 발표(중간 점검)</t>
    <phoneticPr fontId="2" type="noConversion"/>
  </si>
  <si>
    <t>문채원</t>
    <phoneticPr fontId="2" type="noConversion"/>
  </si>
  <si>
    <t>제출용/ 발표용 PPT 작성</t>
    <phoneticPr fontId="2" type="noConversion"/>
  </si>
  <si>
    <t>제출용 PPT
발표용 PPT</t>
    <phoneticPr fontId="2" type="noConversion"/>
  </si>
  <si>
    <t>유스케이스/기능/비기능 요구사항 보완</t>
    <phoneticPr fontId="2" type="noConversion"/>
  </si>
  <si>
    <t>아이디어 기획서 보완</t>
    <phoneticPr fontId="2" type="noConversion"/>
  </si>
  <si>
    <t>데이터 정제 및 시각화 보완</t>
    <phoneticPr fontId="2" type="noConversion"/>
  </si>
  <si>
    <t>분석 데이터 시각화 결과물</t>
    <phoneticPr fontId="2" type="noConversion"/>
  </si>
  <si>
    <t>산출문서 작성/보완 및 발표 준비</t>
    <phoneticPr fontId="2" type="noConversion"/>
  </si>
  <si>
    <t>3.1.1</t>
    <phoneticPr fontId="2" type="noConversion"/>
  </si>
  <si>
    <t>3.1.2</t>
  </si>
  <si>
    <t>특이사항/
어려운 부분</t>
    <phoneticPr fontId="2" type="noConversion"/>
  </si>
  <si>
    <t>23.01.26.</t>
    <phoneticPr fontId="2" type="noConversion"/>
  </si>
  <si>
    <t>???</t>
    <phoneticPr fontId="2" type="noConversion"/>
  </si>
  <si>
    <t>2023.01.17. ~ 2023.02.10.</t>
    <phoneticPr fontId="2" type="noConversion"/>
  </si>
  <si>
    <t>아이디어 보완</t>
    <phoneticPr fontId="2" type="noConversion"/>
  </si>
  <si>
    <t>서비스 분석</t>
    <phoneticPr fontId="2" type="noConversion"/>
  </si>
  <si>
    <t>* 사업화/ 구체성 보완을 위해 기획한 서비스 분석</t>
    <phoneticPr fontId="2" type="noConversion"/>
  </si>
  <si>
    <t>1.1.3</t>
    <phoneticPr fontId="2" type="noConversion"/>
  </si>
  <si>
    <t>기획 서비스 분석</t>
    <phoneticPr fontId="2" type="noConversion"/>
  </si>
  <si>
    <t>요구사항 분석</t>
    <phoneticPr fontId="2" type="noConversion"/>
  </si>
  <si>
    <t>분석</t>
    <phoneticPr fontId="2" type="noConversion"/>
  </si>
  <si>
    <t>아이디어 수정 및 서비스 사업화</t>
    <phoneticPr fontId="2" type="noConversion"/>
  </si>
  <si>
    <t>예비 사용자 기반 인터뷰 진행 / 브레인스토밍</t>
    <phoneticPr fontId="2" type="noConversion"/>
  </si>
  <si>
    <t>요구사항 내용</t>
    <phoneticPr fontId="2" type="noConversion"/>
  </si>
  <si>
    <t>요구사항분석서</t>
    <phoneticPr fontId="2" type="noConversion"/>
  </si>
  <si>
    <t>유스케이스(UseCase) 및데이터 흐름도(DFD)</t>
    <phoneticPr fontId="2" type="noConversion"/>
  </si>
  <si>
    <t>유스케이스(UseCase)
데이터 흐름도(DFD)</t>
    <phoneticPr fontId="2" type="noConversion"/>
  </si>
  <si>
    <t>요구사항 분석서 작성</t>
    <phoneticPr fontId="2" type="noConversion"/>
  </si>
  <si>
    <t>2.1.2</t>
  </si>
  <si>
    <t>2.1.3</t>
  </si>
  <si>
    <t>데이터베이스 
요구사항 명세서</t>
    <phoneticPr fontId="2" type="noConversion"/>
  </si>
  <si>
    <t>데이터베이스 요구사항 명세서 작성</t>
    <phoneticPr fontId="2" type="noConversion"/>
  </si>
  <si>
    <t>2.1.4</t>
  </si>
  <si>
    <t>1.1.4</t>
  </si>
  <si>
    <t>아이디어 기획서 작성</t>
    <phoneticPr fontId="2" type="noConversion"/>
  </si>
  <si>
    <t>타 서비스 및 자료 분석/수집</t>
    <phoneticPr fontId="2" type="noConversion"/>
  </si>
  <si>
    <t>기획서 작성간 동료 피드백 활용하여 구체화</t>
    <phoneticPr fontId="2" type="noConversion"/>
  </si>
  <si>
    <t>빅데이터 분석 정의서 작성</t>
    <phoneticPr fontId="2" type="noConversion"/>
  </si>
  <si>
    <t>알고리즘 구축 계획서 작성</t>
    <phoneticPr fontId="2" type="noConversion"/>
  </si>
  <si>
    <t>알고리즘 분석/조사</t>
    <phoneticPr fontId="2" type="noConversion"/>
  </si>
  <si>
    <t>1.1.5</t>
  </si>
  <si>
    <t>비즈니스 모델 계획서 작성</t>
    <phoneticPr fontId="2" type="noConversion"/>
  </si>
  <si>
    <t>3.2.1</t>
    <phoneticPr fontId="2" type="noConversion"/>
  </si>
  <si>
    <t>비교 결과</t>
    <phoneticPr fontId="2" type="noConversion"/>
  </si>
  <si>
    <t>10,000개/인 할당</t>
    <phoneticPr fontId="2" type="noConversion"/>
  </si>
  <si>
    <t>이미지 30,000개 수집/정제</t>
    <phoneticPr fontId="2" type="noConversion"/>
  </si>
  <si>
    <t>3.2.2</t>
    <phoneticPr fontId="2" type="noConversion"/>
  </si>
  <si>
    <t>모델 조사/ 구현</t>
    <phoneticPr fontId="2" type="noConversion"/>
  </si>
  <si>
    <t>인공지능 개발(유사 이미지 분류)</t>
    <phoneticPr fontId="2" type="noConversion"/>
  </si>
  <si>
    <t>3개 이상의 모델 비교 필요
(비교시 동일한 데이터/조건 적용)</t>
    <phoneticPr fontId="2" type="noConversion"/>
  </si>
  <si>
    <t>알고리즘 조사/ 구축</t>
    <phoneticPr fontId="2" type="noConversion"/>
  </si>
  <si>
    <t>3.3.1</t>
    <phoneticPr fontId="2" type="noConversion"/>
  </si>
  <si>
    <t>3.3.2</t>
  </si>
  <si>
    <t>Fine Tuning</t>
    <phoneticPr fontId="2" type="noConversion"/>
  </si>
  <si>
    <t>'빅데이터 분석정의서' 참고하여 데이터 기준 통일</t>
    <phoneticPr fontId="2" type="noConversion"/>
  </si>
  <si>
    <t>인공지능 모델 선정</t>
    <phoneticPr fontId="2" type="noConversion"/>
  </si>
  <si>
    <t>인공지능 모델 구축</t>
    <phoneticPr fontId="2" type="noConversion"/>
  </si>
  <si>
    <t>학습 및 테스트</t>
    <phoneticPr fontId="2" type="noConversion"/>
  </si>
  <si>
    <t>수행기간</t>
    <phoneticPr fontId="2" type="noConversion"/>
  </si>
  <si>
    <t>모델 성능 비교/ 최적의 모델 선정</t>
    <phoneticPr fontId="2" type="noConversion"/>
  </si>
  <si>
    <t>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</si>
</sst>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176" formatCode="yy&quot;-&quot;m&quot;-&quot;d;@"/>
    <numFmt numFmtId="177" formatCode="yy\-m\-d;@"/>
    <numFmt numFmtId="183" formatCode="0&quot;일&quot;"/>
    <numFmt numFmtId="186" formatCode="0_ "/>
    <numFmt numFmtId="187" formatCode="yyyy/mm/dd\(aaa\)"/>
  </numFmts>
  <fonts count="2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9"/>
      <color rgb="FFFFC000"/>
      <name val="돋움"/>
      <family val="3"/>
      <charset val="129"/>
    </font>
    <font>
      <sz val="9"/>
      <color theme="1"/>
      <name val="돋움"/>
      <family val="3"/>
      <charset val="129"/>
    </font>
    <font>
      <sz val="11"/>
      <color theme="0"/>
      <name val="돋움"/>
      <family val="3"/>
      <charset val="129"/>
    </font>
    <font>
      <b/>
      <sz val="9"/>
      <color rgb="FF0070C0"/>
      <name val="돋움"/>
      <family val="3"/>
      <charset val="129"/>
    </font>
    <font>
      <b/>
      <sz val="11"/>
      <color rgb="FF0070C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theme="0"/>
      <name val="돋움"/>
      <family val="3"/>
      <charset val="129"/>
    </font>
    <font>
      <sz val="9"/>
      <color rgb="FFFF0000"/>
      <name val="돋움"/>
      <family val="3"/>
      <charset val="129"/>
    </font>
    <font>
      <b/>
      <sz val="15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00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2" borderId="29" applyNumberFormat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" fillId="0" borderId="0"/>
    <xf numFmtId="0" fontId="2" fillId="0" borderId="0"/>
  </cellStyleXfs>
  <cellXfs count="180">
    <xf numFmtId="0" fontId="0" fillId="0" borderId="0" xfId="0"/>
    <xf numFmtId="0" fontId="4" fillId="3" borderId="1" xfId="5" applyFont="1" applyFill="1" applyBorder="1" applyAlignment="1">
      <alignment horizontal="center" vertical="center" wrapText="1"/>
    </xf>
    <xf numFmtId="0" fontId="4" fillId="3" borderId="2" xfId="5" applyFont="1" applyFill="1" applyBorder="1" applyAlignment="1">
      <alignment horizontal="center" vertical="center" wrapText="1"/>
    </xf>
    <xf numFmtId="176" fontId="4" fillId="3" borderId="2" xfId="5" applyNumberFormat="1" applyFont="1" applyFill="1" applyBorder="1" applyAlignment="1">
      <alignment horizontal="center" vertical="center" wrapText="1"/>
    </xf>
    <xf numFmtId="0" fontId="4" fillId="3" borderId="3" xfId="5" applyFont="1" applyFill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/>
    </xf>
    <xf numFmtId="0" fontId="6" fillId="2" borderId="6" xfId="2" applyFont="1" applyBorder="1" applyAlignment="1">
      <alignment horizontal="center" vertical="center"/>
    </xf>
    <xf numFmtId="9" fontId="4" fillId="3" borderId="2" xfId="1" applyFont="1" applyFill="1" applyBorder="1" applyAlignment="1">
      <alignment horizontal="center" vertical="center" wrapText="1"/>
    </xf>
    <xf numFmtId="9" fontId="4" fillId="3" borderId="2" xfId="1" applyNumberFormat="1" applyFont="1" applyFill="1" applyBorder="1" applyAlignment="1">
      <alignment horizontal="center" vertical="center" wrapText="1"/>
    </xf>
    <xf numFmtId="0" fontId="3" fillId="0" borderId="6" xfId="4" applyFont="1" applyBorder="1" applyAlignment="1">
      <alignment horizontal="center" vertical="center"/>
    </xf>
    <xf numFmtId="42" fontId="6" fillId="0" borderId="7" xfId="2" applyNumberFormat="1" applyFont="1" applyFill="1" applyBorder="1" applyAlignment="1">
      <alignment horizontal="center" vertical="center"/>
    </xf>
    <xf numFmtId="10" fontId="6" fillId="0" borderId="8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83" fontId="5" fillId="4" borderId="9" xfId="0" applyNumberFormat="1" applyFont="1" applyFill="1" applyBorder="1" applyAlignment="1">
      <alignment horizontal="center" vertical="center"/>
    </xf>
    <xf numFmtId="9" fontId="5" fillId="4" borderId="9" xfId="1" applyNumberFormat="1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183" fontId="5" fillId="0" borderId="9" xfId="0" applyNumberFormat="1" applyFont="1" applyBorder="1" applyAlignment="1">
      <alignment horizontal="center" vertical="center"/>
    </xf>
    <xf numFmtId="9" fontId="5" fillId="0" borderId="9" xfId="1" applyFont="1" applyBorder="1" applyAlignment="1">
      <alignment vertical="center"/>
    </xf>
    <xf numFmtId="9" fontId="5" fillId="0" borderId="9" xfId="1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183" fontId="5" fillId="5" borderId="9" xfId="0" applyNumberFormat="1" applyFont="1" applyFill="1" applyBorder="1" applyAlignment="1">
      <alignment horizontal="center" vertical="center"/>
    </xf>
    <xf numFmtId="9" fontId="5" fillId="0" borderId="9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1" applyNumberFormat="1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vertical="center"/>
    </xf>
    <xf numFmtId="183" fontId="5" fillId="0" borderId="9" xfId="0" applyNumberFormat="1" applyFont="1" applyFill="1" applyBorder="1" applyAlignment="1">
      <alignment horizontal="center" vertical="center"/>
    </xf>
    <xf numFmtId="9" fontId="5" fillId="6" borderId="14" xfId="1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5" fillId="0" borderId="10" xfId="0" applyFont="1" applyFill="1" applyBorder="1" applyAlignment="1">
      <alignment horizontal="left" vertical="center"/>
    </xf>
    <xf numFmtId="0" fontId="5" fillId="5" borderId="10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vertical="center"/>
    </xf>
    <xf numFmtId="9" fontId="5" fillId="5" borderId="9" xfId="1" applyFont="1" applyFill="1" applyBorder="1" applyAlignment="1">
      <alignment vertical="center"/>
    </xf>
    <xf numFmtId="9" fontId="5" fillId="5" borderId="9" xfId="0" applyNumberFormat="1" applyFont="1" applyFill="1" applyBorder="1" applyAlignment="1">
      <alignment vertical="center"/>
    </xf>
    <xf numFmtId="183" fontId="5" fillId="0" borderId="14" xfId="0" applyNumberFormat="1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vertical="center"/>
    </xf>
    <xf numFmtId="183" fontId="5" fillId="0" borderId="17" xfId="0" applyNumberFormat="1" applyFont="1" applyFill="1" applyBorder="1" applyAlignment="1">
      <alignment horizontal="center" vertical="center"/>
    </xf>
    <xf numFmtId="9" fontId="5" fillId="6" borderId="17" xfId="1" applyFont="1" applyFill="1" applyBorder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9" fontId="5" fillId="5" borderId="9" xfId="1" applyNumberFormat="1" applyFont="1" applyFill="1" applyBorder="1" applyAlignment="1">
      <alignment vertical="center"/>
    </xf>
    <xf numFmtId="9" fontId="5" fillId="6" borderId="9" xfId="1" applyNumberFormat="1" applyFont="1" applyFill="1" applyBorder="1" applyAlignment="1">
      <alignment vertical="center"/>
    </xf>
    <xf numFmtId="9" fontId="5" fillId="6" borderId="18" xfId="1" applyNumberFormat="1" applyFont="1" applyFill="1" applyBorder="1" applyAlignment="1">
      <alignment vertical="center"/>
    </xf>
    <xf numFmtId="9" fontId="5" fillId="6" borderId="17" xfId="1" applyNumberFormat="1" applyFont="1" applyFill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9" fontId="5" fillId="6" borderId="18" xfId="0" applyNumberFormat="1" applyFont="1" applyFill="1" applyBorder="1" applyAlignment="1">
      <alignment vertical="center"/>
    </xf>
    <xf numFmtId="176" fontId="0" fillId="0" borderId="0" xfId="0" applyNumberFormat="1" applyFont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183" fontId="14" fillId="0" borderId="9" xfId="0" applyNumberFormat="1" applyFont="1" applyBorder="1" applyAlignment="1">
      <alignment horizontal="center" vertical="center"/>
    </xf>
    <xf numFmtId="9" fontId="14" fillId="0" borderId="9" xfId="0" applyNumberFormat="1" applyFont="1" applyBorder="1" applyAlignment="1">
      <alignment vertical="center"/>
    </xf>
    <xf numFmtId="9" fontId="14" fillId="0" borderId="9" xfId="1" applyFont="1" applyBorder="1" applyAlignment="1">
      <alignment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86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10" fontId="16" fillId="0" borderId="0" xfId="0" applyNumberFormat="1" applyFont="1" applyFill="1" applyAlignment="1">
      <alignment vertical="center"/>
    </xf>
    <xf numFmtId="0" fontId="18" fillId="0" borderId="0" xfId="0" applyFont="1" applyAlignment="1">
      <alignment vertical="center"/>
    </xf>
    <xf numFmtId="9" fontId="19" fillId="0" borderId="9" xfId="0" applyNumberFormat="1" applyFont="1" applyBorder="1" applyAlignment="1">
      <alignment vertical="center"/>
    </xf>
    <xf numFmtId="187" fontId="5" fillId="4" borderId="9" xfId="0" applyNumberFormat="1" applyFont="1" applyFill="1" applyBorder="1" applyAlignment="1">
      <alignment vertical="center"/>
    </xf>
    <xf numFmtId="187" fontId="5" fillId="7" borderId="9" xfId="0" applyNumberFormat="1" applyFont="1" applyFill="1" applyBorder="1" applyAlignment="1">
      <alignment vertical="center"/>
    </xf>
    <xf numFmtId="187" fontId="5" fillId="6" borderId="17" xfId="0" applyNumberFormat="1" applyFont="1" applyFill="1" applyBorder="1" applyAlignment="1">
      <alignment vertical="center"/>
    </xf>
    <xf numFmtId="187" fontId="5" fillId="0" borderId="9" xfId="0" applyNumberFormat="1" applyFont="1" applyBorder="1" applyAlignment="1">
      <alignment vertical="center"/>
    </xf>
    <xf numFmtId="187" fontId="14" fillId="0" borderId="9" xfId="0" applyNumberFormat="1" applyFont="1" applyBorder="1" applyAlignment="1">
      <alignment vertical="center"/>
    </xf>
    <xf numFmtId="187" fontId="5" fillId="5" borderId="9" xfId="0" applyNumberFormat="1" applyFont="1" applyFill="1" applyBorder="1" applyAlignment="1">
      <alignment vertical="center"/>
    </xf>
    <xf numFmtId="187" fontId="5" fillId="6" borderId="18" xfId="0" applyNumberFormat="1" applyFont="1" applyFill="1" applyBorder="1" applyAlignment="1">
      <alignment vertical="center"/>
    </xf>
    <xf numFmtId="187" fontId="5" fillId="6" borderId="17" xfId="1" applyNumberFormat="1" applyFont="1" applyFill="1" applyBorder="1" applyAlignment="1">
      <alignment vertical="center"/>
    </xf>
    <xf numFmtId="9" fontId="4" fillId="3" borderId="23" xfId="1" applyFont="1" applyFill="1" applyBorder="1" applyAlignment="1">
      <alignment horizontal="center" vertical="center" wrapText="1"/>
    </xf>
    <xf numFmtId="9" fontId="5" fillId="6" borderId="9" xfId="1" applyFont="1" applyFill="1" applyBorder="1" applyAlignment="1">
      <alignment vertical="center"/>
    </xf>
    <xf numFmtId="9" fontId="5" fillId="6" borderId="24" xfId="1" applyFont="1" applyFill="1" applyBorder="1" applyAlignment="1">
      <alignment vertical="center"/>
    </xf>
    <xf numFmtId="9" fontId="5" fillId="6" borderId="25" xfId="1" applyFon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183" fontId="4" fillId="5" borderId="9" xfId="0" applyNumberFormat="1" applyFont="1" applyFill="1" applyBorder="1" applyAlignment="1">
      <alignment horizontal="center" vertical="center"/>
    </xf>
    <xf numFmtId="187" fontId="4" fillId="4" borderId="9" xfId="0" applyNumberFormat="1" applyFont="1" applyFill="1" applyBorder="1" applyAlignment="1">
      <alignment vertical="center"/>
    </xf>
    <xf numFmtId="9" fontId="4" fillId="4" borderId="9" xfId="0" applyNumberFormat="1" applyFont="1" applyFill="1" applyBorder="1" applyAlignment="1">
      <alignment vertical="center"/>
    </xf>
    <xf numFmtId="9" fontId="4" fillId="4" borderId="9" xfId="1" applyNumberFormat="1" applyFont="1" applyFill="1" applyBorder="1" applyAlignment="1">
      <alignment vertical="center"/>
    </xf>
    <xf numFmtId="9" fontId="4" fillId="4" borderId="9" xfId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5" borderId="26" xfId="0" applyFont="1" applyFill="1" applyBorder="1" applyAlignment="1">
      <alignment horizontal="left" vertical="center"/>
    </xf>
    <xf numFmtId="0" fontId="4" fillId="5" borderId="27" xfId="0" applyFont="1" applyFill="1" applyBorder="1" applyAlignment="1">
      <alignment vertical="center"/>
    </xf>
    <xf numFmtId="0" fontId="4" fillId="5" borderId="27" xfId="0" applyFont="1" applyFill="1" applyBorder="1" applyAlignment="1">
      <alignment horizontal="center" vertical="center"/>
    </xf>
    <xf numFmtId="177" fontId="4" fillId="5" borderId="27" xfId="0" applyNumberFormat="1" applyFont="1" applyFill="1" applyBorder="1" applyAlignment="1">
      <alignment vertical="center"/>
    </xf>
    <xf numFmtId="9" fontId="4" fillId="5" borderId="27" xfId="1" applyFont="1" applyFill="1" applyBorder="1" applyAlignment="1">
      <alignment vertical="center"/>
    </xf>
    <xf numFmtId="9" fontId="4" fillId="5" borderId="27" xfId="1" applyNumberFormat="1" applyFont="1" applyFill="1" applyBorder="1" applyAlignment="1">
      <alignment vertical="center"/>
    </xf>
    <xf numFmtId="0" fontId="4" fillId="5" borderId="28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9" fontId="17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9" borderId="10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vertical="center"/>
    </xf>
    <xf numFmtId="183" fontId="5" fillId="9" borderId="9" xfId="0" applyNumberFormat="1" applyFont="1" applyFill="1" applyBorder="1" applyAlignment="1">
      <alignment horizontal="center" vertical="center"/>
    </xf>
    <xf numFmtId="187" fontId="5" fillId="9" borderId="9" xfId="0" applyNumberFormat="1" applyFont="1" applyFill="1" applyBorder="1" applyAlignment="1">
      <alignment vertical="center"/>
    </xf>
    <xf numFmtId="9" fontId="5" fillId="9" borderId="9" xfId="0" applyNumberFormat="1" applyFont="1" applyFill="1" applyBorder="1" applyAlignment="1">
      <alignment vertical="center"/>
    </xf>
    <xf numFmtId="9" fontId="5" fillId="9" borderId="9" xfId="1" applyNumberFormat="1" applyFont="1" applyFill="1" applyBorder="1" applyAlignment="1">
      <alignment vertical="center"/>
    </xf>
    <xf numFmtId="9" fontId="5" fillId="9" borderId="9" xfId="1" applyFont="1" applyFill="1" applyBorder="1" applyAlignment="1">
      <alignment vertical="center"/>
    </xf>
    <xf numFmtId="0" fontId="5" fillId="9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left" vertical="center"/>
    </xf>
    <xf numFmtId="0" fontId="5" fillId="10" borderId="9" xfId="0" applyFont="1" applyFill="1" applyBorder="1" applyAlignment="1">
      <alignment vertical="center"/>
    </xf>
    <xf numFmtId="187" fontId="5" fillId="10" borderId="9" xfId="0" applyNumberFormat="1" applyFont="1" applyFill="1" applyBorder="1" applyAlignment="1">
      <alignment vertical="center"/>
    </xf>
    <xf numFmtId="9" fontId="5" fillId="10" borderId="9" xfId="0" applyNumberFormat="1" applyFont="1" applyFill="1" applyBorder="1" applyAlignment="1">
      <alignment vertical="center"/>
    </xf>
    <xf numFmtId="9" fontId="5" fillId="10" borderId="9" xfId="1" applyNumberFormat="1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187" fontId="4" fillId="7" borderId="9" xfId="0" applyNumberFormat="1" applyFont="1" applyFill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9" fontId="4" fillId="4" borderId="9" xfId="0" applyNumberFormat="1" applyFont="1" applyFill="1" applyBorder="1" applyAlignment="1">
      <alignment horizontal="center" vertical="center"/>
    </xf>
    <xf numFmtId="9" fontId="4" fillId="4" borderId="9" xfId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ont="1" applyFill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183" fontId="5" fillId="0" borderId="17" xfId="0" applyNumberFormat="1" applyFont="1" applyBorder="1" applyAlignment="1">
      <alignment horizontal="center" vertical="center"/>
    </xf>
    <xf numFmtId="187" fontId="5" fillId="0" borderId="17" xfId="0" applyNumberFormat="1" applyFont="1" applyBorder="1" applyAlignment="1">
      <alignment vertical="center"/>
    </xf>
    <xf numFmtId="9" fontId="5" fillId="0" borderId="17" xfId="0" applyNumberFormat="1" applyFont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18" fillId="6" borderId="0" xfId="0" applyFont="1" applyFill="1" applyAlignment="1">
      <alignment vertical="center"/>
    </xf>
    <xf numFmtId="9" fontId="17" fillId="6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186" fontId="16" fillId="6" borderId="0" xfId="0" applyNumberFormat="1" applyFont="1" applyFill="1" applyAlignment="1">
      <alignment vertical="center"/>
    </xf>
    <xf numFmtId="10" fontId="16" fillId="6" borderId="0" xfId="0" applyNumberFormat="1" applyFont="1" applyFill="1" applyAlignment="1">
      <alignment vertical="center"/>
    </xf>
    <xf numFmtId="0" fontId="20" fillId="0" borderId="0" xfId="3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2" fontId="6" fillId="2" borderId="19" xfId="2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2" fontId="6" fillId="2" borderId="20" xfId="2" applyNumberFormat="1" applyFont="1" applyBorder="1" applyAlignment="1">
      <alignment horizontal="center" vertical="center"/>
    </xf>
    <xf numFmtId="42" fontId="6" fillId="2" borderId="22" xfId="2" applyNumberFormat="1" applyFont="1" applyBorder="1" applyAlignment="1">
      <alignment horizontal="center" vertical="center"/>
    </xf>
    <xf numFmtId="42" fontId="6" fillId="2" borderId="7" xfId="2" applyNumberFormat="1" applyFont="1" applyBorder="1" applyAlignment="1">
      <alignment horizontal="center" vertical="center"/>
    </xf>
    <xf numFmtId="42" fontId="6" fillId="2" borderId="31" xfId="2" applyNumberFormat="1" applyFont="1" applyBorder="1" applyAlignment="1">
      <alignment horizontal="center" vertical="center"/>
    </xf>
    <xf numFmtId="42" fontId="6" fillId="2" borderId="32" xfId="2" applyNumberFormat="1" applyFont="1" applyBorder="1" applyAlignment="1">
      <alignment horizontal="center" vertical="center"/>
    </xf>
    <xf numFmtId="42" fontId="6" fillId="2" borderId="33" xfId="2" applyNumberFormat="1" applyFont="1" applyBorder="1" applyAlignment="1">
      <alignment horizontal="center" vertical="center"/>
    </xf>
    <xf numFmtId="9" fontId="6" fillId="0" borderId="8" xfId="2" applyNumberFormat="1" applyFont="1" applyFill="1" applyBorder="1" applyAlignment="1">
      <alignment horizontal="center" vertical="center"/>
    </xf>
    <xf numFmtId="9" fontId="4" fillId="5" borderId="27" xfId="1" applyFont="1" applyFill="1" applyBorder="1" applyAlignment="1">
      <alignment vertical="center" wrapText="1"/>
    </xf>
    <xf numFmtId="9" fontId="5" fillId="0" borderId="9" xfId="1" applyFont="1" applyBorder="1" applyAlignment="1">
      <alignment vertical="center" wrapText="1"/>
    </xf>
    <xf numFmtId="9" fontId="4" fillId="4" borderId="9" xfId="1" applyFont="1" applyFill="1" applyBorder="1" applyAlignment="1">
      <alignment horizontal="center" vertical="center" wrapText="1"/>
    </xf>
    <xf numFmtId="9" fontId="5" fillId="0" borderId="17" xfId="1" applyFont="1" applyBorder="1" applyAlignment="1">
      <alignment vertical="center" wrapText="1"/>
    </xf>
    <xf numFmtId="9" fontId="0" fillId="0" borderId="0" xfId="1" applyFont="1" applyAlignment="1">
      <alignment vertical="center" wrapText="1"/>
    </xf>
    <xf numFmtId="0" fontId="4" fillId="5" borderId="34" xfId="0" applyFont="1" applyFill="1" applyBorder="1" applyAlignment="1">
      <alignment vertical="center"/>
    </xf>
    <xf numFmtId="9" fontId="4" fillId="5" borderId="34" xfId="1" applyFont="1" applyFill="1" applyBorder="1" applyAlignment="1">
      <alignment vertical="center"/>
    </xf>
    <xf numFmtId="0" fontId="4" fillId="5" borderId="10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vertical="center"/>
    </xf>
    <xf numFmtId="9" fontId="4" fillId="5" borderId="9" xfId="1" applyFont="1" applyFill="1" applyBorder="1" applyAlignment="1">
      <alignment vertical="center" wrapText="1"/>
    </xf>
    <xf numFmtId="187" fontId="5" fillId="9" borderId="9" xfId="0" applyNumberFormat="1" applyFont="1" applyFill="1" applyBorder="1" applyAlignment="1">
      <alignment horizontal="right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9" fontId="5" fillId="0" borderId="34" xfId="0" applyNumberFormat="1" applyFont="1" applyBorder="1" applyAlignment="1">
      <alignment vertical="center"/>
    </xf>
    <xf numFmtId="0" fontId="5" fillId="0" borderId="34" xfId="0" applyFont="1" applyBorder="1" applyAlignment="1">
      <alignment horizontal="center" vertical="center"/>
    </xf>
    <xf numFmtId="187" fontId="5" fillId="5" borderId="9" xfId="0" applyNumberFormat="1" applyFont="1" applyFill="1" applyBorder="1" applyAlignment="1">
      <alignment horizontal="right" vertical="center"/>
    </xf>
    <xf numFmtId="0" fontId="4" fillId="4" borderId="9" xfId="0" applyFont="1" applyFill="1" applyBorder="1" applyAlignment="1">
      <alignment vertical="center" wrapText="1"/>
    </xf>
    <xf numFmtId="9" fontId="5" fillId="0" borderId="9" xfId="1" quotePrefix="1" applyFont="1" applyBorder="1" applyAlignment="1">
      <alignment vertical="center" wrapText="1"/>
    </xf>
  </cellXfs>
  <cellStyles count="6">
    <cellStyle name="백분율" xfId="1" builtinId="5"/>
    <cellStyle name="입력" xfId="2" builtinId="20"/>
    <cellStyle name="제목 1" xfId="3" builtinId="16"/>
    <cellStyle name="표준" xfId="0" builtinId="0"/>
    <cellStyle name="표준_WBS(v1.2)" xfId="4"/>
    <cellStyle name="표준_프로젝트로그(DB)_2006" xf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abSelected="1" topLeftCell="A3" zoomScale="115" zoomScaleNormal="115" workbookViewId="0">
      <selection activeCell="B9" sqref="B9"/>
    </sheetView>
  </sheetViews>
  <sheetFormatPr defaultColWidth="8.8984375" defaultRowHeight="22.8" customHeight="1" x14ac:dyDescent="0.25"/>
  <cols>
    <col min="1" max="1" width="9.09765625" style="13" bestFit="1" customWidth="1"/>
    <col min="2" max="2" width="33.69921875" style="13" bestFit="1" customWidth="1"/>
    <col min="3" max="3" width="7.09765625" style="26" customWidth="1"/>
    <col min="4" max="4" width="12.796875" style="27" customWidth="1"/>
    <col min="5" max="5" width="13.3984375" style="27" customWidth="1"/>
    <col min="6" max="6" width="14.59765625" style="27" bestFit="1" customWidth="1"/>
    <col min="7" max="7" width="5.8984375" style="60" customWidth="1"/>
    <col min="8" max="8" width="5.69921875" style="28" customWidth="1"/>
    <col min="9" max="9" width="11.296875" style="29" customWidth="1"/>
    <col min="10" max="10" width="5.69921875" style="13" bestFit="1" customWidth="1"/>
    <col min="11" max="11" width="25.8984375" style="164" customWidth="1"/>
    <col min="12" max="12" width="15.09765625" style="26" customWidth="1"/>
    <col min="13" max="13" width="19.09765625" style="131" customWidth="1"/>
    <col min="14" max="14" width="19.09765625" style="132" customWidth="1"/>
    <col min="15" max="17" width="8.8984375" style="132"/>
    <col min="18" max="16384" width="8.8984375" style="133"/>
  </cols>
  <sheetData>
    <row r="1" spans="1:17" ht="22.8" customHeight="1" thickBot="1" x14ac:dyDescent="0.3">
      <c r="A1" s="148" t="s">
        <v>93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7" ht="22.8" customHeight="1" x14ac:dyDescent="0.25">
      <c r="A2" s="5" t="s">
        <v>9</v>
      </c>
      <c r="B2" s="149" t="s">
        <v>179</v>
      </c>
      <c r="C2" s="149"/>
      <c r="D2" s="149"/>
      <c r="E2" s="149"/>
      <c r="F2" s="149"/>
      <c r="G2" s="156" t="s">
        <v>8</v>
      </c>
      <c r="H2" s="158"/>
      <c r="I2" s="157"/>
      <c r="J2" s="149" t="s">
        <v>94</v>
      </c>
      <c r="K2" s="149"/>
      <c r="L2" s="152"/>
    </row>
    <row r="3" spans="1:17" ht="22.8" customHeight="1" thickBot="1" x14ac:dyDescent="0.3">
      <c r="A3" s="6" t="s">
        <v>10</v>
      </c>
      <c r="B3" s="10" t="s">
        <v>94</v>
      </c>
      <c r="C3" s="7" t="s">
        <v>11</v>
      </c>
      <c r="D3" s="150" t="s">
        <v>180</v>
      </c>
      <c r="E3" s="150"/>
      <c r="F3" s="150"/>
      <c r="G3" s="153" t="s">
        <v>0</v>
      </c>
      <c r="H3" s="154"/>
      <c r="I3" s="11" t="s">
        <v>178</v>
      </c>
      <c r="J3" s="153" t="s">
        <v>20</v>
      </c>
      <c r="K3" s="155"/>
      <c r="L3" s="159">
        <v>1</v>
      </c>
    </row>
    <row r="4" spans="1:17" ht="22.8" customHeight="1" thickBot="1" x14ac:dyDescent="0.3">
      <c r="A4" s="1" t="s">
        <v>1</v>
      </c>
      <c r="B4" s="2" t="s">
        <v>2</v>
      </c>
      <c r="C4" s="2" t="s">
        <v>225</v>
      </c>
      <c r="D4" s="2" t="s">
        <v>4</v>
      </c>
      <c r="E4" s="2" t="s">
        <v>21</v>
      </c>
      <c r="F4" s="2" t="s">
        <v>22</v>
      </c>
      <c r="G4" s="2" t="s">
        <v>89</v>
      </c>
      <c r="H4" s="8" t="s">
        <v>5</v>
      </c>
      <c r="I4" s="9" t="s">
        <v>18</v>
      </c>
      <c r="J4" s="3" t="s">
        <v>6</v>
      </c>
      <c r="K4" s="83" t="s">
        <v>177</v>
      </c>
      <c r="L4" s="4" t="s">
        <v>7</v>
      </c>
    </row>
    <row r="5" spans="1:17" s="145" customFormat="1" ht="22.8" customHeight="1" x14ac:dyDescent="0.25">
      <c r="A5" s="97">
        <v>1</v>
      </c>
      <c r="B5" s="98" t="s">
        <v>181</v>
      </c>
      <c r="C5" s="23" t="str">
        <f>IFERROR(NETWORKDAYS(D5,F5), "미완료")</f>
        <v>미완료</v>
      </c>
      <c r="D5" s="80">
        <f>D6</f>
        <v>44951</v>
      </c>
      <c r="E5" s="80">
        <f>E11</f>
        <v>44955</v>
      </c>
      <c r="F5" s="177" t="str">
        <f>IF(ISBLANK(F11),"미완료",F11)</f>
        <v>미완료</v>
      </c>
      <c r="G5" s="101">
        <v>1</v>
      </c>
      <c r="H5" s="101">
        <v>1</v>
      </c>
      <c r="I5" s="101">
        <v>1</v>
      </c>
      <c r="J5" s="98" t="s">
        <v>100</v>
      </c>
      <c r="K5" s="160" t="s">
        <v>100</v>
      </c>
      <c r="L5" s="171" t="s">
        <v>100</v>
      </c>
      <c r="M5" s="142"/>
      <c r="N5" s="143"/>
      <c r="O5" s="144"/>
      <c r="P5" s="144"/>
      <c r="Q5" s="144"/>
    </row>
    <row r="6" spans="1:17" ht="22.8" customHeight="1" x14ac:dyDescent="0.25">
      <c r="A6" s="109">
        <v>1.1000000000000001</v>
      </c>
      <c r="B6" s="110" t="s">
        <v>182</v>
      </c>
      <c r="C6" s="111" t="str">
        <f>IFERROR(NETWORKDAYS(D6,F6), "미완료")</f>
        <v>미완료</v>
      </c>
      <c r="D6" s="112">
        <f>D7</f>
        <v>44951</v>
      </c>
      <c r="E6" s="112">
        <f>E9</f>
        <v>44952</v>
      </c>
      <c r="F6" s="170" t="str">
        <f>IF(ISBLANK(F11),"미완료",F11)</f>
        <v>미완료</v>
      </c>
      <c r="G6" s="113">
        <v>1</v>
      </c>
      <c r="H6" s="114">
        <f>SUM(H7:H11)/COUNTA(H7:H11)</f>
        <v>0.6</v>
      </c>
      <c r="I6" s="114">
        <f>SUM(I7:I11)/COUNTA(I7:I11)</f>
        <v>0.6</v>
      </c>
      <c r="J6" s="116" t="s">
        <v>101</v>
      </c>
      <c r="K6" s="129"/>
      <c r="L6" s="130" t="s">
        <v>100</v>
      </c>
      <c r="N6" s="146"/>
    </row>
    <row r="7" spans="1:17" ht="22.8" customHeight="1" x14ac:dyDescent="0.25">
      <c r="A7" s="16" t="s">
        <v>13</v>
      </c>
      <c r="B7" s="17" t="s">
        <v>185</v>
      </c>
      <c r="C7" s="18">
        <f>IF(ISBLANK(F7), "미완료",NETWORKDAYS(D7,F7))</f>
        <v>1</v>
      </c>
      <c r="D7" s="76">
        <v>44951</v>
      </c>
      <c r="E7" s="76">
        <v>44951</v>
      </c>
      <c r="F7" s="76">
        <v>44951</v>
      </c>
      <c r="G7" s="24">
        <v>1</v>
      </c>
      <c r="H7" s="20">
        <v>1</v>
      </c>
      <c r="I7" s="20">
        <v>1</v>
      </c>
      <c r="J7" s="21" t="s">
        <v>99</v>
      </c>
      <c r="K7" s="161" t="s">
        <v>183</v>
      </c>
      <c r="L7" s="87"/>
    </row>
    <row r="8" spans="1:17" ht="22.8" customHeight="1" x14ac:dyDescent="0.25">
      <c r="A8" s="16" t="s">
        <v>14</v>
      </c>
      <c r="B8" s="17" t="s">
        <v>202</v>
      </c>
      <c r="C8" s="18">
        <f t="shared" ref="C8:C11" si="0">IF(ISBLANK(F8), "미완료",NETWORKDAYS(D8,F8))</f>
        <v>2</v>
      </c>
      <c r="D8" s="76">
        <v>44951</v>
      </c>
      <c r="E8" s="76">
        <v>44952</v>
      </c>
      <c r="F8" s="76">
        <v>44952</v>
      </c>
      <c r="G8" s="24">
        <v>1</v>
      </c>
      <c r="H8" s="24">
        <v>1</v>
      </c>
      <c r="I8" s="24">
        <v>1</v>
      </c>
      <c r="J8" s="21" t="s">
        <v>99</v>
      </c>
      <c r="K8" s="161"/>
      <c r="L8" s="87"/>
    </row>
    <row r="9" spans="1:17" ht="22.8" customHeight="1" x14ac:dyDescent="0.25">
      <c r="A9" s="16" t="s">
        <v>184</v>
      </c>
      <c r="B9" s="135" t="s">
        <v>188</v>
      </c>
      <c r="C9" s="18">
        <f t="shared" si="0"/>
        <v>1</v>
      </c>
      <c r="D9" s="76">
        <v>44952</v>
      </c>
      <c r="E9" s="76">
        <v>44952</v>
      </c>
      <c r="F9" s="76">
        <v>44952</v>
      </c>
      <c r="G9" s="24">
        <v>1</v>
      </c>
      <c r="H9" s="24">
        <v>1</v>
      </c>
      <c r="I9" s="24">
        <v>1</v>
      </c>
      <c r="J9" s="21" t="s">
        <v>99</v>
      </c>
      <c r="K9" s="161"/>
      <c r="L9" s="87"/>
    </row>
    <row r="10" spans="1:17" ht="22.8" customHeight="1" x14ac:dyDescent="0.25">
      <c r="A10" s="16" t="s">
        <v>200</v>
      </c>
      <c r="B10" s="135" t="s">
        <v>201</v>
      </c>
      <c r="C10" s="18" t="str">
        <f t="shared" ref="C10" si="1">IF(ISBLANK(F10), "미완료",NETWORKDAYS(D10,F10))</f>
        <v>미완료</v>
      </c>
      <c r="D10" s="76">
        <v>44952</v>
      </c>
      <c r="E10" s="76">
        <v>44955</v>
      </c>
      <c r="F10" s="76"/>
      <c r="G10" s="24">
        <v>1</v>
      </c>
      <c r="H10" s="175">
        <f>I10</f>
        <v>0</v>
      </c>
      <c r="I10" s="175">
        <v>0</v>
      </c>
      <c r="J10" s="176" t="s">
        <v>94</v>
      </c>
      <c r="K10" s="161" t="s">
        <v>203</v>
      </c>
      <c r="L10" s="87"/>
    </row>
    <row r="11" spans="1:17" ht="22.8" customHeight="1" x14ac:dyDescent="0.25">
      <c r="A11" s="16" t="s">
        <v>207</v>
      </c>
      <c r="B11" s="135" t="s">
        <v>208</v>
      </c>
      <c r="C11" s="18" t="str">
        <f t="shared" si="0"/>
        <v>미완료</v>
      </c>
      <c r="D11" s="76">
        <v>44952</v>
      </c>
      <c r="E11" s="76">
        <v>44955</v>
      </c>
      <c r="F11" s="76"/>
      <c r="G11" s="24">
        <v>1</v>
      </c>
      <c r="H11" s="175">
        <f>I11</f>
        <v>0</v>
      </c>
      <c r="I11" s="175">
        <v>0</v>
      </c>
      <c r="J11" s="176" t="s">
        <v>94</v>
      </c>
      <c r="K11" s="161"/>
      <c r="L11" s="87"/>
    </row>
    <row r="12" spans="1:17" s="145" customFormat="1" ht="22.8" customHeight="1" x14ac:dyDescent="0.25">
      <c r="A12" s="167">
        <v>2</v>
      </c>
      <c r="B12" s="168" t="s">
        <v>187</v>
      </c>
      <c r="C12" s="23" t="str">
        <f>IFERROR(NETWORKDAYS(D12,F12), "미완료")</f>
        <v>미완료</v>
      </c>
      <c r="D12" s="80">
        <f>D13</f>
        <v>44952</v>
      </c>
      <c r="E12" s="80">
        <f>E17</f>
        <v>44955</v>
      </c>
      <c r="F12" s="177" t="str">
        <f>IF(ISBLANK(F17),"미완료",F17)</f>
        <v>미완료</v>
      </c>
      <c r="G12" s="166">
        <v>1</v>
      </c>
      <c r="H12" s="166">
        <v>1</v>
      </c>
      <c r="I12" s="166">
        <v>1</v>
      </c>
      <c r="J12" s="165" t="s">
        <v>100</v>
      </c>
      <c r="K12" s="169" t="s">
        <v>100</v>
      </c>
      <c r="L12" s="172" t="s">
        <v>100</v>
      </c>
      <c r="M12" s="142"/>
      <c r="N12" s="143"/>
      <c r="O12" s="144"/>
      <c r="P12" s="144"/>
      <c r="Q12" s="144"/>
    </row>
    <row r="13" spans="1:17" ht="22.8" customHeight="1" x14ac:dyDescent="0.25">
      <c r="A13" s="109">
        <v>2.1</v>
      </c>
      <c r="B13" s="118" t="s">
        <v>186</v>
      </c>
      <c r="C13" s="111" t="str">
        <f>IFERROR(NETWORKDAYS(D13,F13), "미완료")</f>
        <v>미완료</v>
      </c>
      <c r="D13" s="112">
        <f>D14</f>
        <v>44952</v>
      </c>
      <c r="E13" s="112">
        <f>E17</f>
        <v>44955</v>
      </c>
      <c r="F13" s="170" t="str">
        <f>IF(ISBLANK(F17),"미완료",F17)</f>
        <v>미완료</v>
      </c>
      <c r="G13" s="113">
        <v>1</v>
      </c>
      <c r="H13" s="114">
        <f>SUM(H14:H17)/COUNTA(H14:H17)</f>
        <v>0</v>
      </c>
      <c r="I13" s="114">
        <f>SUM(I14:I17)/COUNTA(I14:I17)</f>
        <v>0</v>
      </c>
      <c r="J13" s="129" t="s">
        <v>101</v>
      </c>
      <c r="K13" s="129"/>
      <c r="L13" s="130" t="s">
        <v>100</v>
      </c>
    </row>
    <row r="14" spans="1:17" ht="22.8" customHeight="1" x14ac:dyDescent="0.25">
      <c r="A14" s="16" t="s">
        <v>105</v>
      </c>
      <c r="B14" s="17" t="s">
        <v>189</v>
      </c>
      <c r="C14" s="18" t="str">
        <f>IF(ISBLANK(F14),"미완료",NETWORKDAYS(D14,F14))</f>
        <v>미완료</v>
      </c>
      <c r="D14" s="76">
        <v>44952</v>
      </c>
      <c r="E14" s="76">
        <v>44953</v>
      </c>
      <c r="F14" s="78"/>
      <c r="G14" s="24">
        <v>1</v>
      </c>
      <c r="H14" s="20">
        <f>I14</f>
        <v>0</v>
      </c>
      <c r="I14" s="20">
        <v>0</v>
      </c>
      <c r="J14" s="122" t="s">
        <v>99</v>
      </c>
      <c r="K14" s="161"/>
      <c r="L14" s="87" t="s">
        <v>190</v>
      </c>
    </row>
    <row r="15" spans="1:17" ht="22.8" customHeight="1" x14ac:dyDescent="0.25">
      <c r="A15" s="16" t="s">
        <v>195</v>
      </c>
      <c r="B15" s="17" t="s">
        <v>192</v>
      </c>
      <c r="C15" s="18" t="str">
        <f t="shared" ref="C15:C17" si="2">IF(ISBLANK(F15),"미완료",NETWORKDAYS(D15,F15))</f>
        <v>미완료</v>
      </c>
      <c r="D15" s="76">
        <v>44952</v>
      </c>
      <c r="E15" s="76">
        <v>44955</v>
      </c>
      <c r="F15" s="78"/>
      <c r="G15" s="24">
        <v>1</v>
      </c>
      <c r="H15" s="20">
        <f t="shared" ref="H15:I17" si="3">I15</f>
        <v>0</v>
      </c>
      <c r="I15" s="20">
        <v>0</v>
      </c>
      <c r="J15" s="122" t="s">
        <v>106</v>
      </c>
      <c r="K15" s="161"/>
      <c r="L15" s="173" t="s">
        <v>193</v>
      </c>
    </row>
    <row r="16" spans="1:17" s="134" customFormat="1" ht="22.8" customHeight="1" x14ac:dyDescent="0.25">
      <c r="A16" s="16" t="s">
        <v>196</v>
      </c>
      <c r="B16" s="17" t="s">
        <v>194</v>
      </c>
      <c r="C16" s="18" t="str">
        <f t="shared" si="2"/>
        <v>미완료</v>
      </c>
      <c r="D16" s="76">
        <v>44952</v>
      </c>
      <c r="E16" s="76">
        <v>44955</v>
      </c>
      <c r="F16" s="76"/>
      <c r="G16" s="24">
        <v>1</v>
      </c>
      <c r="H16" s="20">
        <f t="shared" si="3"/>
        <v>0</v>
      </c>
      <c r="I16" s="20">
        <v>0</v>
      </c>
      <c r="J16" s="122" t="s">
        <v>106</v>
      </c>
      <c r="K16" s="161"/>
      <c r="L16" s="87" t="s">
        <v>191</v>
      </c>
      <c r="M16" s="131"/>
      <c r="N16" s="132"/>
      <c r="O16" s="132"/>
      <c r="P16" s="132"/>
      <c r="Q16" s="132"/>
    </row>
    <row r="17" spans="1:17" s="134" customFormat="1" ht="22.8" customHeight="1" x14ac:dyDescent="0.25">
      <c r="A17" s="16" t="s">
        <v>199</v>
      </c>
      <c r="B17" s="17" t="s">
        <v>198</v>
      </c>
      <c r="C17" s="18" t="str">
        <f t="shared" si="2"/>
        <v>미완료</v>
      </c>
      <c r="D17" s="76">
        <v>44952</v>
      </c>
      <c r="E17" s="76">
        <v>44955</v>
      </c>
      <c r="F17" s="76"/>
      <c r="G17" s="24">
        <v>1</v>
      </c>
      <c r="H17" s="20">
        <f t="shared" si="3"/>
        <v>0</v>
      </c>
      <c r="I17" s="20">
        <v>0</v>
      </c>
      <c r="J17" s="122" t="s">
        <v>106</v>
      </c>
      <c r="K17" s="161"/>
      <c r="L17" s="173" t="s">
        <v>197</v>
      </c>
      <c r="M17" s="131"/>
      <c r="N17" s="132"/>
      <c r="O17" s="132"/>
      <c r="P17" s="132"/>
      <c r="Q17" s="132"/>
    </row>
    <row r="18" spans="1:17" ht="22.8" customHeight="1" x14ac:dyDescent="0.25">
      <c r="A18" s="109">
        <v>2.2000000000000002</v>
      </c>
      <c r="B18" s="110" t="s">
        <v>206</v>
      </c>
      <c r="C18" s="111" t="str">
        <f>IFERROR(NETWORKDAYS(D18,F18), "미완료")</f>
        <v>미완료</v>
      </c>
      <c r="D18" s="112">
        <f>D19</f>
        <v>44952</v>
      </c>
      <c r="E18" s="112">
        <f>E20</f>
        <v>44955</v>
      </c>
      <c r="F18" s="170" t="str">
        <f>IF(ISBLANK(F20),"미완료",F20)</f>
        <v>미완료</v>
      </c>
      <c r="G18" s="113">
        <v>1</v>
      </c>
      <c r="H18" s="114">
        <f>SUM(H19:H20)/COUNTA(H19:H20)</f>
        <v>0</v>
      </c>
      <c r="I18" s="114">
        <f>SUM(I19:I20)/COUNTA(I19:I20)</f>
        <v>0</v>
      </c>
      <c r="J18" s="116" t="s">
        <v>101</v>
      </c>
      <c r="K18" s="129"/>
      <c r="L18" s="130" t="s">
        <v>100</v>
      </c>
      <c r="N18" s="146"/>
    </row>
    <row r="19" spans="1:17" ht="22.8" customHeight="1" x14ac:dyDescent="0.25">
      <c r="A19" s="16" t="s">
        <v>137</v>
      </c>
      <c r="B19" s="17" t="s">
        <v>204</v>
      </c>
      <c r="C19" s="18" t="str">
        <f>IF(ISBLANK(F19),"미완료",NETWORKDAYS(D19,F19))</f>
        <v>미완료</v>
      </c>
      <c r="D19" s="76">
        <v>44952</v>
      </c>
      <c r="E19" s="76">
        <v>44955</v>
      </c>
      <c r="F19" s="76"/>
      <c r="G19" s="24">
        <v>1</v>
      </c>
      <c r="H19" s="20">
        <f t="shared" ref="H19:I19" si="4">I19</f>
        <v>0</v>
      </c>
      <c r="I19" s="20">
        <v>0</v>
      </c>
      <c r="J19" s="122" t="s">
        <v>122</v>
      </c>
      <c r="K19" s="161"/>
      <c r="L19" s="87" t="s">
        <v>115</v>
      </c>
    </row>
    <row r="20" spans="1:17" ht="22.8" customHeight="1" x14ac:dyDescent="0.25">
      <c r="A20" s="16" t="s">
        <v>138</v>
      </c>
      <c r="B20" s="17" t="s">
        <v>205</v>
      </c>
      <c r="C20" s="18" t="str">
        <f t="shared" ref="C20" si="5">IF(ISBLANK(F20),"미완료",NETWORKDAYS(D20,F20))</f>
        <v>미완료</v>
      </c>
      <c r="D20" s="76">
        <v>44952</v>
      </c>
      <c r="E20" s="76">
        <v>44955</v>
      </c>
      <c r="F20" s="76"/>
      <c r="G20" s="24">
        <v>1</v>
      </c>
      <c r="H20" s="20">
        <f t="shared" ref="H20:I20" si="6">I20</f>
        <v>0</v>
      </c>
      <c r="I20" s="20">
        <v>0</v>
      </c>
      <c r="J20" s="122" t="s">
        <v>122</v>
      </c>
      <c r="K20" s="161"/>
      <c r="L20" s="87" t="s">
        <v>114</v>
      </c>
    </row>
    <row r="21" spans="1:17" s="145" customFormat="1" ht="22.8" customHeight="1" x14ac:dyDescent="0.25">
      <c r="A21" s="89">
        <v>3</v>
      </c>
      <c r="B21" s="178" t="s">
        <v>215</v>
      </c>
      <c r="C21" s="23" t="str">
        <f>IFERROR(NETWORKDAYS(D21,F21), "미완료")</f>
        <v>미완료</v>
      </c>
      <c r="D21" s="80">
        <f>D22</f>
        <v>44956</v>
      </c>
      <c r="E21" s="80">
        <f>E30</f>
        <v>44964</v>
      </c>
      <c r="F21" s="177" t="str">
        <f>IF(ISBLANK(F30),"미완료",F30)</f>
        <v>미완료</v>
      </c>
      <c r="G21" s="93">
        <v>1</v>
      </c>
      <c r="H21" s="94">
        <v>1</v>
      </c>
      <c r="I21" s="94">
        <f>COUNTIF(H21:H31,"=100%")/COUNT(H21:H31)</f>
        <v>1</v>
      </c>
      <c r="J21" s="126" t="s">
        <v>100</v>
      </c>
      <c r="K21" s="162"/>
      <c r="L21" s="128" t="s">
        <v>100</v>
      </c>
      <c r="M21" s="142"/>
      <c r="N21" s="144"/>
      <c r="O21" s="144"/>
      <c r="P21" s="144"/>
      <c r="Q21" s="144"/>
    </row>
    <row r="22" spans="1:17" ht="22.8" customHeight="1" x14ac:dyDescent="0.25">
      <c r="A22" s="117">
        <v>3.1</v>
      </c>
      <c r="B22" s="118" t="s">
        <v>130</v>
      </c>
      <c r="C22" s="111" t="str">
        <f>IFERROR(NETWORKDAYS(D22,F22), "미완료")</f>
        <v>미완료</v>
      </c>
      <c r="D22" s="112">
        <f>D23</f>
        <v>44956</v>
      </c>
      <c r="E22" s="112">
        <f>E24</f>
        <v>44959</v>
      </c>
      <c r="F22" s="170" t="str">
        <f>IF(ISBLANK(F24),"미완료",F24)</f>
        <v>미완료</v>
      </c>
      <c r="G22" s="113">
        <v>1</v>
      </c>
      <c r="H22" s="114">
        <f>SUM(H23:H24)/COUNTA(H23:H24)</f>
        <v>1</v>
      </c>
      <c r="I22" s="114">
        <f>SUM(I23:I24)/COUNTA(I23:I24)</f>
        <v>0</v>
      </c>
      <c r="J22" s="129" t="s">
        <v>101</v>
      </c>
      <c r="K22" s="129"/>
      <c r="L22" s="130" t="s">
        <v>100</v>
      </c>
    </row>
    <row r="23" spans="1:17" s="134" customFormat="1" ht="32.4" x14ac:dyDescent="0.25">
      <c r="A23" s="16" t="s">
        <v>175</v>
      </c>
      <c r="B23" s="17" t="s">
        <v>212</v>
      </c>
      <c r="C23" s="18" t="str">
        <f t="shared" ref="C23:C24" si="7">IF(ISBLANK(F23),"미완료",NETWORKDAYS(D23,F23))</f>
        <v>미완료</v>
      </c>
      <c r="D23" s="76">
        <v>44956</v>
      </c>
      <c r="E23" s="76">
        <v>44959</v>
      </c>
      <c r="F23" s="76"/>
      <c r="G23" s="24">
        <v>1</v>
      </c>
      <c r="H23" s="24">
        <v>1</v>
      </c>
      <c r="I23" s="24">
        <v>0</v>
      </c>
      <c r="J23" s="122" t="s">
        <v>165</v>
      </c>
      <c r="K23" s="161" t="s">
        <v>211</v>
      </c>
      <c r="L23" s="87" t="s">
        <v>135</v>
      </c>
      <c r="M23" s="131"/>
      <c r="N23" s="132"/>
      <c r="O23" s="132"/>
      <c r="P23" s="132"/>
      <c r="Q23" s="132"/>
    </row>
    <row r="24" spans="1:17" ht="32.4" x14ac:dyDescent="0.25">
      <c r="A24" s="16" t="s">
        <v>176</v>
      </c>
      <c r="B24" s="17" t="s">
        <v>133</v>
      </c>
      <c r="C24" s="18" t="str">
        <f t="shared" si="7"/>
        <v>미완료</v>
      </c>
      <c r="D24" s="76">
        <v>44956</v>
      </c>
      <c r="E24" s="76">
        <v>44959</v>
      </c>
      <c r="F24" s="76"/>
      <c r="G24" s="24">
        <v>1</v>
      </c>
      <c r="H24" s="24">
        <v>1</v>
      </c>
      <c r="I24" s="24">
        <v>0</v>
      </c>
      <c r="J24" s="122" t="s">
        <v>165</v>
      </c>
      <c r="K24" s="179" t="s">
        <v>221</v>
      </c>
      <c r="L24" s="87" t="s">
        <v>136</v>
      </c>
    </row>
    <row r="25" spans="1:17" s="134" customFormat="1" ht="22.2" customHeight="1" x14ac:dyDescent="0.25">
      <c r="A25" s="117">
        <v>3.2</v>
      </c>
      <c r="B25" s="118" t="s">
        <v>222</v>
      </c>
      <c r="C25" s="111" t="str">
        <f>IFERROR(NETWORKDAYS(D25,F25), "미완료")</f>
        <v>미완료</v>
      </c>
      <c r="D25" s="112">
        <f>D26</f>
        <v>44956</v>
      </c>
      <c r="E25" s="112">
        <f>E27</f>
        <v>44960</v>
      </c>
      <c r="F25" s="170" t="str">
        <f>IF(ISBLANK(F27),"미완료",F27)</f>
        <v>미완료</v>
      </c>
      <c r="G25" s="113">
        <v>1</v>
      </c>
      <c r="H25" s="114">
        <f>SUM(H26:H27)/COUNTA(H26:H27)</f>
        <v>1</v>
      </c>
      <c r="I25" s="114">
        <f>SUM(I26:I27)/COUNTA(I26:I27)</f>
        <v>0</v>
      </c>
      <c r="J25" s="129" t="s">
        <v>101</v>
      </c>
      <c r="K25" s="129"/>
      <c r="L25" s="130" t="s">
        <v>100</v>
      </c>
      <c r="M25" s="131"/>
      <c r="N25" s="132"/>
      <c r="O25" s="132"/>
      <c r="P25" s="132"/>
      <c r="Q25" s="132"/>
    </row>
    <row r="26" spans="1:17" s="134" customFormat="1" ht="32.4" x14ac:dyDescent="0.25">
      <c r="A26" s="16" t="s">
        <v>209</v>
      </c>
      <c r="B26" s="17" t="s">
        <v>214</v>
      </c>
      <c r="C26" s="18" t="str">
        <f>IF(ISBLANK(F26),"미완료",NETWORKDAYS(D26,F26))</f>
        <v>미완료</v>
      </c>
      <c r="D26" s="76">
        <v>44956</v>
      </c>
      <c r="E26" s="76">
        <v>44959</v>
      </c>
      <c r="F26" s="78"/>
      <c r="G26" s="24">
        <v>1</v>
      </c>
      <c r="H26" s="24">
        <v>1</v>
      </c>
      <c r="I26" s="24">
        <v>0</v>
      </c>
      <c r="J26" s="122" t="s">
        <v>165</v>
      </c>
      <c r="K26" s="161" t="s">
        <v>217</v>
      </c>
      <c r="L26" s="87"/>
      <c r="M26" s="131"/>
      <c r="N26" s="132"/>
      <c r="O26" s="132"/>
      <c r="P26" s="132"/>
      <c r="Q26" s="132"/>
    </row>
    <row r="27" spans="1:17" s="134" customFormat="1" ht="32.4" x14ac:dyDescent="0.25">
      <c r="A27" s="16" t="s">
        <v>213</v>
      </c>
      <c r="B27" s="17" t="s">
        <v>226</v>
      </c>
      <c r="C27" s="18" t="str">
        <f>IF(ISBLANK(F27),"미완료",NETWORKDAYS(D27,F27))</f>
        <v>미완료</v>
      </c>
      <c r="D27" s="76">
        <v>44960</v>
      </c>
      <c r="E27" s="76">
        <v>44960</v>
      </c>
      <c r="F27" s="78"/>
      <c r="G27" s="24">
        <v>1</v>
      </c>
      <c r="H27" s="24">
        <v>1</v>
      </c>
      <c r="I27" s="24">
        <v>0</v>
      </c>
      <c r="J27" s="122" t="s">
        <v>165</v>
      </c>
      <c r="K27" s="161" t="s">
        <v>216</v>
      </c>
      <c r="L27" s="87" t="s">
        <v>210</v>
      </c>
      <c r="M27" s="131"/>
      <c r="N27" s="132"/>
      <c r="O27" s="132"/>
      <c r="P27" s="132"/>
      <c r="Q27" s="132"/>
    </row>
    <row r="28" spans="1:17" s="134" customFormat="1" ht="43.8" customHeight="1" x14ac:dyDescent="0.25">
      <c r="A28" s="117">
        <v>3.3</v>
      </c>
      <c r="B28" s="118" t="s">
        <v>223</v>
      </c>
      <c r="C28" s="111" t="str">
        <f>IFERROR(NETWORKDAYS(D28,F28), "미완료")</f>
        <v>미완료</v>
      </c>
      <c r="D28" s="112">
        <f>D29</f>
        <v>44960</v>
      </c>
      <c r="E28" s="112">
        <f>E30</f>
        <v>44964</v>
      </c>
      <c r="F28" s="170" t="str">
        <f>IF(ISBLANK(F30),"미완료",F30)</f>
        <v>미완료</v>
      </c>
      <c r="G28" s="113">
        <v>1</v>
      </c>
      <c r="H28" s="114">
        <f>SUM(H29:H30)/COUNTA(H29:H30)</f>
        <v>1</v>
      </c>
      <c r="I28" s="114">
        <f>SUM(I29:I30)/COUNTA(I29:I30)</f>
        <v>0</v>
      </c>
      <c r="J28" s="129" t="s">
        <v>101</v>
      </c>
      <c r="K28" s="129"/>
      <c r="L28" s="130" t="s">
        <v>100</v>
      </c>
      <c r="M28" s="131"/>
      <c r="N28" s="132"/>
      <c r="O28" s="132"/>
      <c r="P28" s="132"/>
      <c r="Q28" s="132"/>
    </row>
    <row r="29" spans="1:17" s="134" customFormat="1" ht="24" customHeight="1" x14ac:dyDescent="0.25">
      <c r="A29" s="16" t="s">
        <v>218</v>
      </c>
      <c r="B29" s="17" t="s">
        <v>224</v>
      </c>
      <c r="C29" s="18" t="str">
        <f>IF(ISBLANK(F29),"미완료",NETWORKDAYS(D29,F29))</f>
        <v>미완료</v>
      </c>
      <c r="D29" s="76">
        <v>44960</v>
      </c>
      <c r="E29" s="76">
        <v>44960</v>
      </c>
      <c r="F29" s="78"/>
      <c r="G29" s="24">
        <v>1</v>
      </c>
      <c r="H29" s="24">
        <v>1</v>
      </c>
      <c r="I29" s="24">
        <v>0</v>
      </c>
      <c r="J29" s="122" t="s">
        <v>227</v>
      </c>
      <c r="K29" s="161"/>
      <c r="L29" s="87"/>
      <c r="M29" s="131"/>
      <c r="N29" s="132"/>
      <c r="O29" s="132"/>
      <c r="P29" s="132"/>
      <c r="Q29" s="132"/>
    </row>
    <row r="30" spans="1:17" s="134" customFormat="1" ht="24" customHeight="1" x14ac:dyDescent="0.25">
      <c r="A30" s="16" t="s">
        <v>219</v>
      </c>
      <c r="B30" s="17" t="s">
        <v>220</v>
      </c>
      <c r="C30" s="18" t="str">
        <f>IF(ISBLANK(F30),"미완료",NETWORKDAYS(D30,F30))</f>
        <v>미완료</v>
      </c>
      <c r="D30" s="76">
        <v>44960</v>
      </c>
      <c r="E30" s="76">
        <v>44964</v>
      </c>
      <c r="F30" s="78"/>
      <c r="G30" s="24">
        <v>1</v>
      </c>
      <c r="H30" s="24">
        <v>1</v>
      </c>
      <c r="I30" s="24">
        <v>0</v>
      </c>
      <c r="J30" s="122"/>
      <c r="K30" s="161"/>
      <c r="L30" s="87"/>
      <c r="M30" s="131"/>
      <c r="N30" s="132"/>
      <c r="O30" s="132"/>
      <c r="P30" s="132"/>
      <c r="Q30" s="132"/>
    </row>
    <row r="31" spans="1:17" s="145" customFormat="1" ht="22.8" customHeight="1" x14ac:dyDescent="0.25">
      <c r="A31" s="89"/>
      <c r="B31" s="90" t="s">
        <v>166</v>
      </c>
      <c r="C31" s="91">
        <f t="shared" ref="C31:C32" si="8">NETWORKDAYS(D31,F31)</f>
        <v>32083</v>
      </c>
      <c r="D31" s="92">
        <f>D33</f>
        <v>0</v>
      </c>
      <c r="E31" s="92">
        <v>44916</v>
      </c>
      <c r="F31" s="92">
        <v>44916</v>
      </c>
      <c r="G31" s="93">
        <v>1</v>
      </c>
      <c r="H31" s="94">
        <v>1</v>
      </c>
      <c r="I31" s="94">
        <f>COUNTIF(H33:H40,"=100%")/COUNT(H33:H40)</f>
        <v>1</v>
      </c>
      <c r="J31" s="126" t="s">
        <v>100</v>
      </c>
      <c r="K31" s="162"/>
      <c r="L31" s="128" t="s">
        <v>100</v>
      </c>
      <c r="M31" s="142"/>
      <c r="N31" s="144"/>
      <c r="O31" s="144"/>
      <c r="P31" s="144"/>
      <c r="Q31" s="144"/>
    </row>
    <row r="32" spans="1:17" ht="22.8" customHeight="1" x14ac:dyDescent="0.25">
      <c r="A32" s="117"/>
      <c r="B32" s="118" t="s">
        <v>174</v>
      </c>
      <c r="C32" s="111">
        <f t="shared" si="8"/>
        <v>8</v>
      </c>
      <c r="D32" s="119">
        <v>44907</v>
      </c>
      <c r="E32" s="119">
        <v>44916</v>
      </c>
      <c r="F32" s="119">
        <v>44916</v>
      </c>
      <c r="G32" s="120"/>
      <c r="H32" s="121"/>
      <c r="I32" s="121"/>
      <c r="J32" s="129" t="s">
        <v>101</v>
      </c>
      <c r="K32" s="129"/>
      <c r="L32" s="130" t="s">
        <v>100</v>
      </c>
    </row>
    <row r="33" spans="1:17" s="134" customFormat="1" ht="22.8" customHeight="1" x14ac:dyDescent="0.25">
      <c r="A33" s="16"/>
      <c r="B33" s="17" t="s">
        <v>168</v>
      </c>
      <c r="C33" s="18" t="str">
        <f t="shared" ref="C33:C36" si="9">IF(ISBLANK(F33),"미완료",NETWORKDAYS(D33,F33))</f>
        <v>미완료</v>
      </c>
      <c r="D33" s="76"/>
      <c r="E33" s="76"/>
      <c r="F33" s="76"/>
      <c r="G33" s="24">
        <v>1</v>
      </c>
      <c r="H33" s="24">
        <v>1</v>
      </c>
      <c r="I33" s="24">
        <v>1</v>
      </c>
      <c r="J33" s="122" t="s">
        <v>167</v>
      </c>
      <c r="K33" s="161"/>
      <c r="L33" s="173" t="s">
        <v>169</v>
      </c>
      <c r="M33" s="131"/>
      <c r="N33" s="132"/>
      <c r="O33" s="132"/>
      <c r="P33" s="132"/>
      <c r="Q33" s="132"/>
    </row>
    <row r="34" spans="1:17" s="134" customFormat="1" ht="22.8" customHeight="1" x14ac:dyDescent="0.25">
      <c r="A34" s="16"/>
      <c r="B34" s="135" t="s">
        <v>171</v>
      </c>
      <c r="C34" s="18" t="str">
        <f t="shared" si="9"/>
        <v>미완료</v>
      </c>
      <c r="D34" s="78"/>
      <c r="E34" s="78"/>
      <c r="F34" s="78"/>
      <c r="G34" s="24">
        <v>1</v>
      </c>
      <c r="H34" s="24">
        <v>1</v>
      </c>
      <c r="I34" s="24">
        <v>1</v>
      </c>
      <c r="J34" s="122" t="s">
        <v>94</v>
      </c>
      <c r="K34" s="161"/>
      <c r="L34" s="173" t="s">
        <v>108</v>
      </c>
      <c r="M34" s="131"/>
      <c r="N34" s="132"/>
      <c r="O34" s="132"/>
      <c r="P34" s="132"/>
      <c r="Q34" s="132"/>
    </row>
    <row r="35" spans="1:17" s="134" customFormat="1" ht="22.8" customHeight="1" x14ac:dyDescent="0.25">
      <c r="A35" s="16"/>
      <c r="B35" s="17" t="s">
        <v>170</v>
      </c>
      <c r="C35" s="18" t="str">
        <f t="shared" si="9"/>
        <v>미완료</v>
      </c>
      <c r="D35" s="78"/>
      <c r="E35" s="78"/>
      <c r="F35" s="78"/>
      <c r="G35" s="24">
        <v>1</v>
      </c>
      <c r="H35" s="24">
        <v>1</v>
      </c>
      <c r="I35" s="24">
        <v>1</v>
      </c>
      <c r="J35" s="122" t="s">
        <v>106</v>
      </c>
      <c r="K35" s="161"/>
      <c r="L35" s="87" t="s">
        <v>107</v>
      </c>
      <c r="M35" s="131"/>
      <c r="N35" s="132"/>
      <c r="O35" s="132"/>
      <c r="P35" s="132"/>
      <c r="Q35" s="132"/>
    </row>
    <row r="36" spans="1:17" s="134" customFormat="1" ht="22.8" customHeight="1" thickBot="1" x14ac:dyDescent="0.3">
      <c r="A36" s="136"/>
      <c r="B36" s="137" t="s">
        <v>172</v>
      </c>
      <c r="C36" s="138" t="str">
        <f t="shared" si="9"/>
        <v>미완료</v>
      </c>
      <c r="D36" s="139"/>
      <c r="E36" s="139"/>
      <c r="F36" s="139"/>
      <c r="G36" s="140">
        <v>1</v>
      </c>
      <c r="H36" s="140">
        <v>1</v>
      </c>
      <c r="I36" s="140">
        <v>1</v>
      </c>
      <c r="J36" s="141" t="s">
        <v>164</v>
      </c>
      <c r="K36" s="163"/>
      <c r="L36" s="174" t="s">
        <v>173</v>
      </c>
      <c r="M36" s="131"/>
      <c r="N36" s="132"/>
      <c r="O36" s="132"/>
      <c r="P36" s="132"/>
      <c r="Q36" s="132"/>
    </row>
    <row r="38" spans="1:17" ht="22.8" customHeight="1" x14ac:dyDescent="0.25">
      <c r="N38" s="146"/>
      <c r="O38" s="146"/>
    </row>
    <row r="39" spans="1:17" ht="22.8" customHeight="1" x14ac:dyDescent="0.25">
      <c r="B39" s="30"/>
      <c r="O39" s="147"/>
    </row>
  </sheetData>
  <mergeCells count="7">
    <mergeCell ref="A1:L1"/>
    <mergeCell ref="B2:F2"/>
    <mergeCell ref="D3:F3"/>
    <mergeCell ref="J2:L2"/>
    <mergeCell ref="J3:K3"/>
    <mergeCell ref="G2:I2"/>
    <mergeCell ref="G3:H3"/>
  </mergeCells>
  <phoneticPr fontId="2" type="noConversion"/>
  <pageMargins left="0.74803149606299213" right="0.74803149606299213" top="0.98425196850393704" bottom="0.82677165354330717" header="0.51181102362204722" footer="0.51181102362204722"/>
  <pageSetup paperSize="9" scale="80" fitToHeight="0" orientation="landscape" r:id="rId1"/>
  <headerFooter alignWithMargins="0">
    <oddHeader>&amp;RWBS</oddHeader>
    <oddFooter>&amp;L2011 - All right reserved&amp;R&amp;P/&amp;N</oddFooter>
  </headerFooter>
  <ignoredErrors>
    <ignoredError sqref="H6:I6" formulaRange="1"/>
    <ignoredError sqref="H18" formula="1"/>
    <ignoredError sqref="I18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topLeftCell="A7" zoomScale="115" zoomScaleNormal="115" workbookViewId="0">
      <selection activeCell="G48" sqref="G48"/>
    </sheetView>
  </sheetViews>
  <sheetFormatPr defaultColWidth="8.8984375" defaultRowHeight="22.8" customHeight="1" x14ac:dyDescent="0.25"/>
  <cols>
    <col min="1" max="1" width="9.09765625" style="13" bestFit="1" customWidth="1"/>
    <col min="2" max="2" width="33.69921875" style="13" bestFit="1" customWidth="1"/>
    <col min="3" max="3" width="7.09765625" style="26" customWidth="1"/>
    <col min="4" max="4" width="12.796875" style="27" customWidth="1"/>
    <col min="5" max="5" width="13.3984375" style="27" customWidth="1"/>
    <col min="6" max="6" width="14.59765625" style="27" bestFit="1" customWidth="1"/>
    <col min="7" max="7" width="5.8984375" style="60" customWidth="1"/>
    <col min="8" max="8" width="5.69921875" style="28" customWidth="1"/>
    <col min="9" max="9" width="5.69921875" style="29" customWidth="1"/>
    <col min="10" max="10" width="8.59765625" style="28" bestFit="1" customWidth="1"/>
    <col min="11" max="11" width="5.69921875" style="13" bestFit="1" customWidth="1"/>
    <col min="12" max="12" width="10.69921875" style="28" customWidth="1"/>
    <col min="13" max="13" width="27" style="13" bestFit="1" customWidth="1"/>
    <col min="14" max="14" width="19.09765625" style="40" customWidth="1"/>
    <col min="15" max="15" width="19.09765625" style="69" customWidth="1"/>
    <col min="16" max="18" width="8.8984375" style="69"/>
    <col min="19" max="16384" width="8.8984375" style="13"/>
  </cols>
  <sheetData>
    <row r="1" spans="1:18" ht="22.8" customHeight="1" thickBot="1" x14ac:dyDescent="0.3">
      <c r="A1" s="148" t="s">
        <v>93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8" ht="22.8" customHeight="1" x14ac:dyDescent="0.25">
      <c r="A2" s="5" t="s">
        <v>9</v>
      </c>
      <c r="B2" s="149" t="s">
        <v>95</v>
      </c>
      <c r="C2" s="149"/>
      <c r="D2" s="149"/>
      <c r="E2" s="149"/>
      <c r="F2" s="149"/>
      <c r="G2" s="56"/>
      <c r="H2" s="151" t="s">
        <v>8</v>
      </c>
      <c r="I2" s="151"/>
      <c r="J2" s="151"/>
      <c r="K2" s="149" t="s">
        <v>94</v>
      </c>
      <c r="L2" s="149"/>
      <c r="M2" s="152"/>
    </row>
    <row r="3" spans="1:18" ht="22.8" customHeight="1" thickBot="1" x14ac:dyDescent="0.3">
      <c r="A3" s="6" t="s">
        <v>10</v>
      </c>
      <c r="B3" s="10" t="s">
        <v>94</v>
      </c>
      <c r="C3" s="7" t="s">
        <v>11</v>
      </c>
      <c r="D3" s="150" t="s">
        <v>102</v>
      </c>
      <c r="E3" s="150"/>
      <c r="F3" s="150"/>
      <c r="G3" s="57"/>
      <c r="H3" s="153" t="s">
        <v>0</v>
      </c>
      <c r="I3" s="154"/>
      <c r="J3" s="11" t="s">
        <v>96</v>
      </c>
      <c r="K3" s="153" t="s">
        <v>20</v>
      </c>
      <c r="L3" s="155"/>
      <c r="M3" s="12">
        <f ca="1">(TODAY()-DATE(2012,6,22))/(DATE(2013,6,23)-DATE(2012,6,22))</f>
        <v>10.573770491803279</v>
      </c>
    </row>
    <row r="4" spans="1:18" ht="22.8" customHeight="1" thickBot="1" x14ac:dyDescent="0.3">
      <c r="A4" s="1" t="s">
        <v>1</v>
      </c>
      <c r="B4" s="2" t="s">
        <v>2</v>
      </c>
      <c r="C4" s="2" t="s">
        <v>3</v>
      </c>
      <c r="D4" s="2" t="s">
        <v>4</v>
      </c>
      <c r="E4" s="2" t="s">
        <v>21</v>
      </c>
      <c r="F4" s="2" t="s">
        <v>22</v>
      </c>
      <c r="G4" s="58" t="s">
        <v>89</v>
      </c>
      <c r="H4" s="8" t="s">
        <v>5</v>
      </c>
      <c r="I4" s="9" t="s">
        <v>18</v>
      </c>
      <c r="J4" s="8" t="s">
        <v>19</v>
      </c>
      <c r="K4" s="3" t="s">
        <v>6</v>
      </c>
      <c r="L4" s="83" t="s">
        <v>12</v>
      </c>
      <c r="M4" s="4" t="s">
        <v>7</v>
      </c>
    </row>
    <row r="5" spans="1:18" s="107" customFormat="1" ht="22.8" customHeight="1" x14ac:dyDescent="0.25">
      <c r="A5" s="97">
        <v>1</v>
      </c>
      <c r="B5" s="98" t="s">
        <v>126</v>
      </c>
      <c r="C5" s="99"/>
      <c r="D5" s="100"/>
      <c r="E5" s="100"/>
      <c r="F5" s="100"/>
      <c r="G5" s="100"/>
      <c r="H5" s="101"/>
      <c r="I5" s="102"/>
      <c r="J5" s="101"/>
      <c r="K5" s="98"/>
      <c r="L5" s="101"/>
      <c r="M5" s="103"/>
      <c r="N5" s="104"/>
      <c r="O5" s="105"/>
      <c r="P5" s="106"/>
      <c r="Q5" s="106"/>
      <c r="R5" s="106"/>
    </row>
    <row r="6" spans="1:18" ht="22.8" customHeight="1" x14ac:dyDescent="0.25">
      <c r="A6" s="109">
        <v>1.1000000000000001</v>
      </c>
      <c r="B6" s="110" t="s">
        <v>97</v>
      </c>
      <c r="C6" s="111">
        <f>NETWORKDAYS(D6,F6)</f>
        <v>13</v>
      </c>
      <c r="D6" s="112">
        <v>44882</v>
      </c>
      <c r="E6" s="112">
        <v>44900</v>
      </c>
      <c r="F6" s="112">
        <v>44900</v>
      </c>
      <c r="G6" s="113">
        <v>1</v>
      </c>
      <c r="H6" s="114">
        <v>1</v>
      </c>
      <c r="I6" s="114">
        <f>COUNTIF(H7:H8,"=100%")/COUNT(H7:H8)</f>
        <v>1</v>
      </c>
      <c r="J6" s="115">
        <v>1</v>
      </c>
      <c r="K6" s="116" t="s">
        <v>101</v>
      </c>
      <c r="L6" s="116" t="s">
        <v>101</v>
      </c>
      <c r="M6" s="108"/>
      <c r="O6" s="70"/>
    </row>
    <row r="7" spans="1:18" ht="22.8" customHeight="1" x14ac:dyDescent="0.25">
      <c r="A7" s="16" t="s">
        <v>13</v>
      </c>
      <c r="B7" s="17" t="s">
        <v>104</v>
      </c>
      <c r="C7" s="18">
        <f t="shared" ref="C7:C58" si="0">NETWORKDAYS(D7,F7)</f>
        <v>12</v>
      </c>
      <c r="D7" s="76">
        <v>44882</v>
      </c>
      <c r="E7" s="76">
        <v>44897</v>
      </c>
      <c r="F7" s="76">
        <v>44897</v>
      </c>
      <c r="G7" s="24">
        <v>1</v>
      </c>
      <c r="H7" s="20">
        <v>1</v>
      </c>
      <c r="I7" s="20">
        <v>1</v>
      </c>
      <c r="J7" s="19">
        <v>1</v>
      </c>
      <c r="K7" s="21" t="s">
        <v>99</v>
      </c>
      <c r="L7" s="19">
        <v>0.8</v>
      </c>
      <c r="M7" s="88" t="s">
        <v>103</v>
      </c>
    </row>
    <row r="8" spans="1:18" ht="22.8" customHeight="1" x14ac:dyDescent="0.25">
      <c r="A8" s="16" t="s">
        <v>14</v>
      </c>
      <c r="B8" s="17" t="s">
        <v>15</v>
      </c>
      <c r="C8" s="18">
        <f t="shared" si="0"/>
        <v>1</v>
      </c>
      <c r="D8" s="76">
        <v>44900</v>
      </c>
      <c r="E8" s="76">
        <v>44900</v>
      </c>
      <c r="F8" s="76">
        <v>44900</v>
      </c>
      <c r="G8" s="24">
        <v>1</v>
      </c>
      <c r="H8" s="20">
        <v>1</v>
      </c>
      <c r="I8" s="20">
        <v>1</v>
      </c>
      <c r="J8" s="19">
        <v>1</v>
      </c>
      <c r="K8" s="21" t="s">
        <v>94</v>
      </c>
      <c r="L8" s="19">
        <v>1</v>
      </c>
      <c r="M8" s="22" t="s">
        <v>98</v>
      </c>
    </row>
    <row r="9" spans="1:18" ht="22.8" customHeight="1" x14ac:dyDescent="0.25">
      <c r="A9" s="109">
        <v>1.2</v>
      </c>
      <c r="B9" s="110" t="s">
        <v>127</v>
      </c>
      <c r="C9" s="111">
        <f t="shared" si="0"/>
        <v>5</v>
      </c>
      <c r="D9" s="112">
        <v>44900</v>
      </c>
      <c r="E9" s="112">
        <v>44904</v>
      </c>
      <c r="F9" s="112">
        <v>44904</v>
      </c>
      <c r="G9" s="113">
        <v>1</v>
      </c>
      <c r="H9" s="114">
        <v>1</v>
      </c>
      <c r="I9" s="114" t="e">
        <f>COUNTIF(H10:H13,"=100%")/COUNT(H10:H13)</f>
        <v>#DIV/0!</v>
      </c>
      <c r="J9" s="115">
        <v>1</v>
      </c>
      <c r="K9" s="116" t="s">
        <v>101</v>
      </c>
      <c r="L9" s="116" t="s">
        <v>101</v>
      </c>
      <c r="M9" s="125" t="s">
        <v>101</v>
      </c>
      <c r="O9" s="70"/>
    </row>
    <row r="10" spans="1:18" ht="22.8" customHeight="1" x14ac:dyDescent="0.25">
      <c r="A10" s="16" t="s">
        <v>32</v>
      </c>
      <c r="B10" s="17" t="s">
        <v>118</v>
      </c>
      <c r="C10" s="18">
        <f t="shared" si="0"/>
        <v>4</v>
      </c>
      <c r="D10" s="76">
        <v>44901</v>
      </c>
      <c r="E10" s="76">
        <v>44904</v>
      </c>
      <c r="F10" s="76">
        <v>44904</v>
      </c>
      <c r="G10" s="24"/>
      <c r="H10" s="20"/>
      <c r="I10" s="20"/>
      <c r="J10" s="19">
        <v>1</v>
      </c>
      <c r="K10" s="122" t="s">
        <v>99</v>
      </c>
      <c r="L10" s="19">
        <v>1</v>
      </c>
      <c r="M10" s="22" t="s">
        <v>108</v>
      </c>
    </row>
    <row r="11" spans="1:18" ht="22.8" customHeight="1" x14ac:dyDescent="0.25">
      <c r="A11" s="16" t="s">
        <v>33</v>
      </c>
      <c r="B11" s="17" t="s">
        <v>120</v>
      </c>
      <c r="C11" s="18">
        <f t="shared" si="0"/>
        <v>2</v>
      </c>
      <c r="D11" s="76">
        <v>44901</v>
      </c>
      <c r="E11" s="76">
        <v>44902</v>
      </c>
      <c r="F11" s="76">
        <v>44902</v>
      </c>
      <c r="G11" s="24"/>
      <c r="H11" s="20"/>
      <c r="I11" s="20"/>
      <c r="J11" s="19">
        <v>1</v>
      </c>
      <c r="K11" s="122" t="s">
        <v>122</v>
      </c>
      <c r="L11" s="19">
        <v>1</v>
      </c>
      <c r="M11" s="22" t="s">
        <v>119</v>
      </c>
    </row>
    <row r="12" spans="1:18" ht="22.8" customHeight="1" x14ac:dyDescent="0.25">
      <c r="A12" s="124" t="s">
        <v>101</v>
      </c>
      <c r="B12" s="17" t="s">
        <v>121</v>
      </c>
      <c r="C12" s="18" t="s">
        <v>101</v>
      </c>
      <c r="D12" s="18" t="s">
        <v>101</v>
      </c>
      <c r="E12" s="18" t="s">
        <v>101</v>
      </c>
      <c r="F12" s="18" t="s">
        <v>101</v>
      </c>
      <c r="G12" s="18" t="s">
        <v>101</v>
      </c>
      <c r="H12" s="18" t="s">
        <v>101</v>
      </c>
      <c r="I12" s="18" t="s">
        <v>101</v>
      </c>
      <c r="J12" s="18" t="s">
        <v>101</v>
      </c>
      <c r="K12" s="18" t="s">
        <v>101</v>
      </c>
      <c r="L12" s="18" t="s">
        <v>101</v>
      </c>
      <c r="M12" s="87" t="s">
        <v>101</v>
      </c>
    </row>
    <row r="13" spans="1:18" ht="22.8" customHeight="1" x14ac:dyDescent="0.25">
      <c r="A13" s="16" t="s">
        <v>34</v>
      </c>
      <c r="B13" s="17" t="s">
        <v>125</v>
      </c>
      <c r="C13" s="18">
        <f t="shared" si="0"/>
        <v>3</v>
      </c>
      <c r="D13" s="76">
        <v>44901</v>
      </c>
      <c r="E13" s="76">
        <v>44903</v>
      </c>
      <c r="F13" s="76">
        <v>44903</v>
      </c>
      <c r="G13" s="24"/>
      <c r="H13" s="20"/>
      <c r="I13" s="20"/>
      <c r="J13" s="19">
        <v>1</v>
      </c>
      <c r="K13" s="122" t="s">
        <v>106</v>
      </c>
      <c r="L13" s="19">
        <v>1</v>
      </c>
      <c r="M13" s="22" t="s">
        <v>107</v>
      </c>
    </row>
    <row r="14" spans="1:18" ht="22.8" customHeight="1" x14ac:dyDescent="0.25">
      <c r="A14" s="16" t="s">
        <v>110</v>
      </c>
      <c r="B14" s="17" t="s">
        <v>124</v>
      </c>
      <c r="C14" s="18">
        <f t="shared" si="0"/>
        <v>1</v>
      </c>
      <c r="D14" s="76">
        <v>44904</v>
      </c>
      <c r="E14" s="76">
        <v>44904</v>
      </c>
      <c r="F14" s="76">
        <v>44904</v>
      </c>
      <c r="G14" s="24"/>
      <c r="H14" s="20"/>
      <c r="I14" s="20"/>
      <c r="J14" s="19">
        <v>1</v>
      </c>
      <c r="K14" s="122" t="s">
        <v>106</v>
      </c>
      <c r="L14" s="19">
        <v>1</v>
      </c>
      <c r="M14" s="22" t="s">
        <v>109</v>
      </c>
    </row>
    <row r="15" spans="1:18" ht="22.8" customHeight="1" x14ac:dyDescent="0.25">
      <c r="A15" s="16" t="s">
        <v>111</v>
      </c>
      <c r="B15" s="17" t="s">
        <v>123</v>
      </c>
      <c r="C15" s="18">
        <f t="shared" si="0"/>
        <v>2</v>
      </c>
      <c r="D15" s="76">
        <v>44901</v>
      </c>
      <c r="E15" s="76">
        <v>44902</v>
      </c>
      <c r="F15" s="76">
        <v>44902</v>
      </c>
      <c r="G15" s="24"/>
      <c r="H15" s="20"/>
      <c r="I15" s="20"/>
      <c r="J15" s="19">
        <v>1</v>
      </c>
      <c r="K15" s="122" t="s">
        <v>94</v>
      </c>
      <c r="L15" s="19">
        <v>1</v>
      </c>
      <c r="M15" s="22" t="s">
        <v>115</v>
      </c>
    </row>
    <row r="16" spans="1:18" ht="22.8" customHeight="1" x14ac:dyDescent="0.25">
      <c r="A16" s="16" t="s">
        <v>112</v>
      </c>
      <c r="B16" s="17" t="s">
        <v>116</v>
      </c>
      <c r="C16" s="18">
        <f t="shared" si="0"/>
        <v>1</v>
      </c>
      <c r="D16" s="123">
        <v>44903</v>
      </c>
      <c r="E16" s="123">
        <v>44903</v>
      </c>
      <c r="F16" s="123">
        <v>44903</v>
      </c>
      <c r="G16" s="24"/>
      <c r="H16" s="20"/>
      <c r="I16" s="20"/>
      <c r="J16" s="19">
        <v>1</v>
      </c>
      <c r="K16" s="122" t="s">
        <v>117</v>
      </c>
      <c r="L16" s="19">
        <v>1</v>
      </c>
      <c r="M16" s="22" t="s">
        <v>113</v>
      </c>
    </row>
    <row r="17" spans="1:18" s="96" customFormat="1" ht="22.8" customHeight="1" x14ac:dyDescent="0.25">
      <c r="A17" s="89">
        <v>2</v>
      </c>
      <c r="B17" s="90" t="s">
        <v>128</v>
      </c>
      <c r="C17" s="91">
        <f t="shared" si="0"/>
        <v>10</v>
      </c>
      <c r="D17" s="92">
        <v>44901</v>
      </c>
      <c r="E17" s="92">
        <v>44914</v>
      </c>
      <c r="F17" s="92">
        <v>44914</v>
      </c>
      <c r="G17" s="93">
        <v>1</v>
      </c>
      <c r="H17" s="94">
        <v>1</v>
      </c>
      <c r="I17" s="94">
        <f>COUNTIF(H19:H26,"=100%")/COUNT(H19:H26)</f>
        <v>1</v>
      </c>
      <c r="J17" s="95">
        <v>1</v>
      </c>
      <c r="K17" s="126" t="s">
        <v>100</v>
      </c>
      <c r="L17" s="127" t="s">
        <v>100</v>
      </c>
      <c r="M17" s="128" t="s">
        <v>100</v>
      </c>
      <c r="N17" s="73"/>
      <c r="O17" s="71"/>
      <c r="P17" s="71"/>
      <c r="Q17" s="71"/>
      <c r="R17" s="71"/>
    </row>
    <row r="18" spans="1:18" s="133" customFormat="1" ht="22.8" customHeight="1" x14ac:dyDescent="0.25">
      <c r="A18" s="117">
        <v>2.1</v>
      </c>
      <c r="B18" s="118" t="s">
        <v>129</v>
      </c>
      <c r="C18" s="111">
        <f t="shared" si="0"/>
        <v>2</v>
      </c>
      <c r="D18" s="119">
        <v>44903</v>
      </c>
      <c r="E18" s="119">
        <v>44904</v>
      </c>
      <c r="F18" s="119">
        <v>44904</v>
      </c>
      <c r="G18" s="120"/>
      <c r="H18" s="121"/>
      <c r="I18" s="121"/>
      <c r="J18" s="129" t="s">
        <v>101</v>
      </c>
      <c r="K18" s="129" t="s">
        <v>101</v>
      </c>
      <c r="L18" s="129" t="s">
        <v>101</v>
      </c>
      <c r="M18" s="130" t="s">
        <v>100</v>
      </c>
      <c r="N18" s="131"/>
      <c r="O18" s="132"/>
      <c r="P18" s="132"/>
      <c r="Q18" s="132"/>
      <c r="R18" s="132"/>
    </row>
    <row r="19" spans="1:18" s="134" customFormat="1" ht="22.8" customHeight="1" x14ac:dyDescent="0.25">
      <c r="A19" s="16" t="s">
        <v>105</v>
      </c>
      <c r="B19" s="17" t="s">
        <v>129</v>
      </c>
      <c r="C19" s="18">
        <f t="shared" si="0"/>
        <v>2</v>
      </c>
      <c r="D19" s="76">
        <v>44903</v>
      </c>
      <c r="E19" s="76">
        <v>44903</v>
      </c>
      <c r="F19" s="78">
        <v>44904</v>
      </c>
      <c r="G19" s="24">
        <v>1</v>
      </c>
      <c r="H19" s="24">
        <v>1</v>
      </c>
      <c r="I19" s="24">
        <v>1</v>
      </c>
      <c r="J19" s="19">
        <v>1</v>
      </c>
      <c r="K19" s="122" t="s">
        <v>117</v>
      </c>
      <c r="L19" s="19">
        <v>1</v>
      </c>
      <c r="M19" s="22"/>
      <c r="N19" s="131"/>
      <c r="O19" s="132"/>
      <c r="P19" s="132"/>
      <c r="Q19" s="132"/>
      <c r="R19" s="132"/>
    </row>
    <row r="20" spans="1:18" s="133" customFormat="1" ht="22.8" customHeight="1" x14ac:dyDescent="0.25">
      <c r="A20" s="117">
        <v>2.2000000000000002</v>
      </c>
      <c r="B20" s="118" t="s">
        <v>130</v>
      </c>
      <c r="C20" s="111">
        <f t="shared" si="0"/>
        <v>3</v>
      </c>
      <c r="D20" s="119">
        <v>44904</v>
      </c>
      <c r="E20" s="119">
        <v>44908</v>
      </c>
      <c r="F20" s="119">
        <v>44908</v>
      </c>
      <c r="G20" s="120"/>
      <c r="H20" s="121"/>
      <c r="I20" s="121"/>
      <c r="J20" s="129" t="s">
        <v>101</v>
      </c>
      <c r="K20" s="129" t="s">
        <v>101</v>
      </c>
      <c r="L20" s="129" t="s">
        <v>101</v>
      </c>
      <c r="M20" s="130" t="s">
        <v>100</v>
      </c>
      <c r="N20" s="131"/>
      <c r="O20" s="132"/>
      <c r="P20" s="132"/>
      <c r="Q20" s="132"/>
      <c r="R20" s="132"/>
    </row>
    <row r="21" spans="1:18" s="25" customFormat="1" ht="22.8" customHeight="1" x14ac:dyDescent="0.25">
      <c r="A21" s="16" t="s">
        <v>137</v>
      </c>
      <c r="B21" s="17" t="s">
        <v>134</v>
      </c>
      <c r="C21" s="18">
        <f t="shared" si="0"/>
        <v>1</v>
      </c>
      <c r="D21" s="76">
        <v>44904</v>
      </c>
      <c r="E21" s="76">
        <v>44904</v>
      </c>
      <c r="F21" s="76">
        <v>44904</v>
      </c>
      <c r="G21" s="24">
        <v>1</v>
      </c>
      <c r="H21" s="24">
        <v>1</v>
      </c>
      <c r="I21" s="24">
        <v>1</v>
      </c>
      <c r="J21" s="19">
        <v>1</v>
      </c>
      <c r="K21" s="122" t="s">
        <v>131</v>
      </c>
      <c r="L21" s="19">
        <v>1</v>
      </c>
      <c r="M21" s="22" t="s">
        <v>135</v>
      </c>
      <c r="N21" s="40"/>
      <c r="O21" s="69"/>
      <c r="P21" s="69"/>
      <c r="Q21" s="69"/>
      <c r="R21" s="69"/>
    </row>
    <row r="22" spans="1:18" s="25" customFormat="1" ht="22.8" customHeight="1" x14ac:dyDescent="0.25">
      <c r="A22" s="16" t="s">
        <v>138</v>
      </c>
      <c r="B22" s="17" t="s">
        <v>133</v>
      </c>
      <c r="C22" s="18">
        <f t="shared" si="0"/>
        <v>2</v>
      </c>
      <c r="D22" s="76">
        <v>44907</v>
      </c>
      <c r="E22" s="76">
        <v>44908</v>
      </c>
      <c r="F22" s="76">
        <v>44908</v>
      </c>
      <c r="G22" s="24"/>
      <c r="H22" s="24"/>
      <c r="I22" s="24"/>
      <c r="J22" s="19">
        <v>1</v>
      </c>
      <c r="K22" s="122" t="s">
        <v>131</v>
      </c>
      <c r="L22" s="19">
        <v>1</v>
      </c>
      <c r="M22" s="22" t="s">
        <v>136</v>
      </c>
      <c r="N22" s="40"/>
      <c r="O22" s="69"/>
      <c r="P22" s="69"/>
      <c r="Q22" s="69"/>
      <c r="R22" s="69"/>
    </row>
    <row r="23" spans="1:18" s="133" customFormat="1" ht="22.8" customHeight="1" x14ac:dyDescent="0.25">
      <c r="A23" s="117">
        <v>2.2999999999999998</v>
      </c>
      <c r="B23" s="118" t="s">
        <v>151</v>
      </c>
      <c r="C23" s="111">
        <f t="shared" si="0"/>
        <v>3</v>
      </c>
      <c r="D23" s="119">
        <v>44904</v>
      </c>
      <c r="E23" s="119">
        <v>44908</v>
      </c>
      <c r="F23" s="119">
        <v>44908</v>
      </c>
      <c r="G23" s="120"/>
      <c r="H23" s="121"/>
      <c r="I23" s="121"/>
      <c r="J23" s="129" t="s">
        <v>101</v>
      </c>
      <c r="K23" s="129" t="s">
        <v>101</v>
      </c>
      <c r="L23" s="129" t="s">
        <v>101</v>
      </c>
      <c r="M23" s="130" t="s">
        <v>100</v>
      </c>
      <c r="N23" s="131"/>
      <c r="O23" s="132"/>
      <c r="P23" s="132"/>
      <c r="Q23" s="132"/>
      <c r="R23" s="132"/>
    </row>
    <row r="24" spans="1:18" s="25" customFormat="1" ht="22.8" customHeight="1" x14ac:dyDescent="0.25">
      <c r="A24" s="16" t="s">
        <v>139</v>
      </c>
      <c r="B24" s="17" t="s">
        <v>142</v>
      </c>
      <c r="C24" s="18">
        <f>NETWORKDAYS(D24,F24)</f>
        <v>3</v>
      </c>
      <c r="D24" s="78">
        <v>44904</v>
      </c>
      <c r="E24" s="78">
        <v>44908</v>
      </c>
      <c r="F24" s="78">
        <v>44908</v>
      </c>
      <c r="G24" s="24">
        <v>1</v>
      </c>
      <c r="H24" s="24">
        <v>1</v>
      </c>
      <c r="I24" s="24">
        <v>1</v>
      </c>
      <c r="J24" s="19">
        <v>1</v>
      </c>
      <c r="K24" s="122" t="s">
        <v>122</v>
      </c>
      <c r="L24" s="19">
        <v>1</v>
      </c>
      <c r="M24" s="22" t="s">
        <v>147</v>
      </c>
      <c r="N24" s="40"/>
      <c r="O24" s="69"/>
      <c r="P24" s="69"/>
      <c r="Q24" s="69"/>
      <c r="R24" s="69"/>
    </row>
    <row r="25" spans="1:18" s="25" customFormat="1" ht="22.8" customHeight="1" x14ac:dyDescent="0.25">
      <c r="A25" s="16" t="s">
        <v>140</v>
      </c>
      <c r="B25" s="17" t="s">
        <v>144</v>
      </c>
      <c r="C25" s="18">
        <f>NETWORKDAYS(D25,F25)</f>
        <v>2</v>
      </c>
      <c r="D25" s="78">
        <v>44904</v>
      </c>
      <c r="E25" s="78">
        <v>44907</v>
      </c>
      <c r="F25" s="78">
        <v>44907</v>
      </c>
      <c r="G25" s="24">
        <v>1</v>
      </c>
      <c r="H25" s="24">
        <v>1</v>
      </c>
      <c r="I25" s="24">
        <v>1</v>
      </c>
      <c r="J25" s="19">
        <v>1</v>
      </c>
      <c r="K25" s="122" t="s">
        <v>94</v>
      </c>
      <c r="L25" s="19">
        <v>1</v>
      </c>
      <c r="M25" s="22" t="s">
        <v>148</v>
      </c>
      <c r="N25" s="40"/>
      <c r="O25" s="69"/>
      <c r="P25" s="69"/>
      <c r="Q25" s="69"/>
      <c r="R25" s="69"/>
    </row>
    <row r="26" spans="1:18" s="25" customFormat="1" ht="22.8" customHeight="1" x14ac:dyDescent="0.25">
      <c r="A26" s="16" t="s">
        <v>141</v>
      </c>
      <c r="B26" s="17" t="s">
        <v>145</v>
      </c>
      <c r="C26" s="18">
        <f t="shared" si="0"/>
        <v>5</v>
      </c>
      <c r="D26" s="78">
        <v>44908</v>
      </c>
      <c r="E26" s="76">
        <v>44910</v>
      </c>
      <c r="F26" s="76">
        <v>44914</v>
      </c>
      <c r="G26" s="24">
        <v>1</v>
      </c>
      <c r="H26" s="24">
        <v>1</v>
      </c>
      <c r="I26" s="24">
        <v>1</v>
      </c>
      <c r="J26" s="19">
        <v>1</v>
      </c>
      <c r="K26" s="122" t="s">
        <v>94</v>
      </c>
      <c r="L26" s="19">
        <v>1</v>
      </c>
      <c r="M26" s="22" t="s">
        <v>149</v>
      </c>
      <c r="N26" s="40"/>
      <c r="O26" s="69"/>
      <c r="P26" s="69"/>
      <c r="Q26" s="69"/>
      <c r="R26" s="69"/>
    </row>
    <row r="27" spans="1:18" s="25" customFormat="1" ht="22.8" customHeight="1" x14ac:dyDescent="0.25">
      <c r="A27" s="16" t="s">
        <v>143</v>
      </c>
      <c r="B27" s="17" t="s">
        <v>146</v>
      </c>
      <c r="C27" s="18">
        <f t="shared" si="0"/>
        <v>2</v>
      </c>
      <c r="D27" s="78">
        <v>44909</v>
      </c>
      <c r="E27" s="78">
        <v>44910</v>
      </c>
      <c r="F27" s="78">
        <v>44910</v>
      </c>
      <c r="G27" s="24">
        <v>0</v>
      </c>
      <c r="H27" s="24">
        <v>0</v>
      </c>
      <c r="I27" s="24">
        <v>0</v>
      </c>
      <c r="J27" s="19">
        <v>1</v>
      </c>
      <c r="K27" s="21" t="s">
        <v>132</v>
      </c>
      <c r="L27" s="19">
        <v>1</v>
      </c>
      <c r="M27" s="22" t="s">
        <v>150</v>
      </c>
      <c r="N27" s="40"/>
      <c r="O27" s="69"/>
      <c r="P27" s="69"/>
      <c r="Q27" s="69"/>
      <c r="R27" s="69"/>
    </row>
    <row r="28" spans="1:18" s="133" customFormat="1" ht="22.8" customHeight="1" x14ac:dyDescent="0.25">
      <c r="A28" s="117">
        <v>2.4</v>
      </c>
      <c r="B28" s="118" t="s">
        <v>152</v>
      </c>
      <c r="C28" s="111">
        <f t="shared" si="0"/>
        <v>3</v>
      </c>
      <c r="D28" s="119">
        <v>44904</v>
      </c>
      <c r="E28" s="119">
        <v>44908</v>
      </c>
      <c r="F28" s="119">
        <v>44908</v>
      </c>
      <c r="G28" s="120"/>
      <c r="H28" s="121"/>
      <c r="I28" s="121"/>
      <c r="J28" s="129" t="s">
        <v>101</v>
      </c>
      <c r="K28" s="129" t="s">
        <v>101</v>
      </c>
      <c r="L28" s="129" t="s">
        <v>101</v>
      </c>
      <c r="M28" s="130" t="s">
        <v>100</v>
      </c>
      <c r="N28" s="131"/>
      <c r="O28" s="132"/>
      <c r="P28" s="132"/>
      <c r="Q28" s="132"/>
      <c r="R28" s="132"/>
    </row>
    <row r="29" spans="1:18" s="25" customFormat="1" ht="22.8" customHeight="1" x14ac:dyDescent="0.25">
      <c r="A29" s="16" t="s">
        <v>160</v>
      </c>
      <c r="B29" s="17" t="s">
        <v>156</v>
      </c>
      <c r="C29" s="18">
        <f>NETWORKDAYS(D29,F29)</f>
        <v>4</v>
      </c>
      <c r="D29" s="78">
        <v>44909</v>
      </c>
      <c r="E29" s="78">
        <v>44914</v>
      </c>
      <c r="F29" s="78">
        <v>44914</v>
      </c>
      <c r="G29" s="24">
        <v>1</v>
      </c>
      <c r="H29" s="24">
        <v>1</v>
      </c>
      <c r="I29" s="24">
        <v>1</v>
      </c>
      <c r="J29" s="19">
        <v>1</v>
      </c>
      <c r="K29" s="122" t="s">
        <v>122</v>
      </c>
      <c r="L29" s="19">
        <v>1</v>
      </c>
      <c r="M29" s="22" t="s">
        <v>154</v>
      </c>
      <c r="N29" s="40"/>
      <c r="O29" s="69"/>
      <c r="P29" s="69"/>
      <c r="Q29" s="69"/>
      <c r="R29" s="69"/>
    </row>
    <row r="30" spans="1:18" s="25" customFormat="1" ht="22.8" customHeight="1" x14ac:dyDescent="0.25">
      <c r="A30" s="16" t="s">
        <v>161</v>
      </c>
      <c r="B30" s="17" t="s">
        <v>157</v>
      </c>
      <c r="C30" s="18">
        <f>NETWORKDAYS(D30,F30)</f>
        <v>2</v>
      </c>
      <c r="D30" s="78">
        <v>44908</v>
      </c>
      <c r="E30" s="78">
        <v>44909</v>
      </c>
      <c r="F30" s="78">
        <v>44909</v>
      </c>
      <c r="G30" s="24">
        <v>1</v>
      </c>
      <c r="H30" s="24">
        <v>1</v>
      </c>
      <c r="I30" s="24">
        <v>1</v>
      </c>
      <c r="J30" s="19">
        <v>1</v>
      </c>
      <c r="K30" s="122" t="s">
        <v>94</v>
      </c>
      <c r="L30" s="19">
        <v>1</v>
      </c>
      <c r="M30" s="22" t="s">
        <v>153</v>
      </c>
      <c r="N30" s="40"/>
      <c r="O30" s="69"/>
      <c r="P30" s="69"/>
      <c r="Q30" s="69"/>
      <c r="R30" s="69"/>
    </row>
    <row r="31" spans="1:18" s="25" customFormat="1" ht="22.8" customHeight="1" x14ac:dyDescent="0.25">
      <c r="A31" s="16" t="s">
        <v>162</v>
      </c>
      <c r="B31" s="17" t="s">
        <v>158</v>
      </c>
      <c r="C31" s="18">
        <f>NETWORKDAYS(D31,F31)</f>
        <v>3</v>
      </c>
      <c r="D31" s="78">
        <v>44914</v>
      </c>
      <c r="E31" s="76">
        <v>44916</v>
      </c>
      <c r="F31" s="76">
        <v>44916</v>
      </c>
      <c r="G31" s="24">
        <v>1</v>
      </c>
      <c r="H31" s="24">
        <v>1</v>
      </c>
      <c r="I31" s="24">
        <v>1</v>
      </c>
      <c r="J31" s="19">
        <v>1</v>
      </c>
      <c r="K31" s="122" t="s">
        <v>94</v>
      </c>
      <c r="L31" s="19">
        <v>1</v>
      </c>
      <c r="M31" s="22" t="s">
        <v>155</v>
      </c>
      <c r="N31" s="40"/>
      <c r="O31" s="69"/>
      <c r="P31" s="69"/>
      <c r="Q31" s="69"/>
      <c r="R31" s="69"/>
    </row>
    <row r="32" spans="1:18" s="25" customFormat="1" ht="22.8" customHeight="1" x14ac:dyDescent="0.25">
      <c r="A32" s="16" t="s">
        <v>163</v>
      </c>
      <c r="B32" s="17" t="s">
        <v>159</v>
      </c>
      <c r="C32" s="18">
        <f>NETWORKDAYS(D32,F32)</f>
        <v>2</v>
      </c>
      <c r="D32" s="78">
        <v>44910</v>
      </c>
      <c r="E32" s="78">
        <v>44911</v>
      </c>
      <c r="F32" s="78">
        <v>44911</v>
      </c>
      <c r="G32" s="24">
        <v>0</v>
      </c>
      <c r="H32" s="24">
        <v>0</v>
      </c>
      <c r="I32" s="24">
        <v>0</v>
      </c>
      <c r="J32" s="19">
        <v>1</v>
      </c>
      <c r="K32" s="21" t="s">
        <v>132</v>
      </c>
      <c r="L32" s="19">
        <v>1</v>
      </c>
      <c r="M32" s="22" t="s">
        <v>154</v>
      </c>
      <c r="N32" s="40"/>
      <c r="O32" s="69"/>
      <c r="P32" s="69"/>
      <c r="Q32" s="69"/>
      <c r="R32" s="69"/>
    </row>
    <row r="33" spans="1:18" s="68" customFormat="1" ht="22.8" customHeight="1" x14ac:dyDescent="0.25">
      <c r="A33" s="61" t="s">
        <v>47</v>
      </c>
      <c r="B33" s="62" t="s">
        <v>28</v>
      </c>
      <c r="C33" s="63">
        <f t="shared" si="0"/>
        <v>12</v>
      </c>
      <c r="D33" s="76">
        <v>44882</v>
      </c>
      <c r="E33" s="76">
        <v>44899</v>
      </c>
      <c r="F33" s="79">
        <v>44899</v>
      </c>
      <c r="G33" s="64">
        <f ca="1">(TODAY()-DATE(2012,7,1))/(DATE(2013,3,30)-DATE(2012,7,1))</f>
        <v>14.194852941176471</v>
      </c>
      <c r="H33" s="64">
        <f>SUM(H34:H37)/4</f>
        <v>0.66749999999999998</v>
      </c>
      <c r="I33" s="64">
        <f>SUM(I34:I37)/4</f>
        <v>0.25</v>
      </c>
      <c r="J33" s="65"/>
      <c r="K33" s="66"/>
      <c r="L33" s="65"/>
      <c r="M33" s="67"/>
      <c r="O33" s="71"/>
      <c r="P33" s="71"/>
      <c r="Q33" s="71"/>
      <c r="R33" s="71"/>
    </row>
    <row r="34" spans="1:18" s="25" customFormat="1" ht="22.8" customHeight="1" x14ac:dyDescent="0.25">
      <c r="A34" s="16" t="s">
        <v>48</v>
      </c>
      <c r="B34" s="17" t="s">
        <v>27</v>
      </c>
      <c r="C34" s="18">
        <f t="shared" si="0"/>
        <v>12</v>
      </c>
      <c r="D34" s="76">
        <v>44882</v>
      </c>
      <c r="E34" s="76">
        <v>44899</v>
      </c>
      <c r="F34" s="78">
        <v>44899</v>
      </c>
      <c r="G34" s="24">
        <f ca="1">(TODAY()-DATE(2012,7,1))/(DATE(2013,3,30)-DATE(2012,7,1))</f>
        <v>14.194852941176471</v>
      </c>
      <c r="H34" s="24">
        <v>0.87</v>
      </c>
      <c r="I34" s="24">
        <v>0</v>
      </c>
      <c r="J34" s="19"/>
      <c r="K34" s="21"/>
      <c r="L34" s="19"/>
      <c r="M34" s="22" t="s">
        <v>37</v>
      </c>
      <c r="N34" s="40" t="s">
        <v>45</v>
      </c>
      <c r="O34" s="69" t="s">
        <v>46</v>
      </c>
      <c r="P34" s="69"/>
      <c r="Q34" s="69"/>
      <c r="R34" s="69"/>
    </row>
    <row r="35" spans="1:18" s="25" customFormat="1" ht="22.8" customHeight="1" x14ac:dyDescent="0.25">
      <c r="A35" s="16" t="s">
        <v>49</v>
      </c>
      <c r="B35" s="17" t="s">
        <v>29</v>
      </c>
      <c r="C35" s="18">
        <f t="shared" si="0"/>
        <v>12</v>
      </c>
      <c r="D35" s="76">
        <v>44882</v>
      </c>
      <c r="E35" s="76">
        <v>44899</v>
      </c>
      <c r="F35" s="78">
        <v>44899</v>
      </c>
      <c r="G35" s="24">
        <f ca="1">(TODAY()-DATE(2012,9,1))/(DATE(2013,3,30)-DATE(2012,9,1))</f>
        <v>18.090476190476192</v>
      </c>
      <c r="H35" s="24">
        <v>0.4</v>
      </c>
      <c r="I35" s="24">
        <v>0</v>
      </c>
      <c r="J35" s="19"/>
      <c r="K35" s="21"/>
      <c r="L35" s="19"/>
      <c r="M35" s="22" t="s">
        <v>24</v>
      </c>
      <c r="N35" s="40" t="s">
        <v>62</v>
      </c>
      <c r="O35" s="69" t="s">
        <v>46</v>
      </c>
      <c r="P35" s="69"/>
      <c r="Q35" s="69"/>
      <c r="R35" s="69"/>
    </row>
    <row r="36" spans="1:18" s="25" customFormat="1" ht="22.8" customHeight="1" x14ac:dyDescent="0.25">
      <c r="A36" s="16" t="s">
        <v>58</v>
      </c>
      <c r="B36" s="17" t="s">
        <v>36</v>
      </c>
      <c r="C36" s="18">
        <f t="shared" si="0"/>
        <v>12</v>
      </c>
      <c r="D36" s="76">
        <v>44882</v>
      </c>
      <c r="E36" s="76">
        <v>44899</v>
      </c>
      <c r="F36" s="78">
        <v>44899</v>
      </c>
      <c r="G36" s="24">
        <v>1</v>
      </c>
      <c r="H36" s="24">
        <v>1</v>
      </c>
      <c r="I36" s="24">
        <v>1</v>
      </c>
      <c r="J36" s="19"/>
      <c r="K36" s="21"/>
      <c r="L36" s="19"/>
      <c r="M36" s="22" t="s">
        <v>37</v>
      </c>
      <c r="N36" s="40"/>
      <c r="O36" s="69"/>
      <c r="P36" s="69"/>
      <c r="Q36" s="69"/>
      <c r="R36" s="69"/>
    </row>
    <row r="37" spans="1:18" s="25" customFormat="1" ht="22.8" customHeight="1" x14ac:dyDescent="0.25">
      <c r="A37" s="16" t="s">
        <v>50</v>
      </c>
      <c r="B37" s="17" t="s">
        <v>30</v>
      </c>
      <c r="C37" s="18">
        <f t="shared" si="0"/>
        <v>12</v>
      </c>
      <c r="D37" s="76">
        <v>44882</v>
      </c>
      <c r="E37" s="76">
        <v>44899</v>
      </c>
      <c r="F37" s="78">
        <v>44899</v>
      </c>
      <c r="G37" s="24">
        <f ca="1">(TODAY()-DATE(2012,7,1))/(DATE(2013,3,30)-DATE(2012,7,1))</f>
        <v>14.194852941176471</v>
      </c>
      <c r="H37" s="24">
        <v>0.4</v>
      </c>
      <c r="I37" s="24">
        <v>0</v>
      </c>
      <c r="J37" s="19"/>
      <c r="K37" s="21"/>
      <c r="L37" s="19"/>
      <c r="M37" s="22" t="s">
        <v>25</v>
      </c>
      <c r="N37" s="40"/>
      <c r="O37" s="69"/>
      <c r="P37" s="69"/>
      <c r="Q37" s="69"/>
      <c r="R37" s="69"/>
    </row>
    <row r="38" spans="1:18" s="68" customFormat="1" ht="22.8" customHeight="1" x14ac:dyDescent="0.25">
      <c r="A38" s="61" t="s">
        <v>51</v>
      </c>
      <c r="B38" s="62" t="s">
        <v>31</v>
      </c>
      <c r="C38" s="63">
        <f t="shared" si="0"/>
        <v>12</v>
      </c>
      <c r="D38" s="76">
        <v>44882</v>
      </c>
      <c r="E38" s="76">
        <v>44899</v>
      </c>
      <c r="F38" s="79">
        <v>44899</v>
      </c>
      <c r="G38" s="64">
        <f ca="1">(TODAY()-DATE(2012,7,23))/(DATE(2013,3,30)-DATE(2012,7,23))</f>
        <v>15.356</v>
      </c>
      <c r="H38" s="64">
        <f>SUM(H39:H47)/9</f>
        <v>0.7055555555555556</v>
      </c>
      <c r="I38" s="64">
        <f>SUM(I39:I47)/9</f>
        <v>0.44444444444444442</v>
      </c>
      <c r="J38" s="65"/>
      <c r="K38" s="66"/>
      <c r="L38" s="65"/>
      <c r="M38" s="67"/>
      <c r="O38" s="71"/>
      <c r="P38" s="71"/>
      <c r="Q38" s="71"/>
      <c r="R38" s="71"/>
    </row>
    <row r="39" spans="1:18" s="25" customFormat="1" ht="22.8" customHeight="1" x14ac:dyDescent="0.25">
      <c r="A39" s="16" t="s">
        <v>52</v>
      </c>
      <c r="B39" s="17" t="s">
        <v>41</v>
      </c>
      <c r="C39" s="18">
        <f t="shared" si="0"/>
        <v>12</v>
      </c>
      <c r="D39" s="76">
        <v>44882</v>
      </c>
      <c r="E39" s="76">
        <v>44899</v>
      </c>
      <c r="F39" s="78">
        <v>44899</v>
      </c>
      <c r="G39" s="24">
        <v>1</v>
      </c>
      <c r="H39" s="24">
        <v>1</v>
      </c>
      <c r="I39" s="24">
        <v>1</v>
      </c>
      <c r="J39" s="19"/>
      <c r="K39" s="21"/>
      <c r="L39" s="19"/>
      <c r="M39" s="22" t="s">
        <v>35</v>
      </c>
      <c r="O39" s="69"/>
      <c r="P39" s="69"/>
      <c r="Q39" s="69"/>
      <c r="R39" s="69"/>
    </row>
    <row r="40" spans="1:18" s="25" customFormat="1" ht="22.8" customHeight="1" x14ac:dyDescent="0.25">
      <c r="A40" s="16" t="s">
        <v>53</v>
      </c>
      <c r="B40" s="17" t="s">
        <v>42</v>
      </c>
      <c r="C40" s="18">
        <f t="shared" si="0"/>
        <v>12</v>
      </c>
      <c r="D40" s="76">
        <v>44882</v>
      </c>
      <c r="E40" s="76">
        <v>44899</v>
      </c>
      <c r="F40" s="78">
        <v>44899</v>
      </c>
      <c r="G40" s="24">
        <v>1</v>
      </c>
      <c r="H40" s="24">
        <v>1</v>
      </c>
      <c r="I40" s="24">
        <v>1</v>
      </c>
      <c r="J40" s="19"/>
      <c r="K40" s="21"/>
      <c r="L40" s="19"/>
      <c r="M40" s="22" t="s">
        <v>16</v>
      </c>
      <c r="O40" s="69"/>
      <c r="P40" s="69"/>
      <c r="Q40" s="69"/>
      <c r="R40" s="69"/>
    </row>
    <row r="41" spans="1:18" s="25" customFormat="1" ht="22.8" customHeight="1" x14ac:dyDescent="0.25">
      <c r="A41" s="16" t="s">
        <v>54</v>
      </c>
      <c r="B41" s="17" t="s">
        <v>43</v>
      </c>
      <c r="C41" s="18">
        <f t="shared" si="0"/>
        <v>12</v>
      </c>
      <c r="D41" s="76">
        <v>44882</v>
      </c>
      <c r="E41" s="76">
        <v>44899</v>
      </c>
      <c r="F41" s="78">
        <v>44899</v>
      </c>
      <c r="G41" s="24">
        <v>1</v>
      </c>
      <c r="H41" s="24">
        <v>1</v>
      </c>
      <c r="I41" s="24">
        <v>1</v>
      </c>
      <c r="J41" s="19"/>
      <c r="K41" s="21"/>
      <c r="L41" s="19"/>
      <c r="M41" s="22" t="s">
        <v>40</v>
      </c>
      <c r="O41" s="69"/>
      <c r="P41" s="69"/>
      <c r="Q41" s="69"/>
      <c r="R41" s="69"/>
    </row>
    <row r="42" spans="1:18" s="25" customFormat="1" ht="22.8" customHeight="1" x14ac:dyDescent="0.25">
      <c r="A42" s="16" t="s">
        <v>55</v>
      </c>
      <c r="B42" s="17" t="s">
        <v>44</v>
      </c>
      <c r="C42" s="18">
        <f t="shared" si="0"/>
        <v>12</v>
      </c>
      <c r="D42" s="76">
        <v>44882</v>
      </c>
      <c r="E42" s="76">
        <v>44899</v>
      </c>
      <c r="F42" s="78">
        <v>44899</v>
      </c>
      <c r="G42" s="24">
        <v>1</v>
      </c>
      <c r="H42" s="24">
        <v>1</v>
      </c>
      <c r="I42" s="24">
        <v>1</v>
      </c>
      <c r="J42" s="19"/>
      <c r="K42" s="21"/>
      <c r="L42" s="19"/>
      <c r="M42" s="22"/>
      <c r="O42" s="69"/>
      <c r="P42" s="69"/>
      <c r="Q42" s="69"/>
      <c r="R42" s="69"/>
    </row>
    <row r="43" spans="1:18" s="25" customFormat="1" ht="22.8" customHeight="1" x14ac:dyDescent="0.25">
      <c r="A43" s="16" t="s">
        <v>63</v>
      </c>
      <c r="B43" s="17" t="s">
        <v>84</v>
      </c>
      <c r="C43" s="18">
        <f t="shared" si="0"/>
        <v>12</v>
      </c>
      <c r="D43" s="76">
        <v>44882</v>
      </c>
      <c r="E43" s="76">
        <v>44899</v>
      </c>
      <c r="F43" s="78">
        <v>44899</v>
      </c>
      <c r="G43" s="24">
        <f ca="1">(TODAY()-DATE(2012,11,1))/(DATE(2013,2,28)-DATE(2012,11,1))</f>
        <v>31.411764705882351</v>
      </c>
      <c r="H43" s="74">
        <v>0.95</v>
      </c>
      <c r="I43" s="24">
        <v>0</v>
      </c>
      <c r="J43" s="19"/>
      <c r="K43" s="21"/>
      <c r="L43" s="19"/>
      <c r="M43" s="22" t="s">
        <v>35</v>
      </c>
      <c r="O43" s="69"/>
      <c r="P43" s="69"/>
      <c r="Q43" s="69"/>
      <c r="R43" s="69"/>
    </row>
    <row r="44" spans="1:18" s="25" customFormat="1" ht="22.8" customHeight="1" x14ac:dyDescent="0.25">
      <c r="A44" s="16" t="s">
        <v>64</v>
      </c>
      <c r="B44" s="17" t="s">
        <v>85</v>
      </c>
      <c r="C44" s="18">
        <f t="shared" si="0"/>
        <v>12</v>
      </c>
      <c r="D44" s="76">
        <v>44882</v>
      </c>
      <c r="E44" s="76">
        <v>44899</v>
      </c>
      <c r="F44" s="78">
        <v>44899</v>
      </c>
      <c r="G44" s="24">
        <f ca="1">(TODAY()-DATE(2012,11,1))/(DATE(2013,3,16)-DATE(2012,11,1))</f>
        <v>27.68888888888889</v>
      </c>
      <c r="H44" s="74">
        <v>0.9</v>
      </c>
      <c r="I44" s="24">
        <v>0</v>
      </c>
      <c r="J44" s="19"/>
      <c r="K44" s="21"/>
      <c r="L44" s="19"/>
      <c r="M44" s="22" t="s">
        <v>16</v>
      </c>
      <c r="O44" s="69"/>
      <c r="P44" s="69"/>
      <c r="Q44" s="69"/>
      <c r="R44" s="69"/>
    </row>
    <row r="45" spans="1:18" s="25" customFormat="1" ht="22.8" customHeight="1" x14ac:dyDescent="0.25">
      <c r="A45" s="16" t="s">
        <v>65</v>
      </c>
      <c r="B45" s="17" t="s">
        <v>86</v>
      </c>
      <c r="C45" s="18">
        <f t="shared" si="0"/>
        <v>12</v>
      </c>
      <c r="D45" s="76">
        <v>44882</v>
      </c>
      <c r="E45" s="76">
        <v>44899</v>
      </c>
      <c r="F45" s="78">
        <v>44899</v>
      </c>
      <c r="G45" s="24">
        <f ca="1">(TODAY()-DATE(2012,11,1))/(DATE(2013,3,23)-DATE(2012,11,1))</f>
        <v>26.323943661971832</v>
      </c>
      <c r="H45" s="74">
        <v>0.5</v>
      </c>
      <c r="I45" s="24">
        <v>0</v>
      </c>
      <c r="J45" s="19"/>
      <c r="K45" s="21"/>
      <c r="L45" s="19"/>
      <c r="M45" s="22" t="s">
        <v>40</v>
      </c>
      <c r="O45" s="69"/>
      <c r="P45" s="69"/>
      <c r="Q45" s="69"/>
      <c r="R45" s="69"/>
    </row>
    <row r="46" spans="1:18" s="25" customFormat="1" ht="22.8" customHeight="1" x14ac:dyDescent="0.25">
      <c r="A46" s="16" t="s">
        <v>66</v>
      </c>
      <c r="B46" s="17" t="s">
        <v>87</v>
      </c>
      <c r="C46" s="18">
        <f t="shared" si="0"/>
        <v>12</v>
      </c>
      <c r="D46" s="76">
        <v>44882</v>
      </c>
      <c r="E46" s="76">
        <v>44899</v>
      </c>
      <c r="F46" s="78">
        <v>44899</v>
      </c>
      <c r="G46" s="24">
        <v>0</v>
      </c>
      <c r="H46" s="24">
        <v>0</v>
      </c>
      <c r="I46" s="24">
        <v>0</v>
      </c>
      <c r="J46" s="19"/>
      <c r="K46" s="21"/>
      <c r="L46" s="19"/>
      <c r="M46" s="22"/>
      <c r="O46" s="69"/>
      <c r="P46" s="69"/>
      <c r="Q46" s="69"/>
      <c r="R46" s="69"/>
    </row>
    <row r="47" spans="1:18" s="25" customFormat="1" ht="22.8" customHeight="1" x14ac:dyDescent="0.25">
      <c r="A47" s="16" t="s">
        <v>79</v>
      </c>
      <c r="B47" s="17" t="s">
        <v>80</v>
      </c>
      <c r="C47" s="18">
        <f t="shared" si="0"/>
        <v>12</v>
      </c>
      <c r="D47" s="76">
        <v>44882</v>
      </c>
      <c r="E47" s="76">
        <v>44899</v>
      </c>
      <c r="F47" s="78">
        <v>44899</v>
      </c>
      <c r="G47" s="24">
        <v>0</v>
      </c>
      <c r="H47" s="24">
        <v>0</v>
      </c>
      <c r="I47" s="24">
        <v>0</v>
      </c>
      <c r="J47" s="19"/>
      <c r="K47" s="21"/>
      <c r="L47" s="19"/>
      <c r="M47" s="22"/>
      <c r="O47" s="69"/>
      <c r="P47" s="69"/>
      <c r="Q47" s="69"/>
      <c r="R47" s="69"/>
    </row>
    <row r="48" spans="1:18" s="68" customFormat="1" ht="22.8" customHeight="1" x14ac:dyDescent="0.25">
      <c r="A48" s="61" t="s">
        <v>56</v>
      </c>
      <c r="B48" s="62" t="s">
        <v>68</v>
      </c>
      <c r="C48" s="63">
        <f t="shared" si="0"/>
        <v>12</v>
      </c>
      <c r="D48" s="76">
        <v>44882</v>
      </c>
      <c r="E48" s="76">
        <v>44899</v>
      </c>
      <c r="F48" s="79">
        <v>44899</v>
      </c>
      <c r="G48" s="64">
        <f ca="1">(TODAY()-DATE(2012,7,1))/(DATE(2013,1,31)-DATE(2012,7,1))</f>
        <v>18.042056074766354</v>
      </c>
      <c r="H48" s="64">
        <f>SUM(H49:H51)/3</f>
        <v>0.73333333333333339</v>
      </c>
      <c r="I48" s="64">
        <f>SUM(I49:I51)/3</f>
        <v>0</v>
      </c>
      <c r="J48" s="65"/>
      <c r="K48" s="66"/>
      <c r="L48" s="65"/>
      <c r="M48" s="67"/>
      <c r="O48" s="71"/>
      <c r="P48" s="71"/>
      <c r="Q48" s="71"/>
      <c r="R48" s="71"/>
    </row>
    <row r="49" spans="1:18" s="25" customFormat="1" ht="22.8" customHeight="1" x14ac:dyDescent="0.25">
      <c r="A49" s="16" t="s">
        <v>57</v>
      </c>
      <c r="B49" s="17" t="s">
        <v>81</v>
      </c>
      <c r="C49" s="18">
        <f t="shared" si="0"/>
        <v>12</v>
      </c>
      <c r="D49" s="76">
        <v>44882</v>
      </c>
      <c r="E49" s="76">
        <v>44899</v>
      </c>
      <c r="F49" s="78">
        <v>44899</v>
      </c>
      <c r="G49" s="24">
        <v>1</v>
      </c>
      <c r="H49" s="24">
        <v>0.8</v>
      </c>
      <c r="I49" s="24">
        <v>0</v>
      </c>
      <c r="J49" s="19"/>
      <c r="K49" s="21"/>
      <c r="L49" s="19"/>
      <c r="M49" s="22" t="s">
        <v>69</v>
      </c>
      <c r="N49" s="40"/>
      <c r="O49" s="69"/>
      <c r="P49" s="69"/>
      <c r="Q49" s="69"/>
      <c r="R49" s="69"/>
    </row>
    <row r="50" spans="1:18" s="25" customFormat="1" ht="22.8" customHeight="1" x14ac:dyDescent="0.25">
      <c r="A50" s="16" t="s">
        <v>70</v>
      </c>
      <c r="B50" s="17" t="s">
        <v>82</v>
      </c>
      <c r="C50" s="18">
        <f t="shared" si="0"/>
        <v>12</v>
      </c>
      <c r="D50" s="76">
        <v>44882</v>
      </c>
      <c r="E50" s="76">
        <v>44899</v>
      </c>
      <c r="F50" s="78">
        <v>44899</v>
      </c>
      <c r="G50" s="24">
        <f ca="1">(TODAY()-DATE(2012,7,1))/(DATE(2013,1,31)-DATE(2012,7,1))</f>
        <v>18.042056074766354</v>
      </c>
      <c r="H50" s="24">
        <v>0.7</v>
      </c>
      <c r="I50" s="24">
        <v>0</v>
      </c>
      <c r="J50" s="19"/>
      <c r="K50" s="21"/>
      <c r="L50" s="19"/>
      <c r="M50" s="22" t="s">
        <v>75</v>
      </c>
      <c r="N50" s="40"/>
      <c r="O50" s="69"/>
      <c r="P50" s="69"/>
      <c r="Q50" s="69"/>
      <c r="R50" s="69"/>
    </row>
    <row r="51" spans="1:18" s="25" customFormat="1" ht="22.8" customHeight="1" x14ac:dyDescent="0.25">
      <c r="A51" s="16" t="s">
        <v>71</v>
      </c>
      <c r="B51" s="17" t="s">
        <v>83</v>
      </c>
      <c r="C51" s="18">
        <f t="shared" si="0"/>
        <v>12</v>
      </c>
      <c r="D51" s="76">
        <v>44882</v>
      </c>
      <c r="E51" s="76">
        <v>44899</v>
      </c>
      <c r="F51" s="78">
        <v>44899</v>
      </c>
      <c r="G51" s="24">
        <f ca="1">(TODAY()-DATE(2012,7,1))/(DATE(2013,1,31)-DATE(2012,7,1))</f>
        <v>18.042056074766354</v>
      </c>
      <c r="H51" s="24">
        <v>0.7</v>
      </c>
      <c r="I51" s="24">
        <v>0</v>
      </c>
      <c r="J51" s="19"/>
      <c r="K51" s="21"/>
      <c r="L51" s="19"/>
      <c r="M51" s="22" t="s">
        <v>76</v>
      </c>
      <c r="N51" s="40"/>
      <c r="O51" s="69"/>
      <c r="P51" s="69"/>
      <c r="Q51" s="69"/>
      <c r="R51" s="69"/>
    </row>
    <row r="52" spans="1:18" s="68" customFormat="1" ht="22.8" customHeight="1" x14ac:dyDescent="0.25">
      <c r="A52" s="61" t="s">
        <v>72</v>
      </c>
      <c r="B52" s="62" t="s">
        <v>73</v>
      </c>
      <c r="C52" s="63">
        <f t="shared" si="0"/>
        <v>12</v>
      </c>
      <c r="D52" s="76">
        <v>44882</v>
      </c>
      <c r="E52" s="76">
        <v>44899</v>
      </c>
      <c r="F52" s="79">
        <v>44899</v>
      </c>
      <c r="G52" s="64">
        <f ca="1">(TODAY()-DATE(2012,10,2))/(DATE(2013,3,30)-DATE(2012,10,2))</f>
        <v>21.050279329608937</v>
      </c>
      <c r="H52" s="64">
        <f>SUM(H53:H54)/2</f>
        <v>0.4</v>
      </c>
      <c r="I52" s="64">
        <f>SUM(I53:I54)/2</f>
        <v>0</v>
      </c>
      <c r="J52" s="65"/>
      <c r="K52" s="66"/>
      <c r="L52" s="65"/>
      <c r="M52" s="67" t="s">
        <v>88</v>
      </c>
      <c r="O52" s="73" t="s">
        <v>92</v>
      </c>
      <c r="P52" s="71" t="s">
        <v>46</v>
      </c>
      <c r="Q52" s="71"/>
      <c r="R52" s="71"/>
    </row>
    <row r="53" spans="1:18" s="25" customFormat="1" ht="22.8" customHeight="1" x14ac:dyDescent="0.25">
      <c r="A53" s="16" t="s">
        <v>77</v>
      </c>
      <c r="B53" s="17" t="s">
        <v>74</v>
      </c>
      <c r="C53" s="18">
        <f t="shared" si="0"/>
        <v>12</v>
      </c>
      <c r="D53" s="76">
        <v>44882</v>
      </c>
      <c r="E53" s="76">
        <v>44899</v>
      </c>
      <c r="F53" s="78">
        <v>44899</v>
      </c>
      <c r="G53" s="24">
        <v>1</v>
      </c>
      <c r="H53" s="24">
        <v>0.8</v>
      </c>
      <c r="I53" s="24">
        <v>0</v>
      </c>
      <c r="J53" s="19"/>
      <c r="K53" s="21"/>
      <c r="L53" s="19"/>
      <c r="M53" s="22"/>
      <c r="N53" s="40"/>
      <c r="O53" s="40" t="s">
        <v>90</v>
      </c>
      <c r="P53" s="69" t="s">
        <v>46</v>
      </c>
      <c r="Q53" s="69"/>
      <c r="R53" s="69"/>
    </row>
    <row r="54" spans="1:18" s="25" customFormat="1" ht="22.8" customHeight="1" x14ac:dyDescent="0.25">
      <c r="A54" s="16" t="s">
        <v>78</v>
      </c>
      <c r="B54" s="17" t="s">
        <v>67</v>
      </c>
      <c r="C54" s="18">
        <f t="shared" si="0"/>
        <v>12</v>
      </c>
      <c r="D54" s="76">
        <v>44882</v>
      </c>
      <c r="E54" s="76">
        <v>44899</v>
      </c>
      <c r="F54" s="78">
        <v>44899</v>
      </c>
      <c r="G54" s="24">
        <f ca="1">(TODAY()-DATE(2013,1,2))/(DATE(2013,3,30)-DATE(2013,1,2))</f>
        <v>42.252873563218394</v>
      </c>
      <c r="H54" s="24">
        <v>0</v>
      </c>
      <c r="I54" s="24">
        <v>0</v>
      </c>
      <c r="J54" s="19"/>
      <c r="K54" s="21"/>
      <c r="L54" s="19"/>
      <c r="M54" s="22"/>
      <c r="N54" s="40"/>
      <c r="O54" s="40" t="s">
        <v>91</v>
      </c>
      <c r="P54" s="69" t="s">
        <v>46</v>
      </c>
      <c r="Q54" s="69"/>
      <c r="R54" s="69"/>
    </row>
    <row r="55" spans="1:18" ht="22.8" customHeight="1" x14ac:dyDescent="0.25">
      <c r="A55" s="42">
        <v>1.4</v>
      </c>
      <c r="B55" s="43" t="s">
        <v>17</v>
      </c>
      <c r="C55" s="14">
        <f t="shared" si="0"/>
        <v>12</v>
      </c>
      <c r="D55" s="75">
        <v>44882</v>
      </c>
      <c r="E55" s="75">
        <v>44899</v>
      </c>
      <c r="F55" s="80">
        <v>44899</v>
      </c>
      <c r="G55" s="45">
        <v>1</v>
      </c>
      <c r="H55" s="52">
        <v>1</v>
      </c>
      <c r="I55" s="15">
        <f>COUNTIF(H56:H58,"=100%")/COUNT(H56:H58)</f>
        <v>1</v>
      </c>
      <c r="J55" s="44"/>
      <c r="K55" s="45"/>
      <c r="L55" s="44"/>
      <c r="M55" s="31"/>
    </row>
    <row r="56" spans="1:18" s="25" customFormat="1" ht="22.8" customHeight="1" x14ac:dyDescent="0.25">
      <c r="A56" s="41" t="s">
        <v>61</v>
      </c>
      <c r="B56" s="35" t="s">
        <v>23</v>
      </c>
      <c r="C56" s="46">
        <f t="shared" si="0"/>
        <v>12</v>
      </c>
      <c r="D56" s="76">
        <v>44882</v>
      </c>
      <c r="E56" s="76">
        <v>44899</v>
      </c>
      <c r="F56" s="78">
        <v>44899</v>
      </c>
      <c r="G56" s="24">
        <v>1</v>
      </c>
      <c r="H56" s="53">
        <v>1</v>
      </c>
      <c r="I56" s="53">
        <v>1</v>
      </c>
      <c r="J56" s="37"/>
      <c r="K56" s="38"/>
      <c r="L56" s="84"/>
      <c r="M56" s="32" t="s">
        <v>26</v>
      </c>
      <c r="N56" s="40"/>
      <c r="O56" s="69"/>
      <c r="P56" s="69"/>
      <c r="Q56" s="69"/>
      <c r="R56" s="69"/>
    </row>
    <row r="57" spans="1:18" s="25" customFormat="1" ht="22.8" customHeight="1" x14ac:dyDescent="0.25">
      <c r="A57" s="34" t="s">
        <v>59</v>
      </c>
      <c r="B57" s="35" t="s">
        <v>38</v>
      </c>
      <c r="C57" s="36">
        <f t="shared" si="0"/>
        <v>12</v>
      </c>
      <c r="D57" s="76">
        <v>44882</v>
      </c>
      <c r="E57" s="76">
        <v>44899</v>
      </c>
      <c r="F57" s="81">
        <v>44899</v>
      </c>
      <c r="G57" s="59">
        <v>1</v>
      </c>
      <c r="H57" s="54">
        <v>1</v>
      </c>
      <c r="I57" s="54">
        <v>1</v>
      </c>
      <c r="J57" s="37"/>
      <c r="K57" s="38"/>
      <c r="L57" s="85"/>
      <c r="M57" s="39" t="s">
        <v>26</v>
      </c>
      <c r="N57" s="40"/>
      <c r="O57" s="69"/>
      <c r="P57" s="69"/>
      <c r="Q57" s="69"/>
      <c r="R57" s="69"/>
    </row>
    <row r="58" spans="1:18" ht="22.8" customHeight="1" thickBot="1" x14ac:dyDescent="0.3">
      <c r="A58" s="47" t="s">
        <v>60</v>
      </c>
      <c r="B58" s="48" t="s">
        <v>39</v>
      </c>
      <c r="C58" s="49">
        <f t="shared" si="0"/>
        <v>12</v>
      </c>
      <c r="D58" s="77">
        <v>44882</v>
      </c>
      <c r="E58" s="77">
        <v>44899</v>
      </c>
      <c r="F58" s="82">
        <v>44899</v>
      </c>
      <c r="G58" s="55">
        <v>1</v>
      </c>
      <c r="H58" s="55">
        <v>1</v>
      </c>
      <c r="I58" s="55">
        <v>1</v>
      </c>
      <c r="J58" s="50"/>
      <c r="K58" s="51"/>
      <c r="L58" s="86"/>
      <c r="M58" s="33" t="s">
        <v>26</v>
      </c>
    </row>
    <row r="60" spans="1:18" ht="22.8" customHeight="1" x14ac:dyDescent="0.25">
      <c r="O60" s="70"/>
      <c r="P60" s="70"/>
    </row>
    <row r="61" spans="1:18" ht="22.8" customHeight="1" x14ac:dyDescent="0.25">
      <c r="B61" s="30"/>
      <c r="P61" s="72"/>
    </row>
  </sheetData>
  <mergeCells count="7">
    <mergeCell ref="A1:M1"/>
    <mergeCell ref="B2:F2"/>
    <mergeCell ref="H2:J2"/>
    <mergeCell ref="K2:M2"/>
    <mergeCell ref="D3:F3"/>
    <mergeCell ref="H3:I3"/>
    <mergeCell ref="K3:L3"/>
  </mergeCells>
  <phoneticPr fontId="8" type="noConversion"/>
  <pageMargins left="0.74803149606299213" right="0.74803149606299213" top="0.98425196850393704" bottom="0.82677165354330717" header="0.51181102362204722" footer="0.51181102362204722"/>
  <pageSetup paperSize="9" scale="80" fitToHeight="0" orientation="landscape" r:id="rId1"/>
  <headerFooter alignWithMargins="0">
    <oddHeader>&amp;RWBS</oddHeader>
    <oddFooter>&amp;L2011 - All right reserved&amp;R&amp;P/&amp;N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WBS</vt:lpstr>
      <vt:lpstr>WBS 수정 전</vt:lpstr>
      <vt:lpstr>WBS!Print_Titles</vt:lpstr>
      <vt:lpstr>'WBS 수정 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user</cp:lastModifiedBy>
  <cp:lastPrinted>2013-02-27T05:34:23Z</cp:lastPrinted>
  <dcterms:created xsi:type="dcterms:W3CDTF">2011-01-23T00:03:35Z</dcterms:created>
  <dcterms:modified xsi:type="dcterms:W3CDTF">2023-01-26T06:42:28Z</dcterms:modified>
</cp:coreProperties>
</file>