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lf_Study\HappyVirus\산출문서\최종 산출문서\"/>
    </mc:Choice>
  </mc:AlternateContent>
  <xr:revisionPtr revIDLastSave="0" documentId="13_ncr:1_{153FF47B-4D24-47B2-A61F-8632A5C5A6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  <sheet name="WBS 수정 전" sheetId="3" state="hidden" r:id="rId2"/>
  </sheets>
  <definedNames>
    <definedName name="_xlnm.Print_Titles" localSheetId="0">WBS!$1:$4</definedName>
    <definedName name="_xlnm.Print_Titles" localSheetId="1">'WBS 수정 전'!$1:$4</definedName>
  </definedNames>
  <calcPr calcId="181029"/>
</workbook>
</file>

<file path=xl/calcChain.xml><?xml version="1.0" encoding="utf-8"?>
<calcChain xmlns="http://schemas.openxmlformats.org/spreadsheetml/2006/main">
  <c r="E38" i="1" l="1"/>
  <c r="D38" i="1"/>
  <c r="E22" i="1"/>
  <c r="E21" i="1" s="1"/>
  <c r="D12" i="1"/>
  <c r="D5" i="1"/>
  <c r="E6" i="1"/>
  <c r="E5" i="1" s="1"/>
  <c r="C5" i="1" s="1"/>
  <c r="D6" i="1"/>
  <c r="E13" i="1"/>
  <c r="D13" i="1"/>
  <c r="E18" i="1"/>
  <c r="C18" i="1" s="1"/>
  <c r="D18" i="1"/>
  <c r="D22" i="1"/>
  <c r="C22" i="1" s="1"/>
  <c r="E25" i="1"/>
  <c r="C25" i="1" s="1"/>
  <c r="D25" i="1"/>
  <c r="E28" i="1"/>
  <c r="D28" i="1"/>
  <c r="E35" i="1"/>
  <c r="E31" i="1"/>
  <c r="D35" i="1"/>
  <c r="E42" i="1"/>
  <c r="E41" i="1" s="1"/>
  <c r="D42" i="1"/>
  <c r="D41" i="1"/>
  <c r="D31" i="1"/>
  <c r="F41" i="1"/>
  <c r="C40" i="1"/>
  <c r="C39" i="1"/>
  <c r="C38" i="1"/>
  <c r="C37" i="1"/>
  <c r="C36" i="1"/>
  <c r="C34" i="1"/>
  <c r="C33" i="1"/>
  <c r="C32" i="1"/>
  <c r="C30" i="1"/>
  <c r="C29" i="1"/>
  <c r="C28" i="1"/>
  <c r="C27" i="1"/>
  <c r="C26" i="1"/>
  <c r="C24" i="1"/>
  <c r="C23" i="1"/>
  <c r="C20" i="1"/>
  <c r="C19" i="1"/>
  <c r="C17" i="1"/>
  <c r="C16" i="1"/>
  <c r="C15" i="1"/>
  <c r="C14" i="1"/>
  <c r="C11" i="1"/>
  <c r="C10" i="1"/>
  <c r="C9" i="1"/>
  <c r="C8" i="1"/>
  <c r="C7" i="1"/>
  <c r="C6" i="1"/>
  <c r="C44" i="1"/>
  <c r="C43" i="1"/>
  <c r="F42" i="1"/>
  <c r="H10" i="1"/>
  <c r="H44" i="1"/>
  <c r="H43" i="1"/>
  <c r="I42" i="1"/>
  <c r="H40" i="1"/>
  <c r="H39" i="1"/>
  <c r="I38" i="1"/>
  <c r="F38" i="1"/>
  <c r="I35" i="1"/>
  <c r="F35" i="1"/>
  <c r="H17" i="1"/>
  <c r="H15" i="1"/>
  <c r="H37" i="1"/>
  <c r="H36" i="1"/>
  <c r="I32" i="1"/>
  <c r="F32" i="1"/>
  <c r="F31" i="1"/>
  <c r="F21" i="1"/>
  <c r="I28" i="1"/>
  <c r="H28" i="1"/>
  <c r="F28" i="1"/>
  <c r="I22" i="1"/>
  <c r="I25" i="1"/>
  <c r="H25" i="1"/>
  <c r="F25" i="1"/>
  <c r="H22" i="1"/>
  <c r="F22" i="1"/>
  <c r="F18" i="1"/>
  <c r="I18" i="1"/>
  <c r="H20" i="1"/>
  <c r="H19" i="1"/>
  <c r="F13" i="1"/>
  <c r="F12" i="1"/>
  <c r="F5" i="1"/>
  <c r="F6" i="1"/>
  <c r="H11" i="1"/>
  <c r="I6" i="1"/>
  <c r="I13" i="1"/>
  <c r="H14" i="1"/>
  <c r="I41" i="1"/>
  <c r="C58" i="3"/>
  <c r="C57" i="3"/>
  <c r="C56" i="3"/>
  <c r="I55" i="3"/>
  <c r="C55" i="3"/>
  <c r="G54" i="3"/>
  <c r="C54" i="3"/>
  <c r="C53" i="3"/>
  <c r="I52" i="3"/>
  <c r="H52" i="3"/>
  <c r="G52" i="3"/>
  <c r="C52" i="3"/>
  <c r="G51" i="3"/>
  <c r="C51" i="3"/>
  <c r="G50" i="3"/>
  <c r="C50" i="3"/>
  <c r="C49" i="3"/>
  <c r="I48" i="3"/>
  <c r="H48" i="3"/>
  <c r="G48" i="3"/>
  <c r="C48" i="3"/>
  <c r="C47" i="3"/>
  <c r="C46" i="3"/>
  <c r="G45" i="3"/>
  <c r="C45" i="3"/>
  <c r="G44" i="3"/>
  <c r="C44" i="3"/>
  <c r="G43" i="3"/>
  <c r="C43" i="3"/>
  <c r="C42" i="3"/>
  <c r="C41" i="3"/>
  <c r="C40" i="3"/>
  <c r="C39" i="3"/>
  <c r="I38" i="3"/>
  <c r="H38" i="3"/>
  <c r="G38" i="3"/>
  <c r="C38" i="3"/>
  <c r="G37" i="3"/>
  <c r="C37" i="3"/>
  <c r="C36" i="3"/>
  <c r="G35" i="3"/>
  <c r="C35" i="3"/>
  <c r="G34" i="3"/>
  <c r="C34" i="3"/>
  <c r="I33" i="3"/>
  <c r="H33" i="3"/>
  <c r="G33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I17" i="3"/>
  <c r="C17" i="3"/>
  <c r="C16" i="3"/>
  <c r="C15" i="3"/>
  <c r="C14" i="3"/>
  <c r="C13" i="3"/>
  <c r="C11" i="3"/>
  <c r="C10" i="3"/>
  <c r="I9" i="3"/>
  <c r="C9" i="3"/>
  <c r="C8" i="3"/>
  <c r="C7" i="3"/>
  <c r="I6" i="3"/>
  <c r="C6" i="3"/>
  <c r="M3" i="3"/>
  <c r="E12" i="1" l="1"/>
  <c r="C13" i="1"/>
  <c r="C12" i="1"/>
  <c r="D21" i="1"/>
  <c r="C21" i="1"/>
  <c r="C35" i="1"/>
  <c r="C31" i="1"/>
  <c r="C42" i="1"/>
  <c r="C41" i="1"/>
  <c r="H35" i="1"/>
  <c r="H42" i="1"/>
  <c r="H6" i="1"/>
  <c r="H38" i="1"/>
  <c r="H32" i="1"/>
  <c r="H18" i="1"/>
  <c r="H16" i="1"/>
  <c r="H13" i="1" s="1"/>
  <c r="I21" i="1" l="1"/>
</calcChain>
</file>

<file path=xl/sharedStrings.xml><?xml version="1.0" encoding="utf-8"?>
<sst xmlns="http://schemas.openxmlformats.org/spreadsheetml/2006/main" count="386" uniqueCount="246">
  <si>
    <t>최종작성일</t>
    <phoneticPr fontId="2" type="noConversion"/>
  </si>
  <si>
    <t>WBS</t>
    <phoneticPr fontId="2" type="noConversion"/>
  </si>
  <si>
    <t>작업 이름</t>
    <phoneticPr fontId="2" type="noConversion"/>
  </si>
  <si>
    <t>기간</t>
    <phoneticPr fontId="2" type="noConversion"/>
  </si>
  <si>
    <t>시작 날짜</t>
    <phoneticPr fontId="2" type="noConversion"/>
  </si>
  <si>
    <t>완료율</t>
    <phoneticPr fontId="2" type="noConversion"/>
  </si>
  <si>
    <t>담당자</t>
    <phoneticPr fontId="2" type="noConversion"/>
  </si>
  <si>
    <t>산출물</t>
    <phoneticPr fontId="2" type="noConversion"/>
  </si>
  <si>
    <t>일정관리담당자</t>
    <phoneticPr fontId="2" type="noConversion"/>
  </si>
  <si>
    <t>과제명</t>
    <phoneticPr fontId="2" type="noConversion"/>
  </si>
  <si>
    <t>과제책임자</t>
    <phoneticPr fontId="2" type="noConversion"/>
  </si>
  <si>
    <t>과제기간</t>
    <phoneticPr fontId="2" type="noConversion"/>
  </si>
  <si>
    <t>Task연계성</t>
    <phoneticPr fontId="2" type="noConversion"/>
  </si>
  <si>
    <t>1.1.1</t>
  </si>
  <si>
    <t>1.1.2</t>
  </si>
  <si>
    <t>WBS 수립</t>
  </si>
  <si>
    <t>소스코드</t>
  </si>
  <si>
    <t>동료검토</t>
    <phoneticPr fontId="2" type="noConversion"/>
  </si>
  <si>
    <t>진척율</t>
    <phoneticPr fontId="2" type="noConversion"/>
  </si>
  <si>
    <t>계획진척율</t>
    <phoneticPr fontId="2" type="noConversion"/>
  </si>
  <si>
    <t>기간경과율</t>
    <phoneticPr fontId="2" type="noConversion"/>
  </si>
  <si>
    <t>예상 완료 날짜</t>
    <phoneticPr fontId="2" type="noConversion"/>
  </si>
  <si>
    <t>실제 완료 날짜</t>
    <phoneticPr fontId="2" type="noConversion"/>
  </si>
  <si>
    <t>요구사항정의서</t>
    <phoneticPr fontId="2" type="noConversion"/>
  </si>
  <si>
    <t>DB 목록 및 DB</t>
    <phoneticPr fontId="2" type="noConversion"/>
  </si>
  <si>
    <t>단위테스트결과서</t>
    <phoneticPr fontId="2" type="noConversion"/>
  </si>
  <si>
    <t>동료검토서</t>
    <phoneticPr fontId="2" type="noConversion"/>
  </si>
  <si>
    <t>발음 사전 생성기 개선</t>
    <phoneticPr fontId="2" type="noConversion"/>
  </si>
  <si>
    <t>일본어 대화체 음성인식엔진 개선</t>
    <phoneticPr fontId="2" type="noConversion"/>
  </si>
  <si>
    <t>음향/언어 모델용 DB 수집/ 반영</t>
    <phoneticPr fontId="2" type="noConversion"/>
  </si>
  <si>
    <t>일본어 인식성능 평가</t>
    <phoneticPr fontId="2" type="noConversion"/>
  </si>
  <si>
    <t>GpD 구조의 음성인식 시스템 개선</t>
    <phoneticPr fontId="2" type="noConversion"/>
  </si>
  <si>
    <t>1.2.1</t>
    <phoneticPr fontId="2" type="noConversion"/>
  </si>
  <si>
    <t>1.2.2</t>
    <phoneticPr fontId="2" type="noConversion"/>
  </si>
  <si>
    <t>1.2.3</t>
    <phoneticPr fontId="2" type="noConversion"/>
  </si>
  <si>
    <t>구조설계서/상세설계서</t>
    <phoneticPr fontId="2" type="noConversion"/>
  </si>
  <si>
    <t>일본어 띄어쓰기 모듈 개선</t>
    <phoneticPr fontId="2" type="noConversion"/>
  </si>
  <si>
    <t>사용자사전</t>
    <phoneticPr fontId="2" type="noConversion"/>
  </si>
  <si>
    <t>설계서</t>
    <phoneticPr fontId="2" type="noConversion"/>
  </si>
  <si>
    <t>소스검토</t>
    <phoneticPr fontId="2" type="noConversion"/>
  </si>
  <si>
    <t>단위통합테스트결과서</t>
    <phoneticPr fontId="2" type="noConversion"/>
  </si>
  <si>
    <t>GpD 설계 보완-1차</t>
    <phoneticPr fontId="2" type="noConversion"/>
  </si>
  <si>
    <t>GpD 구현-1차</t>
    <phoneticPr fontId="2" type="noConversion"/>
  </si>
  <si>
    <t>단위통합테스트-1차</t>
    <phoneticPr fontId="2" type="noConversion"/>
  </si>
  <si>
    <t>Release-1차</t>
    <phoneticPr fontId="2" type="noConversion"/>
  </si>
  <si>
    <t>LM용일본어g2p생성_일본어숫자전처리_사용자사전</t>
    <phoneticPr fontId="2" type="noConversion"/>
  </si>
  <si>
    <t xml:space="preserve"> </t>
    <phoneticPr fontId="2" type="noConversion"/>
  </si>
  <si>
    <t>1.3.1</t>
    <phoneticPr fontId="2" type="noConversion"/>
  </si>
  <si>
    <t>1.3.1.1</t>
    <phoneticPr fontId="2" type="noConversion"/>
  </si>
  <si>
    <t>1.3.1.2</t>
    <phoneticPr fontId="2" type="noConversion"/>
  </si>
  <si>
    <t>1.3.1.4</t>
  </si>
  <si>
    <t>1.3.2</t>
  </si>
  <si>
    <t>1.3.2.1</t>
  </si>
  <si>
    <t>1.3.2.2</t>
  </si>
  <si>
    <t>1.3.2.3</t>
  </si>
  <si>
    <t>1.3.2.4</t>
  </si>
  <si>
    <t>1.3.3</t>
  </si>
  <si>
    <t>1.3.3.1</t>
  </si>
  <si>
    <t>1.3.1.3</t>
  </si>
  <si>
    <t>1.4.2</t>
  </si>
  <si>
    <t>1.4.3</t>
  </si>
  <si>
    <t>1.4.1</t>
  </si>
  <si>
    <t>한국어1000시간,일본어360시간</t>
    <phoneticPr fontId="2" type="noConversion"/>
  </si>
  <si>
    <t>1.3.2.5</t>
    <phoneticPr fontId="2" type="noConversion"/>
  </si>
  <si>
    <t>1.3.2.6</t>
    <phoneticPr fontId="2" type="noConversion"/>
  </si>
  <si>
    <t>1.3.2.7</t>
    <phoneticPr fontId="2" type="noConversion"/>
  </si>
  <si>
    <t>1.3.2.8</t>
    <phoneticPr fontId="2" type="noConversion"/>
  </si>
  <si>
    <t>호주식 영어발음 인식</t>
    <phoneticPr fontId="2" type="noConversion"/>
  </si>
  <si>
    <t>튜닝도구 개선 개발</t>
    <phoneticPr fontId="2" type="noConversion"/>
  </si>
  <si>
    <t>한국어 클래스 태거</t>
    <phoneticPr fontId="2" type="noConversion"/>
  </si>
  <si>
    <t>1.3.3.2</t>
    <phoneticPr fontId="2" type="noConversion"/>
  </si>
  <si>
    <t>1.3.3.3</t>
    <phoneticPr fontId="2" type="noConversion"/>
  </si>
  <si>
    <t>1.3.4</t>
    <phoneticPr fontId="2" type="noConversion"/>
  </si>
  <si>
    <t>영국식/호주식 영어발음 인식</t>
    <phoneticPr fontId="2" type="noConversion"/>
  </si>
  <si>
    <t>영국식 영어발음 인식</t>
    <phoneticPr fontId="2" type="noConversion"/>
  </si>
  <si>
    <t>영어 클래스 태거</t>
    <phoneticPr fontId="2" type="noConversion"/>
  </si>
  <si>
    <t>일본어 클래스 태거</t>
    <phoneticPr fontId="2" type="noConversion"/>
  </si>
  <si>
    <t>1.3.4.1</t>
    <phoneticPr fontId="2" type="noConversion"/>
  </si>
  <si>
    <t>1.3.4.2</t>
    <phoneticPr fontId="2" type="noConversion"/>
  </si>
  <si>
    <t>1.3.2.9</t>
    <phoneticPr fontId="2" type="noConversion"/>
  </si>
  <si>
    <t>시스템 안정화, 시스템 테스트 지원</t>
    <phoneticPr fontId="2" type="noConversion"/>
  </si>
  <si>
    <t>한국어 튜닝도구</t>
    <phoneticPr fontId="2" type="noConversion"/>
  </si>
  <si>
    <t>영어 튜닝도구</t>
    <phoneticPr fontId="2" type="noConversion"/>
  </si>
  <si>
    <t>일본어 튜닝도구</t>
    <phoneticPr fontId="2" type="noConversion"/>
  </si>
  <si>
    <t>GpD 설계 보완-2차</t>
    <phoneticPr fontId="2" type="noConversion"/>
  </si>
  <si>
    <t>GpD 구현-2차</t>
    <phoneticPr fontId="2" type="noConversion"/>
  </si>
  <si>
    <t>단위통합테스트-2차</t>
    <phoneticPr fontId="2" type="noConversion"/>
  </si>
  <si>
    <t>Release-2차</t>
    <phoneticPr fontId="2" type="noConversion"/>
  </si>
  <si>
    <t>발음사전</t>
    <phoneticPr fontId="2" type="noConversion"/>
  </si>
  <si>
    <t>계획율</t>
    <phoneticPr fontId="2" type="noConversion"/>
  </si>
  <si>
    <t>영국식: 201302말 완료예정</t>
    <phoneticPr fontId="2" type="noConversion"/>
  </si>
  <si>
    <t>호주식: 발음사전추가(200개) 예정, DB훈련용전사_정리_인턴입사후</t>
    <phoneticPr fontId="2" type="noConversion"/>
  </si>
  <si>
    <t>서비스적용?</t>
    <phoneticPr fontId="2" type="noConversion"/>
  </si>
  <si>
    <t>과제명 WBS</t>
    <phoneticPr fontId="2" type="noConversion"/>
  </si>
  <si>
    <t>강은정</t>
    <phoneticPr fontId="2" type="noConversion"/>
  </si>
  <si>
    <t>좋아하는 연예인의 착용 상품을 알려주는 웹 플랫폼</t>
    <phoneticPr fontId="2" type="noConversion"/>
  </si>
  <si>
    <t>22.12.23</t>
    <phoneticPr fontId="2" type="noConversion"/>
  </si>
  <si>
    <t>아이디어 선정 및 자료 조사</t>
    <phoneticPr fontId="2" type="noConversion"/>
  </si>
  <si>
    <t>WBS</t>
    <phoneticPr fontId="2" type="noConversion"/>
  </si>
  <si>
    <t>전원</t>
    <phoneticPr fontId="2" type="noConversion"/>
  </si>
  <si>
    <t>-</t>
  </si>
  <si>
    <t>-</t>
    <phoneticPr fontId="2" type="noConversion"/>
  </si>
  <si>
    <t>22.12.28. ~ 22.12.23</t>
    <phoneticPr fontId="2" type="noConversion"/>
  </si>
  <si>
    <t xml:space="preserve">* 구현 중간단계에서 아이디어 변경 </t>
    <phoneticPr fontId="2" type="noConversion"/>
  </si>
  <si>
    <t>아이디어 회의 및 선정 / 자료 조사</t>
    <phoneticPr fontId="2" type="noConversion"/>
  </si>
  <si>
    <t>2.1.1</t>
    <phoneticPr fontId="2" type="noConversion"/>
  </si>
  <si>
    <t>이예지
권소현</t>
    <phoneticPr fontId="2" type="noConversion"/>
  </si>
  <si>
    <t>요구사항 정의서</t>
    <phoneticPr fontId="2" type="noConversion"/>
  </si>
  <si>
    <t>아이디어 기획서</t>
    <phoneticPr fontId="2" type="noConversion"/>
  </si>
  <si>
    <t>데이터베이스 요구사항 분석서</t>
    <phoneticPr fontId="2" type="noConversion"/>
  </si>
  <si>
    <t>1.2.4</t>
  </si>
  <si>
    <t>1.2.5</t>
  </si>
  <si>
    <t>1.2.6</t>
  </si>
  <si>
    <t>알고리즘 구축 계획서</t>
  </si>
  <si>
    <t>알고리즘 구축 계획서</t>
    <phoneticPr fontId="2" type="noConversion"/>
  </si>
  <si>
    <t>빅데이터 분석 정의서</t>
    <phoneticPr fontId="2" type="noConversion"/>
  </si>
  <si>
    <t>기능별 빅데이터 분석 명세서 작성</t>
    <phoneticPr fontId="2" type="noConversion"/>
  </si>
  <si>
    <t>강은정
김윤호</t>
    <phoneticPr fontId="2" type="noConversion"/>
  </si>
  <si>
    <t>아이디어 자료조사/기획서 작성</t>
    <phoneticPr fontId="2" type="noConversion"/>
  </si>
  <si>
    <t>비즈니스 모델 계획서</t>
    <phoneticPr fontId="2" type="noConversion"/>
  </si>
  <si>
    <t>비즈니스 모델 설계/캔버스 작성</t>
    <phoneticPr fontId="2" type="noConversion"/>
  </si>
  <si>
    <t>예상 고객 경험 작성</t>
    <phoneticPr fontId="2" type="noConversion"/>
  </si>
  <si>
    <t>김윤호</t>
    <phoneticPr fontId="2" type="noConversion"/>
  </si>
  <si>
    <t>데이터 구축 방안 /알고리즘 파이프라인 작성</t>
  </si>
  <si>
    <t>요구사항/객체 정의서/ERD 작성</t>
    <phoneticPr fontId="2" type="noConversion"/>
  </si>
  <si>
    <t>유스케이스/기능/비기능 요구사항 작성</t>
    <phoneticPr fontId="2" type="noConversion"/>
  </si>
  <si>
    <t>기획</t>
    <phoneticPr fontId="2" type="noConversion"/>
  </si>
  <si>
    <t>프로젝트 산출 문서 작성</t>
    <phoneticPr fontId="2" type="noConversion"/>
  </si>
  <si>
    <t>개발 (이미지 속 객체인식 및 분류 모델)</t>
    <phoneticPr fontId="2" type="noConversion"/>
  </si>
  <si>
    <t>알고리즘 조사·비교/ 선정</t>
    <phoneticPr fontId="2" type="noConversion"/>
  </si>
  <si>
    <t>데이터셋 구축</t>
    <phoneticPr fontId="2" type="noConversion"/>
  </si>
  <si>
    <t>권소현</t>
  </si>
  <si>
    <t>권소현</t>
    <phoneticPr fontId="2" type="noConversion"/>
  </si>
  <si>
    <t>이미지 라벨링 작업</t>
    <phoneticPr fontId="2" type="noConversion"/>
  </si>
  <si>
    <t xml:space="preserve">이미지 2,000개 수집 및 정제 </t>
    <phoneticPr fontId="2" type="noConversion"/>
  </si>
  <si>
    <t>데이터셋(이미지)</t>
    <phoneticPr fontId="2" type="noConversion"/>
  </si>
  <si>
    <t>데이터셋(라벨링)</t>
    <phoneticPr fontId="2" type="noConversion"/>
  </si>
  <si>
    <t>2.2.1</t>
    <phoneticPr fontId="2" type="noConversion"/>
  </si>
  <si>
    <t>2.2.2</t>
    <phoneticPr fontId="2" type="noConversion"/>
  </si>
  <si>
    <t>2.3.1</t>
    <phoneticPr fontId="2" type="noConversion"/>
  </si>
  <si>
    <t>2.3.2</t>
  </si>
  <si>
    <t>2.3.3</t>
  </si>
  <si>
    <t>YOLO V5 구현</t>
    <phoneticPr fontId="2" type="noConversion"/>
  </si>
  <si>
    <t>2.3.4</t>
  </si>
  <si>
    <t>VGG-16 구현</t>
    <phoneticPr fontId="2" type="noConversion"/>
  </si>
  <si>
    <t>SSD 구현</t>
    <phoneticPr fontId="2" type="noConversion"/>
  </si>
  <si>
    <t>CNN 구현</t>
    <phoneticPr fontId="2" type="noConversion"/>
  </si>
  <si>
    <t>YOLO V5 모델</t>
    <phoneticPr fontId="2" type="noConversion"/>
  </si>
  <si>
    <t>VGG-16 모델</t>
    <phoneticPr fontId="2" type="noConversion"/>
  </si>
  <si>
    <t>SSD 모델</t>
    <phoneticPr fontId="2" type="noConversion"/>
  </si>
  <si>
    <t>CNN 모델</t>
    <phoneticPr fontId="2" type="noConversion"/>
  </si>
  <si>
    <t>알고리즘 비교/구현</t>
    <phoneticPr fontId="2" type="noConversion"/>
  </si>
  <si>
    <t>알고리즘 테스트</t>
    <phoneticPr fontId="2" type="noConversion"/>
  </si>
  <si>
    <t>성능 : 0.5 / Y가 한쪽에 치우쳐져 부적합</t>
    <phoneticPr fontId="2" type="noConversion"/>
  </si>
  <si>
    <t>성능 : 0.6 / 적합</t>
    <phoneticPr fontId="2" type="noConversion"/>
  </si>
  <si>
    <t>성능 : 0.9 / 적합</t>
    <phoneticPr fontId="2" type="noConversion"/>
  </si>
  <si>
    <t>YOLO V5 모델 test/ hyper parameter 최적화</t>
    <phoneticPr fontId="2" type="noConversion"/>
  </si>
  <si>
    <t>VGG-16 모델 test/ hyper parameter 최적화</t>
    <phoneticPr fontId="2" type="noConversion"/>
  </si>
  <si>
    <t>SSD 모델 test/ hyper parameter 최적화</t>
    <phoneticPr fontId="2" type="noConversion"/>
  </si>
  <si>
    <t>CNN 모델 test/ hyper parameter 최적화</t>
    <phoneticPr fontId="2" type="noConversion"/>
  </si>
  <si>
    <t>2.4.1</t>
    <phoneticPr fontId="2" type="noConversion"/>
  </si>
  <si>
    <t>2.4.2</t>
  </si>
  <si>
    <t>2.4.3</t>
  </si>
  <si>
    <t>2.4.4</t>
  </si>
  <si>
    <t>이예지</t>
    <phoneticPr fontId="2" type="noConversion"/>
  </si>
  <si>
    <t>강은정
김윤호
권소현</t>
    <phoneticPr fontId="2" type="noConversion"/>
  </si>
  <si>
    <t>3.1.1</t>
    <phoneticPr fontId="2" type="noConversion"/>
  </si>
  <si>
    <t>3.1.2</t>
  </si>
  <si>
    <t>특이사항/
어려운 부분</t>
    <phoneticPr fontId="2" type="noConversion"/>
  </si>
  <si>
    <t>23.01.26.</t>
    <phoneticPr fontId="2" type="noConversion"/>
  </si>
  <si>
    <t>???</t>
    <phoneticPr fontId="2" type="noConversion"/>
  </si>
  <si>
    <t>2023.01.17. ~ 2023.02.10.</t>
    <phoneticPr fontId="2" type="noConversion"/>
  </si>
  <si>
    <t>아이디어 보완</t>
    <phoneticPr fontId="2" type="noConversion"/>
  </si>
  <si>
    <t>서비스 분석</t>
    <phoneticPr fontId="2" type="noConversion"/>
  </si>
  <si>
    <t>* 사업화/ 구체성 보완을 위해 기획한 서비스 분석</t>
    <phoneticPr fontId="2" type="noConversion"/>
  </si>
  <si>
    <t>1.1.3</t>
    <phoneticPr fontId="2" type="noConversion"/>
  </si>
  <si>
    <t>기획 서비스 분석</t>
    <phoneticPr fontId="2" type="noConversion"/>
  </si>
  <si>
    <t>요구사항 분석</t>
    <phoneticPr fontId="2" type="noConversion"/>
  </si>
  <si>
    <t>분석</t>
    <phoneticPr fontId="2" type="noConversion"/>
  </si>
  <si>
    <t>아이디어 수정 및 서비스 사업화</t>
    <phoneticPr fontId="2" type="noConversion"/>
  </si>
  <si>
    <t>예비 사용자 기반 인터뷰 진행 / 브레인스토밍</t>
    <phoneticPr fontId="2" type="noConversion"/>
  </si>
  <si>
    <t>요구사항 내용</t>
    <phoneticPr fontId="2" type="noConversion"/>
  </si>
  <si>
    <t>요구사항분석서</t>
    <phoneticPr fontId="2" type="noConversion"/>
  </si>
  <si>
    <t>유스케이스(UseCase) 및데이터 흐름도(DFD)</t>
    <phoneticPr fontId="2" type="noConversion"/>
  </si>
  <si>
    <t>유스케이스(UseCase)
데이터 흐름도(DFD)</t>
    <phoneticPr fontId="2" type="noConversion"/>
  </si>
  <si>
    <t>요구사항 분석서 작성</t>
    <phoneticPr fontId="2" type="noConversion"/>
  </si>
  <si>
    <t>2.1.2</t>
  </si>
  <si>
    <t>2.1.3</t>
  </si>
  <si>
    <t>데이터베이스 
요구사항 명세서</t>
    <phoneticPr fontId="2" type="noConversion"/>
  </si>
  <si>
    <t>데이터베이스 요구사항 명세서 작성</t>
    <phoneticPr fontId="2" type="noConversion"/>
  </si>
  <si>
    <t>2.1.4</t>
  </si>
  <si>
    <t>1.1.4</t>
  </si>
  <si>
    <t>아이디어 기획서 작성</t>
    <phoneticPr fontId="2" type="noConversion"/>
  </si>
  <si>
    <t>타 서비스 및 자료 분석/수집</t>
    <phoneticPr fontId="2" type="noConversion"/>
  </si>
  <si>
    <t>기획서 작성간 동료 피드백 활용하여 구체화</t>
    <phoneticPr fontId="2" type="noConversion"/>
  </si>
  <si>
    <t>빅데이터 분석 정의서 작성</t>
    <phoneticPr fontId="2" type="noConversion"/>
  </si>
  <si>
    <t>알고리즘 구축 계획서 작성</t>
    <phoneticPr fontId="2" type="noConversion"/>
  </si>
  <si>
    <t>알고리즘 분석/조사</t>
    <phoneticPr fontId="2" type="noConversion"/>
  </si>
  <si>
    <t>1.1.5</t>
  </si>
  <si>
    <t>비즈니스 모델 계획서 작성</t>
    <phoneticPr fontId="2" type="noConversion"/>
  </si>
  <si>
    <t>3.2.1</t>
    <phoneticPr fontId="2" type="noConversion"/>
  </si>
  <si>
    <t>비교 결과</t>
    <phoneticPr fontId="2" type="noConversion"/>
  </si>
  <si>
    <t>10,000개/인 할당</t>
    <phoneticPr fontId="2" type="noConversion"/>
  </si>
  <si>
    <t>이미지 30,000개 수집/정제</t>
    <phoneticPr fontId="2" type="noConversion"/>
  </si>
  <si>
    <t>3.2.2</t>
    <phoneticPr fontId="2" type="noConversion"/>
  </si>
  <si>
    <t>모델 조사/ 구현</t>
    <phoneticPr fontId="2" type="noConversion"/>
  </si>
  <si>
    <t>인공지능 개발(유사 이미지 분류)</t>
    <phoneticPr fontId="2" type="noConversion"/>
  </si>
  <si>
    <t>3개 이상의 모델 비교 필요
(비교시 동일한 데이터/조건 적용)</t>
    <phoneticPr fontId="2" type="noConversion"/>
  </si>
  <si>
    <t>알고리즘 조사/ 구축</t>
    <phoneticPr fontId="2" type="noConversion"/>
  </si>
  <si>
    <t>3.3.1</t>
    <phoneticPr fontId="2" type="noConversion"/>
  </si>
  <si>
    <t>3.3.2</t>
  </si>
  <si>
    <t>Fine Tuning</t>
    <phoneticPr fontId="2" type="noConversion"/>
  </si>
  <si>
    <t>'빅데이터 분석정의서' 참고하여 데이터 기준 통일</t>
    <phoneticPr fontId="2" type="noConversion"/>
  </si>
  <si>
    <t>인공지능 모델 선정</t>
    <phoneticPr fontId="2" type="noConversion"/>
  </si>
  <si>
    <t>인공지능 모델 구축</t>
    <phoneticPr fontId="2" type="noConversion"/>
  </si>
  <si>
    <t>학습 및 테스트</t>
    <phoneticPr fontId="2" type="noConversion"/>
  </si>
  <si>
    <t>수행기간</t>
    <phoneticPr fontId="2" type="noConversion"/>
  </si>
  <si>
    <t>모델 성능 비교/ 최적의 모델 선정</t>
    <phoneticPr fontId="2" type="noConversion"/>
  </si>
  <si>
    <t>4.1.1</t>
  </si>
  <si>
    <t>4.1.2</t>
  </si>
  <si>
    <t>4.2.1</t>
    <phoneticPr fontId="2" type="noConversion"/>
  </si>
  <si>
    <t>4.2.2</t>
  </si>
  <si>
    <t>웹페이지 개발</t>
    <phoneticPr fontId="2" type="noConversion"/>
  </si>
  <si>
    <t>백엔드 개발</t>
    <phoneticPr fontId="2" type="noConversion"/>
  </si>
  <si>
    <t>DB구축</t>
    <phoneticPr fontId="2" type="noConversion"/>
  </si>
  <si>
    <t>사용자 및 요구사항 정의서 분석, 
벤치마킹</t>
    <phoneticPr fontId="2" type="noConversion"/>
  </si>
  <si>
    <t>디자인 시안 작성 / 콘텐츠 개발</t>
    <phoneticPr fontId="2" type="noConversion"/>
  </si>
  <si>
    <t>웹퍼블리싱</t>
    <phoneticPr fontId="2" type="noConversion"/>
  </si>
  <si>
    <t>디자인 시안</t>
    <phoneticPr fontId="2" type="noConversion"/>
  </si>
  <si>
    <t>웹페이지(html)</t>
    <phoneticPr fontId="2" type="noConversion"/>
  </si>
  <si>
    <t>프론드엔드 개발</t>
    <phoneticPr fontId="2" type="noConversion"/>
  </si>
  <si>
    <t>프로그래밍</t>
    <phoneticPr fontId="2" type="noConversion"/>
  </si>
  <si>
    <t>4.3.1</t>
    <phoneticPr fontId="2" type="noConversion"/>
  </si>
  <si>
    <t>4.3.2</t>
  </si>
  <si>
    <t>서버 구축</t>
    <phoneticPr fontId="2" type="noConversion"/>
  </si>
  <si>
    <t>서버 연결</t>
    <phoneticPr fontId="2" type="noConversion"/>
  </si>
  <si>
    <t>서버 구축 및 연결</t>
    <phoneticPr fontId="2" type="noConversion"/>
  </si>
  <si>
    <t>최종 테스트 및 보완</t>
    <phoneticPr fontId="2" type="noConversion"/>
  </si>
  <si>
    <t>5.1.1</t>
    <phoneticPr fontId="2" type="noConversion"/>
  </si>
  <si>
    <t>기획서</t>
    <phoneticPr fontId="2" type="noConversion"/>
  </si>
  <si>
    <t>비즈니스 모델 계획서</t>
    <phoneticPr fontId="2" type="noConversion"/>
  </si>
  <si>
    <t>??</t>
    <phoneticPr fontId="2" type="noConversion"/>
  </si>
  <si>
    <t>최종 테스트</t>
    <phoneticPr fontId="2" type="noConversion"/>
  </si>
  <si>
    <t>테스트 및 버그 검출</t>
    <phoneticPr fontId="2" type="noConversion"/>
  </si>
  <si>
    <t>버그 수정</t>
    <phoneticPr fontId="2" type="noConversion"/>
  </si>
  <si>
    <t>5.1.2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</si>
</sst>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yy&quot;-&quot;m&quot;-&quot;d;@"/>
    <numFmt numFmtId="177" formatCode="yy\-m\-d;@"/>
    <numFmt numFmtId="178" formatCode="0&quot;일&quot;"/>
    <numFmt numFmtId="179" formatCode="0_ "/>
    <numFmt numFmtId="180" formatCode="yyyy/mm/dd\(aaa\)"/>
  </numFmts>
  <fonts count="21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9"/>
      <color rgb="FFFFC000"/>
      <name val="돋움"/>
      <family val="3"/>
      <charset val="129"/>
    </font>
    <font>
      <sz val="9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rgb="FF0070C0"/>
      <name val="돋움"/>
      <family val="3"/>
      <charset val="129"/>
    </font>
    <font>
      <b/>
      <sz val="11"/>
      <color rgb="FF0070C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theme="0"/>
      <name val="돋움"/>
      <family val="3"/>
      <charset val="129"/>
    </font>
    <font>
      <sz val="9"/>
      <color rgb="FFFF0000"/>
      <name val="돋움"/>
      <family val="3"/>
      <charset val="129"/>
    </font>
    <font>
      <b/>
      <sz val="15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FF00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2" borderId="29" applyNumberFormat="0" applyAlignment="0" applyProtection="0">
      <alignment vertical="center"/>
    </xf>
    <xf numFmtId="0" fontId="10" fillId="0" borderId="30" applyNumberFormat="0" applyFill="0" applyAlignment="0" applyProtection="0">
      <alignment vertical="center"/>
    </xf>
    <xf numFmtId="0" fontId="1" fillId="0" borderId="0"/>
    <xf numFmtId="0" fontId="2" fillId="0" borderId="0"/>
    <xf numFmtId="41" fontId="1" fillId="0" borderId="0" applyFont="0" applyFill="0" applyBorder="0" applyAlignment="0" applyProtection="0">
      <alignment vertical="center"/>
    </xf>
  </cellStyleXfs>
  <cellXfs count="166">
    <xf numFmtId="0" fontId="0" fillId="0" borderId="0" xfId="0"/>
    <xf numFmtId="0" fontId="4" fillId="3" borderId="1" xfId="5" applyFont="1" applyFill="1" applyBorder="1" applyAlignment="1">
      <alignment horizontal="center" vertical="center" wrapText="1"/>
    </xf>
    <xf numFmtId="0" fontId="4" fillId="3" borderId="2" xfId="5" applyFont="1" applyFill="1" applyBorder="1" applyAlignment="1">
      <alignment horizontal="center" vertical="center" wrapText="1"/>
    </xf>
    <xf numFmtId="176" fontId="4" fillId="3" borderId="2" xfId="5" applyNumberFormat="1" applyFont="1" applyFill="1" applyBorder="1" applyAlignment="1">
      <alignment horizontal="center" vertical="center" wrapText="1"/>
    </xf>
    <xf numFmtId="0" fontId="4" fillId="3" borderId="3" xfId="5" applyFont="1" applyFill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/>
    </xf>
    <xf numFmtId="42" fontId="6" fillId="0" borderId="7" xfId="2" applyNumberFormat="1" applyFont="1" applyFill="1" applyBorder="1" applyAlignment="1">
      <alignment horizontal="center" vertical="center"/>
    </xf>
    <xf numFmtId="10" fontId="6" fillId="0" borderId="8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8" fontId="5" fillId="4" borderId="9" xfId="0" applyNumberFormat="1" applyFont="1" applyFill="1" applyBorder="1" applyAlignment="1">
      <alignment horizontal="center" vertical="center"/>
    </xf>
    <xf numFmtId="9" fontId="5" fillId="4" borderId="9" xfId="1" applyFont="1" applyFill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178" fontId="5" fillId="0" borderId="9" xfId="0" applyNumberFormat="1" applyFont="1" applyBorder="1" applyAlignment="1">
      <alignment horizontal="center" vertical="center"/>
    </xf>
    <xf numFmtId="9" fontId="5" fillId="0" borderId="9" xfId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vertical="center"/>
    </xf>
    <xf numFmtId="9" fontId="5" fillId="0" borderId="9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12" fillId="5" borderId="11" xfId="0" applyFont="1" applyFill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vertical="center"/>
    </xf>
    <xf numFmtId="9" fontId="5" fillId="6" borderId="14" xfId="1" applyFont="1" applyFill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5" fillId="5" borderId="10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vertical="center"/>
    </xf>
    <xf numFmtId="9" fontId="5" fillId="5" borderId="9" xfId="1" applyFont="1" applyFill="1" applyBorder="1" applyAlignment="1">
      <alignment vertical="center"/>
    </xf>
    <xf numFmtId="9" fontId="5" fillId="5" borderId="9" xfId="0" applyNumberFormat="1" applyFont="1" applyFill="1" applyBorder="1" applyAlignment="1">
      <alignment vertical="center"/>
    </xf>
    <xf numFmtId="178" fontId="5" fillId="0" borderId="14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178" fontId="5" fillId="0" borderId="17" xfId="0" applyNumberFormat="1" applyFont="1" applyBorder="1" applyAlignment="1">
      <alignment horizontal="center" vertical="center"/>
    </xf>
    <xf numFmtId="9" fontId="5" fillId="6" borderId="17" xfId="1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9" fontId="5" fillId="6" borderId="9" xfId="1" applyFont="1" applyFill="1" applyBorder="1" applyAlignment="1">
      <alignment vertical="center"/>
    </xf>
    <xf numFmtId="9" fontId="5" fillId="6" borderId="18" xfId="1" applyFont="1" applyFill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5" fillId="3" borderId="2" xfId="5" applyFont="1" applyFill="1" applyBorder="1" applyAlignment="1">
      <alignment horizontal="center" vertical="center" wrapText="1"/>
    </xf>
    <xf numFmtId="9" fontId="5" fillId="6" borderId="18" xfId="0" applyNumberFormat="1" applyFont="1" applyFill="1" applyBorder="1" applyAlignment="1">
      <alignment vertical="center"/>
    </xf>
    <xf numFmtId="0" fontId="14" fillId="0" borderId="10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178" fontId="14" fillId="0" borderId="9" xfId="0" applyNumberFormat="1" applyFont="1" applyBorder="1" applyAlignment="1">
      <alignment horizontal="center" vertical="center"/>
    </xf>
    <xf numFmtId="9" fontId="14" fillId="0" borderId="9" xfId="0" applyNumberFormat="1" applyFont="1" applyBorder="1" applyAlignment="1">
      <alignment vertical="center"/>
    </xf>
    <xf numFmtId="9" fontId="14" fillId="0" borderId="9" xfId="1" applyFont="1" applyBorder="1" applyAlignment="1">
      <alignment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79" fontId="16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10" fontId="16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9" fontId="19" fillId="0" borderId="9" xfId="0" applyNumberFormat="1" applyFont="1" applyBorder="1" applyAlignment="1">
      <alignment vertical="center"/>
    </xf>
    <xf numFmtId="180" fontId="5" fillId="4" borderId="9" xfId="0" applyNumberFormat="1" applyFont="1" applyFill="1" applyBorder="1" applyAlignment="1">
      <alignment vertical="center"/>
    </xf>
    <xf numFmtId="180" fontId="5" fillId="7" borderId="9" xfId="0" applyNumberFormat="1" applyFont="1" applyFill="1" applyBorder="1" applyAlignment="1">
      <alignment vertical="center"/>
    </xf>
    <xf numFmtId="180" fontId="5" fillId="6" borderId="17" xfId="0" applyNumberFormat="1" applyFont="1" applyFill="1" applyBorder="1" applyAlignment="1">
      <alignment vertical="center"/>
    </xf>
    <xf numFmtId="180" fontId="5" fillId="0" borderId="9" xfId="0" applyNumberFormat="1" applyFont="1" applyBorder="1" applyAlignment="1">
      <alignment vertical="center"/>
    </xf>
    <xf numFmtId="180" fontId="14" fillId="0" borderId="9" xfId="0" applyNumberFormat="1" applyFont="1" applyBorder="1" applyAlignment="1">
      <alignment vertical="center"/>
    </xf>
    <xf numFmtId="180" fontId="5" fillId="5" borderId="9" xfId="0" applyNumberFormat="1" applyFont="1" applyFill="1" applyBorder="1" applyAlignment="1">
      <alignment vertical="center"/>
    </xf>
    <xf numFmtId="180" fontId="5" fillId="6" borderId="18" xfId="0" applyNumberFormat="1" applyFont="1" applyFill="1" applyBorder="1" applyAlignment="1">
      <alignment vertical="center"/>
    </xf>
    <xf numFmtId="180" fontId="5" fillId="6" borderId="17" xfId="1" applyNumberFormat="1" applyFont="1" applyFill="1" applyBorder="1" applyAlignment="1">
      <alignment vertical="center"/>
    </xf>
    <xf numFmtId="9" fontId="4" fillId="3" borderId="23" xfId="1" applyFont="1" applyFill="1" applyBorder="1" applyAlignment="1">
      <alignment horizontal="center" vertical="center" wrapText="1"/>
    </xf>
    <xf numFmtId="9" fontId="5" fillId="6" borderId="24" xfId="1" applyFont="1" applyFill="1" applyBorder="1" applyAlignment="1">
      <alignment vertical="center"/>
    </xf>
    <xf numFmtId="9" fontId="5" fillId="6" borderId="25" xfId="1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vertical="center"/>
    </xf>
    <xf numFmtId="178" fontId="4" fillId="5" borderId="9" xfId="0" applyNumberFormat="1" applyFont="1" applyFill="1" applyBorder="1" applyAlignment="1">
      <alignment horizontal="center" vertical="center"/>
    </xf>
    <xf numFmtId="180" fontId="4" fillId="4" borderId="9" xfId="0" applyNumberFormat="1" applyFont="1" applyFill="1" applyBorder="1" applyAlignment="1">
      <alignment vertical="center"/>
    </xf>
    <xf numFmtId="9" fontId="4" fillId="4" borderId="9" xfId="0" applyNumberFormat="1" applyFont="1" applyFill="1" applyBorder="1" applyAlignment="1">
      <alignment vertical="center"/>
    </xf>
    <xf numFmtId="9" fontId="4" fillId="4" borderId="9" xfId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5" borderId="26" xfId="0" applyFont="1" applyFill="1" applyBorder="1" applyAlignment="1">
      <alignment horizontal="left" vertical="center"/>
    </xf>
    <xf numFmtId="0" fontId="4" fillId="5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horizontal="center" vertical="center"/>
    </xf>
    <xf numFmtId="177" fontId="4" fillId="5" borderId="27" xfId="0" applyNumberFormat="1" applyFont="1" applyFill="1" applyBorder="1" applyAlignment="1">
      <alignment vertical="center"/>
    </xf>
    <xf numFmtId="9" fontId="4" fillId="5" borderId="27" xfId="1" applyFont="1" applyFill="1" applyBorder="1" applyAlignment="1">
      <alignment vertical="center"/>
    </xf>
    <xf numFmtId="0" fontId="4" fillId="5" borderId="28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9" fontId="17" fillId="5" borderId="0" xfId="0" applyNumberFormat="1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5" fillId="8" borderId="11" xfId="0" applyFont="1" applyFill="1" applyBorder="1" applyAlignment="1">
      <alignment vertical="center"/>
    </xf>
    <xf numFmtId="0" fontId="5" fillId="9" borderId="10" xfId="0" applyFont="1" applyFill="1" applyBorder="1" applyAlignment="1">
      <alignment horizontal="left" vertical="center"/>
    </xf>
    <xf numFmtId="0" fontId="5" fillId="9" borderId="9" xfId="0" applyFont="1" applyFill="1" applyBorder="1" applyAlignment="1">
      <alignment vertical="center"/>
    </xf>
    <xf numFmtId="178" fontId="5" fillId="9" borderId="9" xfId="0" applyNumberFormat="1" applyFont="1" applyFill="1" applyBorder="1" applyAlignment="1">
      <alignment horizontal="center" vertical="center"/>
    </xf>
    <xf numFmtId="180" fontId="5" fillId="9" borderId="9" xfId="0" applyNumberFormat="1" applyFont="1" applyFill="1" applyBorder="1" applyAlignment="1">
      <alignment vertical="center"/>
    </xf>
    <xf numFmtId="9" fontId="5" fillId="9" borderId="9" xfId="0" applyNumberFormat="1" applyFont="1" applyFill="1" applyBorder="1" applyAlignment="1">
      <alignment vertical="center"/>
    </xf>
    <xf numFmtId="9" fontId="5" fillId="9" borderId="9" xfId="1" applyFont="1" applyFill="1" applyBorder="1" applyAlignment="1">
      <alignment vertical="center"/>
    </xf>
    <xf numFmtId="0" fontId="5" fillId="9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left" vertical="center"/>
    </xf>
    <xf numFmtId="0" fontId="5" fillId="10" borderId="9" xfId="0" applyFont="1" applyFill="1" applyBorder="1" applyAlignment="1">
      <alignment vertical="center"/>
    </xf>
    <xf numFmtId="180" fontId="5" fillId="10" borderId="9" xfId="0" applyNumberFormat="1" applyFont="1" applyFill="1" applyBorder="1" applyAlignment="1">
      <alignment vertical="center"/>
    </xf>
    <xf numFmtId="9" fontId="5" fillId="10" borderId="9" xfId="0" applyNumberFormat="1" applyFont="1" applyFill="1" applyBorder="1" applyAlignment="1">
      <alignment vertical="center"/>
    </xf>
    <xf numFmtId="9" fontId="5" fillId="10" borderId="9" xfId="1" applyFont="1" applyFill="1" applyBorder="1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180" fontId="4" fillId="7" borderId="9" xfId="0" applyNumberFormat="1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9" fontId="4" fillId="4" borderId="9" xfId="0" applyNumberFormat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/>
    </xf>
    <xf numFmtId="0" fontId="13" fillId="6" borderId="0" xfId="0" applyFont="1" applyFill="1" applyAlignment="1">
      <alignment vertical="center"/>
    </xf>
    <xf numFmtId="0" fontId="16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180" fontId="5" fillId="0" borderId="17" xfId="0" applyNumberFormat="1" applyFont="1" applyBorder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 wrapText="1"/>
    </xf>
    <xf numFmtId="0" fontId="18" fillId="6" borderId="0" xfId="0" applyFont="1" applyFill="1" applyAlignment="1">
      <alignment vertical="center"/>
    </xf>
    <xf numFmtId="9" fontId="17" fillId="6" borderId="0" xfId="0" applyNumberFormat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179" fontId="16" fillId="6" borderId="0" xfId="0" applyNumberFormat="1" applyFont="1" applyFill="1" applyAlignment="1">
      <alignment vertical="center"/>
    </xf>
    <xf numFmtId="10" fontId="16" fillId="6" borderId="0" xfId="0" applyNumberFormat="1" applyFont="1" applyFill="1" applyAlignment="1">
      <alignment vertical="center"/>
    </xf>
    <xf numFmtId="9" fontId="6" fillId="0" borderId="8" xfId="2" applyNumberFormat="1" applyFont="1" applyFill="1" applyBorder="1" applyAlignment="1">
      <alignment horizontal="center" vertical="center"/>
    </xf>
    <xf numFmtId="9" fontId="5" fillId="0" borderId="9" xfId="1" applyFont="1" applyBorder="1" applyAlignment="1">
      <alignment vertical="center" wrapText="1"/>
    </xf>
    <xf numFmtId="9" fontId="4" fillId="4" borderId="9" xfId="1" applyFont="1" applyFill="1" applyBorder="1" applyAlignment="1">
      <alignment horizontal="center" vertical="center" wrapText="1"/>
    </xf>
    <xf numFmtId="9" fontId="5" fillId="0" borderId="17" xfId="1" applyFont="1" applyBorder="1" applyAlignment="1">
      <alignment vertical="center" wrapText="1"/>
    </xf>
    <xf numFmtId="9" fontId="0" fillId="0" borderId="0" xfId="1" applyFont="1" applyAlignment="1">
      <alignment vertical="center" wrapText="1"/>
    </xf>
    <xf numFmtId="9" fontId="4" fillId="5" borderId="34" xfId="1" applyFont="1" applyFill="1" applyBorder="1" applyAlignment="1">
      <alignment vertical="center"/>
    </xf>
    <xf numFmtId="0" fontId="4" fillId="5" borderId="10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vertical="center"/>
    </xf>
    <xf numFmtId="180" fontId="5" fillId="9" borderId="9" xfId="0" applyNumberFormat="1" applyFont="1" applyFill="1" applyBorder="1" applyAlignment="1">
      <alignment horizontal="right" vertical="center"/>
    </xf>
    <xf numFmtId="0" fontId="4" fillId="5" borderId="28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9" fontId="5" fillId="0" borderId="34" xfId="0" applyNumberFormat="1" applyFont="1" applyBorder="1" applyAlignment="1">
      <alignment vertical="center"/>
    </xf>
    <xf numFmtId="0" fontId="5" fillId="0" borderId="34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 wrapText="1"/>
    </xf>
    <xf numFmtId="9" fontId="5" fillId="0" borderId="9" xfId="1" quotePrefix="1" applyFont="1" applyBorder="1" applyAlignment="1">
      <alignment vertical="center" wrapText="1"/>
    </xf>
    <xf numFmtId="0" fontId="4" fillId="5" borderId="34" xfId="0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42" fontId="6" fillId="2" borderId="20" xfId="2" applyNumberFormat="1" applyFont="1" applyBorder="1" applyAlignment="1">
      <alignment horizontal="center" vertical="center"/>
    </xf>
    <xf numFmtId="42" fontId="6" fillId="2" borderId="7" xfId="2" applyNumberFormat="1" applyFont="1" applyBorder="1" applyAlignment="1">
      <alignment horizontal="center" vertical="center"/>
    </xf>
    <xf numFmtId="42" fontId="6" fillId="2" borderId="31" xfId="2" applyNumberFormat="1" applyFont="1" applyBorder="1" applyAlignment="1">
      <alignment horizontal="center" vertical="center"/>
    </xf>
    <xf numFmtId="42" fontId="6" fillId="2" borderId="33" xfId="2" applyNumberFormat="1" applyFont="1" applyBorder="1" applyAlignment="1">
      <alignment horizontal="center" vertical="center"/>
    </xf>
    <xf numFmtId="42" fontId="6" fillId="2" borderId="32" xfId="2" applyNumberFormat="1" applyFont="1" applyBorder="1" applyAlignment="1">
      <alignment horizontal="center" vertical="center"/>
    </xf>
    <xf numFmtId="42" fontId="6" fillId="2" borderId="22" xfId="2" applyNumberFormat="1" applyFont="1" applyBorder="1" applyAlignment="1">
      <alignment horizontal="center" vertical="center"/>
    </xf>
    <xf numFmtId="42" fontId="6" fillId="2" borderId="19" xfId="2" applyNumberFormat="1" applyFont="1" applyBorder="1" applyAlignment="1">
      <alignment horizontal="center" vertical="center"/>
    </xf>
    <xf numFmtId="180" fontId="5" fillId="10" borderId="9" xfId="0" applyNumberFormat="1" applyFont="1" applyFill="1" applyBorder="1" applyAlignment="1">
      <alignment horizontal="right" vertical="center"/>
    </xf>
    <xf numFmtId="41" fontId="0" fillId="0" borderId="0" xfId="6" applyFont="1" applyAlignment="1">
      <alignment vertical="center"/>
    </xf>
    <xf numFmtId="178" fontId="5" fillId="0" borderId="9" xfId="6" applyNumberFormat="1" applyFont="1" applyBorder="1" applyAlignment="1">
      <alignment horizontal="center" vertical="center"/>
    </xf>
    <xf numFmtId="178" fontId="5" fillId="0" borderId="17" xfId="6" applyNumberFormat="1" applyFont="1" applyBorder="1" applyAlignment="1">
      <alignment horizontal="center" vertical="center"/>
    </xf>
    <xf numFmtId="180" fontId="4" fillId="4" borderId="9" xfId="0" applyNumberFormat="1" applyFont="1" applyFill="1" applyBorder="1" applyAlignment="1">
      <alignment horizontal="right" vertical="center"/>
    </xf>
    <xf numFmtId="180" fontId="4" fillId="5" borderId="9" xfId="0" applyNumberFormat="1" applyFont="1" applyFill="1" applyBorder="1" applyAlignment="1">
      <alignment vertical="center"/>
    </xf>
    <xf numFmtId="180" fontId="4" fillId="5" borderId="9" xfId="0" applyNumberFormat="1" applyFont="1" applyFill="1" applyBorder="1" applyAlignment="1">
      <alignment horizontal="right" vertical="center"/>
    </xf>
  </cellXfs>
  <cellStyles count="7">
    <cellStyle name="백분율" xfId="1" builtinId="5"/>
    <cellStyle name="쉼표 [0]" xfId="6" builtinId="6"/>
    <cellStyle name="입력" xfId="2" builtinId="20"/>
    <cellStyle name="제목 1" xfId="3" builtinId="16"/>
    <cellStyle name="표준" xfId="0" builtinId="0"/>
    <cellStyle name="표준_WBS(v1.2)" xfId="4" xr:uid="{00000000-0005-0000-0000-000004000000}"/>
    <cellStyle name="표준_프로젝트로그(DB)_2006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8"/>
  <sheetViews>
    <sheetView tabSelected="1" topLeftCell="A25" zoomScale="115" zoomScaleNormal="115" workbookViewId="0">
      <selection activeCell="K29" sqref="K29"/>
    </sheetView>
  </sheetViews>
  <sheetFormatPr defaultColWidth="8.8984375" defaultRowHeight="22.8" customHeight="1" x14ac:dyDescent="0.25"/>
  <cols>
    <col min="1" max="1" width="9.09765625" style="12" bestFit="1" customWidth="1"/>
    <col min="2" max="2" width="33.69921875" style="12" bestFit="1" customWidth="1"/>
    <col min="3" max="3" width="7.09765625" style="22" customWidth="1"/>
    <col min="4" max="4" width="12.796875" style="23" customWidth="1"/>
    <col min="5" max="5" width="11.8984375" style="23" customWidth="1"/>
    <col min="6" max="6" width="14.59765625" style="23" bestFit="1" customWidth="1"/>
    <col min="7" max="7" width="5.8984375" style="23" customWidth="1"/>
    <col min="8" max="8" width="5.69921875" style="24" customWidth="1"/>
    <col min="9" max="9" width="11.296875" style="24" customWidth="1"/>
    <col min="10" max="10" width="5.69921875" style="22" bestFit="1" customWidth="1"/>
    <col min="11" max="11" width="25.8984375" style="133" customWidth="1"/>
    <col min="12" max="12" width="15.09765625" style="22" customWidth="1"/>
    <col min="13" max="13" width="19.09765625" style="117" customWidth="1"/>
    <col min="14" max="14" width="19.09765625" style="118" customWidth="1"/>
    <col min="15" max="17" width="8.8984375" style="118"/>
    <col min="18" max="16384" width="8.8984375" style="119"/>
  </cols>
  <sheetData>
    <row r="1" spans="1:17" ht="22.8" customHeight="1" thickBot="1" x14ac:dyDescent="0.3">
      <c r="A1" s="148" t="s">
        <v>93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</row>
    <row r="2" spans="1:17" ht="22.8" customHeight="1" x14ac:dyDescent="0.25">
      <c r="A2" s="5" t="s">
        <v>9</v>
      </c>
      <c r="B2" s="149" t="s">
        <v>170</v>
      </c>
      <c r="C2" s="149"/>
      <c r="D2" s="149"/>
      <c r="E2" s="149"/>
      <c r="F2" s="149"/>
      <c r="G2" s="154" t="s">
        <v>8</v>
      </c>
      <c r="H2" s="155"/>
      <c r="I2" s="156"/>
      <c r="J2" s="149" t="s">
        <v>94</v>
      </c>
      <c r="K2" s="149"/>
      <c r="L2" s="151"/>
    </row>
    <row r="3" spans="1:17" ht="22.8" customHeight="1" thickBot="1" x14ac:dyDescent="0.3">
      <c r="A3" s="6" t="s">
        <v>10</v>
      </c>
      <c r="B3" s="9" t="s">
        <v>94</v>
      </c>
      <c r="C3" s="7" t="s">
        <v>11</v>
      </c>
      <c r="D3" s="150" t="s">
        <v>171</v>
      </c>
      <c r="E3" s="150"/>
      <c r="F3" s="150"/>
      <c r="G3" s="152" t="s">
        <v>0</v>
      </c>
      <c r="H3" s="157"/>
      <c r="I3" s="10" t="s">
        <v>169</v>
      </c>
      <c r="J3" s="152" t="s">
        <v>20</v>
      </c>
      <c r="K3" s="153"/>
      <c r="L3" s="129">
        <v>1</v>
      </c>
    </row>
    <row r="4" spans="1:17" ht="22.8" customHeight="1" thickBot="1" x14ac:dyDescent="0.3">
      <c r="A4" s="1" t="s">
        <v>1</v>
      </c>
      <c r="B4" s="2" t="s">
        <v>2</v>
      </c>
      <c r="C4" s="2" t="s">
        <v>216</v>
      </c>
      <c r="D4" s="2" t="s">
        <v>4</v>
      </c>
      <c r="E4" s="2" t="s">
        <v>21</v>
      </c>
      <c r="F4" s="2" t="s">
        <v>22</v>
      </c>
      <c r="G4" s="2" t="s">
        <v>89</v>
      </c>
      <c r="H4" s="8" t="s">
        <v>5</v>
      </c>
      <c r="I4" s="8" t="s">
        <v>18</v>
      </c>
      <c r="J4" s="3" t="s">
        <v>6</v>
      </c>
      <c r="K4" s="73" t="s">
        <v>168</v>
      </c>
      <c r="L4" s="4" t="s">
        <v>7</v>
      </c>
    </row>
    <row r="5" spans="1:17" s="126" customFormat="1" ht="22.8" customHeight="1" x14ac:dyDescent="0.25">
      <c r="A5" s="85">
        <v>1</v>
      </c>
      <c r="B5" s="86" t="s">
        <v>172</v>
      </c>
      <c r="C5" s="80">
        <f t="shared" ref="C5:C41" si="0">IFERROR(IF(OR(_xlfn.DAYS($E5,$F5)=0, ISBLANK($F5)), NETWORKDAYS($D5,$E5), NETWORKDAYS($D5,$F5)), NETWORKDAYS($D5,$E5))</f>
        <v>4</v>
      </c>
      <c r="D5" s="164">
        <f>MIN($D6:$D11)</f>
        <v>44951</v>
      </c>
      <c r="E5" s="164">
        <f>MAX($E6:$E11)</f>
        <v>44956</v>
      </c>
      <c r="F5" s="165" t="str">
        <f>IF(ISBLANK(F11),"미완료",F11)</f>
        <v>미완료</v>
      </c>
      <c r="G5" s="89">
        <v>1</v>
      </c>
      <c r="H5" s="89">
        <v>1</v>
      </c>
      <c r="I5" s="89">
        <v>1</v>
      </c>
      <c r="J5" s="87" t="s">
        <v>100</v>
      </c>
      <c r="K5" s="146" t="s">
        <v>100</v>
      </c>
      <c r="L5" s="138" t="s">
        <v>100</v>
      </c>
      <c r="M5" s="123"/>
      <c r="N5" s="124"/>
      <c r="O5" s="125"/>
      <c r="P5" s="125"/>
      <c r="Q5" s="125"/>
    </row>
    <row r="6" spans="1:17" ht="22.8" customHeight="1" x14ac:dyDescent="0.25">
      <c r="A6" s="96">
        <v>1.1000000000000001</v>
      </c>
      <c r="B6" s="97" t="s">
        <v>173</v>
      </c>
      <c r="C6" s="98">
        <f t="shared" si="0"/>
        <v>4</v>
      </c>
      <c r="D6" s="105">
        <f>MIN($D7:$D11)</f>
        <v>44951</v>
      </c>
      <c r="E6" s="105">
        <f>MAX($E7:$E11)</f>
        <v>44956</v>
      </c>
      <c r="F6" s="137" t="str">
        <f>IF(ISBLANK(F11),"미완료",F11)</f>
        <v>미완료</v>
      </c>
      <c r="G6" s="100">
        <v>1</v>
      </c>
      <c r="H6" s="101">
        <f>SUM(H7:H11)/COUNTA(H7:H11)</f>
        <v>0.6</v>
      </c>
      <c r="I6" s="101">
        <f>SUM(I7:I11)/COUNTA(I7:I11)</f>
        <v>0.6</v>
      </c>
      <c r="J6" s="102" t="s">
        <v>101</v>
      </c>
      <c r="K6" s="115"/>
      <c r="L6" s="116" t="s">
        <v>100</v>
      </c>
      <c r="N6" s="127"/>
    </row>
    <row r="7" spans="1:17" ht="22.8" customHeight="1" x14ac:dyDescent="0.25">
      <c r="A7" s="15" t="s">
        <v>13</v>
      </c>
      <c r="B7" s="16" t="s">
        <v>176</v>
      </c>
      <c r="C7" s="17">
        <f t="shared" si="0"/>
        <v>1</v>
      </c>
      <c r="D7" s="66">
        <v>44951</v>
      </c>
      <c r="E7" s="66">
        <v>44951</v>
      </c>
      <c r="F7" s="66">
        <v>44951</v>
      </c>
      <c r="G7" s="21">
        <v>1</v>
      </c>
      <c r="H7" s="18">
        <v>1</v>
      </c>
      <c r="I7" s="18">
        <v>1</v>
      </c>
      <c r="J7" s="19" t="s">
        <v>99</v>
      </c>
      <c r="K7" s="130" t="s">
        <v>174</v>
      </c>
      <c r="L7" s="76"/>
    </row>
    <row r="8" spans="1:17" ht="22.8" customHeight="1" x14ac:dyDescent="0.25">
      <c r="A8" s="15" t="s">
        <v>14</v>
      </c>
      <c r="B8" s="16" t="s">
        <v>193</v>
      </c>
      <c r="C8" s="17">
        <f t="shared" si="0"/>
        <v>1</v>
      </c>
      <c r="D8" s="66">
        <v>44952</v>
      </c>
      <c r="E8" s="66">
        <v>44952</v>
      </c>
      <c r="F8" s="66">
        <v>44952</v>
      </c>
      <c r="G8" s="21">
        <v>1</v>
      </c>
      <c r="H8" s="21">
        <v>1</v>
      </c>
      <c r="I8" s="21">
        <v>1</v>
      </c>
      <c r="J8" s="19" t="s">
        <v>99</v>
      </c>
      <c r="K8" s="130"/>
      <c r="L8" s="76"/>
    </row>
    <row r="9" spans="1:17" ht="22.8" customHeight="1" x14ac:dyDescent="0.25">
      <c r="A9" s="15" t="s">
        <v>175</v>
      </c>
      <c r="B9" s="30" t="s">
        <v>179</v>
      </c>
      <c r="C9" s="17">
        <f t="shared" si="0"/>
        <v>1</v>
      </c>
      <c r="D9" s="66">
        <v>44952</v>
      </c>
      <c r="E9" s="66">
        <v>44952</v>
      </c>
      <c r="F9" s="66">
        <v>44952</v>
      </c>
      <c r="G9" s="21">
        <v>1</v>
      </c>
      <c r="H9" s="21">
        <v>1</v>
      </c>
      <c r="I9" s="21">
        <v>1</v>
      </c>
      <c r="J9" s="19" t="s">
        <v>99</v>
      </c>
      <c r="K9" s="130"/>
      <c r="L9" s="76"/>
    </row>
    <row r="10" spans="1:17" ht="22.8" customHeight="1" x14ac:dyDescent="0.25">
      <c r="A10" s="15" t="s">
        <v>191</v>
      </c>
      <c r="B10" s="30" t="s">
        <v>192</v>
      </c>
      <c r="C10" s="17">
        <f t="shared" si="0"/>
        <v>3</v>
      </c>
      <c r="D10" s="66">
        <v>44952</v>
      </c>
      <c r="E10" s="66">
        <v>44956</v>
      </c>
      <c r="F10" s="66"/>
      <c r="G10" s="21">
        <v>1</v>
      </c>
      <c r="H10" s="142">
        <f>I10</f>
        <v>0</v>
      </c>
      <c r="I10" s="142">
        <v>0</v>
      </c>
      <c r="J10" s="143" t="s">
        <v>94</v>
      </c>
      <c r="K10" s="130" t="s">
        <v>194</v>
      </c>
      <c r="L10" s="76" t="s">
        <v>239</v>
      </c>
    </row>
    <row r="11" spans="1:17" ht="22.8" customHeight="1" x14ac:dyDescent="0.25">
      <c r="A11" s="15" t="s">
        <v>198</v>
      </c>
      <c r="B11" s="30" t="s">
        <v>199</v>
      </c>
      <c r="C11" s="17">
        <f t="shared" si="0"/>
        <v>3</v>
      </c>
      <c r="D11" s="66">
        <v>44952</v>
      </c>
      <c r="E11" s="66">
        <v>44956</v>
      </c>
      <c r="F11" s="66"/>
      <c r="G11" s="21">
        <v>1</v>
      </c>
      <c r="H11" s="142">
        <f>I11</f>
        <v>0</v>
      </c>
      <c r="I11" s="142">
        <v>0</v>
      </c>
      <c r="J11" s="143" t="s">
        <v>94</v>
      </c>
      <c r="K11" s="130"/>
      <c r="L11" s="76" t="s">
        <v>240</v>
      </c>
    </row>
    <row r="12" spans="1:17" s="126" customFormat="1" ht="22.8" customHeight="1" x14ac:dyDescent="0.25">
      <c r="A12" s="135">
        <v>2</v>
      </c>
      <c r="B12" s="136" t="s">
        <v>178</v>
      </c>
      <c r="C12" s="80">
        <f t="shared" si="0"/>
        <v>3</v>
      </c>
      <c r="D12" s="164">
        <f>MIN($D13:$D20)</f>
        <v>44952</v>
      </c>
      <c r="E12" s="164">
        <f>MAX($E13:$E20)</f>
        <v>44956</v>
      </c>
      <c r="F12" s="165" t="str">
        <f>IF(ISBLANK(F17),"미완료",F17)</f>
        <v>미완료</v>
      </c>
      <c r="G12" s="134">
        <v>1</v>
      </c>
      <c r="H12" s="134">
        <v>1</v>
      </c>
      <c r="I12" s="134">
        <v>1</v>
      </c>
      <c r="J12" s="146" t="s">
        <v>100</v>
      </c>
      <c r="K12" s="146" t="s">
        <v>100</v>
      </c>
      <c r="L12" s="139" t="s">
        <v>100</v>
      </c>
      <c r="M12" s="123"/>
      <c r="N12" s="124"/>
      <c r="O12" s="125"/>
      <c r="P12" s="125"/>
      <c r="Q12" s="125"/>
    </row>
    <row r="13" spans="1:17" ht="22.8" customHeight="1" x14ac:dyDescent="0.25">
      <c r="A13" s="96">
        <v>2.1</v>
      </c>
      <c r="B13" s="104" t="s">
        <v>177</v>
      </c>
      <c r="C13" s="98">
        <f t="shared" si="0"/>
        <v>3</v>
      </c>
      <c r="D13" s="105">
        <f>MIN($D14:$D17)</f>
        <v>44952</v>
      </c>
      <c r="E13" s="105">
        <f>MAX($E14:$E17)</f>
        <v>44956</v>
      </c>
      <c r="F13" s="137" t="str">
        <f>IF(ISBLANK(F17),"미완료",F17)</f>
        <v>미완료</v>
      </c>
      <c r="G13" s="100">
        <v>1</v>
      </c>
      <c r="H13" s="101">
        <f>SUM(H14:H17)/COUNTA(H14:H17)</f>
        <v>0</v>
      </c>
      <c r="I13" s="101">
        <f>SUM(I14:I17)/COUNTA(I14:I17)</f>
        <v>0</v>
      </c>
      <c r="J13" s="115" t="s">
        <v>101</v>
      </c>
      <c r="K13" s="115"/>
      <c r="L13" s="116" t="s">
        <v>100</v>
      </c>
    </row>
    <row r="14" spans="1:17" ht="22.8" customHeight="1" x14ac:dyDescent="0.25">
      <c r="A14" s="15" t="s">
        <v>105</v>
      </c>
      <c r="B14" s="16" t="s">
        <v>180</v>
      </c>
      <c r="C14" s="17">
        <f t="shared" si="0"/>
        <v>2</v>
      </c>
      <c r="D14" s="66">
        <v>44952</v>
      </c>
      <c r="E14" s="66">
        <v>44953</v>
      </c>
      <c r="F14" s="68"/>
      <c r="G14" s="21">
        <v>1</v>
      </c>
      <c r="H14" s="18">
        <f>I14</f>
        <v>0</v>
      </c>
      <c r="I14" s="18">
        <v>0</v>
      </c>
      <c r="J14" s="108" t="s">
        <v>99</v>
      </c>
      <c r="K14" s="130"/>
      <c r="L14" s="76" t="s">
        <v>181</v>
      </c>
    </row>
    <row r="15" spans="1:17" ht="22.8" customHeight="1" x14ac:dyDescent="0.25">
      <c r="A15" s="15" t="s">
        <v>186</v>
      </c>
      <c r="B15" s="16" t="s">
        <v>185</v>
      </c>
      <c r="C15" s="17">
        <f t="shared" si="0"/>
        <v>3</v>
      </c>
      <c r="D15" s="66">
        <v>44952</v>
      </c>
      <c r="E15" s="66">
        <v>44956</v>
      </c>
      <c r="F15" s="66"/>
      <c r="G15" s="21">
        <v>1</v>
      </c>
      <c r="H15" s="18">
        <f t="shared" ref="H15:H17" si="1">I15</f>
        <v>0</v>
      </c>
      <c r="I15" s="18">
        <v>0</v>
      </c>
      <c r="J15" s="108" t="s">
        <v>106</v>
      </c>
      <c r="K15" s="130"/>
      <c r="L15" s="76" t="s">
        <v>182</v>
      </c>
    </row>
    <row r="16" spans="1:17" ht="22.8" customHeight="1" x14ac:dyDescent="0.25">
      <c r="A16" s="15" t="s">
        <v>187</v>
      </c>
      <c r="B16" s="16" t="s">
        <v>183</v>
      </c>
      <c r="C16" s="17">
        <f t="shared" si="0"/>
        <v>3</v>
      </c>
      <c r="D16" s="66">
        <v>44952</v>
      </c>
      <c r="E16" s="66">
        <v>44956</v>
      </c>
      <c r="F16" s="68"/>
      <c r="G16" s="21">
        <v>1</v>
      </c>
      <c r="H16" s="18">
        <f>I16</f>
        <v>0</v>
      </c>
      <c r="I16" s="18">
        <v>0</v>
      </c>
      <c r="J16" s="108" t="s">
        <v>132</v>
      </c>
      <c r="K16" s="130"/>
      <c r="L16" s="140" t="s">
        <v>184</v>
      </c>
    </row>
    <row r="17" spans="1:17" ht="22.8" customHeight="1" x14ac:dyDescent="0.25">
      <c r="A17" s="15" t="s">
        <v>190</v>
      </c>
      <c r="B17" s="16" t="s">
        <v>189</v>
      </c>
      <c r="C17" s="17">
        <f t="shared" si="0"/>
        <v>3</v>
      </c>
      <c r="D17" s="66">
        <v>44952</v>
      </c>
      <c r="E17" s="66">
        <v>44956</v>
      </c>
      <c r="F17" s="66"/>
      <c r="G17" s="21">
        <v>1</v>
      </c>
      <c r="H17" s="18">
        <f t="shared" si="1"/>
        <v>0</v>
      </c>
      <c r="I17" s="18">
        <v>0</v>
      </c>
      <c r="J17" s="108" t="s">
        <v>132</v>
      </c>
      <c r="K17" s="130"/>
      <c r="L17" s="140" t="s">
        <v>188</v>
      </c>
    </row>
    <row r="18" spans="1:17" ht="22.8" customHeight="1" x14ac:dyDescent="0.25">
      <c r="A18" s="96">
        <v>2.2000000000000002</v>
      </c>
      <c r="B18" s="97" t="s">
        <v>197</v>
      </c>
      <c r="C18" s="98">
        <f t="shared" si="0"/>
        <v>3</v>
      </c>
      <c r="D18" s="105">
        <f>MIN($D19:$D20)</f>
        <v>44952</v>
      </c>
      <c r="E18" s="105">
        <f>MAX($E19:$E20)</f>
        <v>44956</v>
      </c>
      <c r="F18" s="137" t="str">
        <f>IF(ISBLANK(F20),"미완료",F20)</f>
        <v>미완료</v>
      </c>
      <c r="G18" s="100">
        <v>1</v>
      </c>
      <c r="H18" s="101">
        <f>SUM(H19:H20)/COUNTA(H19:H20)</f>
        <v>0</v>
      </c>
      <c r="I18" s="101">
        <f>SUM(I19:I20)/COUNTA(I19:I20)</f>
        <v>0</v>
      </c>
      <c r="J18" s="102" t="s">
        <v>101</v>
      </c>
      <c r="K18" s="115"/>
      <c r="L18" s="116" t="s">
        <v>100</v>
      </c>
      <c r="N18" s="127"/>
    </row>
    <row r="19" spans="1:17" ht="22.8" customHeight="1" x14ac:dyDescent="0.25">
      <c r="A19" s="15" t="s">
        <v>137</v>
      </c>
      <c r="B19" s="16" t="s">
        <v>195</v>
      </c>
      <c r="C19" s="17">
        <f t="shared" si="0"/>
        <v>3</v>
      </c>
      <c r="D19" s="66">
        <v>44952</v>
      </c>
      <c r="E19" s="66">
        <v>44956</v>
      </c>
      <c r="F19" s="66"/>
      <c r="G19" s="21">
        <v>1</v>
      </c>
      <c r="H19" s="18">
        <f t="shared" ref="H19" si="2">I19</f>
        <v>0</v>
      </c>
      <c r="I19" s="18">
        <v>0</v>
      </c>
      <c r="J19" s="108" t="s">
        <v>122</v>
      </c>
      <c r="K19" s="130"/>
      <c r="L19" s="76" t="s">
        <v>115</v>
      </c>
    </row>
    <row r="20" spans="1:17" ht="22.8" customHeight="1" x14ac:dyDescent="0.25">
      <c r="A20" s="15" t="s">
        <v>138</v>
      </c>
      <c r="B20" s="16" t="s">
        <v>196</v>
      </c>
      <c r="C20" s="17">
        <f t="shared" si="0"/>
        <v>3</v>
      </c>
      <c r="D20" s="66">
        <v>44952</v>
      </c>
      <c r="E20" s="66">
        <v>44956</v>
      </c>
      <c r="F20" s="66"/>
      <c r="G20" s="21">
        <v>1</v>
      </c>
      <c r="H20" s="18">
        <f t="shared" ref="H20" si="3">I20</f>
        <v>0</v>
      </c>
      <c r="I20" s="18">
        <v>0</v>
      </c>
      <c r="J20" s="108" t="s">
        <v>122</v>
      </c>
      <c r="K20" s="130"/>
      <c r="L20" s="76" t="s">
        <v>114</v>
      </c>
    </row>
    <row r="21" spans="1:17" s="126" customFormat="1" ht="22.8" customHeight="1" x14ac:dyDescent="0.25">
      <c r="A21" s="78">
        <v>3</v>
      </c>
      <c r="B21" s="144" t="s">
        <v>206</v>
      </c>
      <c r="C21" s="80">
        <f t="shared" si="0"/>
        <v>7</v>
      </c>
      <c r="D21" s="164">
        <f>MIN($D22:$D30)</f>
        <v>44956</v>
      </c>
      <c r="E21" s="164">
        <f>MAX($E22:$E30)</f>
        <v>44964</v>
      </c>
      <c r="F21" s="165" t="str">
        <f>IF(ISBLANK(F30),"미완료",F30)</f>
        <v>미완료</v>
      </c>
      <c r="G21" s="82">
        <v>1</v>
      </c>
      <c r="H21" s="83">
        <v>1</v>
      </c>
      <c r="I21" s="83">
        <f>COUNTIF(H21:H41,"=100%")/COUNT(H21:H41)</f>
        <v>0.66666666666666663</v>
      </c>
      <c r="J21" s="112" t="s">
        <v>100</v>
      </c>
      <c r="K21" s="146" t="s">
        <v>100</v>
      </c>
      <c r="L21" s="114" t="s">
        <v>100</v>
      </c>
      <c r="M21" s="123"/>
      <c r="N21" s="125"/>
      <c r="O21" s="125"/>
      <c r="P21" s="125"/>
      <c r="Q21" s="125"/>
    </row>
    <row r="22" spans="1:17" ht="22.8" customHeight="1" x14ac:dyDescent="0.25">
      <c r="A22" s="103">
        <v>3.1</v>
      </c>
      <c r="B22" s="104" t="s">
        <v>130</v>
      </c>
      <c r="C22" s="98">
        <f t="shared" si="0"/>
        <v>4</v>
      </c>
      <c r="D22" s="105">
        <f>MIN($D23:$D24)</f>
        <v>44956</v>
      </c>
      <c r="E22" s="105">
        <f>MAX($E23:$E24)</f>
        <v>44959</v>
      </c>
      <c r="F22" s="137" t="str">
        <f>IF(ISBLANK(F24),"미완료",F24)</f>
        <v>미완료</v>
      </c>
      <c r="G22" s="100">
        <v>1</v>
      </c>
      <c r="H22" s="101">
        <f>SUM(H23:H24)/COUNTA(H23:H24)</f>
        <v>1</v>
      </c>
      <c r="I22" s="101">
        <f>SUM(I23:I24)/COUNTA(I23:I24)</f>
        <v>0</v>
      </c>
      <c r="J22" s="115" t="s">
        <v>101</v>
      </c>
      <c r="K22" s="115"/>
      <c r="L22" s="116" t="s">
        <v>100</v>
      </c>
    </row>
    <row r="23" spans="1:17" ht="37.200000000000003" customHeight="1" x14ac:dyDescent="0.25">
      <c r="A23" s="15" t="s">
        <v>166</v>
      </c>
      <c r="B23" s="16" t="s">
        <v>203</v>
      </c>
      <c r="C23" s="17">
        <f t="shared" si="0"/>
        <v>2</v>
      </c>
      <c r="D23" s="66">
        <v>44956</v>
      </c>
      <c r="E23" s="66">
        <v>44957</v>
      </c>
      <c r="F23" s="66"/>
      <c r="G23" s="21">
        <v>1</v>
      </c>
      <c r="H23" s="21">
        <v>1</v>
      </c>
      <c r="I23" s="21">
        <v>0</v>
      </c>
      <c r="J23" s="108" t="s">
        <v>165</v>
      </c>
      <c r="K23" s="130" t="s">
        <v>202</v>
      </c>
      <c r="L23" s="76" t="s">
        <v>135</v>
      </c>
    </row>
    <row r="24" spans="1:17" ht="37.200000000000003" customHeight="1" x14ac:dyDescent="0.25">
      <c r="A24" s="15" t="s">
        <v>167</v>
      </c>
      <c r="B24" s="16" t="s">
        <v>133</v>
      </c>
      <c r="C24" s="17">
        <f t="shared" si="0"/>
        <v>2</v>
      </c>
      <c r="D24" s="66">
        <v>44958</v>
      </c>
      <c r="E24" s="66">
        <v>44959</v>
      </c>
      <c r="F24" s="66"/>
      <c r="G24" s="21">
        <v>1</v>
      </c>
      <c r="H24" s="21">
        <v>1</v>
      </c>
      <c r="I24" s="21">
        <v>0</v>
      </c>
      <c r="J24" s="108" t="s">
        <v>165</v>
      </c>
      <c r="K24" s="145" t="s">
        <v>212</v>
      </c>
      <c r="L24" s="76" t="s">
        <v>136</v>
      </c>
    </row>
    <row r="25" spans="1:17" ht="22.2" customHeight="1" x14ac:dyDescent="0.25">
      <c r="A25" s="103">
        <v>3.2</v>
      </c>
      <c r="B25" s="104" t="s">
        <v>213</v>
      </c>
      <c r="C25" s="98">
        <f t="shared" si="0"/>
        <v>5</v>
      </c>
      <c r="D25" s="105">
        <f>MIN($D26:$D27)</f>
        <v>44956</v>
      </c>
      <c r="E25" s="105">
        <f>MAX($E26:$E27)</f>
        <v>44960</v>
      </c>
      <c r="F25" s="137" t="str">
        <f>IF(ISBLANK(F27),"미완료",F27)</f>
        <v>미완료</v>
      </c>
      <c r="G25" s="100">
        <v>1</v>
      </c>
      <c r="H25" s="101">
        <f>SUM(H26:H27)/COUNTA(H26:H27)</f>
        <v>1</v>
      </c>
      <c r="I25" s="101">
        <f>SUM(I26:I27)/COUNTA(I26:I27)</f>
        <v>0</v>
      </c>
      <c r="J25" s="115" t="s">
        <v>101</v>
      </c>
      <c r="K25" s="115"/>
      <c r="L25" s="116" t="s">
        <v>100</v>
      </c>
    </row>
    <row r="26" spans="1:17" ht="32.4" x14ac:dyDescent="0.25">
      <c r="A26" s="15" t="s">
        <v>200</v>
      </c>
      <c r="B26" s="16" t="s">
        <v>205</v>
      </c>
      <c r="C26" s="17">
        <f t="shared" si="0"/>
        <v>4</v>
      </c>
      <c r="D26" s="66">
        <v>44956</v>
      </c>
      <c r="E26" s="66">
        <v>44959</v>
      </c>
      <c r="F26" s="68"/>
      <c r="G26" s="21">
        <v>1</v>
      </c>
      <c r="H26" s="21">
        <v>1</v>
      </c>
      <c r="I26" s="21">
        <v>0</v>
      </c>
      <c r="J26" s="108" t="s">
        <v>165</v>
      </c>
      <c r="K26" s="130" t="s">
        <v>208</v>
      </c>
      <c r="L26" s="76"/>
    </row>
    <row r="27" spans="1:17" ht="32.4" x14ac:dyDescent="0.25">
      <c r="A27" s="15" t="s">
        <v>204</v>
      </c>
      <c r="B27" s="16" t="s">
        <v>217</v>
      </c>
      <c r="C27" s="17">
        <f t="shared" si="0"/>
        <v>1</v>
      </c>
      <c r="D27" s="66">
        <v>44960</v>
      </c>
      <c r="E27" s="66">
        <v>44960</v>
      </c>
      <c r="F27" s="68"/>
      <c r="G27" s="21">
        <v>1</v>
      </c>
      <c r="H27" s="21">
        <v>1</v>
      </c>
      <c r="I27" s="21">
        <v>0</v>
      </c>
      <c r="J27" s="108" t="s">
        <v>165</v>
      </c>
      <c r="K27" s="130" t="s">
        <v>207</v>
      </c>
      <c r="L27" s="76" t="s">
        <v>201</v>
      </c>
    </row>
    <row r="28" spans="1:17" ht="43.8" customHeight="1" x14ac:dyDescent="0.25">
      <c r="A28" s="103">
        <v>3.3</v>
      </c>
      <c r="B28" s="104" t="s">
        <v>214</v>
      </c>
      <c r="C28" s="98">
        <f t="shared" si="0"/>
        <v>3</v>
      </c>
      <c r="D28" s="105">
        <f>MIN($D29:$D30)</f>
        <v>44960</v>
      </c>
      <c r="E28" s="105">
        <f>MAX($E29:$E30)</f>
        <v>44964</v>
      </c>
      <c r="F28" s="137" t="str">
        <f>IF(ISBLANK(F30),"미완료",F30)</f>
        <v>미완료</v>
      </c>
      <c r="G28" s="100">
        <v>1</v>
      </c>
      <c r="H28" s="101">
        <f>SUM(H29:H30)/COUNTA(H29:H30)</f>
        <v>1</v>
      </c>
      <c r="I28" s="101">
        <f>SUM(I29:I30)/COUNTA(I29:I30)</f>
        <v>0</v>
      </c>
      <c r="J28" s="115" t="s">
        <v>101</v>
      </c>
      <c r="K28" s="115"/>
      <c r="L28" s="116" t="s">
        <v>100</v>
      </c>
    </row>
    <row r="29" spans="1:17" ht="35.4" customHeight="1" x14ac:dyDescent="0.25">
      <c r="A29" s="15" t="s">
        <v>209</v>
      </c>
      <c r="B29" s="16" t="s">
        <v>215</v>
      </c>
      <c r="C29" s="17">
        <f t="shared" si="0"/>
        <v>1</v>
      </c>
      <c r="D29" s="66">
        <v>44960</v>
      </c>
      <c r="E29" s="66">
        <v>44960</v>
      </c>
      <c r="F29" s="68"/>
      <c r="G29" s="21">
        <v>1</v>
      </c>
      <c r="H29" s="21">
        <v>1</v>
      </c>
      <c r="I29" s="21">
        <v>0</v>
      </c>
      <c r="J29" s="108" t="s">
        <v>241</v>
      </c>
      <c r="K29" s="130"/>
      <c r="L29" s="76"/>
    </row>
    <row r="30" spans="1:17" ht="35.4" customHeight="1" x14ac:dyDescent="0.25">
      <c r="A30" s="15" t="s">
        <v>210</v>
      </c>
      <c r="B30" s="16" t="s">
        <v>211</v>
      </c>
      <c r="C30" s="17">
        <f t="shared" si="0"/>
        <v>2</v>
      </c>
      <c r="D30" s="66">
        <v>44961</v>
      </c>
      <c r="E30" s="66">
        <v>44964</v>
      </c>
      <c r="F30" s="68"/>
      <c r="G30" s="21">
        <v>1</v>
      </c>
      <c r="H30" s="21">
        <v>1</v>
      </c>
      <c r="I30" s="21">
        <v>0</v>
      </c>
      <c r="J30" s="108" t="s">
        <v>241</v>
      </c>
      <c r="K30" s="130"/>
      <c r="L30" s="76"/>
    </row>
    <row r="31" spans="1:17" s="126" customFormat="1" ht="22.8" customHeight="1" x14ac:dyDescent="0.25">
      <c r="A31" s="135">
        <v>4</v>
      </c>
      <c r="B31" s="136" t="s">
        <v>222</v>
      </c>
      <c r="C31" s="80">
        <f t="shared" si="0"/>
        <v>8</v>
      </c>
      <c r="D31" s="164">
        <f>MIN($D32:$D40)</f>
        <v>44956</v>
      </c>
      <c r="E31" s="164">
        <f>MAX($E32:$E40)</f>
        <v>44965</v>
      </c>
      <c r="F31" s="165" t="str">
        <f>IF(ISBLANK(F34),"미완료",F34)</f>
        <v>미완료</v>
      </c>
      <c r="G31" s="134">
        <v>1</v>
      </c>
      <c r="H31" s="134">
        <v>1</v>
      </c>
      <c r="I31" s="134">
        <v>1</v>
      </c>
      <c r="J31" s="146" t="s">
        <v>100</v>
      </c>
      <c r="K31" s="147" t="s">
        <v>100</v>
      </c>
      <c r="L31" s="139" t="s">
        <v>100</v>
      </c>
      <c r="M31" s="123"/>
      <c r="N31" s="124"/>
      <c r="O31" s="125"/>
      <c r="P31" s="125"/>
      <c r="Q31" s="125"/>
    </row>
    <row r="32" spans="1:17" ht="22.8" customHeight="1" x14ac:dyDescent="0.25">
      <c r="A32" s="96">
        <v>4.0999999999999996</v>
      </c>
      <c r="B32" s="104" t="s">
        <v>223</v>
      </c>
      <c r="C32" s="98">
        <f t="shared" si="0"/>
        <v>0</v>
      </c>
      <c r="D32" s="105"/>
      <c r="E32" s="105"/>
      <c r="F32" s="137" t="str">
        <f>IF(ISBLANK(F34),"미완료",F34)</f>
        <v>미완료</v>
      </c>
      <c r="G32" s="100">
        <v>1</v>
      </c>
      <c r="H32" s="101" t="e">
        <f>SUM(H33:H34)/COUNTA(H33:H34)</f>
        <v>#DIV/0!</v>
      </c>
      <c r="I32" s="101" t="e">
        <f>SUM(I33:I34)/COUNTA(I33:I34)</f>
        <v>#DIV/0!</v>
      </c>
      <c r="J32" s="115" t="s">
        <v>101</v>
      </c>
      <c r="K32" s="115"/>
      <c r="L32" s="116"/>
    </row>
    <row r="33" spans="1:17" ht="22.8" customHeight="1" x14ac:dyDescent="0.25">
      <c r="A33" s="15" t="s">
        <v>218</v>
      </c>
      <c r="B33" s="16" t="s">
        <v>224</v>
      </c>
      <c r="C33" s="17">
        <f t="shared" si="0"/>
        <v>0</v>
      </c>
      <c r="D33" s="66"/>
      <c r="E33" s="66"/>
      <c r="F33" s="68"/>
      <c r="G33" s="21"/>
      <c r="H33" s="18"/>
      <c r="I33" s="18"/>
      <c r="J33" s="108" t="s">
        <v>241</v>
      </c>
      <c r="K33" s="130"/>
      <c r="L33" s="76"/>
    </row>
    <row r="34" spans="1:17" ht="22.8" customHeight="1" x14ac:dyDescent="0.25">
      <c r="A34" s="15" t="s">
        <v>219</v>
      </c>
      <c r="B34" s="16" t="s">
        <v>231</v>
      </c>
      <c r="C34" s="17">
        <f t="shared" si="0"/>
        <v>0</v>
      </c>
      <c r="D34" s="66"/>
      <c r="E34" s="66"/>
      <c r="F34" s="66"/>
      <c r="G34" s="21"/>
      <c r="H34" s="18"/>
      <c r="I34" s="18"/>
      <c r="J34" s="108" t="s">
        <v>241</v>
      </c>
      <c r="K34" s="130"/>
      <c r="L34" s="140"/>
    </row>
    <row r="35" spans="1:17" ht="22.8" customHeight="1" x14ac:dyDescent="0.25">
      <c r="A35" s="96">
        <v>4.2</v>
      </c>
      <c r="B35" s="97" t="s">
        <v>230</v>
      </c>
      <c r="C35" s="98">
        <f t="shared" si="0"/>
        <v>6</v>
      </c>
      <c r="D35" s="105">
        <f>MIN($D36:$D37)</f>
        <v>44956</v>
      </c>
      <c r="E35" s="105">
        <f>MAX($E36:$E37)</f>
        <v>44963</v>
      </c>
      <c r="F35" s="137" t="str">
        <f>IF(ISBLANK(F37),"미완료",F37)</f>
        <v>미완료</v>
      </c>
      <c r="G35" s="100">
        <v>1</v>
      </c>
      <c r="H35" s="101">
        <f>SUM(H36:H37)/COUNTA(H36:H37)</f>
        <v>0</v>
      </c>
      <c r="I35" s="101">
        <f>SUM(I36:I37)/COUNTA(I36:I37)</f>
        <v>0</v>
      </c>
      <c r="J35" s="102" t="s">
        <v>100</v>
      </c>
      <c r="K35" s="115"/>
      <c r="L35" s="116"/>
      <c r="N35" s="127"/>
    </row>
    <row r="36" spans="1:17" ht="22.8" customHeight="1" x14ac:dyDescent="0.25">
      <c r="A36" s="15" t="s">
        <v>220</v>
      </c>
      <c r="B36" s="16" t="s">
        <v>226</v>
      </c>
      <c r="C36" s="17">
        <f t="shared" si="0"/>
        <v>3</v>
      </c>
      <c r="D36" s="66">
        <v>44956</v>
      </c>
      <c r="E36" s="66">
        <v>44958</v>
      </c>
      <c r="F36" s="68"/>
      <c r="G36" s="21">
        <v>1</v>
      </c>
      <c r="H36" s="18">
        <f>I36</f>
        <v>0</v>
      </c>
      <c r="I36" s="18">
        <v>0</v>
      </c>
      <c r="J36" s="108" t="s">
        <v>164</v>
      </c>
      <c r="K36" s="130" t="s">
        <v>225</v>
      </c>
      <c r="L36" s="76" t="s">
        <v>228</v>
      </c>
    </row>
    <row r="37" spans="1:17" ht="22.8" customHeight="1" x14ac:dyDescent="0.25">
      <c r="A37" s="15" t="s">
        <v>221</v>
      </c>
      <c r="B37" s="16" t="s">
        <v>227</v>
      </c>
      <c r="C37" s="17">
        <f t="shared" si="0"/>
        <v>3</v>
      </c>
      <c r="D37" s="66">
        <v>44959</v>
      </c>
      <c r="E37" s="66">
        <v>44963</v>
      </c>
      <c r="F37" s="68"/>
      <c r="G37" s="21">
        <v>1</v>
      </c>
      <c r="H37" s="18">
        <f t="shared" ref="H37" si="4">I37</f>
        <v>0</v>
      </c>
      <c r="I37" s="18">
        <v>0</v>
      </c>
      <c r="J37" s="108" t="s">
        <v>164</v>
      </c>
      <c r="K37" s="130"/>
      <c r="L37" s="76" t="s">
        <v>229</v>
      </c>
    </row>
    <row r="38" spans="1:17" ht="22.8" customHeight="1" x14ac:dyDescent="0.25">
      <c r="A38" s="96">
        <v>4.3</v>
      </c>
      <c r="B38" s="97" t="s">
        <v>236</v>
      </c>
      <c r="C38" s="98">
        <f t="shared" si="0"/>
        <v>2</v>
      </c>
      <c r="D38" s="105">
        <f>MIN($D39:$D40)</f>
        <v>44964</v>
      </c>
      <c r="E38" s="105">
        <f>MAX($E39:$E40)</f>
        <v>44965</v>
      </c>
      <c r="F38" s="137" t="str">
        <f>IF(ISBLANK(F40),"미완료",F40)</f>
        <v>미완료</v>
      </c>
      <c r="G38" s="100">
        <v>1</v>
      </c>
      <c r="H38" s="101">
        <f>SUM(H39:H40)/COUNTA(H39:H40)</f>
        <v>0</v>
      </c>
      <c r="I38" s="101">
        <f>SUM(I39:I40)/COUNTA(I39:I40)</f>
        <v>0</v>
      </c>
      <c r="J38" s="102" t="s">
        <v>100</v>
      </c>
      <c r="K38" s="115"/>
      <c r="L38" s="116"/>
      <c r="N38" s="127"/>
    </row>
    <row r="39" spans="1:17" ht="22.8" customHeight="1" x14ac:dyDescent="0.25">
      <c r="A39" s="15" t="s">
        <v>232</v>
      </c>
      <c r="B39" s="16" t="s">
        <v>234</v>
      </c>
      <c r="C39" s="17">
        <f t="shared" si="0"/>
        <v>1</v>
      </c>
      <c r="D39" s="66">
        <v>44964</v>
      </c>
      <c r="E39" s="66">
        <v>44964</v>
      </c>
      <c r="F39" s="68"/>
      <c r="G39" s="21">
        <v>1</v>
      </c>
      <c r="H39" s="18">
        <f>I39</f>
        <v>0</v>
      </c>
      <c r="I39" s="18">
        <v>0</v>
      </c>
      <c r="J39" s="108" t="s">
        <v>241</v>
      </c>
      <c r="K39" s="130"/>
      <c r="L39" s="76"/>
    </row>
    <row r="40" spans="1:17" ht="22.8" customHeight="1" x14ac:dyDescent="0.25">
      <c r="A40" s="15" t="s">
        <v>233</v>
      </c>
      <c r="B40" s="16" t="s">
        <v>235</v>
      </c>
      <c r="C40" s="17">
        <f t="shared" si="0"/>
        <v>1</v>
      </c>
      <c r="D40" s="66">
        <v>44965</v>
      </c>
      <c r="E40" s="66">
        <v>44965</v>
      </c>
      <c r="F40" s="68"/>
      <c r="G40" s="21">
        <v>1</v>
      </c>
      <c r="H40" s="18">
        <f t="shared" ref="H40" si="5">I40</f>
        <v>0</v>
      </c>
      <c r="I40" s="18">
        <v>0</v>
      </c>
      <c r="J40" s="108" t="s">
        <v>241</v>
      </c>
      <c r="K40" s="130"/>
      <c r="L40" s="76"/>
    </row>
    <row r="41" spans="1:17" s="126" customFormat="1" ht="22.8" customHeight="1" x14ac:dyDescent="0.25">
      <c r="A41" s="78">
        <v>5</v>
      </c>
      <c r="B41" s="79" t="s">
        <v>237</v>
      </c>
      <c r="C41" s="80">
        <f>IFERROR(IF(OR(_xlfn.DAYS($E41,$F41)=0, ISBLANK($F41)), NETWORKDAYS($D41,$E41), NETWORKDAYS($D41,$F41)), NETWORKDAYS($D41,$E41))</f>
        <v>2</v>
      </c>
      <c r="D41" s="81">
        <f>MIN($D42:$D44)</f>
        <v>44966</v>
      </c>
      <c r="E41" s="81">
        <f>MAX($E42:$E44)</f>
        <v>44967</v>
      </c>
      <c r="F41" s="163" t="str">
        <f>IF(ISBLANK(F44),"미완료",F44)</f>
        <v>미완료</v>
      </c>
      <c r="G41" s="82">
        <v>1</v>
      </c>
      <c r="H41" s="83">
        <v>1</v>
      </c>
      <c r="I41" s="83">
        <f>COUNTIF(H43:H48,"=100%")/COUNT(H43:H48)</f>
        <v>0</v>
      </c>
      <c r="J41" s="112" t="s">
        <v>100</v>
      </c>
      <c r="K41" s="131"/>
      <c r="L41" s="114" t="s">
        <v>100</v>
      </c>
      <c r="M41" s="123"/>
      <c r="N41" s="125"/>
      <c r="O41" s="125"/>
      <c r="P41" s="125"/>
      <c r="Q41" s="125"/>
    </row>
    <row r="42" spans="1:17" ht="22.8" customHeight="1" x14ac:dyDescent="0.25">
      <c r="A42" s="103">
        <v>5.0999999999999996</v>
      </c>
      <c r="B42" s="104" t="s">
        <v>242</v>
      </c>
      <c r="C42" s="98">
        <f>IFERROR(IF(OR(_xlfn.DAYS($E42,$F42)=0, ISBLANK($F42)), NETWORKDAYS($D42,$E42), NETWORKDAYS($D42,$F42)), NETWORKDAYS($D42,$E42))</f>
        <v>2</v>
      </c>
      <c r="D42" s="105">
        <f>MIN($D43:$D44)</f>
        <v>44966</v>
      </c>
      <c r="E42" s="105">
        <f>MAX($E43:$E44)</f>
        <v>44967</v>
      </c>
      <c r="F42" s="159" t="str">
        <f>IF(ISBLANK(F44),"미완료",F44)</f>
        <v>미완료</v>
      </c>
      <c r="G42" s="106">
        <v>1</v>
      </c>
      <c r="H42" s="107">
        <f>SUM(H43:H44)/COUNTA(H43:H44)</f>
        <v>0</v>
      </c>
      <c r="I42" s="107">
        <f>SUM(I43:I44)/COUNTA(I43:I44)</f>
        <v>0</v>
      </c>
      <c r="J42" s="115" t="s">
        <v>101</v>
      </c>
      <c r="K42" s="115"/>
      <c r="L42" s="116" t="s">
        <v>100</v>
      </c>
    </row>
    <row r="43" spans="1:17" ht="22.8" customHeight="1" x14ac:dyDescent="0.25">
      <c r="A43" s="15" t="s">
        <v>238</v>
      </c>
      <c r="B43" s="16" t="s">
        <v>243</v>
      </c>
      <c r="C43" s="161">
        <f t="shared" ref="C43:C44" si="6">IFERROR(IF(OR(_xlfn.DAYS($E43,$F43)=0, ISBLANK($F43)), NETWORKDAYS($D43,$E43), NETWORKDAYS($D43,$F43)), NETWORKDAYS($D43,$E43))</f>
        <v>1</v>
      </c>
      <c r="D43" s="66">
        <v>44966</v>
      </c>
      <c r="E43" s="66">
        <v>44966</v>
      </c>
      <c r="F43" s="66"/>
      <c r="G43" s="21">
        <v>1</v>
      </c>
      <c r="H43" s="21">
        <f>I43</f>
        <v>0</v>
      </c>
      <c r="I43" s="21">
        <v>0</v>
      </c>
      <c r="J43" s="108"/>
      <c r="K43" s="130"/>
      <c r="L43" s="140"/>
    </row>
    <row r="44" spans="1:17" ht="22.8" customHeight="1" thickBot="1" x14ac:dyDescent="0.3">
      <c r="A44" s="40" t="s">
        <v>245</v>
      </c>
      <c r="B44" s="41" t="s">
        <v>244</v>
      </c>
      <c r="C44" s="162">
        <f t="shared" si="6"/>
        <v>1</v>
      </c>
      <c r="D44" s="120">
        <v>44967</v>
      </c>
      <c r="E44" s="120">
        <v>44967</v>
      </c>
      <c r="F44" s="120"/>
      <c r="G44" s="121">
        <v>1</v>
      </c>
      <c r="H44" s="121">
        <f t="shared" ref="H44" si="7">I44</f>
        <v>0</v>
      </c>
      <c r="I44" s="121">
        <v>0</v>
      </c>
      <c r="J44" s="122"/>
      <c r="K44" s="132"/>
      <c r="L44" s="141"/>
    </row>
    <row r="46" spans="1:17" ht="22.8" customHeight="1" x14ac:dyDescent="0.25">
      <c r="E46" s="160"/>
      <c r="F46" s="160"/>
      <c r="N46" s="127"/>
      <c r="O46" s="127"/>
    </row>
    <row r="47" spans="1:17" ht="22.8" customHeight="1" x14ac:dyDescent="0.25">
      <c r="B47" s="25"/>
      <c r="E47" s="160"/>
      <c r="F47" s="160"/>
      <c r="O47" s="128"/>
    </row>
    <row r="48" spans="1:17" ht="22.8" customHeight="1" x14ac:dyDescent="0.25">
      <c r="F48" s="160"/>
    </row>
  </sheetData>
  <mergeCells count="7">
    <mergeCell ref="A1:L1"/>
    <mergeCell ref="B2:F2"/>
    <mergeCell ref="D3:F3"/>
    <mergeCell ref="J2:L2"/>
    <mergeCell ref="J3:K3"/>
    <mergeCell ref="G2:I2"/>
    <mergeCell ref="G3:H3"/>
  </mergeCells>
  <phoneticPr fontId="2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  <ignoredErrors>
    <ignoredError sqref="H6:I6" formulaRange="1"/>
    <ignoredError sqref="H18" formula="1"/>
    <ignoredError sqref="I18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1"/>
  <sheetViews>
    <sheetView topLeftCell="A7" zoomScale="115" zoomScaleNormal="115" workbookViewId="0">
      <selection activeCell="G48" sqref="G48"/>
    </sheetView>
  </sheetViews>
  <sheetFormatPr defaultColWidth="8.8984375" defaultRowHeight="22.8" customHeight="1" x14ac:dyDescent="0.25"/>
  <cols>
    <col min="1" max="1" width="9.09765625" style="12" bestFit="1" customWidth="1"/>
    <col min="2" max="2" width="33.69921875" style="12" bestFit="1" customWidth="1"/>
    <col min="3" max="3" width="7.09765625" style="22" customWidth="1"/>
    <col min="4" max="4" width="12.796875" style="23" customWidth="1"/>
    <col min="5" max="5" width="13.3984375" style="23" customWidth="1"/>
    <col min="6" max="6" width="14.59765625" style="23" bestFit="1" customWidth="1"/>
    <col min="7" max="7" width="5.8984375" style="23" customWidth="1"/>
    <col min="8" max="9" width="5.69921875" style="24" customWidth="1"/>
    <col min="10" max="10" width="8.59765625" style="24" bestFit="1" customWidth="1"/>
    <col min="11" max="11" width="5.69921875" style="12" bestFit="1" customWidth="1"/>
    <col min="12" max="12" width="10.69921875" style="24" customWidth="1"/>
    <col min="13" max="13" width="27" style="12" bestFit="1" customWidth="1"/>
    <col min="14" max="14" width="19.09765625" style="34" customWidth="1"/>
    <col min="15" max="15" width="19.09765625" style="59" customWidth="1"/>
    <col min="16" max="18" width="8.8984375" style="59"/>
    <col min="19" max="16384" width="8.8984375" style="12"/>
  </cols>
  <sheetData>
    <row r="1" spans="1:18" ht="22.8" customHeight="1" thickBot="1" x14ac:dyDescent="0.3">
      <c r="A1" s="148" t="s">
        <v>93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</row>
    <row r="2" spans="1:18" ht="22.8" customHeight="1" x14ac:dyDescent="0.25">
      <c r="A2" s="5" t="s">
        <v>9</v>
      </c>
      <c r="B2" s="149" t="s">
        <v>95</v>
      </c>
      <c r="C2" s="149"/>
      <c r="D2" s="149"/>
      <c r="E2" s="149"/>
      <c r="F2" s="149"/>
      <c r="G2" s="47"/>
      <c r="H2" s="158" t="s">
        <v>8</v>
      </c>
      <c r="I2" s="158"/>
      <c r="J2" s="158"/>
      <c r="K2" s="149" t="s">
        <v>94</v>
      </c>
      <c r="L2" s="149"/>
      <c r="M2" s="151"/>
    </row>
    <row r="3" spans="1:18" ht="22.8" customHeight="1" thickBot="1" x14ac:dyDescent="0.3">
      <c r="A3" s="6" t="s">
        <v>10</v>
      </c>
      <c r="B3" s="9" t="s">
        <v>94</v>
      </c>
      <c r="C3" s="7" t="s">
        <v>11</v>
      </c>
      <c r="D3" s="150" t="s">
        <v>102</v>
      </c>
      <c r="E3" s="150"/>
      <c r="F3" s="150"/>
      <c r="G3" s="48"/>
      <c r="H3" s="152" t="s">
        <v>0</v>
      </c>
      <c r="I3" s="157"/>
      <c r="J3" s="10" t="s">
        <v>96</v>
      </c>
      <c r="K3" s="152" t="s">
        <v>20</v>
      </c>
      <c r="L3" s="153"/>
      <c r="M3" s="11">
        <f ca="1">(TODAY()-DATE(2012,6,22))/(DATE(2013,6,23)-DATE(2012,6,22))</f>
        <v>10.573770491803279</v>
      </c>
    </row>
    <row r="4" spans="1:18" ht="22.8" customHeight="1" thickBot="1" x14ac:dyDescent="0.3">
      <c r="A4" s="1" t="s">
        <v>1</v>
      </c>
      <c r="B4" s="2" t="s">
        <v>2</v>
      </c>
      <c r="C4" s="2" t="s">
        <v>3</v>
      </c>
      <c r="D4" s="2" t="s">
        <v>4</v>
      </c>
      <c r="E4" s="2" t="s">
        <v>21</v>
      </c>
      <c r="F4" s="2" t="s">
        <v>22</v>
      </c>
      <c r="G4" s="49" t="s">
        <v>89</v>
      </c>
      <c r="H4" s="8" t="s">
        <v>5</v>
      </c>
      <c r="I4" s="8" t="s">
        <v>18</v>
      </c>
      <c r="J4" s="8" t="s">
        <v>19</v>
      </c>
      <c r="K4" s="3" t="s">
        <v>6</v>
      </c>
      <c r="L4" s="73" t="s">
        <v>12</v>
      </c>
      <c r="M4" s="4" t="s">
        <v>7</v>
      </c>
    </row>
    <row r="5" spans="1:18" s="94" customFormat="1" ht="22.8" customHeight="1" x14ac:dyDescent="0.25">
      <c r="A5" s="85">
        <v>1</v>
      </c>
      <c r="B5" s="86" t="s">
        <v>126</v>
      </c>
      <c r="C5" s="87"/>
      <c r="D5" s="88"/>
      <c r="E5" s="88"/>
      <c r="F5" s="88"/>
      <c r="G5" s="88"/>
      <c r="H5" s="89"/>
      <c r="I5" s="89"/>
      <c r="J5" s="89"/>
      <c r="K5" s="86"/>
      <c r="L5" s="89"/>
      <c r="M5" s="90"/>
      <c r="N5" s="91"/>
      <c r="O5" s="92"/>
      <c r="P5" s="93"/>
      <c r="Q5" s="93"/>
      <c r="R5" s="93"/>
    </row>
    <row r="6" spans="1:18" ht="22.8" customHeight="1" x14ac:dyDescent="0.25">
      <c r="A6" s="96">
        <v>1.1000000000000001</v>
      </c>
      <c r="B6" s="97" t="s">
        <v>97</v>
      </c>
      <c r="C6" s="98">
        <f>NETWORKDAYS(D6,F6)</f>
        <v>13</v>
      </c>
      <c r="D6" s="99">
        <v>44882</v>
      </c>
      <c r="E6" s="99">
        <v>44900</v>
      </c>
      <c r="F6" s="99">
        <v>44900</v>
      </c>
      <c r="G6" s="100">
        <v>1</v>
      </c>
      <c r="H6" s="101">
        <v>1</v>
      </c>
      <c r="I6" s="101">
        <f>COUNTIF(H7:H8,"=100%")/COUNT(H7:H8)</f>
        <v>1</v>
      </c>
      <c r="J6" s="101">
        <v>1</v>
      </c>
      <c r="K6" s="102" t="s">
        <v>101</v>
      </c>
      <c r="L6" s="102" t="s">
        <v>101</v>
      </c>
      <c r="M6" s="95"/>
      <c r="O6" s="60"/>
    </row>
    <row r="7" spans="1:18" ht="22.8" customHeight="1" x14ac:dyDescent="0.25">
      <c r="A7" s="15" t="s">
        <v>13</v>
      </c>
      <c r="B7" s="16" t="s">
        <v>104</v>
      </c>
      <c r="C7" s="17">
        <f t="shared" ref="C7:C58" si="0">NETWORKDAYS(D7,F7)</f>
        <v>12</v>
      </c>
      <c r="D7" s="66">
        <v>44882</v>
      </c>
      <c r="E7" s="66">
        <v>44897</v>
      </c>
      <c r="F7" s="66">
        <v>44897</v>
      </c>
      <c r="G7" s="21">
        <v>1</v>
      </c>
      <c r="H7" s="18">
        <v>1</v>
      </c>
      <c r="I7" s="18">
        <v>1</v>
      </c>
      <c r="J7" s="18">
        <v>1</v>
      </c>
      <c r="K7" s="19" t="s">
        <v>99</v>
      </c>
      <c r="L7" s="18">
        <v>0.8</v>
      </c>
      <c r="M7" s="77" t="s">
        <v>103</v>
      </c>
    </row>
    <row r="8" spans="1:18" ht="22.8" customHeight="1" x14ac:dyDescent="0.25">
      <c r="A8" s="15" t="s">
        <v>14</v>
      </c>
      <c r="B8" s="16" t="s">
        <v>15</v>
      </c>
      <c r="C8" s="17">
        <f t="shared" si="0"/>
        <v>1</v>
      </c>
      <c r="D8" s="66">
        <v>44900</v>
      </c>
      <c r="E8" s="66">
        <v>44900</v>
      </c>
      <c r="F8" s="66">
        <v>44900</v>
      </c>
      <c r="G8" s="21">
        <v>1</v>
      </c>
      <c r="H8" s="18">
        <v>1</v>
      </c>
      <c r="I8" s="18">
        <v>1</v>
      </c>
      <c r="J8" s="18">
        <v>1</v>
      </c>
      <c r="K8" s="19" t="s">
        <v>94</v>
      </c>
      <c r="L8" s="18">
        <v>1</v>
      </c>
      <c r="M8" s="20" t="s">
        <v>98</v>
      </c>
    </row>
    <row r="9" spans="1:18" ht="22.8" customHeight="1" x14ac:dyDescent="0.25">
      <c r="A9" s="96">
        <v>1.2</v>
      </c>
      <c r="B9" s="97" t="s">
        <v>127</v>
      </c>
      <c r="C9" s="98">
        <f t="shared" si="0"/>
        <v>5</v>
      </c>
      <c r="D9" s="99">
        <v>44900</v>
      </c>
      <c r="E9" s="99">
        <v>44904</v>
      </c>
      <c r="F9" s="99">
        <v>44904</v>
      </c>
      <c r="G9" s="100">
        <v>1</v>
      </c>
      <c r="H9" s="101">
        <v>1</v>
      </c>
      <c r="I9" s="101" t="e">
        <f>COUNTIF(H10:H13,"=100%")/COUNT(H10:H13)</f>
        <v>#DIV/0!</v>
      </c>
      <c r="J9" s="101">
        <v>1</v>
      </c>
      <c r="K9" s="102" t="s">
        <v>101</v>
      </c>
      <c r="L9" s="102" t="s">
        <v>101</v>
      </c>
      <c r="M9" s="111" t="s">
        <v>101</v>
      </c>
      <c r="O9" s="60"/>
    </row>
    <row r="10" spans="1:18" ht="22.8" customHeight="1" x14ac:dyDescent="0.25">
      <c r="A10" s="15" t="s">
        <v>32</v>
      </c>
      <c r="B10" s="16" t="s">
        <v>118</v>
      </c>
      <c r="C10" s="17">
        <f t="shared" si="0"/>
        <v>4</v>
      </c>
      <c r="D10" s="66">
        <v>44901</v>
      </c>
      <c r="E10" s="66">
        <v>44904</v>
      </c>
      <c r="F10" s="66">
        <v>44904</v>
      </c>
      <c r="G10" s="21"/>
      <c r="H10" s="18"/>
      <c r="I10" s="18"/>
      <c r="J10" s="18">
        <v>1</v>
      </c>
      <c r="K10" s="108" t="s">
        <v>99</v>
      </c>
      <c r="L10" s="18">
        <v>1</v>
      </c>
      <c r="M10" s="20" t="s">
        <v>108</v>
      </c>
    </row>
    <row r="11" spans="1:18" ht="22.8" customHeight="1" x14ac:dyDescent="0.25">
      <c r="A11" s="15" t="s">
        <v>33</v>
      </c>
      <c r="B11" s="16" t="s">
        <v>120</v>
      </c>
      <c r="C11" s="17">
        <f t="shared" si="0"/>
        <v>2</v>
      </c>
      <c r="D11" s="66">
        <v>44901</v>
      </c>
      <c r="E11" s="66">
        <v>44902</v>
      </c>
      <c r="F11" s="66">
        <v>44902</v>
      </c>
      <c r="G11" s="21"/>
      <c r="H11" s="18"/>
      <c r="I11" s="18"/>
      <c r="J11" s="18">
        <v>1</v>
      </c>
      <c r="K11" s="108" t="s">
        <v>122</v>
      </c>
      <c r="L11" s="18">
        <v>1</v>
      </c>
      <c r="M11" s="20" t="s">
        <v>119</v>
      </c>
    </row>
    <row r="12" spans="1:18" ht="22.8" customHeight="1" x14ac:dyDescent="0.25">
      <c r="A12" s="110" t="s">
        <v>101</v>
      </c>
      <c r="B12" s="16" t="s">
        <v>121</v>
      </c>
      <c r="C12" s="17" t="s">
        <v>101</v>
      </c>
      <c r="D12" s="17" t="s">
        <v>101</v>
      </c>
      <c r="E12" s="17" t="s">
        <v>101</v>
      </c>
      <c r="F12" s="17" t="s">
        <v>101</v>
      </c>
      <c r="G12" s="17" t="s">
        <v>101</v>
      </c>
      <c r="H12" s="17" t="s">
        <v>101</v>
      </c>
      <c r="I12" s="17" t="s">
        <v>101</v>
      </c>
      <c r="J12" s="17" t="s">
        <v>101</v>
      </c>
      <c r="K12" s="17" t="s">
        <v>101</v>
      </c>
      <c r="L12" s="17" t="s">
        <v>101</v>
      </c>
      <c r="M12" s="76" t="s">
        <v>101</v>
      </c>
    </row>
    <row r="13" spans="1:18" ht="22.8" customHeight="1" x14ac:dyDescent="0.25">
      <c r="A13" s="15" t="s">
        <v>34</v>
      </c>
      <c r="B13" s="16" t="s">
        <v>125</v>
      </c>
      <c r="C13" s="17">
        <f t="shared" si="0"/>
        <v>3</v>
      </c>
      <c r="D13" s="66">
        <v>44901</v>
      </c>
      <c r="E13" s="66">
        <v>44903</v>
      </c>
      <c r="F13" s="66">
        <v>44903</v>
      </c>
      <c r="G13" s="21"/>
      <c r="H13" s="18"/>
      <c r="I13" s="18"/>
      <c r="J13" s="18">
        <v>1</v>
      </c>
      <c r="K13" s="108" t="s">
        <v>106</v>
      </c>
      <c r="L13" s="18">
        <v>1</v>
      </c>
      <c r="M13" s="20" t="s">
        <v>107</v>
      </c>
    </row>
    <row r="14" spans="1:18" ht="22.8" customHeight="1" x14ac:dyDescent="0.25">
      <c r="A14" s="15" t="s">
        <v>110</v>
      </c>
      <c r="B14" s="16" t="s">
        <v>124</v>
      </c>
      <c r="C14" s="17">
        <f t="shared" si="0"/>
        <v>1</v>
      </c>
      <c r="D14" s="66">
        <v>44904</v>
      </c>
      <c r="E14" s="66">
        <v>44904</v>
      </c>
      <c r="F14" s="66">
        <v>44904</v>
      </c>
      <c r="G14" s="21"/>
      <c r="H14" s="18"/>
      <c r="I14" s="18"/>
      <c r="J14" s="18">
        <v>1</v>
      </c>
      <c r="K14" s="108" t="s">
        <v>106</v>
      </c>
      <c r="L14" s="18">
        <v>1</v>
      </c>
      <c r="M14" s="20" t="s">
        <v>109</v>
      </c>
    </row>
    <row r="15" spans="1:18" ht="22.8" customHeight="1" x14ac:dyDescent="0.25">
      <c r="A15" s="15" t="s">
        <v>111</v>
      </c>
      <c r="B15" s="16" t="s">
        <v>123</v>
      </c>
      <c r="C15" s="17">
        <f t="shared" si="0"/>
        <v>2</v>
      </c>
      <c r="D15" s="66">
        <v>44901</v>
      </c>
      <c r="E15" s="66">
        <v>44902</v>
      </c>
      <c r="F15" s="66">
        <v>44902</v>
      </c>
      <c r="G15" s="21"/>
      <c r="H15" s="18"/>
      <c r="I15" s="18"/>
      <c r="J15" s="18">
        <v>1</v>
      </c>
      <c r="K15" s="108" t="s">
        <v>94</v>
      </c>
      <c r="L15" s="18">
        <v>1</v>
      </c>
      <c r="M15" s="20" t="s">
        <v>115</v>
      </c>
    </row>
    <row r="16" spans="1:18" ht="22.8" customHeight="1" x14ac:dyDescent="0.25">
      <c r="A16" s="15" t="s">
        <v>112</v>
      </c>
      <c r="B16" s="16" t="s">
        <v>116</v>
      </c>
      <c r="C16" s="17">
        <f t="shared" si="0"/>
        <v>1</v>
      </c>
      <c r="D16" s="109">
        <v>44903</v>
      </c>
      <c r="E16" s="109">
        <v>44903</v>
      </c>
      <c r="F16" s="109">
        <v>44903</v>
      </c>
      <c r="G16" s="21"/>
      <c r="H16" s="18"/>
      <c r="I16" s="18"/>
      <c r="J16" s="18">
        <v>1</v>
      </c>
      <c r="K16" s="108" t="s">
        <v>117</v>
      </c>
      <c r="L16" s="18">
        <v>1</v>
      </c>
      <c r="M16" s="20" t="s">
        <v>113</v>
      </c>
    </row>
    <row r="17" spans="1:18" s="84" customFormat="1" ht="22.8" customHeight="1" x14ac:dyDescent="0.25">
      <c r="A17" s="78">
        <v>2</v>
      </c>
      <c r="B17" s="79" t="s">
        <v>128</v>
      </c>
      <c r="C17" s="80">
        <f t="shared" si="0"/>
        <v>10</v>
      </c>
      <c r="D17" s="81">
        <v>44901</v>
      </c>
      <c r="E17" s="81">
        <v>44914</v>
      </c>
      <c r="F17" s="81">
        <v>44914</v>
      </c>
      <c r="G17" s="82">
        <v>1</v>
      </c>
      <c r="H17" s="83">
        <v>1</v>
      </c>
      <c r="I17" s="83">
        <f>COUNTIF(H19:H26,"=100%")/COUNT(H19:H26)</f>
        <v>1</v>
      </c>
      <c r="J17" s="83">
        <v>1</v>
      </c>
      <c r="K17" s="112" t="s">
        <v>100</v>
      </c>
      <c r="L17" s="113" t="s">
        <v>100</v>
      </c>
      <c r="M17" s="114" t="s">
        <v>100</v>
      </c>
      <c r="N17" s="63"/>
      <c r="O17" s="61"/>
      <c r="P17" s="61"/>
      <c r="Q17" s="61"/>
      <c r="R17" s="61"/>
    </row>
    <row r="18" spans="1:18" s="119" customFormat="1" ht="22.8" customHeight="1" x14ac:dyDescent="0.25">
      <c r="A18" s="103">
        <v>2.1</v>
      </c>
      <c r="B18" s="104" t="s">
        <v>129</v>
      </c>
      <c r="C18" s="98">
        <f t="shared" si="0"/>
        <v>2</v>
      </c>
      <c r="D18" s="105">
        <v>44903</v>
      </c>
      <c r="E18" s="105">
        <v>44904</v>
      </c>
      <c r="F18" s="105">
        <v>44904</v>
      </c>
      <c r="G18" s="106"/>
      <c r="H18" s="107"/>
      <c r="I18" s="107"/>
      <c r="J18" s="115" t="s">
        <v>101</v>
      </c>
      <c r="K18" s="115" t="s">
        <v>101</v>
      </c>
      <c r="L18" s="115" t="s">
        <v>101</v>
      </c>
      <c r="M18" s="116" t="s">
        <v>100</v>
      </c>
      <c r="N18" s="117"/>
      <c r="O18" s="118"/>
      <c r="P18" s="118"/>
      <c r="Q18" s="118"/>
      <c r="R18" s="118"/>
    </row>
    <row r="19" spans="1:18" s="119" customFormat="1" ht="22.8" customHeight="1" x14ac:dyDescent="0.25">
      <c r="A19" s="15" t="s">
        <v>105</v>
      </c>
      <c r="B19" s="16" t="s">
        <v>129</v>
      </c>
      <c r="C19" s="17">
        <f t="shared" si="0"/>
        <v>2</v>
      </c>
      <c r="D19" s="66">
        <v>44903</v>
      </c>
      <c r="E19" s="66">
        <v>44903</v>
      </c>
      <c r="F19" s="68">
        <v>44904</v>
      </c>
      <c r="G19" s="21">
        <v>1</v>
      </c>
      <c r="H19" s="21">
        <v>1</v>
      </c>
      <c r="I19" s="21">
        <v>1</v>
      </c>
      <c r="J19" s="18">
        <v>1</v>
      </c>
      <c r="K19" s="108" t="s">
        <v>117</v>
      </c>
      <c r="L19" s="18">
        <v>1</v>
      </c>
      <c r="M19" s="20"/>
      <c r="N19" s="117"/>
      <c r="O19" s="118"/>
      <c r="P19" s="118"/>
      <c r="Q19" s="118"/>
      <c r="R19" s="118"/>
    </row>
    <row r="20" spans="1:18" s="119" customFormat="1" ht="22.8" customHeight="1" x14ac:dyDescent="0.25">
      <c r="A20" s="103">
        <v>2.2000000000000002</v>
      </c>
      <c r="B20" s="104" t="s">
        <v>130</v>
      </c>
      <c r="C20" s="98">
        <f t="shared" si="0"/>
        <v>3</v>
      </c>
      <c r="D20" s="105">
        <v>44904</v>
      </c>
      <c r="E20" s="105">
        <v>44908</v>
      </c>
      <c r="F20" s="105">
        <v>44908</v>
      </c>
      <c r="G20" s="106"/>
      <c r="H20" s="107"/>
      <c r="I20" s="107"/>
      <c r="J20" s="115" t="s">
        <v>101</v>
      </c>
      <c r="K20" s="115" t="s">
        <v>101</v>
      </c>
      <c r="L20" s="115" t="s">
        <v>101</v>
      </c>
      <c r="M20" s="116" t="s">
        <v>100</v>
      </c>
      <c r="N20" s="117"/>
      <c r="O20" s="118"/>
      <c r="P20" s="118"/>
      <c r="Q20" s="118"/>
      <c r="R20" s="118"/>
    </row>
    <row r="21" spans="1:18" ht="22.8" customHeight="1" x14ac:dyDescent="0.25">
      <c r="A21" s="15" t="s">
        <v>137</v>
      </c>
      <c r="B21" s="16" t="s">
        <v>134</v>
      </c>
      <c r="C21" s="17">
        <f t="shared" si="0"/>
        <v>1</v>
      </c>
      <c r="D21" s="66">
        <v>44904</v>
      </c>
      <c r="E21" s="66">
        <v>44904</v>
      </c>
      <c r="F21" s="66">
        <v>44904</v>
      </c>
      <c r="G21" s="21">
        <v>1</v>
      </c>
      <c r="H21" s="21">
        <v>1</v>
      </c>
      <c r="I21" s="21">
        <v>1</v>
      </c>
      <c r="J21" s="18">
        <v>1</v>
      </c>
      <c r="K21" s="108" t="s">
        <v>131</v>
      </c>
      <c r="L21" s="18">
        <v>1</v>
      </c>
      <c r="M21" s="20" t="s">
        <v>135</v>
      </c>
    </row>
    <row r="22" spans="1:18" ht="22.8" customHeight="1" x14ac:dyDescent="0.25">
      <c r="A22" s="15" t="s">
        <v>138</v>
      </c>
      <c r="B22" s="16" t="s">
        <v>133</v>
      </c>
      <c r="C22" s="17">
        <f t="shared" si="0"/>
        <v>2</v>
      </c>
      <c r="D22" s="66">
        <v>44907</v>
      </c>
      <c r="E22" s="66">
        <v>44908</v>
      </c>
      <c r="F22" s="66">
        <v>44908</v>
      </c>
      <c r="G22" s="21"/>
      <c r="H22" s="21"/>
      <c r="I22" s="21"/>
      <c r="J22" s="18">
        <v>1</v>
      </c>
      <c r="K22" s="108" t="s">
        <v>131</v>
      </c>
      <c r="L22" s="18">
        <v>1</v>
      </c>
      <c r="M22" s="20" t="s">
        <v>136</v>
      </c>
    </row>
    <row r="23" spans="1:18" s="119" customFormat="1" ht="22.8" customHeight="1" x14ac:dyDescent="0.25">
      <c r="A23" s="103">
        <v>2.2999999999999998</v>
      </c>
      <c r="B23" s="104" t="s">
        <v>151</v>
      </c>
      <c r="C23" s="98">
        <f t="shared" si="0"/>
        <v>3</v>
      </c>
      <c r="D23" s="105">
        <v>44904</v>
      </c>
      <c r="E23" s="105">
        <v>44908</v>
      </c>
      <c r="F23" s="105">
        <v>44908</v>
      </c>
      <c r="G23" s="106"/>
      <c r="H23" s="107"/>
      <c r="I23" s="107"/>
      <c r="J23" s="115" t="s">
        <v>101</v>
      </c>
      <c r="K23" s="115" t="s">
        <v>101</v>
      </c>
      <c r="L23" s="115" t="s">
        <v>101</v>
      </c>
      <c r="M23" s="116" t="s">
        <v>100</v>
      </c>
      <c r="N23" s="117"/>
      <c r="O23" s="118"/>
      <c r="P23" s="118"/>
      <c r="Q23" s="118"/>
      <c r="R23" s="118"/>
    </row>
    <row r="24" spans="1:18" ht="22.8" customHeight="1" x14ac:dyDescent="0.25">
      <c r="A24" s="15" t="s">
        <v>139</v>
      </c>
      <c r="B24" s="16" t="s">
        <v>142</v>
      </c>
      <c r="C24" s="17">
        <f>NETWORKDAYS(D24,F24)</f>
        <v>3</v>
      </c>
      <c r="D24" s="68">
        <v>44904</v>
      </c>
      <c r="E24" s="68">
        <v>44908</v>
      </c>
      <c r="F24" s="68">
        <v>44908</v>
      </c>
      <c r="G24" s="21">
        <v>1</v>
      </c>
      <c r="H24" s="21">
        <v>1</v>
      </c>
      <c r="I24" s="21">
        <v>1</v>
      </c>
      <c r="J24" s="18">
        <v>1</v>
      </c>
      <c r="K24" s="108" t="s">
        <v>122</v>
      </c>
      <c r="L24" s="18">
        <v>1</v>
      </c>
      <c r="M24" s="20" t="s">
        <v>147</v>
      </c>
    </row>
    <row r="25" spans="1:18" ht="22.8" customHeight="1" x14ac:dyDescent="0.25">
      <c r="A25" s="15" t="s">
        <v>140</v>
      </c>
      <c r="B25" s="16" t="s">
        <v>144</v>
      </c>
      <c r="C25" s="17">
        <f>NETWORKDAYS(D25,F25)</f>
        <v>2</v>
      </c>
      <c r="D25" s="68">
        <v>44904</v>
      </c>
      <c r="E25" s="68">
        <v>44907</v>
      </c>
      <c r="F25" s="68">
        <v>44907</v>
      </c>
      <c r="G25" s="21">
        <v>1</v>
      </c>
      <c r="H25" s="21">
        <v>1</v>
      </c>
      <c r="I25" s="21">
        <v>1</v>
      </c>
      <c r="J25" s="18">
        <v>1</v>
      </c>
      <c r="K25" s="108" t="s">
        <v>94</v>
      </c>
      <c r="L25" s="18">
        <v>1</v>
      </c>
      <c r="M25" s="20" t="s">
        <v>148</v>
      </c>
    </row>
    <row r="26" spans="1:18" ht="22.8" customHeight="1" x14ac:dyDescent="0.25">
      <c r="A26" s="15" t="s">
        <v>141</v>
      </c>
      <c r="B26" s="16" t="s">
        <v>145</v>
      </c>
      <c r="C26" s="17">
        <f t="shared" si="0"/>
        <v>5</v>
      </c>
      <c r="D26" s="68">
        <v>44908</v>
      </c>
      <c r="E26" s="66">
        <v>44910</v>
      </c>
      <c r="F26" s="66">
        <v>44914</v>
      </c>
      <c r="G26" s="21">
        <v>1</v>
      </c>
      <c r="H26" s="21">
        <v>1</v>
      </c>
      <c r="I26" s="21">
        <v>1</v>
      </c>
      <c r="J26" s="18">
        <v>1</v>
      </c>
      <c r="K26" s="108" t="s">
        <v>94</v>
      </c>
      <c r="L26" s="18">
        <v>1</v>
      </c>
      <c r="M26" s="20" t="s">
        <v>149</v>
      </c>
    </row>
    <row r="27" spans="1:18" ht="22.8" customHeight="1" x14ac:dyDescent="0.25">
      <c r="A27" s="15" t="s">
        <v>143</v>
      </c>
      <c r="B27" s="16" t="s">
        <v>146</v>
      </c>
      <c r="C27" s="17">
        <f t="shared" si="0"/>
        <v>2</v>
      </c>
      <c r="D27" s="68">
        <v>44909</v>
      </c>
      <c r="E27" s="68">
        <v>44910</v>
      </c>
      <c r="F27" s="68">
        <v>44910</v>
      </c>
      <c r="G27" s="21">
        <v>0</v>
      </c>
      <c r="H27" s="21">
        <v>0</v>
      </c>
      <c r="I27" s="21">
        <v>0</v>
      </c>
      <c r="J27" s="18">
        <v>1</v>
      </c>
      <c r="K27" s="19" t="s">
        <v>132</v>
      </c>
      <c r="L27" s="18">
        <v>1</v>
      </c>
      <c r="M27" s="20" t="s">
        <v>150</v>
      </c>
    </row>
    <row r="28" spans="1:18" s="119" customFormat="1" ht="22.8" customHeight="1" x14ac:dyDescent="0.25">
      <c r="A28" s="103">
        <v>2.4</v>
      </c>
      <c r="B28" s="104" t="s">
        <v>152</v>
      </c>
      <c r="C28" s="98">
        <f t="shared" si="0"/>
        <v>3</v>
      </c>
      <c r="D28" s="105">
        <v>44904</v>
      </c>
      <c r="E28" s="105">
        <v>44908</v>
      </c>
      <c r="F28" s="105">
        <v>44908</v>
      </c>
      <c r="G28" s="106"/>
      <c r="H28" s="107"/>
      <c r="I28" s="107"/>
      <c r="J28" s="115" t="s">
        <v>101</v>
      </c>
      <c r="K28" s="115" t="s">
        <v>101</v>
      </c>
      <c r="L28" s="115" t="s">
        <v>101</v>
      </c>
      <c r="M28" s="116" t="s">
        <v>100</v>
      </c>
      <c r="N28" s="117"/>
      <c r="O28" s="118"/>
      <c r="P28" s="118"/>
      <c r="Q28" s="118"/>
      <c r="R28" s="118"/>
    </row>
    <row r="29" spans="1:18" ht="22.8" customHeight="1" x14ac:dyDescent="0.25">
      <c r="A29" s="15" t="s">
        <v>160</v>
      </c>
      <c r="B29" s="16" t="s">
        <v>156</v>
      </c>
      <c r="C29" s="17">
        <f>NETWORKDAYS(D29,F29)</f>
        <v>4</v>
      </c>
      <c r="D29" s="68">
        <v>44909</v>
      </c>
      <c r="E29" s="68">
        <v>44914</v>
      </c>
      <c r="F29" s="68">
        <v>44914</v>
      </c>
      <c r="G29" s="21">
        <v>1</v>
      </c>
      <c r="H29" s="21">
        <v>1</v>
      </c>
      <c r="I29" s="21">
        <v>1</v>
      </c>
      <c r="J29" s="18">
        <v>1</v>
      </c>
      <c r="K29" s="108" t="s">
        <v>122</v>
      </c>
      <c r="L29" s="18">
        <v>1</v>
      </c>
      <c r="M29" s="20" t="s">
        <v>154</v>
      </c>
    </row>
    <row r="30" spans="1:18" ht="22.8" customHeight="1" x14ac:dyDescent="0.25">
      <c r="A30" s="15" t="s">
        <v>161</v>
      </c>
      <c r="B30" s="16" t="s">
        <v>157</v>
      </c>
      <c r="C30" s="17">
        <f>NETWORKDAYS(D30,F30)</f>
        <v>2</v>
      </c>
      <c r="D30" s="68">
        <v>44908</v>
      </c>
      <c r="E30" s="68">
        <v>44909</v>
      </c>
      <c r="F30" s="68">
        <v>44909</v>
      </c>
      <c r="G30" s="21">
        <v>1</v>
      </c>
      <c r="H30" s="21">
        <v>1</v>
      </c>
      <c r="I30" s="21">
        <v>1</v>
      </c>
      <c r="J30" s="18">
        <v>1</v>
      </c>
      <c r="K30" s="108" t="s">
        <v>94</v>
      </c>
      <c r="L30" s="18">
        <v>1</v>
      </c>
      <c r="M30" s="20" t="s">
        <v>153</v>
      </c>
    </row>
    <row r="31" spans="1:18" ht="22.8" customHeight="1" x14ac:dyDescent="0.25">
      <c r="A31" s="15" t="s">
        <v>162</v>
      </c>
      <c r="B31" s="16" t="s">
        <v>158</v>
      </c>
      <c r="C31" s="17">
        <f>NETWORKDAYS(D31,F31)</f>
        <v>3</v>
      </c>
      <c r="D31" s="68">
        <v>44914</v>
      </c>
      <c r="E31" s="66">
        <v>44916</v>
      </c>
      <c r="F31" s="66">
        <v>44916</v>
      </c>
      <c r="G31" s="21">
        <v>1</v>
      </c>
      <c r="H31" s="21">
        <v>1</v>
      </c>
      <c r="I31" s="21">
        <v>1</v>
      </c>
      <c r="J31" s="18">
        <v>1</v>
      </c>
      <c r="K31" s="108" t="s">
        <v>94</v>
      </c>
      <c r="L31" s="18">
        <v>1</v>
      </c>
      <c r="M31" s="20" t="s">
        <v>155</v>
      </c>
    </row>
    <row r="32" spans="1:18" ht="22.8" customHeight="1" x14ac:dyDescent="0.25">
      <c r="A32" s="15" t="s">
        <v>163</v>
      </c>
      <c r="B32" s="16" t="s">
        <v>159</v>
      </c>
      <c r="C32" s="17">
        <f>NETWORKDAYS(D32,F32)</f>
        <v>2</v>
      </c>
      <c r="D32" s="68">
        <v>44910</v>
      </c>
      <c r="E32" s="68">
        <v>44911</v>
      </c>
      <c r="F32" s="68">
        <v>44911</v>
      </c>
      <c r="G32" s="21">
        <v>0</v>
      </c>
      <c r="H32" s="21">
        <v>0</v>
      </c>
      <c r="I32" s="21">
        <v>0</v>
      </c>
      <c r="J32" s="18">
        <v>1</v>
      </c>
      <c r="K32" s="19" t="s">
        <v>132</v>
      </c>
      <c r="L32" s="18">
        <v>1</v>
      </c>
      <c r="M32" s="20" t="s">
        <v>154</v>
      </c>
    </row>
    <row r="33" spans="1:18" s="58" customFormat="1" ht="22.8" customHeight="1" x14ac:dyDescent="0.25">
      <c r="A33" s="51" t="s">
        <v>47</v>
      </c>
      <c r="B33" s="52" t="s">
        <v>28</v>
      </c>
      <c r="C33" s="53">
        <f t="shared" si="0"/>
        <v>12</v>
      </c>
      <c r="D33" s="66">
        <v>44882</v>
      </c>
      <c r="E33" s="66">
        <v>44899</v>
      </c>
      <c r="F33" s="69">
        <v>44899</v>
      </c>
      <c r="G33" s="54">
        <f ca="1">(TODAY()-DATE(2012,7,1))/(DATE(2013,3,30)-DATE(2012,7,1))</f>
        <v>14.194852941176471</v>
      </c>
      <c r="H33" s="54">
        <f>SUM(H34:H37)/4</f>
        <v>0.66749999999999998</v>
      </c>
      <c r="I33" s="54">
        <f>SUM(I34:I37)/4</f>
        <v>0.25</v>
      </c>
      <c r="J33" s="55"/>
      <c r="K33" s="56"/>
      <c r="L33" s="55"/>
      <c r="M33" s="57"/>
      <c r="O33" s="61"/>
      <c r="P33" s="61"/>
      <c r="Q33" s="61"/>
      <c r="R33" s="61"/>
    </row>
    <row r="34" spans="1:18" ht="22.8" customHeight="1" x14ac:dyDescent="0.25">
      <c r="A34" s="15" t="s">
        <v>48</v>
      </c>
      <c r="B34" s="16" t="s">
        <v>27</v>
      </c>
      <c r="C34" s="17">
        <f t="shared" si="0"/>
        <v>12</v>
      </c>
      <c r="D34" s="66">
        <v>44882</v>
      </c>
      <c r="E34" s="66">
        <v>44899</v>
      </c>
      <c r="F34" s="68">
        <v>44899</v>
      </c>
      <c r="G34" s="21">
        <f ca="1">(TODAY()-DATE(2012,7,1))/(DATE(2013,3,30)-DATE(2012,7,1))</f>
        <v>14.194852941176471</v>
      </c>
      <c r="H34" s="21">
        <v>0.87</v>
      </c>
      <c r="I34" s="21">
        <v>0</v>
      </c>
      <c r="J34" s="18"/>
      <c r="K34" s="19"/>
      <c r="L34" s="18"/>
      <c r="M34" s="20" t="s">
        <v>37</v>
      </c>
      <c r="N34" s="34" t="s">
        <v>45</v>
      </c>
      <c r="O34" s="59" t="s">
        <v>46</v>
      </c>
    </row>
    <row r="35" spans="1:18" ht="22.8" customHeight="1" x14ac:dyDescent="0.25">
      <c r="A35" s="15" t="s">
        <v>49</v>
      </c>
      <c r="B35" s="16" t="s">
        <v>29</v>
      </c>
      <c r="C35" s="17">
        <f t="shared" si="0"/>
        <v>12</v>
      </c>
      <c r="D35" s="66">
        <v>44882</v>
      </c>
      <c r="E35" s="66">
        <v>44899</v>
      </c>
      <c r="F35" s="68">
        <v>44899</v>
      </c>
      <c r="G35" s="21">
        <f ca="1">(TODAY()-DATE(2012,9,1))/(DATE(2013,3,30)-DATE(2012,9,1))</f>
        <v>18.090476190476192</v>
      </c>
      <c r="H35" s="21">
        <v>0.4</v>
      </c>
      <c r="I35" s="21">
        <v>0</v>
      </c>
      <c r="J35" s="18"/>
      <c r="K35" s="19"/>
      <c r="L35" s="18"/>
      <c r="M35" s="20" t="s">
        <v>24</v>
      </c>
      <c r="N35" s="34" t="s">
        <v>62</v>
      </c>
      <c r="O35" s="59" t="s">
        <v>46</v>
      </c>
    </row>
    <row r="36" spans="1:18" ht="22.8" customHeight="1" x14ac:dyDescent="0.25">
      <c r="A36" s="15" t="s">
        <v>58</v>
      </c>
      <c r="B36" s="16" t="s">
        <v>36</v>
      </c>
      <c r="C36" s="17">
        <f t="shared" si="0"/>
        <v>12</v>
      </c>
      <c r="D36" s="66">
        <v>44882</v>
      </c>
      <c r="E36" s="66">
        <v>44899</v>
      </c>
      <c r="F36" s="68">
        <v>44899</v>
      </c>
      <c r="G36" s="21">
        <v>1</v>
      </c>
      <c r="H36" s="21">
        <v>1</v>
      </c>
      <c r="I36" s="21">
        <v>1</v>
      </c>
      <c r="J36" s="18"/>
      <c r="K36" s="19"/>
      <c r="L36" s="18"/>
      <c r="M36" s="20" t="s">
        <v>37</v>
      </c>
    </row>
    <row r="37" spans="1:18" ht="22.8" customHeight="1" x14ac:dyDescent="0.25">
      <c r="A37" s="15" t="s">
        <v>50</v>
      </c>
      <c r="B37" s="16" t="s">
        <v>30</v>
      </c>
      <c r="C37" s="17">
        <f t="shared" si="0"/>
        <v>12</v>
      </c>
      <c r="D37" s="66">
        <v>44882</v>
      </c>
      <c r="E37" s="66">
        <v>44899</v>
      </c>
      <c r="F37" s="68">
        <v>44899</v>
      </c>
      <c r="G37" s="21">
        <f ca="1">(TODAY()-DATE(2012,7,1))/(DATE(2013,3,30)-DATE(2012,7,1))</f>
        <v>14.194852941176471</v>
      </c>
      <c r="H37" s="21">
        <v>0.4</v>
      </c>
      <c r="I37" s="21">
        <v>0</v>
      </c>
      <c r="J37" s="18"/>
      <c r="K37" s="19"/>
      <c r="L37" s="18"/>
      <c r="M37" s="20" t="s">
        <v>25</v>
      </c>
    </row>
    <row r="38" spans="1:18" s="58" customFormat="1" ht="22.8" customHeight="1" x14ac:dyDescent="0.25">
      <c r="A38" s="51" t="s">
        <v>51</v>
      </c>
      <c r="B38" s="52" t="s">
        <v>31</v>
      </c>
      <c r="C38" s="53">
        <f t="shared" si="0"/>
        <v>12</v>
      </c>
      <c r="D38" s="66">
        <v>44882</v>
      </c>
      <c r="E38" s="66">
        <v>44899</v>
      </c>
      <c r="F38" s="69">
        <v>44899</v>
      </c>
      <c r="G38" s="54">
        <f ca="1">(TODAY()-DATE(2012,7,23))/(DATE(2013,3,30)-DATE(2012,7,23))</f>
        <v>15.356</v>
      </c>
      <c r="H38" s="54">
        <f>SUM(H39:H47)/9</f>
        <v>0.7055555555555556</v>
      </c>
      <c r="I38" s="54">
        <f>SUM(I39:I47)/9</f>
        <v>0.44444444444444442</v>
      </c>
      <c r="J38" s="55"/>
      <c r="K38" s="56"/>
      <c r="L38" s="55"/>
      <c r="M38" s="57"/>
      <c r="O38" s="61"/>
      <c r="P38" s="61"/>
      <c r="Q38" s="61"/>
      <c r="R38" s="61"/>
    </row>
    <row r="39" spans="1:18" ht="22.8" customHeight="1" x14ac:dyDescent="0.25">
      <c r="A39" s="15" t="s">
        <v>52</v>
      </c>
      <c r="B39" s="16" t="s">
        <v>41</v>
      </c>
      <c r="C39" s="17">
        <f t="shared" si="0"/>
        <v>12</v>
      </c>
      <c r="D39" s="66">
        <v>44882</v>
      </c>
      <c r="E39" s="66">
        <v>44899</v>
      </c>
      <c r="F39" s="68">
        <v>44899</v>
      </c>
      <c r="G39" s="21">
        <v>1</v>
      </c>
      <c r="H39" s="21">
        <v>1</v>
      </c>
      <c r="I39" s="21">
        <v>1</v>
      </c>
      <c r="J39" s="18"/>
      <c r="K39" s="19"/>
      <c r="L39" s="18"/>
      <c r="M39" s="20" t="s">
        <v>35</v>
      </c>
      <c r="N39" s="12"/>
    </row>
    <row r="40" spans="1:18" ht="22.8" customHeight="1" x14ac:dyDescent="0.25">
      <c r="A40" s="15" t="s">
        <v>53</v>
      </c>
      <c r="B40" s="16" t="s">
        <v>42</v>
      </c>
      <c r="C40" s="17">
        <f t="shared" si="0"/>
        <v>12</v>
      </c>
      <c r="D40" s="66">
        <v>44882</v>
      </c>
      <c r="E40" s="66">
        <v>44899</v>
      </c>
      <c r="F40" s="68">
        <v>44899</v>
      </c>
      <c r="G40" s="21">
        <v>1</v>
      </c>
      <c r="H40" s="21">
        <v>1</v>
      </c>
      <c r="I40" s="21">
        <v>1</v>
      </c>
      <c r="J40" s="18"/>
      <c r="K40" s="19"/>
      <c r="L40" s="18"/>
      <c r="M40" s="20" t="s">
        <v>16</v>
      </c>
      <c r="N40" s="12"/>
    </row>
    <row r="41" spans="1:18" ht="22.8" customHeight="1" x14ac:dyDescent="0.25">
      <c r="A41" s="15" t="s">
        <v>54</v>
      </c>
      <c r="B41" s="16" t="s">
        <v>43</v>
      </c>
      <c r="C41" s="17">
        <f t="shared" si="0"/>
        <v>12</v>
      </c>
      <c r="D41" s="66">
        <v>44882</v>
      </c>
      <c r="E41" s="66">
        <v>44899</v>
      </c>
      <c r="F41" s="68">
        <v>44899</v>
      </c>
      <c r="G41" s="21">
        <v>1</v>
      </c>
      <c r="H41" s="21">
        <v>1</v>
      </c>
      <c r="I41" s="21">
        <v>1</v>
      </c>
      <c r="J41" s="18"/>
      <c r="K41" s="19"/>
      <c r="L41" s="18"/>
      <c r="M41" s="20" t="s">
        <v>40</v>
      </c>
      <c r="N41" s="12"/>
    </row>
    <row r="42" spans="1:18" ht="22.8" customHeight="1" x14ac:dyDescent="0.25">
      <c r="A42" s="15" t="s">
        <v>55</v>
      </c>
      <c r="B42" s="16" t="s">
        <v>44</v>
      </c>
      <c r="C42" s="17">
        <f t="shared" si="0"/>
        <v>12</v>
      </c>
      <c r="D42" s="66">
        <v>44882</v>
      </c>
      <c r="E42" s="66">
        <v>44899</v>
      </c>
      <c r="F42" s="68">
        <v>44899</v>
      </c>
      <c r="G42" s="21">
        <v>1</v>
      </c>
      <c r="H42" s="21">
        <v>1</v>
      </c>
      <c r="I42" s="21">
        <v>1</v>
      </c>
      <c r="J42" s="18"/>
      <c r="K42" s="19"/>
      <c r="L42" s="18"/>
      <c r="M42" s="20"/>
      <c r="N42" s="12"/>
    </row>
    <row r="43" spans="1:18" ht="22.8" customHeight="1" x14ac:dyDescent="0.25">
      <c r="A43" s="15" t="s">
        <v>63</v>
      </c>
      <c r="B43" s="16" t="s">
        <v>84</v>
      </c>
      <c r="C43" s="17">
        <f t="shared" si="0"/>
        <v>12</v>
      </c>
      <c r="D43" s="66">
        <v>44882</v>
      </c>
      <c r="E43" s="66">
        <v>44899</v>
      </c>
      <c r="F43" s="68">
        <v>44899</v>
      </c>
      <c r="G43" s="21">
        <f ca="1">(TODAY()-DATE(2012,11,1))/(DATE(2013,2,28)-DATE(2012,11,1))</f>
        <v>31.411764705882351</v>
      </c>
      <c r="H43" s="64">
        <v>0.95</v>
      </c>
      <c r="I43" s="21">
        <v>0</v>
      </c>
      <c r="J43" s="18"/>
      <c r="K43" s="19"/>
      <c r="L43" s="18"/>
      <c r="M43" s="20" t="s">
        <v>35</v>
      </c>
      <c r="N43" s="12"/>
    </row>
    <row r="44" spans="1:18" ht="22.8" customHeight="1" x14ac:dyDescent="0.25">
      <c r="A44" s="15" t="s">
        <v>64</v>
      </c>
      <c r="B44" s="16" t="s">
        <v>85</v>
      </c>
      <c r="C44" s="17">
        <f t="shared" si="0"/>
        <v>12</v>
      </c>
      <c r="D44" s="66">
        <v>44882</v>
      </c>
      <c r="E44" s="66">
        <v>44899</v>
      </c>
      <c r="F44" s="68">
        <v>44899</v>
      </c>
      <c r="G44" s="21">
        <f ca="1">(TODAY()-DATE(2012,11,1))/(DATE(2013,3,16)-DATE(2012,11,1))</f>
        <v>27.68888888888889</v>
      </c>
      <c r="H44" s="64">
        <v>0.9</v>
      </c>
      <c r="I44" s="21">
        <v>0</v>
      </c>
      <c r="J44" s="18"/>
      <c r="K44" s="19"/>
      <c r="L44" s="18"/>
      <c r="M44" s="20" t="s">
        <v>16</v>
      </c>
      <c r="N44" s="12"/>
    </row>
    <row r="45" spans="1:18" ht="22.8" customHeight="1" x14ac:dyDescent="0.25">
      <c r="A45" s="15" t="s">
        <v>65</v>
      </c>
      <c r="B45" s="16" t="s">
        <v>86</v>
      </c>
      <c r="C45" s="17">
        <f t="shared" si="0"/>
        <v>12</v>
      </c>
      <c r="D45" s="66">
        <v>44882</v>
      </c>
      <c r="E45" s="66">
        <v>44899</v>
      </c>
      <c r="F45" s="68">
        <v>44899</v>
      </c>
      <c r="G45" s="21">
        <f ca="1">(TODAY()-DATE(2012,11,1))/(DATE(2013,3,23)-DATE(2012,11,1))</f>
        <v>26.323943661971832</v>
      </c>
      <c r="H45" s="64">
        <v>0.5</v>
      </c>
      <c r="I45" s="21">
        <v>0</v>
      </c>
      <c r="J45" s="18"/>
      <c r="K45" s="19"/>
      <c r="L45" s="18"/>
      <c r="M45" s="20" t="s">
        <v>40</v>
      </c>
      <c r="N45" s="12"/>
    </row>
    <row r="46" spans="1:18" ht="22.8" customHeight="1" x14ac:dyDescent="0.25">
      <c r="A46" s="15" t="s">
        <v>66</v>
      </c>
      <c r="B46" s="16" t="s">
        <v>87</v>
      </c>
      <c r="C46" s="17">
        <f t="shared" si="0"/>
        <v>12</v>
      </c>
      <c r="D46" s="66">
        <v>44882</v>
      </c>
      <c r="E46" s="66">
        <v>44899</v>
      </c>
      <c r="F46" s="68">
        <v>44899</v>
      </c>
      <c r="G46" s="21">
        <v>0</v>
      </c>
      <c r="H46" s="21">
        <v>0</v>
      </c>
      <c r="I46" s="21">
        <v>0</v>
      </c>
      <c r="J46" s="18"/>
      <c r="K46" s="19"/>
      <c r="L46" s="18"/>
      <c r="M46" s="20"/>
      <c r="N46" s="12"/>
    </row>
    <row r="47" spans="1:18" ht="22.8" customHeight="1" x14ac:dyDescent="0.25">
      <c r="A47" s="15" t="s">
        <v>79</v>
      </c>
      <c r="B47" s="16" t="s">
        <v>80</v>
      </c>
      <c r="C47" s="17">
        <f t="shared" si="0"/>
        <v>12</v>
      </c>
      <c r="D47" s="66">
        <v>44882</v>
      </c>
      <c r="E47" s="66">
        <v>44899</v>
      </c>
      <c r="F47" s="68">
        <v>44899</v>
      </c>
      <c r="G47" s="21">
        <v>0</v>
      </c>
      <c r="H47" s="21">
        <v>0</v>
      </c>
      <c r="I47" s="21">
        <v>0</v>
      </c>
      <c r="J47" s="18"/>
      <c r="K47" s="19"/>
      <c r="L47" s="18"/>
      <c r="M47" s="20"/>
      <c r="N47" s="12"/>
    </row>
    <row r="48" spans="1:18" s="58" customFormat="1" ht="22.8" customHeight="1" x14ac:dyDescent="0.25">
      <c r="A48" s="51" t="s">
        <v>56</v>
      </c>
      <c r="B48" s="52" t="s">
        <v>68</v>
      </c>
      <c r="C48" s="53">
        <f t="shared" si="0"/>
        <v>12</v>
      </c>
      <c r="D48" s="66">
        <v>44882</v>
      </c>
      <c r="E48" s="66">
        <v>44899</v>
      </c>
      <c r="F48" s="69">
        <v>44899</v>
      </c>
      <c r="G48" s="54">
        <f ca="1">(TODAY()-DATE(2012,7,1))/(DATE(2013,1,31)-DATE(2012,7,1))</f>
        <v>18.042056074766354</v>
      </c>
      <c r="H48" s="54">
        <f>SUM(H49:H51)/3</f>
        <v>0.73333333333333339</v>
      </c>
      <c r="I48" s="54">
        <f>SUM(I49:I51)/3</f>
        <v>0</v>
      </c>
      <c r="J48" s="55"/>
      <c r="K48" s="56"/>
      <c r="L48" s="55"/>
      <c r="M48" s="57"/>
      <c r="O48" s="61"/>
      <c r="P48" s="61"/>
      <c r="Q48" s="61"/>
      <c r="R48" s="61"/>
    </row>
    <row r="49" spans="1:18" ht="22.8" customHeight="1" x14ac:dyDescent="0.25">
      <c r="A49" s="15" t="s">
        <v>57</v>
      </c>
      <c r="B49" s="16" t="s">
        <v>81</v>
      </c>
      <c r="C49" s="17">
        <f t="shared" si="0"/>
        <v>12</v>
      </c>
      <c r="D49" s="66">
        <v>44882</v>
      </c>
      <c r="E49" s="66">
        <v>44899</v>
      </c>
      <c r="F49" s="68">
        <v>44899</v>
      </c>
      <c r="G49" s="21">
        <v>1</v>
      </c>
      <c r="H49" s="21">
        <v>0.8</v>
      </c>
      <c r="I49" s="21">
        <v>0</v>
      </c>
      <c r="J49" s="18"/>
      <c r="K49" s="19"/>
      <c r="L49" s="18"/>
      <c r="M49" s="20" t="s">
        <v>69</v>
      </c>
    </row>
    <row r="50" spans="1:18" ht="22.8" customHeight="1" x14ac:dyDescent="0.25">
      <c r="A50" s="15" t="s">
        <v>70</v>
      </c>
      <c r="B50" s="16" t="s">
        <v>82</v>
      </c>
      <c r="C50" s="17">
        <f t="shared" si="0"/>
        <v>12</v>
      </c>
      <c r="D50" s="66">
        <v>44882</v>
      </c>
      <c r="E50" s="66">
        <v>44899</v>
      </c>
      <c r="F50" s="68">
        <v>44899</v>
      </c>
      <c r="G50" s="21">
        <f ca="1">(TODAY()-DATE(2012,7,1))/(DATE(2013,1,31)-DATE(2012,7,1))</f>
        <v>18.042056074766354</v>
      </c>
      <c r="H50" s="21">
        <v>0.7</v>
      </c>
      <c r="I50" s="21">
        <v>0</v>
      </c>
      <c r="J50" s="18"/>
      <c r="K50" s="19"/>
      <c r="L50" s="18"/>
      <c r="M50" s="20" t="s">
        <v>75</v>
      </c>
    </row>
    <row r="51" spans="1:18" ht="22.8" customHeight="1" x14ac:dyDescent="0.25">
      <c r="A51" s="15" t="s">
        <v>71</v>
      </c>
      <c r="B51" s="16" t="s">
        <v>83</v>
      </c>
      <c r="C51" s="17">
        <f t="shared" si="0"/>
        <v>12</v>
      </c>
      <c r="D51" s="66">
        <v>44882</v>
      </c>
      <c r="E51" s="66">
        <v>44899</v>
      </c>
      <c r="F51" s="68">
        <v>44899</v>
      </c>
      <c r="G51" s="21">
        <f ca="1">(TODAY()-DATE(2012,7,1))/(DATE(2013,1,31)-DATE(2012,7,1))</f>
        <v>18.042056074766354</v>
      </c>
      <c r="H51" s="21">
        <v>0.7</v>
      </c>
      <c r="I51" s="21">
        <v>0</v>
      </c>
      <c r="J51" s="18"/>
      <c r="K51" s="19"/>
      <c r="L51" s="18"/>
      <c r="M51" s="20" t="s">
        <v>76</v>
      </c>
    </row>
    <row r="52" spans="1:18" s="58" customFormat="1" ht="22.8" customHeight="1" x14ac:dyDescent="0.25">
      <c r="A52" s="51" t="s">
        <v>72</v>
      </c>
      <c r="B52" s="52" t="s">
        <v>73</v>
      </c>
      <c r="C52" s="53">
        <f t="shared" si="0"/>
        <v>12</v>
      </c>
      <c r="D52" s="66">
        <v>44882</v>
      </c>
      <c r="E52" s="66">
        <v>44899</v>
      </c>
      <c r="F52" s="69">
        <v>44899</v>
      </c>
      <c r="G52" s="54">
        <f ca="1">(TODAY()-DATE(2012,10,2))/(DATE(2013,3,30)-DATE(2012,10,2))</f>
        <v>21.050279329608937</v>
      </c>
      <c r="H52" s="54">
        <f>SUM(H53:H54)/2</f>
        <v>0.4</v>
      </c>
      <c r="I52" s="54">
        <f>SUM(I53:I54)/2</f>
        <v>0</v>
      </c>
      <c r="J52" s="55"/>
      <c r="K52" s="56"/>
      <c r="L52" s="55"/>
      <c r="M52" s="57" t="s">
        <v>88</v>
      </c>
      <c r="O52" s="63" t="s">
        <v>92</v>
      </c>
      <c r="P52" s="61" t="s">
        <v>46</v>
      </c>
      <c r="Q52" s="61"/>
      <c r="R52" s="61"/>
    </row>
    <row r="53" spans="1:18" ht="22.8" customHeight="1" x14ac:dyDescent="0.25">
      <c r="A53" s="15" t="s">
        <v>77</v>
      </c>
      <c r="B53" s="16" t="s">
        <v>74</v>
      </c>
      <c r="C53" s="17">
        <f t="shared" si="0"/>
        <v>12</v>
      </c>
      <c r="D53" s="66">
        <v>44882</v>
      </c>
      <c r="E53" s="66">
        <v>44899</v>
      </c>
      <c r="F53" s="68">
        <v>44899</v>
      </c>
      <c r="G53" s="21">
        <v>1</v>
      </c>
      <c r="H53" s="21">
        <v>0.8</v>
      </c>
      <c r="I53" s="21">
        <v>0</v>
      </c>
      <c r="J53" s="18"/>
      <c r="K53" s="19"/>
      <c r="L53" s="18"/>
      <c r="M53" s="20"/>
      <c r="O53" s="34" t="s">
        <v>90</v>
      </c>
      <c r="P53" s="59" t="s">
        <v>46</v>
      </c>
    </row>
    <row r="54" spans="1:18" ht="22.8" customHeight="1" x14ac:dyDescent="0.25">
      <c r="A54" s="15" t="s">
        <v>78</v>
      </c>
      <c r="B54" s="16" t="s">
        <v>67</v>
      </c>
      <c r="C54" s="17">
        <f t="shared" si="0"/>
        <v>12</v>
      </c>
      <c r="D54" s="66">
        <v>44882</v>
      </c>
      <c r="E54" s="66">
        <v>44899</v>
      </c>
      <c r="F54" s="68">
        <v>44899</v>
      </c>
      <c r="G54" s="21">
        <f ca="1">(TODAY()-DATE(2013,1,2))/(DATE(2013,3,30)-DATE(2013,1,2))</f>
        <v>42.252873563218394</v>
      </c>
      <c r="H54" s="21">
        <v>0</v>
      </c>
      <c r="I54" s="21">
        <v>0</v>
      </c>
      <c r="J54" s="18"/>
      <c r="K54" s="19"/>
      <c r="L54" s="18"/>
      <c r="M54" s="20"/>
      <c r="O54" s="34" t="s">
        <v>91</v>
      </c>
      <c r="P54" s="59" t="s">
        <v>46</v>
      </c>
    </row>
    <row r="55" spans="1:18" ht="22.8" customHeight="1" x14ac:dyDescent="0.25">
      <c r="A55" s="35">
        <v>1.4</v>
      </c>
      <c r="B55" s="36" t="s">
        <v>17</v>
      </c>
      <c r="C55" s="13">
        <f t="shared" si="0"/>
        <v>12</v>
      </c>
      <c r="D55" s="65">
        <v>44882</v>
      </c>
      <c r="E55" s="65">
        <v>44899</v>
      </c>
      <c r="F55" s="70">
        <v>44899</v>
      </c>
      <c r="G55" s="38">
        <v>1</v>
      </c>
      <c r="H55" s="37">
        <v>1</v>
      </c>
      <c r="I55" s="14">
        <f>COUNTIF(H56:H58,"=100%")/COUNT(H56:H58)</f>
        <v>1</v>
      </c>
      <c r="J55" s="37"/>
      <c r="K55" s="38"/>
      <c r="L55" s="37"/>
      <c r="M55" s="26"/>
    </row>
    <row r="56" spans="1:18" ht="22.8" customHeight="1" x14ac:dyDescent="0.25">
      <c r="A56" s="15" t="s">
        <v>61</v>
      </c>
      <c r="B56" s="30" t="s">
        <v>23</v>
      </c>
      <c r="C56" s="39">
        <f t="shared" si="0"/>
        <v>12</v>
      </c>
      <c r="D56" s="66">
        <v>44882</v>
      </c>
      <c r="E56" s="66">
        <v>44899</v>
      </c>
      <c r="F56" s="68">
        <v>44899</v>
      </c>
      <c r="G56" s="21">
        <v>1</v>
      </c>
      <c r="H56" s="45">
        <v>1</v>
      </c>
      <c r="I56" s="45">
        <v>1</v>
      </c>
      <c r="J56" s="31"/>
      <c r="K56" s="32"/>
      <c r="L56" s="45"/>
      <c r="M56" s="27" t="s">
        <v>26</v>
      </c>
    </row>
    <row r="57" spans="1:18" ht="22.8" customHeight="1" x14ac:dyDescent="0.25">
      <c r="A57" s="29" t="s">
        <v>59</v>
      </c>
      <c r="B57" s="30" t="s">
        <v>38</v>
      </c>
      <c r="C57" s="17">
        <f t="shared" si="0"/>
        <v>12</v>
      </c>
      <c r="D57" s="66">
        <v>44882</v>
      </c>
      <c r="E57" s="66">
        <v>44899</v>
      </c>
      <c r="F57" s="71">
        <v>44899</v>
      </c>
      <c r="G57" s="50">
        <v>1</v>
      </c>
      <c r="H57" s="46">
        <v>1</v>
      </c>
      <c r="I57" s="46">
        <v>1</v>
      </c>
      <c r="J57" s="31"/>
      <c r="K57" s="32"/>
      <c r="L57" s="74"/>
      <c r="M57" s="33" t="s">
        <v>26</v>
      </c>
    </row>
    <row r="58" spans="1:18" ht="22.8" customHeight="1" thickBot="1" x14ac:dyDescent="0.3">
      <c r="A58" s="40" t="s">
        <v>60</v>
      </c>
      <c r="B58" s="41" t="s">
        <v>39</v>
      </c>
      <c r="C58" s="42">
        <f t="shared" si="0"/>
        <v>12</v>
      </c>
      <c r="D58" s="67">
        <v>44882</v>
      </c>
      <c r="E58" s="67">
        <v>44899</v>
      </c>
      <c r="F58" s="72">
        <v>44899</v>
      </c>
      <c r="G58" s="43">
        <v>1</v>
      </c>
      <c r="H58" s="43">
        <v>1</v>
      </c>
      <c r="I58" s="43">
        <v>1</v>
      </c>
      <c r="J58" s="43"/>
      <c r="K58" s="44"/>
      <c r="L58" s="75"/>
      <c r="M58" s="28" t="s">
        <v>26</v>
      </c>
    </row>
    <row r="60" spans="1:18" ht="22.8" customHeight="1" x14ac:dyDescent="0.25">
      <c r="O60" s="60"/>
      <c r="P60" s="60"/>
    </row>
    <row r="61" spans="1:18" ht="22.8" customHeight="1" x14ac:dyDescent="0.25">
      <c r="B61" s="25"/>
      <c r="P61" s="62"/>
    </row>
  </sheetData>
  <mergeCells count="7">
    <mergeCell ref="A1:M1"/>
    <mergeCell ref="B2:F2"/>
    <mergeCell ref="H2:J2"/>
    <mergeCell ref="K2:M2"/>
    <mergeCell ref="D3:F3"/>
    <mergeCell ref="H3:I3"/>
    <mergeCell ref="K3:L3"/>
  </mergeCells>
  <phoneticPr fontId="8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WBS</vt:lpstr>
      <vt:lpstr>WBS 수정 전</vt:lpstr>
      <vt:lpstr>WBS!Print_Titles</vt:lpstr>
      <vt:lpstr>'WBS 수정 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user</cp:lastModifiedBy>
  <cp:lastPrinted>2013-02-27T05:34:23Z</cp:lastPrinted>
  <dcterms:created xsi:type="dcterms:W3CDTF">2011-01-23T00:03:35Z</dcterms:created>
  <dcterms:modified xsi:type="dcterms:W3CDTF">2023-01-26T08:04:36Z</dcterms:modified>
</cp:coreProperties>
</file>