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8ECAFCE-BF40-DD4A-B56E-10504D3566A5}" xr6:coauthVersionLast="47" xr6:coauthVersionMax="47" xr10:uidLastSave="{00000000-0000-0000-0000-000000000000}"/>
  <bookViews>
    <workbookView xWindow="9600" yWindow="660" windowWidth="37240" windowHeight="22620" xr2:uid="{B8299F2D-33B8-E148-B485-6429887DEB23}"/>
  </bookViews>
  <sheets>
    <sheet name="Sheet1" sheetId="1" r:id="rId1"/>
  </sheets>
  <definedNames>
    <definedName name="_xlnm._FilterDatabase" localSheetId="0" hidden="1">Sheet1!$A$1:$O$1798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G22" i="1"/>
  <c r="D22" i="1"/>
  <c r="C22" i="1"/>
  <c r="A22" i="1"/>
  <c r="B106" i="1"/>
  <c r="B726" i="1" l="1"/>
  <c r="B856" i="1"/>
  <c r="B1348" i="1" l="1"/>
  <c r="B1798" i="1"/>
  <c r="B752" i="1"/>
  <c r="B753" i="1" s="1"/>
  <c r="B300" i="1"/>
  <c r="B310" i="1" s="1"/>
  <c r="D1776" i="1" l="1"/>
  <c r="C1776" i="1"/>
  <c r="A1776" i="1"/>
  <c r="B1256" i="1"/>
  <c r="B1255" i="1"/>
  <c r="B1252" i="1"/>
  <c r="G1251" i="1"/>
  <c r="D1251" i="1"/>
  <c r="C1251" i="1"/>
  <c r="A1251" i="1"/>
  <c r="B857" i="1"/>
  <c r="G855" i="1"/>
  <c r="D855" i="1"/>
  <c r="A855" i="1"/>
  <c r="B502" i="1"/>
  <c r="B511" i="1" s="1"/>
  <c r="B1562" i="1"/>
  <c r="B1561" i="1"/>
  <c r="B1571" i="1" s="1"/>
  <c r="G1560" i="1"/>
  <c r="D1560" i="1"/>
  <c r="C1560" i="1"/>
  <c r="A1560" i="1"/>
  <c r="B1393" i="1"/>
  <c r="B1397" i="1" s="1"/>
  <c r="G1392" i="1"/>
  <c r="D1392" i="1"/>
  <c r="C1392" i="1"/>
  <c r="A1392" i="1"/>
  <c r="B964" i="1"/>
  <c r="B980" i="1" s="1"/>
  <c r="K962" i="1"/>
  <c r="J962" i="1"/>
  <c r="I962" i="1"/>
  <c r="B1054" i="1"/>
  <c r="B1070" i="1" s="1"/>
  <c r="K1056" i="1"/>
  <c r="J1056" i="1"/>
  <c r="B1056" i="1"/>
  <c r="I1056" i="1" s="1"/>
  <c r="K1055" i="1"/>
  <c r="J1055" i="1"/>
  <c r="I1055" i="1"/>
  <c r="B1135" i="1"/>
  <c r="B1151" i="1" s="1"/>
  <c r="K1137" i="1"/>
  <c r="J1137" i="1"/>
  <c r="B1137" i="1"/>
  <c r="I1137" i="1" s="1"/>
  <c r="K1136" i="1"/>
  <c r="J1136" i="1"/>
  <c r="I1136" i="1"/>
  <c r="B582" i="1"/>
  <c r="B587" i="1" s="1"/>
  <c r="I584" i="1"/>
  <c r="K584" i="1" s="1"/>
  <c r="K583" i="1"/>
  <c r="J583" i="1"/>
  <c r="B583" i="1"/>
  <c r="I583" i="1" s="1"/>
  <c r="B1729" i="1"/>
  <c r="B1733" i="1" s="1"/>
  <c r="B1730" i="1"/>
  <c r="G1728" i="1"/>
  <c r="D1728" i="1"/>
  <c r="C1728" i="1"/>
  <c r="A1728" i="1"/>
  <c r="B231" i="1"/>
  <c r="B232" i="1" s="1"/>
  <c r="G229" i="1"/>
  <c r="D229" i="1"/>
  <c r="C229" i="1"/>
  <c r="A229" i="1"/>
  <c r="B804" i="1"/>
  <c r="B805" i="1" s="1"/>
  <c r="G803" i="1"/>
  <c r="D803" i="1"/>
  <c r="A803" i="1"/>
  <c r="B1753" i="1"/>
  <c r="B1757" i="1" s="1"/>
  <c r="B1754" i="1"/>
  <c r="G1752" i="1"/>
  <c r="D1752" i="1"/>
  <c r="C1752" i="1"/>
  <c r="A1752" i="1"/>
  <c r="B449" i="1"/>
  <c r="B458" i="1" s="1"/>
  <c r="B610" i="1"/>
  <c r="B615" i="1" s="1"/>
  <c r="I612" i="1"/>
  <c r="K612" i="1" s="1"/>
  <c r="K611" i="1"/>
  <c r="J611" i="1"/>
  <c r="B611" i="1"/>
  <c r="I611" i="1" s="1"/>
  <c r="G1347" i="1"/>
  <c r="D1347" i="1"/>
  <c r="C1347" i="1"/>
  <c r="A1347" i="1"/>
  <c r="B1014" i="1"/>
  <c r="K1097" i="1"/>
  <c r="J1097" i="1"/>
  <c r="B1097" i="1"/>
  <c r="I1097" i="1" s="1"/>
  <c r="K1096" i="1"/>
  <c r="J1096" i="1"/>
  <c r="I1096" i="1"/>
  <c r="B1095" i="1"/>
  <c r="B1111" i="1" s="1"/>
  <c r="K1040" i="1"/>
  <c r="J1040" i="1"/>
  <c r="B1040" i="1"/>
  <c r="I1040" i="1" s="1"/>
  <c r="K1039" i="1"/>
  <c r="J1039" i="1"/>
  <c r="B1039" i="1"/>
  <c r="I1039" i="1" s="1"/>
  <c r="K1038" i="1"/>
  <c r="J1038" i="1"/>
  <c r="I1038" i="1"/>
  <c r="K1037" i="1"/>
  <c r="J1037" i="1"/>
  <c r="B1037" i="1"/>
  <c r="I1037" i="1" s="1"/>
  <c r="K1036" i="1"/>
  <c r="J1036" i="1"/>
  <c r="I1036" i="1"/>
  <c r="K1035" i="1"/>
  <c r="J1035" i="1"/>
  <c r="I1035" i="1"/>
  <c r="K1034" i="1"/>
  <c r="J1034" i="1"/>
  <c r="I1034" i="1"/>
  <c r="B1033" i="1"/>
  <c r="K1019" i="1"/>
  <c r="J1019" i="1"/>
  <c r="B1019" i="1"/>
  <c r="I1019" i="1" s="1"/>
  <c r="K1018" i="1"/>
  <c r="J1018" i="1"/>
  <c r="I1018" i="1"/>
  <c r="K1017" i="1"/>
  <c r="J1017" i="1"/>
  <c r="I1017" i="1"/>
  <c r="K1016" i="1"/>
  <c r="J1016" i="1"/>
  <c r="I1016" i="1"/>
  <c r="K1015" i="1"/>
  <c r="J1015" i="1"/>
  <c r="I1015" i="1"/>
  <c r="B913" i="1"/>
  <c r="B929" i="1" s="1"/>
  <c r="K911" i="1"/>
  <c r="J911" i="1"/>
  <c r="I911" i="1"/>
  <c r="G751" i="1"/>
  <c r="D751" i="1"/>
  <c r="A751" i="1"/>
  <c r="L741" i="1"/>
  <c r="K741" i="1"/>
  <c r="B741" i="1"/>
  <c r="J741" i="1" s="1"/>
  <c r="B740" i="1"/>
  <c r="L739" i="1"/>
  <c r="K739" i="1"/>
  <c r="B739" i="1"/>
  <c r="J739" i="1" s="1"/>
  <c r="L738" i="1"/>
  <c r="K738" i="1"/>
  <c r="B738" i="1"/>
  <c r="J738" i="1" s="1"/>
  <c r="L726" i="1"/>
  <c r="K726" i="1"/>
  <c r="J726" i="1"/>
  <c r="B724" i="1"/>
  <c r="B712" i="1"/>
  <c r="J702" i="1"/>
  <c r="I702" i="1"/>
  <c r="B702" i="1"/>
  <c r="H702" i="1" s="1"/>
  <c r="J701" i="1"/>
  <c r="I701" i="1"/>
  <c r="H701" i="1"/>
  <c r="J700" i="1"/>
  <c r="I700" i="1"/>
  <c r="H700" i="1"/>
  <c r="J699" i="1"/>
  <c r="I699" i="1"/>
  <c r="H699" i="1"/>
  <c r="J698" i="1"/>
  <c r="I698" i="1"/>
  <c r="H698" i="1"/>
  <c r="B697" i="1"/>
  <c r="J683" i="1"/>
  <c r="I683" i="1"/>
  <c r="B683" i="1"/>
  <c r="H683" i="1" s="1"/>
  <c r="J682" i="1"/>
  <c r="I682" i="1"/>
  <c r="H682" i="1"/>
  <c r="J681" i="1"/>
  <c r="I681" i="1"/>
  <c r="H681" i="1"/>
  <c r="J680" i="1"/>
  <c r="I680" i="1"/>
  <c r="H680" i="1"/>
  <c r="J679" i="1"/>
  <c r="I679" i="1"/>
  <c r="H679" i="1"/>
  <c r="J678" i="1"/>
  <c r="I678" i="1"/>
  <c r="B678" i="1"/>
  <c r="H678" i="1" s="1"/>
  <c r="J677" i="1"/>
  <c r="I677" i="1"/>
  <c r="B677" i="1"/>
  <c r="H677" i="1" s="1"/>
  <c r="B676" i="1"/>
  <c r="B645" i="1"/>
  <c r="I645" i="1" s="1"/>
  <c r="J644" i="1"/>
  <c r="I644" i="1"/>
  <c r="B644" i="1"/>
  <c r="H644" i="1" s="1"/>
  <c r="H643" i="1"/>
  <c r="I643" i="1" s="1"/>
  <c r="H642" i="1"/>
  <c r="J642" i="1" s="1"/>
  <c r="H641" i="1"/>
  <c r="J641" i="1" s="1"/>
  <c r="H640" i="1"/>
  <c r="J640" i="1" s="1"/>
  <c r="B639" i="1"/>
  <c r="I556" i="1"/>
  <c r="K556" i="1" s="1"/>
  <c r="K555" i="1"/>
  <c r="J555" i="1"/>
  <c r="B555" i="1"/>
  <c r="I555" i="1" s="1"/>
  <c r="B554" i="1"/>
  <c r="B559" i="1" s="1"/>
  <c r="B396" i="1"/>
  <c r="B405" i="1" s="1"/>
  <c r="K1694" i="1"/>
  <c r="J1694" i="1"/>
  <c r="B1694" i="1"/>
  <c r="I1694" i="1" s="1"/>
  <c r="K1693" i="1"/>
  <c r="J1693" i="1"/>
  <c r="B1693" i="1"/>
  <c r="I1693" i="1" s="1"/>
  <c r="K1692" i="1"/>
  <c r="J1692" i="1"/>
  <c r="B1692" i="1"/>
  <c r="I1692" i="1" s="1"/>
  <c r="K1691" i="1"/>
  <c r="J1691" i="1"/>
  <c r="I1691" i="1"/>
  <c r="K1689" i="1"/>
  <c r="J1689" i="1"/>
  <c r="I1689" i="1"/>
  <c r="K1688" i="1"/>
  <c r="J1688" i="1"/>
  <c r="B1688" i="1"/>
  <c r="I1688" i="1" s="1"/>
  <c r="B1685" i="1"/>
  <c r="B1687" i="1" s="1"/>
  <c r="G1684" i="1"/>
  <c r="D1684" i="1"/>
  <c r="C1684" i="1"/>
  <c r="A1684" i="1"/>
  <c r="K1673" i="1"/>
  <c r="J1673" i="1"/>
  <c r="B1673" i="1"/>
  <c r="I1673" i="1" s="1"/>
  <c r="K1672" i="1"/>
  <c r="J1672" i="1"/>
  <c r="B1672" i="1"/>
  <c r="I1672" i="1" s="1"/>
  <c r="K1671" i="1"/>
  <c r="J1671" i="1"/>
  <c r="I1671" i="1"/>
  <c r="K1670" i="1"/>
  <c r="J1670" i="1"/>
  <c r="B1670" i="1"/>
  <c r="I1670" i="1" s="1"/>
  <c r="K1669" i="1"/>
  <c r="J1669" i="1"/>
  <c r="I1669" i="1"/>
  <c r="K1668" i="1"/>
  <c r="J1668" i="1"/>
  <c r="B1668" i="1"/>
  <c r="I1668" i="1" s="1"/>
  <c r="B1667" i="1"/>
  <c r="G1666" i="1"/>
  <c r="D1666" i="1"/>
  <c r="C1666" i="1"/>
  <c r="A1666" i="1"/>
  <c r="B1427" i="1"/>
  <c r="B1431" i="1" s="1"/>
  <c r="G1426" i="1"/>
  <c r="D1426" i="1"/>
  <c r="C1426" i="1"/>
  <c r="A1426" i="1"/>
  <c r="B95" i="1"/>
  <c r="H94" i="1"/>
  <c r="D94" i="1"/>
  <c r="C94" i="1"/>
  <c r="A94" i="1"/>
  <c r="H105" i="1"/>
  <c r="D105" i="1"/>
  <c r="C105" i="1"/>
  <c r="A105" i="1"/>
  <c r="B84" i="1"/>
  <c r="H83" i="1"/>
  <c r="D83" i="1"/>
  <c r="A83" i="1"/>
  <c r="B51" i="1"/>
  <c r="H50" i="1"/>
  <c r="D50" i="1"/>
  <c r="C50" i="1"/>
  <c r="A50" i="1"/>
  <c r="B73" i="1"/>
  <c r="H72" i="1"/>
  <c r="D72" i="1"/>
  <c r="A72" i="1"/>
  <c r="B62" i="1"/>
  <c r="H61" i="1"/>
  <c r="D61" i="1"/>
  <c r="A61" i="1"/>
  <c r="B37" i="1"/>
  <c r="H33" i="1"/>
  <c r="D33" i="1"/>
  <c r="C33" i="1"/>
  <c r="A33" i="1"/>
  <c r="J584" i="1" l="1"/>
  <c r="J612" i="1"/>
  <c r="J645" i="1"/>
  <c r="J643" i="1"/>
  <c r="I641" i="1"/>
  <c r="J556" i="1"/>
  <c r="I642" i="1"/>
  <c r="B1686" i="1"/>
  <c r="I640" i="1"/>
  <c r="H645" i="1"/>
  <c r="B255" i="1" l="1"/>
  <c r="B301" i="1"/>
  <c r="B347" i="1"/>
  <c r="B1706" i="1"/>
  <c r="B1612" i="1"/>
  <c r="B1512" i="1"/>
  <c r="B1462" i="1"/>
  <c r="B1461" i="1"/>
  <c r="B1471" i="1" s="1"/>
  <c r="B1359" i="1"/>
  <c r="B1363" i="1" s="1"/>
  <c r="G1358" i="1"/>
  <c r="D1358" i="1"/>
  <c r="C1358" i="1"/>
  <c r="A1358" i="1"/>
  <c r="B254" i="1"/>
  <c r="B264" i="1" s="1"/>
  <c r="G253" i="1"/>
  <c r="D253" i="1"/>
  <c r="C253" i="1"/>
  <c r="A253" i="1"/>
  <c r="B346" i="1"/>
  <c r="B356" i="1" s="1"/>
  <c r="G345" i="1"/>
  <c r="D345" i="1"/>
  <c r="C345" i="1"/>
  <c r="A345" i="1"/>
  <c r="B1217" i="1"/>
  <c r="B1216" i="1"/>
  <c r="B1213" i="1"/>
  <c r="G1212" i="1"/>
  <c r="D1212" i="1"/>
  <c r="C1212" i="1"/>
  <c r="A1212" i="1"/>
  <c r="B1333" i="1"/>
  <c r="G1331" i="1"/>
  <c r="D1331" i="1"/>
  <c r="C1331" i="1"/>
  <c r="A1331" i="1"/>
  <c r="G299" i="1"/>
  <c r="D299" i="1"/>
  <c r="C299" i="1"/>
  <c r="A299" i="1"/>
  <c r="B1511" i="1"/>
  <c r="B1521" i="1" s="1"/>
  <c r="G1510" i="1"/>
  <c r="D1510" i="1"/>
  <c r="C1510" i="1"/>
  <c r="A1510" i="1"/>
  <c r="B139" i="1" l="1"/>
  <c r="B140" i="1"/>
  <c r="B142" i="1" s="1"/>
  <c r="B141" i="1" l="1"/>
  <c r="G138" i="1" l="1"/>
  <c r="D138" i="1"/>
  <c r="C138" i="1"/>
  <c r="A138" i="1"/>
  <c r="B1291" i="1"/>
  <c r="G1290" i="1"/>
  <c r="D1290" i="1"/>
  <c r="C1290" i="1"/>
  <c r="A1290" i="1"/>
  <c r="B1172" i="1"/>
  <c r="G1171" i="1"/>
  <c r="D1171" i="1"/>
  <c r="C1171" i="1"/>
  <c r="A1171" i="1"/>
  <c r="B1705" i="1"/>
  <c r="B1709" i="1" s="1"/>
  <c r="G1704" i="1"/>
  <c r="D1704" i="1"/>
  <c r="C1704" i="1"/>
  <c r="A1704" i="1"/>
  <c r="B1611" i="1"/>
  <c r="B1623" i="1" s="1"/>
  <c r="G1610" i="1"/>
  <c r="D1610" i="1"/>
  <c r="C1610" i="1"/>
  <c r="A1610" i="1"/>
  <c r="G1460" i="1"/>
  <c r="D1460" i="1"/>
  <c r="C1460" i="1"/>
  <c r="A1460" i="1"/>
  <c r="B197" i="1"/>
  <c r="G196" i="1"/>
  <c r="D196" i="1"/>
  <c r="C196" i="1"/>
  <c r="A196" i="1"/>
  <c r="B186" i="1"/>
  <c r="G185" i="1"/>
  <c r="D185" i="1"/>
  <c r="C185" i="1"/>
  <c r="A185" i="1"/>
  <c r="B164" i="1"/>
  <c r="G163" i="1"/>
  <c r="D163" i="1"/>
  <c r="C163" i="1"/>
  <c r="A163" i="1"/>
  <c r="B219" i="1"/>
  <c r="G218" i="1"/>
  <c r="D218" i="1"/>
  <c r="C218" i="1"/>
  <c r="A218" i="1"/>
  <c r="B117" i="1"/>
  <c r="G116" i="1"/>
  <c r="D116" i="1"/>
  <c r="C116" i="1"/>
  <c r="A116" i="1"/>
  <c r="B208" i="1"/>
  <c r="G207" i="1"/>
  <c r="D207" i="1"/>
  <c r="C207" i="1"/>
  <c r="A207" i="1"/>
  <c r="B175" i="1"/>
  <c r="B12" i="1"/>
  <c r="G174" i="1"/>
  <c r="D174" i="1"/>
  <c r="C174" i="1"/>
  <c r="A174" i="1"/>
  <c r="G152" i="1"/>
  <c r="D152" i="1"/>
  <c r="C152" i="1"/>
  <c r="A152" i="1"/>
  <c r="B128" i="1"/>
  <c r="G127" i="1" l="1"/>
  <c r="D127" i="1"/>
  <c r="C127" i="1"/>
  <c r="A127" i="1"/>
  <c r="G11" i="1"/>
  <c r="D11" i="1"/>
  <c r="C11" i="1"/>
  <c r="A11" i="1"/>
</calcChain>
</file>

<file path=xl/sharedStrings.xml><?xml version="1.0" encoding="utf-8"?>
<sst xmlns="http://schemas.openxmlformats.org/spreadsheetml/2006/main" count="6129" uniqueCount="321">
  <si>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</si>
  <si>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</si>
  <si>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</si>
  <si>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</si>
  <si>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</si>
  <si>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</si>
  <si>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</si>
  <si>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</si>
  <si>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</si>
  <si>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</si>
  <si>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</si>
  <si>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</si>
  <si>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</si>
  <si>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</si>
  <si>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</si>
  <si>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</si>
  <si>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</si>
  <si>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</si>
  <si>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</si>
  <si>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</si>
  <si>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</si>
  <si>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</si>
  <si>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</si>
  <si>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</si>
  <si>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</si>
  <si>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</si>
  <si>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</si>
  <si>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</si>
  <si>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</si>
  <si>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</si>
  <si>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</si>
  <si>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</si>
  <si>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</si>
  <si>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</si>
  <si>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</si>
  <si>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</si>
  <si>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</si>
  <si>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</si>
  <si>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</si>
  <si>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</si>
  <si>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</si>
  <si>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</si>
  <si>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</si>
  <si>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</si>
  <si>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market for diesel, low-sulfur</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</si>
  <si>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</si>
  <si>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</si>
  <si>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</si>
  <si>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</si>
  <si>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</si>
  <si>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</si>
  <si>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</si>
  <si>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</si>
  <si>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</si>
  <si>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</si>
  <si>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</si>
  <si>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</si>
  <si>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</si>
  <si>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</si>
  <si>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</si>
  <si>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</si>
  <si>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</si>
  <si>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</si>
  <si>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</si>
  <si>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</si>
  <si>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</si>
  <si>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</si>
  <si>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</si>
  <si>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</si>
  <si>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</si>
  <si>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</si>
  <si>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</si>
  <si>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</si>
  <si>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</si>
  <si>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</si>
  <si>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</si>
  <si>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</si>
  <si>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</si>
  <si>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</si>
  <si>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</si>
  <si>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</si>
  <si>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</si>
  <si>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</si>
  <si>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</si>
  <si>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</si>
  <si>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</si>
  <si>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</si>
  <si>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</si>
  <si>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</si>
  <si>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</si>
  <si>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</si>
  <si>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</si>
  <si>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</si>
  <si>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</si>
  <si>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</si>
  <si>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</si>
  <si>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</si>
  <si>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</si>
  <si>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</si>
  <si>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</si>
  <si>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</si>
  <si>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</si>
  <si>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</si>
  <si>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</si>
  <si>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</si>
  <si>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</si>
  <si>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</si>
  <si>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</si>
  <si>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</si>
  <si>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</si>
  <si>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</si>
  <si>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</si>
  <si>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</si>
  <si>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</si>
  <si>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</si>
  <si>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</si>
  <si>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</si>
  <si>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</si>
  <si>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</si>
  <si>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</si>
  <si>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</si>
  <si>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</si>
  <si>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</si>
  <si>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</si>
  <si>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</si>
  <si>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</si>
  <si>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</si>
  <si>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</si>
  <si>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</si>
  <si>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</si>
  <si>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</si>
  <si>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</si>
  <si>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</si>
  <si>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</si>
  <si>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</si>
  <si>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</si>
  <si>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</si>
  <si>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</si>
  <si>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</si>
  <si>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</si>
  <si>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</si>
  <si>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</si>
  <si>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</si>
  <si>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</si>
  <si>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</si>
  <si>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</si>
  <si>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</si>
  <si>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</si>
  <si>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</si>
  <si>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</si>
  <si>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</si>
  <si>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</si>
  <si>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</si>
  <si>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</si>
  <si>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</si>
  <si>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</si>
  <si>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</si>
  <si>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</si>
  <si>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</si>
  <si>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</si>
  <si>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</si>
  <si>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</si>
  <si>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</si>
  <si>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</si>
  <si>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</si>
  <si>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</si>
  <si>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</si>
  <si>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</si>
  <si>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</si>
  <si>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</si>
  <si>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</si>
  <si>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</si>
  <si>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</si>
  <si>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</si>
  <si>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</si>
  <si>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</si>
  <si>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</si>
  <si>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</si>
  <si>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</si>
  <si>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</si>
  <si>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</si>
  <si>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</si>
  <si>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</si>
  <si>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</si>
  <si>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</si>
  <si>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</si>
  <si>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</si>
  <si>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</si>
  <si>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</si>
  <si>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</si>
  <si>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</si>
  <si>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</si>
  <si>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</si>
  <si>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</si>
  <si>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</si>
  <si>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</si>
  <si>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</si>
  <si>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</si>
  <si>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</si>
  <si>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</si>
  <si>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</si>
  <si>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</si>
  <si>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</si>
  <si>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</si>
  <si>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</si>
  <si>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</si>
  <si>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</si>
  <si>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</si>
  <si>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</si>
  <si>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</si>
  <si>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</si>
  <si>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</si>
  <si>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</si>
  <si>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</si>
  <si>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</si>
  <si>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</si>
  <si>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</si>
  <si>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</si>
  <si>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</si>
  <si>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tag</t>
  </si>
  <si>
    <t>lci-buses</t>
  </si>
  <si>
    <t>other</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</si>
  <si>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</si>
  <si>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</si>
  <si>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</si>
  <si>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</si>
  <si>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</si>
  <si>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</si>
  <si>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</si>
  <si>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</si>
  <si>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</si>
  <si>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</si>
  <si>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</si>
  <si>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</si>
  <si>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</si>
  <si>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</si>
  <si>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</si>
  <si>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Assumed 10 times smaller than that of a car</t>
  </si>
  <si>
    <t>petrol, burned in motorcycle</t>
  </si>
  <si>
    <t>market for petrol, low-sulfur</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</si>
  <si>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</si>
  <si>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</si>
  <si>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</si>
  <si>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</si>
  <si>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</si>
  <si>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</si>
  <si>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</si>
  <si>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</si>
  <si>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</si>
  <si>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</si>
  <si>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</si>
  <si>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</si>
  <si>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</si>
  <si>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</si>
  <si>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</si>
  <si>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</si>
  <si>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</si>
  <si>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</si>
  <si>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</si>
  <si>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</si>
  <si>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</si>
  <si>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</si>
  <si>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</si>
  <si>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</si>
  <si>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</si>
  <si>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</si>
  <si>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</si>
  <si>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</si>
  <si>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</si>
  <si>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</si>
  <si>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</si>
  <si>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</si>
  <si>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</si>
  <si>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</si>
  <si>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</si>
  <si>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</si>
  <si>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</si>
  <si>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</si>
  <si>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</si>
  <si>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</si>
  <si>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</si>
  <si>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</si>
  <si>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</si>
  <si>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</si>
  <si>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</si>
  <si>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</si>
  <si>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</si>
  <si>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</si>
  <si>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</si>
  <si>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</si>
  <si>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</si>
  <si>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</si>
  <si>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</si>
  <si>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</si>
  <si>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</si>
  <si>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</si>
  <si>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</si>
  <si>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</si>
  <si>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</si>
  <si>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</si>
  <si>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</si>
  <si>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</si>
  <si>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</si>
  <si>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</si>
  <si>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</si>
  <si>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</si>
  <si>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</si>
  <si>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</si>
  <si>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</si>
  <si>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</si>
  <si>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</si>
  <si>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</si>
  <si>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</si>
  <si>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</si>
  <si>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8.1 kWh / (38'500 km * 0.0753 kWh/km * 3.6 MJ/kWh)</t>
  </si>
  <si>
    <t>Power: 14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</si>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</sst>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0"/>
    <numFmt numFmtId="167" formatCode="0.0E+00"/>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1"/>
      <color theme="1"/>
      <name val="Calibri"/>
      <family val="2"/>
    </font>
    <font>
      <sz val="12"/>
      <name val="Calibri (Body)"/>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0" fontId="5" fillId="0" borderId="0" xfId="0" applyFon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6" fillId="0" borderId="0" xfId="0" applyFont="1"/>
    <xf numFmtId="0" fontId="0" fillId="0" borderId="0" xfId="0" applyAlignment="1">
      <alignment horizontal="right"/>
    </xf>
    <xf numFmtId="11" fontId="0" fillId="0" borderId="0" xfId="0" applyNumberFormat="1" applyAlignment="1">
      <alignment horizontal="right"/>
    </xf>
    <xf numFmtId="0" fontId="7" fillId="0" borderId="0" xfId="0" applyFont="1"/>
    <xf numFmtId="11" fontId="7"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sheetPr filterMode="1"/>
  <dimension ref="A1:O1798"/>
  <sheetViews>
    <sheetView tabSelected="1" workbookViewId="0">
      <selection activeCell="C1817" sqref="C1817"/>
    </sheetView>
  </sheetViews>
  <sheetFormatPr baseColWidth="10" defaultRowHeight="16" x14ac:dyDescent="0.2"/>
  <cols>
    <col min="1" max="1" width="61.6640625" customWidth="1"/>
    <col min="3" max="3" width="24.1640625" bestFit="1" customWidth="1"/>
    <col min="7" max="7" width="40.1640625" customWidth="1"/>
  </cols>
  <sheetData>
    <row r="1" spans="1:12" x14ac:dyDescent="0.2">
      <c r="A1" t="s">
        <v>0</v>
      </c>
      <c r="B1" t="s">
        <v>1</v>
      </c>
    </row>
    <row r="2" spans="1:12" hidden="1" x14ac:dyDescent="0.2"/>
    <row r="3" spans="1:12" hidden="1" x14ac:dyDescent="0.2">
      <c r="A3" s="1" t="s">
        <v>2</v>
      </c>
      <c r="B3" s="1" t="s">
        <v>16</v>
      </c>
      <c r="C3" s="2"/>
      <c r="D3" s="2"/>
      <c r="E3" s="2"/>
      <c r="F3" s="2"/>
      <c r="G3" s="2"/>
      <c r="H3" s="2"/>
    </row>
    <row r="4" spans="1:12" hidden="1" x14ac:dyDescent="0.2">
      <c r="A4" s="2" t="s">
        <v>3</v>
      </c>
      <c r="B4" s="2" t="s">
        <v>18</v>
      </c>
      <c r="C4" s="2"/>
      <c r="D4" s="2"/>
      <c r="E4" s="2"/>
      <c r="F4" s="2"/>
      <c r="G4" s="2"/>
      <c r="H4" s="2"/>
      <c r="I4" s="2"/>
      <c r="J4" s="2"/>
      <c r="K4" s="2"/>
      <c r="L4" s="2"/>
    </row>
    <row r="5" spans="1:12" hidden="1" x14ac:dyDescent="0.2">
      <c r="A5" s="2" t="s">
        <v>4</v>
      </c>
      <c r="B5" s="2">
        <v>1</v>
      </c>
      <c r="C5" s="2"/>
      <c r="D5" s="2"/>
      <c r="E5" s="2"/>
      <c r="F5" s="2"/>
      <c r="G5" s="2"/>
      <c r="H5" s="2"/>
      <c r="I5" s="2"/>
      <c r="J5" s="2"/>
      <c r="K5" s="2"/>
      <c r="L5" s="2"/>
    </row>
    <row r="6" spans="1:12" hidden="1" x14ac:dyDescent="0.2">
      <c r="A6" s="2" t="s">
        <v>5</v>
      </c>
      <c r="B6" s="2" t="s">
        <v>1</v>
      </c>
      <c r="C6" s="2"/>
      <c r="D6" s="2"/>
      <c r="E6" s="2"/>
      <c r="F6" s="2"/>
      <c r="G6" s="2"/>
      <c r="H6" s="2"/>
      <c r="I6" s="2"/>
      <c r="J6" s="2"/>
    </row>
    <row r="7" spans="1:12" hidden="1" x14ac:dyDescent="0.2">
      <c r="A7" s="2" t="s">
        <v>6</v>
      </c>
      <c r="B7" s="2" t="s">
        <v>7</v>
      </c>
      <c r="C7" s="2"/>
      <c r="D7" s="2"/>
      <c r="E7" s="2"/>
      <c r="F7" s="2"/>
      <c r="G7" s="2"/>
      <c r="H7" s="2"/>
      <c r="I7" s="2"/>
      <c r="J7" s="2"/>
      <c r="K7" s="2"/>
      <c r="L7" s="2"/>
    </row>
    <row r="8" spans="1:12" hidden="1" x14ac:dyDescent="0.2">
      <c r="A8" s="2" t="s">
        <v>8</v>
      </c>
      <c r="B8" s="2" t="s">
        <v>17</v>
      </c>
      <c r="C8" s="2"/>
      <c r="D8" s="2"/>
      <c r="E8" s="2"/>
      <c r="F8" s="2"/>
      <c r="G8" s="2"/>
      <c r="H8" s="2"/>
      <c r="I8" s="2"/>
      <c r="J8" s="2"/>
      <c r="K8" s="2"/>
      <c r="L8" s="2"/>
    </row>
    <row r="9" spans="1:12" hidden="1" x14ac:dyDescent="0.2">
      <c r="A9" s="1" t="s">
        <v>10</v>
      </c>
      <c r="B9" s="2"/>
      <c r="C9" s="2"/>
      <c r="D9" s="2"/>
      <c r="E9" s="2"/>
      <c r="F9" s="2"/>
      <c r="G9" s="2"/>
      <c r="H9" s="2"/>
      <c r="I9" s="2"/>
      <c r="J9" s="2"/>
      <c r="K9" s="2"/>
      <c r="L9" s="2"/>
    </row>
    <row r="10" spans="1:12" hidden="1" x14ac:dyDescent="0.2">
      <c r="A10" s="2" t="s">
        <v>11</v>
      </c>
      <c r="B10" s="2" t="s">
        <v>12</v>
      </c>
      <c r="C10" s="2" t="s">
        <v>3</v>
      </c>
      <c r="D10" s="2" t="s">
        <v>8</v>
      </c>
      <c r="E10" s="2" t="s">
        <v>13</v>
      </c>
      <c r="F10" s="2" t="s">
        <v>6</v>
      </c>
      <c r="G10" s="2" t="s">
        <v>5</v>
      </c>
      <c r="H10" s="2"/>
      <c r="I10" s="2"/>
      <c r="J10" s="2"/>
      <c r="K10" s="2"/>
    </row>
    <row r="11" spans="1:12" hidden="1" x14ac:dyDescent="0.2">
      <c r="A11" s="2" t="str">
        <f>B3</f>
        <v>soft wood chips from forest, burned in furnace 1000kW</v>
      </c>
      <c r="B11" s="2">
        <v>1</v>
      </c>
      <c r="C11" s="2" t="str">
        <f>B4</f>
        <v>RER</v>
      </c>
      <c r="D11" s="2" t="str">
        <f>B8</f>
        <v>megajoule</v>
      </c>
      <c r="E11" s="2"/>
      <c r="F11" s="2" t="s">
        <v>19</v>
      </c>
      <c r="G11" s="2" t="str">
        <f>B6</f>
        <v>heat</v>
      </c>
      <c r="H11" s="2"/>
      <c r="I11" s="2"/>
      <c r="J11" s="2"/>
      <c r="K11" s="2"/>
      <c r="L11" s="2"/>
    </row>
    <row r="12" spans="1:12" hidden="1" x14ac:dyDescent="0.2">
      <c r="A12" s="2" t="s">
        <v>20</v>
      </c>
      <c r="B12">
        <f>1/(0.069808*19.1)</f>
        <v>0.75000030000011997</v>
      </c>
      <c r="C12" t="s">
        <v>22</v>
      </c>
      <c r="D12" t="s">
        <v>17</v>
      </c>
      <c r="F12" t="s">
        <v>23</v>
      </c>
      <c r="G12" t="s">
        <v>21</v>
      </c>
    </row>
    <row r="13" spans="1:12" hidden="1" x14ac:dyDescent="0.2"/>
    <row r="14" spans="1:12" hidden="1" x14ac:dyDescent="0.2">
      <c r="A14" s="1" t="s">
        <v>2</v>
      </c>
      <c r="B14" s="1" t="s">
        <v>319</v>
      </c>
      <c r="C14" s="2"/>
      <c r="D14" s="2"/>
      <c r="E14" s="2"/>
      <c r="F14" s="2"/>
      <c r="G14" s="2"/>
      <c r="H14" s="2"/>
    </row>
    <row r="15" spans="1:12" hidden="1" x14ac:dyDescent="0.2">
      <c r="A15" s="2" t="s">
        <v>3</v>
      </c>
      <c r="B15" s="2" t="s">
        <v>18</v>
      </c>
      <c r="C15" s="2"/>
      <c r="D15" s="2"/>
      <c r="E15" s="2"/>
      <c r="F15" s="2"/>
      <c r="G15" s="2"/>
      <c r="H15" s="2"/>
      <c r="I15" s="2"/>
      <c r="J15" s="2"/>
      <c r="K15" s="2"/>
      <c r="L15" s="2"/>
    </row>
    <row r="16" spans="1:12" hidden="1" x14ac:dyDescent="0.2">
      <c r="A16" s="2" t="s">
        <v>4</v>
      </c>
      <c r="B16" s="2">
        <v>1</v>
      </c>
      <c r="C16" s="2"/>
      <c r="D16" s="2"/>
      <c r="E16" s="2"/>
      <c r="F16" s="2"/>
      <c r="G16" s="2"/>
      <c r="H16" s="2"/>
      <c r="I16" s="2"/>
      <c r="J16" s="2"/>
      <c r="K16" s="2"/>
      <c r="L16" s="2"/>
    </row>
    <row r="17" spans="1:12" hidden="1" x14ac:dyDescent="0.2">
      <c r="A17" s="2" t="s">
        <v>5</v>
      </c>
      <c r="B17" s="2" t="s">
        <v>1</v>
      </c>
      <c r="C17" s="2"/>
      <c r="D17" s="2"/>
      <c r="E17" s="2"/>
      <c r="F17" s="2"/>
      <c r="G17" s="2"/>
      <c r="H17" s="2"/>
      <c r="I17" s="2"/>
      <c r="J17" s="2"/>
    </row>
    <row r="18" spans="1:12" hidden="1" x14ac:dyDescent="0.2">
      <c r="A18" s="2" t="s">
        <v>6</v>
      </c>
      <c r="B18" s="2" t="s">
        <v>7</v>
      </c>
      <c r="C18" s="2"/>
      <c r="D18" s="2"/>
      <c r="E18" s="2"/>
      <c r="F18" s="2"/>
      <c r="G18" s="2"/>
      <c r="H18" s="2"/>
      <c r="I18" s="2"/>
      <c r="J18" s="2"/>
      <c r="K18" s="2"/>
      <c r="L18" s="2"/>
    </row>
    <row r="19" spans="1:12" hidden="1" x14ac:dyDescent="0.2">
      <c r="A19" s="2" t="s">
        <v>8</v>
      </c>
      <c r="B19" s="2" t="s">
        <v>17</v>
      </c>
      <c r="C19" s="2"/>
      <c r="D19" s="2"/>
      <c r="E19" s="2"/>
      <c r="F19" s="2"/>
      <c r="G19" s="2"/>
      <c r="H19" s="2"/>
      <c r="I19" s="2"/>
      <c r="J19" s="2"/>
      <c r="K19" s="2"/>
      <c r="L19" s="2"/>
    </row>
    <row r="20" spans="1:12" hidden="1" x14ac:dyDescent="0.2">
      <c r="A20" s="1" t="s">
        <v>10</v>
      </c>
      <c r="B20" s="2"/>
      <c r="C20" s="2"/>
      <c r="D20" s="2"/>
      <c r="E20" s="2"/>
      <c r="F20" s="2"/>
      <c r="G20" s="2"/>
      <c r="H20" s="2"/>
      <c r="I20" s="2"/>
      <c r="J20" s="2"/>
      <c r="K20" s="2"/>
      <c r="L20" s="2"/>
    </row>
    <row r="21" spans="1:12" hidden="1" x14ac:dyDescent="0.2">
      <c r="A21" s="2" t="s">
        <v>11</v>
      </c>
      <c r="B21" s="2" t="s">
        <v>12</v>
      </c>
      <c r="C21" s="2" t="s">
        <v>3</v>
      </c>
      <c r="D21" s="2" t="s">
        <v>8</v>
      </c>
      <c r="E21" s="2" t="s">
        <v>13</v>
      </c>
      <c r="F21" s="2" t="s">
        <v>6</v>
      </c>
      <c r="G21" s="2" t="s">
        <v>5</v>
      </c>
      <c r="H21" s="2"/>
      <c r="I21" s="2"/>
      <c r="J21" s="2"/>
      <c r="K21" s="2"/>
    </row>
    <row r="22" spans="1:12" hidden="1" x14ac:dyDescent="0.2">
      <c r="A22" s="2" t="str">
        <f>B14</f>
        <v>wood logs, burned in wood stove 6kW</v>
      </c>
      <c r="B22" s="2">
        <v>1</v>
      </c>
      <c r="C22" s="2" t="str">
        <f>B15</f>
        <v>RER</v>
      </c>
      <c r="D22" s="2" t="str">
        <f>B19</f>
        <v>megajoule</v>
      </c>
      <c r="E22" s="2"/>
      <c r="F22" s="2" t="s">
        <v>19</v>
      </c>
      <c r="G22" s="2" t="str">
        <f>B17</f>
        <v>heat</v>
      </c>
      <c r="H22" s="2"/>
      <c r="I22" s="2"/>
      <c r="J22" s="2"/>
      <c r="K22" s="2"/>
      <c r="L22" s="2"/>
    </row>
    <row r="23" spans="1:12" hidden="1" x14ac:dyDescent="0.2">
      <c r="A23" s="2" t="s">
        <v>318</v>
      </c>
      <c r="B23">
        <f>1/(0.1078*19.1)</f>
        <v>0.48567737423384383</v>
      </c>
      <c r="C23" t="s">
        <v>22</v>
      </c>
      <c r="D23" t="s">
        <v>17</v>
      </c>
      <c r="F23" t="s">
        <v>23</v>
      </c>
      <c r="G23" t="s">
        <v>39</v>
      </c>
    </row>
    <row r="24" spans="1:12" hidden="1" x14ac:dyDescent="0.2"/>
    <row r="25" spans="1:12" hidden="1" x14ac:dyDescent="0.2">
      <c r="A25" s="1" t="s">
        <v>2</v>
      </c>
      <c r="B25" s="1" t="s">
        <v>163</v>
      </c>
      <c r="C25" s="2"/>
      <c r="D25" s="2"/>
      <c r="E25" s="2"/>
      <c r="F25" s="2"/>
      <c r="H25" s="2"/>
    </row>
    <row r="26" spans="1:12" hidden="1" x14ac:dyDescent="0.2">
      <c r="A26" s="2" t="s">
        <v>3</v>
      </c>
      <c r="B26" s="2" t="s">
        <v>22</v>
      </c>
      <c r="C26" s="2"/>
      <c r="D26" s="2"/>
      <c r="E26" s="2"/>
      <c r="F26" s="2"/>
      <c r="H26" s="2"/>
      <c r="I26" s="2"/>
      <c r="J26" s="2"/>
      <c r="K26" s="2"/>
      <c r="L26" s="2"/>
    </row>
    <row r="27" spans="1:12" hidden="1" x14ac:dyDescent="0.2">
      <c r="A27" s="2" t="s">
        <v>4</v>
      </c>
      <c r="B27" s="2">
        <v>1</v>
      </c>
      <c r="C27" s="2"/>
      <c r="D27" s="2"/>
      <c r="E27" s="2"/>
      <c r="F27" s="2"/>
      <c r="H27" s="2"/>
      <c r="I27" s="2"/>
      <c r="J27" s="2"/>
      <c r="K27" s="2"/>
      <c r="L27" s="2"/>
    </row>
    <row r="28" spans="1:12" hidden="1" x14ac:dyDescent="0.2">
      <c r="A28" s="2" t="s">
        <v>5</v>
      </c>
      <c r="B28" s="2" t="s">
        <v>1</v>
      </c>
      <c r="C28" s="2"/>
      <c r="D28" s="2"/>
      <c r="E28" s="2"/>
      <c r="F28" s="2"/>
      <c r="H28" s="2"/>
      <c r="I28" s="2"/>
      <c r="J28" s="2"/>
    </row>
    <row r="29" spans="1:12" hidden="1" x14ac:dyDescent="0.2">
      <c r="A29" s="2" t="s">
        <v>6</v>
      </c>
      <c r="B29" s="2" t="s">
        <v>7</v>
      </c>
      <c r="C29" s="2"/>
      <c r="D29" s="2"/>
      <c r="E29" s="2"/>
      <c r="F29" s="2"/>
      <c r="H29" s="2"/>
      <c r="I29" s="2"/>
      <c r="J29" s="2"/>
      <c r="K29" s="2"/>
      <c r="L29" s="2"/>
    </row>
    <row r="30" spans="1:12" hidden="1" x14ac:dyDescent="0.2">
      <c r="A30" s="2" t="s">
        <v>8</v>
      </c>
      <c r="B30" s="2" t="s">
        <v>17</v>
      </c>
      <c r="C30" s="2"/>
      <c r="D30" s="2"/>
      <c r="E30" s="2"/>
      <c r="F30" s="2"/>
      <c r="H30" s="2"/>
      <c r="I30" s="2"/>
      <c r="J30" s="2"/>
      <c r="K30" s="2"/>
      <c r="L30" s="2"/>
    </row>
    <row r="31" spans="1:12" hidden="1" x14ac:dyDescent="0.2">
      <c r="A31" s="1" t="s">
        <v>10</v>
      </c>
      <c r="B31" s="2"/>
      <c r="C31" s="2"/>
      <c r="D31" s="2"/>
      <c r="E31" s="2"/>
      <c r="F31" s="2"/>
      <c r="H31" s="2"/>
      <c r="I31" s="2"/>
      <c r="J31" s="2"/>
      <c r="K31" s="2"/>
      <c r="L31" s="2"/>
    </row>
    <row r="32" spans="1:12" hidden="1" x14ac:dyDescent="0.2">
      <c r="A32" s="2" t="s">
        <v>11</v>
      </c>
      <c r="B32" s="2" t="s">
        <v>12</v>
      </c>
      <c r="C32" s="2" t="s">
        <v>3</v>
      </c>
      <c r="D32" s="2" t="s">
        <v>8</v>
      </c>
      <c r="E32" s="2" t="s">
        <v>13</v>
      </c>
      <c r="F32" s="2" t="s">
        <v>6</v>
      </c>
      <c r="G32" s="11" t="s">
        <v>154</v>
      </c>
      <c r="H32" s="2" t="s">
        <v>5</v>
      </c>
      <c r="I32" s="2"/>
      <c r="J32" s="2"/>
      <c r="K32" s="2"/>
    </row>
    <row r="33" spans="1:15" hidden="1" x14ac:dyDescent="0.2">
      <c r="A33" s="2" t="str">
        <f>B25</f>
        <v>hydrogen burned, in residential boiler</v>
      </c>
      <c r="B33" s="2">
        <v>1</v>
      </c>
      <c r="C33" s="2" t="str">
        <f>B26</f>
        <v>CH</v>
      </c>
      <c r="D33" s="2" t="str">
        <f>B30</f>
        <v>megajoule</v>
      </c>
      <c r="E33" s="2"/>
      <c r="F33" s="2" t="s">
        <v>19</v>
      </c>
      <c r="H33" s="2" t="str">
        <f>B28</f>
        <v>heat</v>
      </c>
      <c r="I33" s="2"/>
      <c r="J33" s="2"/>
      <c r="K33" s="2"/>
      <c r="L33" s="2"/>
    </row>
    <row r="34" spans="1:15" hidden="1" x14ac:dyDescent="0.2">
      <c r="A34" t="s">
        <v>155</v>
      </c>
      <c r="B34" s="3">
        <v>4.4004494642869032E-7</v>
      </c>
      <c r="C34" t="s">
        <v>115</v>
      </c>
      <c r="D34" t="s">
        <v>8</v>
      </c>
      <c r="F34" t="s">
        <v>23</v>
      </c>
      <c r="H34" t="s">
        <v>156</v>
      </c>
    </row>
    <row r="35" spans="1:15" hidden="1" x14ac:dyDescent="0.2">
      <c r="A35" t="s">
        <v>157</v>
      </c>
      <c r="B35" s="3">
        <v>8.8008989285738064E-7</v>
      </c>
      <c r="C35" t="s">
        <v>115</v>
      </c>
      <c r="D35" t="s">
        <v>158</v>
      </c>
      <c r="F35" t="s">
        <v>23</v>
      </c>
      <c r="H35" t="s">
        <v>159</v>
      </c>
    </row>
    <row r="36" spans="1:15" hidden="1" x14ac:dyDescent="0.2">
      <c r="A36" t="s">
        <v>160</v>
      </c>
      <c r="B36">
        <v>8.1068656716417958E-4</v>
      </c>
      <c r="C36" t="s">
        <v>22</v>
      </c>
      <c r="D36" t="s">
        <v>143</v>
      </c>
      <c r="F36" t="s">
        <v>23</v>
      </c>
      <c r="H36" t="s">
        <v>144</v>
      </c>
    </row>
    <row r="37" spans="1:15" s="4" customFormat="1" hidden="1" x14ac:dyDescent="0.2">
      <c r="A37" s="2" t="s">
        <v>161</v>
      </c>
      <c r="B37" s="12">
        <f>1/120</f>
        <v>8.3333333333333332E-3</v>
      </c>
      <c r="C37" s="4" t="s">
        <v>18</v>
      </c>
      <c r="D37" s="4" t="s">
        <v>9</v>
      </c>
      <c r="F37" s="4" t="s">
        <v>23</v>
      </c>
      <c r="H37" s="2" t="s">
        <v>162</v>
      </c>
      <c r="K37" s="6"/>
      <c r="L37"/>
      <c r="M37"/>
      <c r="O37" s="5"/>
    </row>
    <row r="38" spans="1:15" hidden="1" x14ac:dyDescent="0.2">
      <c r="A38" s="2" t="s">
        <v>99</v>
      </c>
      <c r="B38" s="13">
        <v>7.4626865671641873E-5</v>
      </c>
      <c r="C38" s="2"/>
      <c r="D38" s="2" t="s">
        <v>95</v>
      </c>
      <c r="E38" s="2" t="s">
        <v>118</v>
      </c>
      <c r="F38" t="s">
        <v>15</v>
      </c>
      <c r="H38" s="2"/>
      <c r="I38" s="2"/>
      <c r="J38" s="2"/>
      <c r="K38" s="2"/>
      <c r="L38" s="2"/>
    </row>
    <row r="39" spans="1:15" hidden="1" x14ac:dyDescent="0.2">
      <c r="A39" s="2" t="s">
        <v>70</v>
      </c>
      <c r="B39" s="13">
        <v>7.669983416252073E-6</v>
      </c>
      <c r="C39" s="2"/>
      <c r="D39" s="2" t="s">
        <v>9</v>
      </c>
      <c r="E39" s="2" t="s">
        <v>118</v>
      </c>
      <c r="F39" t="s">
        <v>15</v>
      </c>
      <c r="H39" s="2"/>
      <c r="I39" s="2"/>
      <c r="J39" s="2"/>
      <c r="K39" s="2"/>
      <c r="L39" s="2"/>
    </row>
    <row r="40" spans="1:15" hidden="1" x14ac:dyDescent="0.2">
      <c r="A40" s="2" t="s">
        <v>120</v>
      </c>
      <c r="B40" s="13">
        <v>4.1459369817577878E-5</v>
      </c>
      <c r="C40" s="2"/>
      <c r="D40" s="2" t="s">
        <v>9</v>
      </c>
      <c r="E40" s="2" t="s">
        <v>118</v>
      </c>
      <c r="F40" t="s">
        <v>15</v>
      </c>
      <c r="H40" s="2"/>
      <c r="I40" s="2"/>
      <c r="J40" s="2"/>
    </row>
    <row r="41" spans="1:15" hidden="1" x14ac:dyDescent="0.2">
      <c r="A41" s="2"/>
      <c r="B41" s="2"/>
      <c r="C41" s="2"/>
      <c r="D41" s="2"/>
      <c r="E41" s="2"/>
      <c r="F41" s="2"/>
      <c r="H41" s="2"/>
      <c r="I41" s="2"/>
      <c r="J41" s="2"/>
      <c r="K41" s="2"/>
      <c r="L41" s="2"/>
    </row>
    <row r="42" spans="1:15" hidden="1" x14ac:dyDescent="0.2">
      <c r="A42" s="1" t="s">
        <v>2</v>
      </c>
      <c r="B42" s="1" t="s">
        <v>164</v>
      </c>
      <c r="C42" s="2"/>
      <c r="D42" s="2"/>
      <c r="E42" s="2"/>
      <c r="F42" s="2"/>
      <c r="H42" s="2"/>
    </row>
    <row r="43" spans="1:15" hidden="1" x14ac:dyDescent="0.2">
      <c r="A43" s="2" t="s">
        <v>3</v>
      </c>
      <c r="B43" s="2" t="s">
        <v>18</v>
      </c>
      <c r="C43" s="2"/>
      <c r="D43" s="2"/>
      <c r="E43" s="2"/>
      <c r="F43" s="2"/>
      <c r="H43" s="2"/>
      <c r="I43" s="2"/>
      <c r="J43" s="2"/>
      <c r="K43" s="2"/>
      <c r="L43" s="2"/>
    </row>
    <row r="44" spans="1:15" hidden="1" x14ac:dyDescent="0.2">
      <c r="A44" s="2" t="s">
        <v>4</v>
      </c>
      <c r="B44" s="2">
        <v>1</v>
      </c>
      <c r="C44" s="2"/>
      <c r="D44" s="2"/>
      <c r="E44" s="2"/>
      <c r="F44" s="2"/>
      <c r="H44" s="2"/>
      <c r="I44" s="2"/>
      <c r="J44" s="2"/>
      <c r="K44" s="2"/>
      <c r="L44" s="2"/>
    </row>
    <row r="45" spans="1:15" hidden="1" x14ac:dyDescent="0.2">
      <c r="A45" s="2" t="s">
        <v>5</v>
      </c>
      <c r="B45" s="2" t="s">
        <v>1</v>
      </c>
      <c r="C45" s="2"/>
      <c r="D45" s="2"/>
      <c r="E45" s="2"/>
      <c r="F45" s="2"/>
      <c r="H45" s="2"/>
      <c r="I45" s="2"/>
      <c r="J45" s="2"/>
    </row>
    <row r="46" spans="1:15" hidden="1" x14ac:dyDescent="0.2">
      <c r="A46" s="2" t="s">
        <v>6</v>
      </c>
      <c r="B46" s="2" t="s">
        <v>7</v>
      </c>
      <c r="C46" s="2"/>
      <c r="D46" s="2"/>
      <c r="E46" s="2"/>
      <c r="F46" s="2"/>
      <c r="H46" s="2"/>
      <c r="I46" s="2"/>
      <c r="J46" s="2"/>
      <c r="K46" s="2"/>
      <c r="L46" s="2"/>
    </row>
    <row r="47" spans="1:15" hidden="1" x14ac:dyDescent="0.2">
      <c r="A47" s="2" t="s">
        <v>8</v>
      </c>
      <c r="B47" s="2" t="s">
        <v>17</v>
      </c>
      <c r="C47" s="2"/>
      <c r="D47" s="2"/>
      <c r="E47" s="2"/>
      <c r="F47" s="2"/>
      <c r="H47" s="2"/>
      <c r="I47" s="2"/>
      <c r="J47" s="2"/>
      <c r="K47" s="2"/>
      <c r="L47" s="2"/>
    </row>
    <row r="48" spans="1:15" hidden="1" x14ac:dyDescent="0.2">
      <c r="A48" s="1" t="s">
        <v>10</v>
      </c>
      <c r="B48" s="2"/>
      <c r="C48" s="2"/>
      <c r="D48" s="2"/>
      <c r="E48" s="2"/>
      <c r="F48" s="2"/>
      <c r="H48" s="2"/>
      <c r="I48" s="2"/>
      <c r="J48" s="2"/>
      <c r="K48" s="2"/>
      <c r="L48" s="2"/>
    </row>
    <row r="49" spans="1:12" hidden="1" x14ac:dyDescent="0.2">
      <c r="A49" s="2" t="s">
        <v>11</v>
      </c>
      <c r="B49" s="2" t="s">
        <v>12</v>
      </c>
      <c r="C49" s="2" t="s">
        <v>3</v>
      </c>
      <c r="D49" s="2" t="s">
        <v>8</v>
      </c>
      <c r="E49" s="2" t="s">
        <v>13</v>
      </c>
      <c r="F49" s="2" t="s">
        <v>6</v>
      </c>
      <c r="G49" s="11" t="s">
        <v>154</v>
      </c>
      <c r="H49" s="2" t="s">
        <v>5</v>
      </c>
      <c r="I49" s="2"/>
      <c r="J49" s="2"/>
      <c r="K49" s="2"/>
    </row>
    <row r="50" spans="1:12" hidden="1" x14ac:dyDescent="0.2">
      <c r="A50" s="2" t="str">
        <f>B42</f>
        <v>natural gas, burned in residential natural gas boiler &lt;100kW</v>
      </c>
      <c r="B50" s="2">
        <v>1</v>
      </c>
      <c r="C50" s="2" t="str">
        <f>B43</f>
        <v>RER</v>
      </c>
      <c r="D50" s="2" t="str">
        <f>B47</f>
        <v>megajoule</v>
      </c>
      <c r="E50" s="2"/>
      <c r="F50" s="2" t="s">
        <v>19</v>
      </c>
      <c r="H50" s="2" t="str">
        <f>B45</f>
        <v>heat</v>
      </c>
      <c r="I50" s="2"/>
      <c r="J50" s="2"/>
      <c r="K50" s="2"/>
      <c r="L50" s="2"/>
    </row>
    <row r="51" spans="1:12" hidden="1" x14ac:dyDescent="0.2">
      <c r="A51" s="2" t="s">
        <v>165</v>
      </c>
      <c r="B51">
        <f>1/(0.025337607*36)</f>
        <v>1.0963062840850668</v>
      </c>
      <c r="C51" t="s">
        <v>27</v>
      </c>
      <c r="D51" t="s">
        <v>17</v>
      </c>
      <c r="F51" t="s">
        <v>23</v>
      </c>
      <c r="H51" t="s">
        <v>166</v>
      </c>
    </row>
    <row r="52" spans="1:12" hidden="1" x14ac:dyDescent="0.2"/>
    <row r="53" spans="1:12" hidden="1" x14ac:dyDescent="0.2">
      <c r="A53" s="1" t="s">
        <v>2</v>
      </c>
      <c r="B53" s="1" t="s">
        <v>167</v>
      </c>
      <c r="C53" s="2"/>
      <c r="D53" s="2"/>
      <c r="E53" s="2"/>
      <c r="F53" s="2"/>
      <c r="H53" s="2"/>
    </row>
    <row r="54" spans="1:12" hidden="1" x14ac:dyDescent="0.2">
      <c r="A54" s="2" t="s">
        <v>3</v>
      </c>
      <c r="B54" s="2" t="s">
        <v>18</v>
      </c>
      <c r="C54" s="2"/>
      <c r="D54" s="2"/>
      <c r="E54" s="2"/>
      <c r="F54" s="2"/>
      <c r="H54" s="2"/>
      <c r="I54" s="2"/>
      <c r="J54" s="2"/>
      <c r="K54" s="2"/>
      <c r="L54" s="2"/>
    </row>
    <row r="55" spans="1:12" hidden="1" x14ac:dyDescent="0.2">
      <c r="A55" s="2" t="s">
        <v>4</v>
      </c>
      <c r="B55" s="2">
        <v>1</v>
      </c>
      <c r="C55" s="2"/>
      <c r="D55" s="2"/>
      <c r="E55" s="2"/>
      <c r="F55" s="2"/>
      <c r="H55" s="2"/>
      <c r="I55" s="2"/>
      <c r="J55" s="2"/>
      <c r="K55" s="2"/>
      <c r="L55" s="2"/>
    </row>
    <row r="56" spans="1:12" hidden="1" x14ac:dyDescent="0.2">
      <c r="A56" s="2" t="s">
        <v>5</v>
      </c>
      <c r="B56" s="2" t="s">
        <v>1</v>
      </c>
      <c r="C56" s="2"/>
      <c r="D56" s="2"/>
      <c r="E56" s="2"/>
      <c r="F56" s="2"/>
      <c r="H56" s="2"/>
      <c r="I56" s="2"/>
      <c r="J56" s="2"/>
    </row>
    <row r="57" spans="1:12" hidden="1" x14ac:dyDescent="0.2">
      <c r="A57" s="2" t="s">
        <v>6</v>
      </c>
      <c r="B57" s="2" t="s">
        <v>7</v>
      </c>
      <c r="C57" s="2"/>
      <c r="D57" s="2"/>
      <c r="E57" s="2"/>
      <c r="F57" s="2"/>
      <c r="H57" s="2"/>
      <c r="I57" s="2"/>
      <c r="J57" s="2"/>
      <c r="K57" s="2"/>
      <c r="L57" s="2"/>
    </row>
    <row r="58" spans="1:12" hidden="1" x14ac:dyDescent="0.2">
      <c r="A58" s="2" t="s">
        <v>8</v>
      </c>
      <c r="B58" s="2" t="s">
        <v>17</v>
      </c>
      <c r="C58" s="2"/>
      <c r="D58" s="2"/>
      <c r="E58" s="2"/>
      <c r="F58" s="2"/>
      <c r="H58" s="2"/>
      <c r="I58" s="2"/>
      <c r="J58" s="2"/>
      <c r="K58" s="2"/>
      <c r="L58" s="2"/>
    </row>
    <row r="59" spans="1:12" hidden="1" x14ac:dyDescent="0.2">
      <c r="A59" s="1" t="s">
        <v>10</v>
      </c>
      <c r="B59" s="2"/>
      <c r="C59" s="2"/>
      <c r="D59" s="2"/>
      <c r="E59" s="2"/>
      <c r="F59" s="2"/>
      <c r="H59" s="2"/>
      <c r="I59" s="2"/>
      <c r="J59" s="2"/>
      <c r="K59" s="2"/>
      <c r="L59" s="2"/>
    </row>
    <row r="60" spans="1:12" hidden="1" x14ac:dyDescent="0.2">
      <c r="A60" s="2" t="s">
        <v>11</v>
      </c>
      <c r="B60" s="2" t="s">
        <v>12</v>
      </c>
      <c r="C60" s="2" t="s">
        <v>3</v>
      </c>
      <c r="D60" s="2" t="s">
        <v>8</v>
      </c>
      <c r="E60" s="2" t="s">
        <v>13</v>
      </c>
      <c r="F60" s="2" t="s">
        <v>6</v>
      </c>
      <c r="G60" s="11" t="s">
        <v>154</v>
      </c>
      <c r="H60" s="2" t="s">
        <v>5</v>
      </c>
      <c r="I60" s="2"/>
      <c r="J60" s="2"/>
      <c r="K60" s="2"/>
    </row>
    <row r="61" spans="1:12" hidden="1" x14ac:dyDescent="0.2">
      <c r="A61" s="2" t="str">
        <f>B53</f>
        <v>natural gas, synthetic, burned in residential natural gas boiler &lt;100kW</v>
      </c>
      <c r="B61" s="2">
        <v>1</v>
      </c>
      <c r="C61" s="2" t="s">
        <v>18</v>
      </c>
      <c r="D61" s="2" t="str">
        <f>B58</f>
        <v>megajoule</v>
      </c>
      <c r="E61" s="2"/>
      <c r="F61" s="2" t="s">
        <v>19</v>
      </c>
      <c r="H61" s="2" t="str">
        <f>B56</f>
        <v>heat</v>
      </c>
      <c r="I61" s="2"/>
      <c r="J61" s="2"/>
      <c r="K61" s="2"/>
      <c r="L61" s="2"/>
    </row>
    <row r="62" spans="1:12" hidden="1" x14ac:dyDescent="0.2">
      <c r="A62" s="2" t="s">
        <v>168</v>
      </c>
      <c r="B62">
        <f>1/(0.019025875*47.5)</f>
        <v>1.106526326854737</v>
      </c>
      <c r="C62" t="s">
        <v>18</v>
      </c>
      <c r="D62" t="s">
        <v>17</v>
      </c>
      <c r="F62" t="s">
        <v>23</v>
      </c>
      <c r="H62" t="s">
        <v>31</v>
      </c>
    </row>
    <row r="63" spans="1:12" hidden="1" x14ac:dyDescent="0.2"/>
    <row r="64" spans="1:12" hidden="1" x14ac:dyDescent="0.2">
      <c r="A64" s="1" t="s">
        <v>2</v>
      </c>
      <c r="B64" s="1" t="s">
        <v>169</v>
      </c>
      <c r="C64" s="2"/>
      <c r="D64" s="2"/>
      <c r="E64" s="2"/>
      <c r="F64" s="2"/>
      <c r="H64" s="2"/>
    </row>
    <row r="65" spans="1:12" hidden="1" x14ac:dyDescent="0.2">
      <c r="A65" s="2" t="s">
        <v>3</v>
      </c>
      <c r="B65" s="2" t="s">
        <v>18</v>
      </c>
      <c r="C65" s="2"/>
      <c r="D65" s="2"/>
      <c r="E65" s="2"/>
      <c r="F65" s="2"/>
      <c r="H65" s="2"/>
      <c r="I65" s="2"/>
      <c r="J65" s="2"/>
      <c r="K65" s="2"/>
      <c r="L65" s="2"/>
    </row>
    <row r="66" spans="1:12" hidden="1" x14ac:dyDescent="0.2">
      <c r="A66" s="2" t="s">
        <v>4</v>
      </c>
      <c r="B66" s="2">
        <v>1</v>
      </c>
      <c r="C66" s="2"/>
      <c r="D66" s="2"/>
      <c r="E66" s="2"/>
      <c r="F66" s="2"/>
      <c r="H66" s="2"/>
      <c r="I66" s="2"/>
      <c r="J66" s="2"/>
      <c r="K66" s="2"/>
      <c r="L66" s="2"/>
    </row>
    <row r="67" spans="1:12" hidden="1" x14ac:dyDescent="0.2">
      <c r="A67" s="2" t="s">
        <v>5</v>
      </c>
      <c r="B67" s="2" t="s">
        <v>1</v>
      </c>
      <c r="C67" s="2"/>
      <c r="D67" s="2"/>
      <c r="E67" s="2"/>
      <c r="F67" s="2"/>
      <c r="H67" s="2"/>
      <c r="I67" s="2"/>
      <c r="J67" s="2"/>
    </row>
    <row r="68" spans="1:12" hidden="1" x14ac:dyDescent="0.2">
      <c r="A68" s="2" t="s">
        <v>6</v>
      </c>
      <c r="B68" s="2" t="s">
        <v>7</v>
      </c>
      <c r="C68" s="2"/>
      <c r="D68" s="2"/>
      <c r="E68" s="2"/>
      <c r="F68" s="2"/>
      <c r="H68" s="2"/>
      <c r="I68" s="2"/>
      <c r="J68" s="2"/>
      <c r="K68" s="2"/>
      <c r="L68" s="2"/>
    </row>
    <row r="69" spans="1:12" hidden="1" x14ac:dyDescent="0.2">
      <c r="A69" s="2" t="s">
        <v>8</v>
      </c>
      <c r="B69" s="2" t="s">
        <v>17</v>
      </c>
      <c r="C69" s="2"/>
      <c r="D69" s="2"/>
      <c r="E69" s="2"/>
      <c r="F69" s="2"/>
      <c r="H69" s="2"/>
      <c r="I69" s="2"/>
      <c r="J69" s="2"/>
      <c r="K69" s="2"/>
      <c r="L69" s="2"/>
    </row>
    <row r="70" spans="1:12" hidden="1" x14ac:dyDescent="0.2">
      <c r="A70" s="1" t="s">
        <v>10</v>
      </c>
      <c r="B70" s="2"/>
      <c r="C70" s="2"/>
      <c r="D70" s="2"/>
      <c r="E70" s="2"/>
      <c r="F70" s="2"/>
      <c r="H70" s="2"/>
      <c r="I70" s="2"/>
      <c r="J70" s="2"/>
      <c r="K70" s="2"/>
      <c r="L70" s="2"/>
    </row>
    <row r="71" spans="1:12" hidden="1" x14ac:dyDescent="0.2">
      <c r="A71" s="2" t="s">
        <v>11</v>
      </c>
      <c r="B71" s="2" t="s">
        <v>12</v>
      </c>
      <c r="C71" s="2" t="s">
        <v>3</v>
      </c>
      <c r="D71" s="2" t="s">
        <v>8</v>
      </c>
      <c r="E71" s="2" t="s">
        <v>13</v>
      </c>
      <c r="F71" s="2" t="s">
        <v>6</v>
      </c>
      <c r="G71" s="11" t="s">
        <v>154</v>
      </c>
      <c r="H71" s="2" t="s">
        <v>5</v>
      </c>
      <c r="I71" s="2"/>
      <c r="J71" s="2"/>
      <c r="K71" s="2"/>
    </row>
    <row r="72" spans="1:12" hidden="1" x14ac:dyDescent="0.2">
      <c r="A72" s="2" t="str">
        <f>B64</f>
        <v>natural gas, coal-based, burned in residential natural gas boiler &lt;100kW</v>
      </c>
      <c r="B72" s="2">
        <v>1</v>
      </c>
      <c r="C72" s="2" t="s">
        <v>18</v>
      </c>
      <c r="D72" s="2" t="str">
        <f>B69</f>
        <v>megajoule</v>
      </c>
      <c r="E72" s="2"/>
      <c r="F72" s="2" t="s">
        <v>19</v>
      </c>
      <c r="H72" s="2" t="str">
        <f>B67</f>
        <v>heat</v>
      </c>
      <c r="I72" s="2"/>
      <c r="J72" s="2"/>
      <c r="K72" s="2"/>
      <c r="L72" s="2"/>
    </row>
    <row r="73" spans="1:12" hidden="1" x14ac:dyDescent="0.2">
      <c r="A73" s="2" t="s">
        <v>170</v>
      </c>
      <c r="B73">
        <f>1/(0.019025875*47.5)</f>
        <v>1.106526326854737</v>
      </c>
      <c r="C73" t="s">
        <v>18</v>
      </c>
      <c r="D73" t="s">
        <v>17</v>
      </c>
      <c r="F73" t="s">
        <v>23</v>
      </c>
      <c r="H73" t="s">
        <v>31</v>
      </c>
    </row>
    <row r="74" spans="1:12" hidden="1" x14ac:dyDescent="0.2"/>
    <row r="75" spans="1:12" hidden="1" x14ac:dyDescent="0.2">
      <c r="A75" s="1" t="s">
        <v>2</v>
      </c>
      <c r="B75" s="1" t="s">
        <v>177</v>
      </c>
      <c r="C75" s="2"/>
      <c r="D75" s="2"/>
      <c r="E75" s="2"/>
      <c r="F75" s="2"/>
      <c r="H75" s="2"/>
    </row>
    <row r="76" spans="1:12" hidden="1" x14ac:dyDescent="0.2">
      <c r="A76" s="2" t="s">
        <v>3</v>
      </c>
      <c r="B76" s="2" t="s">
        <v>18</v>
      </c>
      <c r="C76" s="2"/>
      <c r="D76" s="2"/>
      <c r="E76" s="2"/>
      <c r="F76" s="2"/>
      <c r="H76" s="2"/>
      <c r="I76" s="2"/>
      <c r="J76" s="2"/>
      <c r="K76" s="2"/>
      <c r="L76" s="2"/>
    </row>
    <row r="77" spans="1:12" hidden="1" x14ac:dyDescent="0.2">
      <c r="A77" s="2" t="s">
        <v>4</v>
      </c>
      <c r="B77" s="2">
        <v>1</v>
      </c>
      <c r="C77" s="2"/>
      <c r="D77" s="2"/>
      <c r="E77" s="2"/>
      <c r="F77" s="2"/>
      <c r="H77" s="2"/>
      <c r="I77" s="2"/>
      <c r="J77" s="2"/>
      <c r="K77" s="2"/>
      <c r="L77" s="2"/>
    </row>
    <row r="78" spans="1:12" hidden="1" x14ac:dyDescent="0.2">
      <c r="A78" s="2" t="s">
        <v>5</v>
      </c>
      <c r="B78" s="2" t="s">
        <v>1</v>
      </c>
      <c r="C78" s="2"/>
      <c r="D78" s="2"/>
      <c r="E78" s="2"/>
      <c r="F78" s="2"/>
      <c r="H78" s="2"/>
      <c r="I78" s="2"/>
      <c r="J78" s="2"/>
    </row>
    <row r="79" spans="1:12" hidden="1" x14ac:dyDescent="0.2">
      <c r="A79" s="2" t="s">
        <v>6</v>
      </c>
      <c r="B79" s="2" t="s">
        <v>7</v>
      </c>
      <c r="C79" s="2"/>
      <c r="D79" s="2"/>
      <c r="E79" s="2"/>
      <c r="F79" s="2"/>
      <c r="H79" s="2"/>
      <c r="I79" s="2"/>
      <c r="J79" s="2"/>
      <c r="K79" s="2"/>
      <c r="L79" s="2"/>
    </row>
    <row r="80" spans="1:12" hidden="1" x14ac:dyDescent="0.2">
      <c r="A80" s="2" t="s">
        <v>8</v>
      </c>
      <c r="B80" s="2" t="s">
        <v>17</v>
      </c>
      <c r="C80" s="2"/>
      <c r="D80" s="2"/>
      <c r="E80" s="2"/>
      <c r="F80" s="2"/>
      <c r="H80" s="2"/>
      <c r="I80" s="2"/>
      <c r="J80" s="2"/>
      <c r="K80" s="2"/>
      <c r="L80" s="2"/>
    </row>
    <row r="81" spans="1:12" hidden="1" x14ac:dyDescent="0.2">
      <c r="A81" s="1" t="s">
        <v>10</v>
      </c>
      <c r="B81" s="2"/>
      <c r="C81" s="2"/>
      <c r="D81" s="2"/>
      <c r="E81" s="2"/>
      <c r="F81" s="2"/>
      <c r="H81" s="2"/>
      <c r="I81" s="2"/>
      <c r="J81" s="2"/>
      <c r="K81" s="2"/>
      <c r="L81" s="2"/>
    </row>
    <row r="82" spans="1:12" hidden="1" x14ac:dyDescent="0.2">
      <c r="A82" s="2" t="s">
        <v>11</v>
      </c>
      <c r="B82" s="2" t="s">
        <v>12</v>
      </c>
      <c r="C82" s="2" t="s">
        <v>3</v>
      </c>
      <c r="D82" s="2" t="s">
        <v>8</v>
      </c>
      <c r="E82" s="2" t="s">
        <v>13</v>
      </c>
      <c r="F82" s="2" t="s">
        <v>6</v>
      </c>
      <c r="G82" s="11" t="s">
        <v>154</v>
      </c>
      <c r="H82" s="2" t="s">
        <v>5</v>
      </c>
      <c r="I82" s="2"/>
      <c r="J82" s="2"/>
      <c r="K82" s="2"/>
    </row>
    <row r="83" spans="1:12" hidden="1" x14ac:dyDescent="0.2">
      <c r="A83" s="2" t="str">
        <f>B75</f>
        <v>biomethane, burned in residential natural gas boiler &lt;100kW</v>
      </c>
      <c r="B83" s="2">
        <v>1</v>
      </c>
      <c r="C83" s="2" t="s">
        <v>18</v>
      </c>
      <c r="D83" s="2" t="str">
        <f>B80</f>
        <v>megajoule</v>
      </c>
      <c r="E83" s="2"/>
      <c r="F83" s="2" t="s">
        <v>19</v>
      </c>
      <c r="H83" s="2" t="str">
        <f>B78</f>
        <v>heat</v>
      </c>
      <c r="I83" s="2"/>
      <c r="J83" s="2"/>
      <c r="K83" s="2"/>
      <c r="L83" s="2"/>
    </row>
    <row r="84" spans="1:12" hidden="1" x14ac:dyDescent="0.2">
      <c r="A84" s="2" t="s">
        <v>171</v>
      </c>
      <c r="B84">
        <f>1/(0.019025875*47.5)</f>
        <v>1.106526326854737</v>
      </c>
      <c r="C84" t="s">
        <v>18</v>
      </c>
      <c r="D84" t="s">
        <v>17</v>
      </c>
      <c r="F84" t="s">
        <v>23</v>
      </c>
      <c r="H84" t="s">
        <v>31</v>
      </c>
    </row>
    <row r="85" spans="1:12" hidden="1" x14ac:dyDescent="0.2"/>
    <row r="86" spans="1:12" hidden="1" x14ac:dyDescent="0.2">
      <c r="A86" s="1" t="s">
        <v>2</v>
      </c>
      <c r="B86" s="1" t="s">
        <v>175</v>
      </c>
      <c r="C86" s="2"/>
      <c r="D86" s="2"/>
      <c r="E86" s="2"/>
      <c r="F86" s="2"/>
      <c r="H86" s="2"/>
    </row>
    <row r="87" spans="1:12" hidden="1" x14ac:dyDescent="0.2">
      <c r="A87" s="2" t="s">
        <v>3</v>
      </c>
      <c r="B87" s="2" t="s">
        <v>18</v>
      </c>
      <c r="C87" s="2"/>
      <c r="D87" s="2"/>
      <c r="E87" s="2"/>
      <c r="F87" s="2"/>
      <c r="H87" s="2"/>
      <c r="I87" s="2"/>
      <c r="J87" s="2"/>
      <c r="K87" s="2"/>
      <c r="L87" s="2"/>
    </row>
    <row r="88" spans="1:12" hidden="1" x14ac:dyDescent="0.2">
      <c r="A88" s="2" t="s">
        <v>4</v>
      </c>
      <c r="B88" s="2">
        <v>1</v>
      </c>
      <c r="C88" s="2"/>
      <c r="D88" s="2"/>
      <c r="E88" s="2"/>
      <c r="F88" s="2"/>
      <c r="H88" s="2"/>
      <c r="I88" s="2"/>
      <c r="J88" s="2"/>
      <c r="K88" s="2"/>
      <c r="L88" s="2"/>
    </row>
    <row r="89" spans="1:12" hidden="1" x14ac:dyDescent="0.2">
      <c r="A89" s="2" t="s">
        <v>5</v>
      </c>
      <c r="B89" s="2" t="s">
        <v>1</v>
      </c>
      <c r="C89" s="2"/>
      <c r="D89" s="2"/>
      <c r="E89" s="2"/>
      <c r="F89" s="2"/>
      <c r="H89" s="2"/>
      <c r="I89" s="2"/>
      <c r="J89" s="2"/>
    </row>
    <row r="90" spans="1:12" hidden="1" x14ac:dyDescent="0.2">
      <c r="A90" s="2" t="s">
        <v>6</v>
      </c>
      <c r="B90" s="2" t="s">
        <v>7</v>
      </c>
      <c r="C90" s="2"/>
      <c r="D90" s="2"/>
      <c r="E90" s="2"/>
      <c r="F90" s="2"/>
      <c r="H90" s="2"/>
      <c r="I90" s="2"/>
      <c r="J90" s="2"/>
      <c r="K90" s="2"/>
      <c r="L90" s="2"/>
    </row>
    <row r="91" spans="1:12" hidden="1" x14ac:dyDescent="0.2">
      <c r="A91" s="2" t="s">
        <v>8</v>
      </c>
      <c r="B91" s="2" t="s">
        <v>17</v>
      </c>
      <c r="C91" s="2"/>
      <c r="D91" s="2"/>
      <c r="E91" s="2"/>
      <c r="F91" s="2"/>
      <c r="H91" s="2"/>
      <c r="I91" s="2"/>
      <c r="J91" s="2"/>
      <c r="K91" s="2"/>
      <c r="L91" s="2"/>
    </row>
    <row r="92" spans="1:12" hidden="1" x14ac:dyDescent="0.2">
      <c r="A92" s="1" t="s">
        <v>10</v>
      </c>
      <c r="B92" s="2"/>
      <c r="C92" s="2"/>
      <c r="D92" s="2"/>
      <c r="E92" s="2"/>
      <c r="F92" s="2"/>
      <c r="H92" s="2"/>
      <c r="I92" s="2"/>
      <c r="J92" s="2"/>
      <c r="K92" s="2"/>
      <c r="L92" s="2"/>
    </row>
    <row r="93" spans="1:12" hidden="1" x14ac:dyDescent="0.2">
      <c r="A93" s="2" t="s">
        <v>11</v>
      </c>
      <c r="B93" s="2" t="s">
        <v>12</v>
      </c>
      <c r="C93" s="2" t="s">
        <v>3</v>
      </c>
      <c r="D93" s="2" t="s">
        <v>8</v>
      </c>
      <c r="E93" s="2" t="s">
        <v>13</v>
      </c>
      <c r="F93" s="2" t="s">
        <v>6</v>
      </c>
      <c r="G93" s="11" t="s">
        <v>154</v>
      </c>
      <c r="H93" s="2" t="s">
        <v>5</v>
      </c>
      <c r="I93" s="2"/>
      <c r="J93" s="2"/>
      <c r="K93" s="2"/>
    </row>
    <row r="94" spans="1:12" hidden="1" x14ac:dyDescent="0.2">
      <c r="A94" s="2" t="str">
        <f>B86</f>
        <v>liquefied petroleum gas, burned in residential natural gas boiler &lt;100kW</v>
      </c>
      <c r="B94" s="2">
        <v>1</v>
      </c>
      <c r="C94" s="2" t="str">
        <f>B87</f>
        <v>RER</v>
      </c>
      <c r="D94" s="2" t="str">
        <f>B91</f>
        <v>megajoule</v>
      </c>
      <c r="E94" s="2"/>
      <c r="F94" s="2" t="s">
        <v>19</v>
      </c>
      <c r="H94" s="2" t="str">
        <f>B89</f>
        <v>heat</v>
      </c>
      <c r="I94" s="2"/>
      <c r="J94" s="2"/>
      <c r="K94" s="2"/>
      <c r="L94" s="2"/>
    </row>
    <row r="95" spans="1:12" hidden="1" x14ac:dyDescent="0.2">
      <c r="A95" s="2" t="s">
        <v>176</v>
      </c>
      <c r="B95">
        <f>1/(0.025337607*36)</f>
        <v>1.0963062840850668</v>
      </c>
      <c r="C95" t="s">
        <v>18</v>
      </c>
      <c r="D95" t="s">
        <v>17</v>
      </c>
      <c r="F95" t="s">
        <v>23</v>
      </c>
      <c r="H95" t="s">
        <v>31</v>
      </c>
    </row>
    <row r="96" spans="1:12" hidden="1" x14ac:dyDescent="0.2"/>
    <row r="97" spans="1:12" hidden="1" x14ac:dyDescent="0.2">
      <c r="A97" s="1" t="s">
        <v>2</v>
      </c>
      <c r="B97" s="1" t="s">
        <v>172</v>
      </c>
      <c r="C97" s="2"/>
      <c r="D97" s="2"/>
      <c r="E97" s="2"/>
      <c r="F97" s="2"/>
      <c r="G97" s="2"/>
      <c r="H97" s="2"/>
    </row>
    <row r="98" spans="1:12" hidden="1" x14ac:dyDescent="0.2">
      <c r="A98" s="2" t="s">
        <v>3</v>
      </c>
      <c r="B98" s="2" t="s">
        <v>18</v>
      </c>
      <c r="C98" s="2"/>
      <c r="D98" s="2"/>
      <c r="E98" s="2"/>
      <c r="F98" s="2"/>
      <c r="G98" s="2"/>
      <c r="H98" s="2"/>
      <c r="I98" s="2"/>
      <c r="J98" s="2"/>
      <c r="K98" s="2"/>
      <c r="L98" s="2"/>
    </row>
    <row r="99" spans="1:12" hidden="1" x14ac:dyDescent="0.2">
      <c r="A99" s="2" t="s">
        <v>4</v>
      </c>
      <c r="B99" s="2">
        <v>1</v>
      </c>
      <c r="C99" s="2"/>
      <c r="D99" s="2"/>
      <c r="E99" s="2"/>
      <c r="F99" s="2"/>
      <c r="G99" s="2"/>
      <c r="H99" s="2"/>
      <c r="I99" s="2"/>
      <c r="J99" s="2"/>
      <c r="K99" s="2"/>
      <c r="L99" s="2"/>
    </row>
    <row r="100" spans="1:12" hidden="1" x14ac:dyDescent="0.2">
      <c r="A100" s="2" t="s">
        <v>5</v>
      </c>
      <c r="B100" s="2" t="s">
        <v>144</v>
      </c>
      <c r="C100" s="2"/>
      <c r="D100" s="2"/>
      <c r="E100" s="2"/>
      <c r="F100" s="2"/>
      <c r="G100" s="2"/>
      <c r="H100" s="2"/>
      <c r="I100" s="2"/>
      <c r="J100" s="2"/>
    </row>
    <row r="101" spans="1:12" hidden="1" x14ac:dyDescent="0.2">
      <c r="A101" s="2" t="s">
        <v>6</v>
      </c>
      <c r="B101" s="2" t="s">
        <v>7</v>
      </c>
      <c r="C101" s="2"/>
      <c r="D101" s="2"/>
      <c r="E101" s="2"/>
      <c r="F101" s="2"/>
      <c r="G101" s="2"/>
      <c r="H101" s="2"/>
      <c r="I101" s="2"/>
      <c r="J101" s="2"/>
      <c r="K101" s="2"/>
      <c r="L101" s="2"/>
    </row>
    <row r="102" spans="1:12" hidden="1" x14ac:dyDescent="0.2">
      <c r="A102" s="2" t="s">
        <v>8</v>
      </c>
      <c r="B102" s="2" t="s">
        <v>17</v>
      </c>
      <c r="C102" s="2"/>
      <c r="D102" s="2"/>
      <c r="E102" s="2"/>
      <c r="F102" s="2"/>
      <c r="G102" s="2"/>
      <c r="H102" s="2"/>
      <c r="I102" s="2"/>
      <c r="J102" s="2"/>
      <c r="K102" s="2"/>
      <c r="L102" s="2"/>
    </row>
    <row r="103" spans="1:12" hidden="1" x14ac:dyDescent="0.2">
      <c r="A103" s="1" t="s">
        <v>10</v>
      </c>
      <c r="B103" s="2"/>
      <c r="C103" s="2"/>
      <c r="D103" s="2"/>
      <c r="E103" s="2"/>
      <c r="F103" s="2"/>
      <c r="G103" s="2"/>
      <c r="H103" s="2"/>
      <c r="I103" s="2"/>
      <c r="J103" s="2"/>
      <c r="K103" s="2"/>
      <c r="L103" s="2"/>
    </row>
    <row r="104" spans="1:12" hidden="1" x14ac:dyDescent="0.2">
      <c r="A104" s="2" t="s">
        <v>11</v>
      </c>
      <c r="B104" s="2" t="s">
        <v>12</v>
      </c>
      <c r="C104" s="2" t="s">
        <v>3</v>
      </c>
      <c r="D104" s="2" t="s">
        <v>8</v>
      </c>
      <c r="E104" s="2" t="s">
        <v>13</v>
      </c>
      <c r="F104" s="2" t="s">
        <v>6</v>
      </c>
      <c r="G104" s="11" t="s">
        <v>154</v>
      </c>
      <c r="H104" s="2" t="s">
        <v>5</v>
      </c>
      <c r="I104" s="2"/>
      <c r="J104" s="2"/>
      <c r="K104" s="2"/>
    </row>
    <row r="105" spans="1:12" hidden="1" x14ac:dyDescent="0.2">
      <c r="A105" s="2" t="str">
        <f>B97</f>
        <v>electricity, used in residential heat pump</v>
      </c>
      <c r="B105" s="2">
        <v>1</v>
      </c>
      <c r="C105" s="2" t="str">
        <f>B98</f>
        <v>RER</v>
      </c>
      <c r="D105" s="2" t="str">
        <f>B102</f>
        <v>megajoule</v>
      </c>
      <c r="E105" s="2"/>
      <c r="F105" s="2" t="s">
        <v>19</v>
      </c>
      <c r="H105" s="2" t="str">
        <f>B100</f>
        <v>electricity, low voltage</v>
      </c>
      <c r="I105" s="2"/>
      <c r="J105" s="2"/>
      <c r="K105" s="2"/>
      <c r="L105" s="2"/>
    </row>
    <row r="106" spans="1:12" hidden="1" x14ac:dyDescent="0.2">
      <c r="A106" s="2" t="s">
        <v>173</v>
      </c>
      <c r="B106" s="14">
        <f>1/0.0992/3.6</f>
        <v>2.8001792114695339</v>
      </c>
      <c r="C106" t="s">
        <v>27</v>
      </c>
      <c r="D106" t="s">
        <v>17</v>
      </c>
      <c r="F106" t="s">
        <v>23</v>
      </c>
      <c r="H106" t="s">
        <v>174</v>
      </c>
    </row>
    <row r="107" spans="1:12" hidden="1" x14ac:dyDescent="0.2">
      <c r="A107" s="2"/>
    </row>
    <row r="108" spans="1:12" hidden="1" x14ac:dyDescent="0.2">
      <c r="A108" s="1" t="s">
        <v>2</v>
      </c>
      <c r="B108" s="1" t="s">
        <v>33</v>
      </c>
      <c r="C108" s="2"/>
      <c r="D108" s="2"/>
      <c r="E108" s="2"/>
      <c r="F108" s="2"/>
      <c r="G108" s="2"/>
      <c r="H108" s="2"/>
    </row>
    <row r="109" spans="1:12" hidden="1" x14ac:dyDescent="0.2">
      <c r="A109" s="2" t="s">
        <v>3</v>
      </c>
      <c r="B109" s="2" t="s">
        <v>18</v>
      </c>
      <c r="C109" s="2"/>
      <c r="D109" s="2"/>
      <c r="E109" s="2"/>
      <c r="F109" s="2"/>
      <c r="G109" s="2"/>
      <c r="H109" s="2"/>
      <c r="I109" s="2"/>
      <c r="J109" s="2"/>
      <c r="K109" s="2"/>
      <c r="L109" s="2"/>
    </row>
    <row r="110" spans="1:12" hidden="1" x14ac:dyDescent="0.2">
      <c r="A110" s="2" t="s">
        <v>4</v>
      </c>
      <c r="B110" s="2">
        <v>1</v>
      </c>
      <c r="C110" s="2"/>
      <c r="D110" s="2"/>
      <c r="E110" s="2"/>
      <c r="F110" s="2"/>
      <c r="G110" s="2"/>
      <c r="H110" s="2"/>
      <c r="I110" s="2"/>
      <c r="J110" s="2"/>
      <c r="K110" s="2"/>
      <c r="L110" s="2"/>
    </row>
    <row r="111" spans="1:12" hidden="1" x14ac:dyDescent="0.2">
      <c r="A111" s="2" t="s">
        <v>5</v>
      </c>
      <c r="B111" s="2" t="s">
        <v>1</v>
      </c>
      <c r="C111" s="2"/>
      <c r="D111" s="2"/>
      <c r="E111" s="2"/>
      <c r="F111" s="2"/>
      <c r="G111" s="2"/>
      <c r="H111" s="2"/>
      <c r="I111" s="2"/>
      <c r="J111" s="2"/>
    </row>
    <row r="112" spans="1:12" hidden="1" x14ac:dyDescent="0.2">
      <c r="A112" s="2" t="s">
        <v>6</v>
      </c>
      <c r="B112" s="2" t="s">
        <v>7</v>
      </c>
      <c r="C112" s="2"/>
      <c r="D112" s="2"/>
      <c r="E112" s="2"/>
      <c r="F112" s="2"/>
      <c r="G112" s="2"/>
      <c r="H112" s="2"/>
      <c r="I112" s="2"/>
      <c r="J112" s="2"/>
      <c r="K112" s="2"/>
      <c r="L112" s="2"/>
    </row>
    <row r="113" spans="1:12" hidden="1" x14ac:dyDescent="0.2">
      <c r="A113" s="2" t="s">
        <v>8</v>
      </c>
      <c r="B113" s="2" t="s">
        <v>17</v>
      </c>
      <c r="C113" s="2"/>
      <c r="D113" s="2"/>
      <c r="E113" s="2"/>
      <c r="F113" s="2"/>
      <c r="G113" s="2"/>
      <c r="H113" s="2"/>
      <c r="I113" s="2"/>
      <c r="J113" s="2"/>
      <c r="K113" s="2"/>
      <c r="L113" s="2"/>
    </row>
    <row r="114" spans="1:12" hidden="1" x14ac:dyDescent="0.2">
      <c r="A114" s="1" t="s">
        <v>10</v>
      </c>
      <c r="B114" s="2"/>
      <c r="C114" s="2"/>
      <c r="D114" s="2"/>
      <c r="E114" s="2"/>
      <c r="F114" s="2"/>
      <c r="G114" s="2"/>
      <c r="H114" s="2"/>
      <c r="I114" s="2"/>
      <c r="J114" s="2"/>
      <c r="K114" s="2"/>
      <c r="L114" s="2"/>
    </row>
    <row r="115" spans="1:12" hidden="1" x14ac:dyDescent="0.2">
      <c r="A115" s="2" t="s">
        <v>11</v>
      </c>
      <c r="B115" s="2" t="s">
        <v>12</v>
      </c>
      <c r="C115" s="2" t="s">
        <v>3</v>
      </c>
      <c r="D115" s="2" t="s">
        <v>8</v>
      </c>
      <c r="E115" s="2" t="s">
        <v>13</v>
      </c>
      <c r="F115" s="2" t="s">
        <v>6</v>
      </c>
      <c r="G115" s="2" t="s">
        <v>5</v>
      </c>
      <c r="H115" s="2"/>
      <c r="I115" s="2"/>
      <c r="J115" s="2"/>
      <c r="K115" s="2"/>
    </row>
    <row r="116" spans="1:12" hidden="1" x14ac:dyDescent="0.2">
      <c r="A116" s="2" t="str">
        <f>B108</f>
        <v>wood pellet, burned in residential stove 9kW</v>
      </c>
      <c r="B116" s="2">
        <v>1</v>
      </c>
      <c r="C116" s="2" t="str">
        <f>B109</f>
        <v>RER</v>
      </c>
      <c r="D116" s="2" t="str">
        <f>B113</f>
        <v>megajoule</v>
      </c>
      <c r="E116" s="2"/>
      <c r="F116" s="2" t="s">
        <v>19</v>
      </c>
      <c r="G116" s="2" t="str">
        <f>B111</f>
        <v>heat</v>
      </c>
      <c r="H116" s="2"/>
      <c r="I116" s="2"/>
      <c r="J116" s="2"/>
      <c r="K116" s="2"/>
      <c r="L116" s="2"/>
    </row>
    <row r="117" spans="1:12" hidden="1" x14ac:dyDescent="0.2">
      <c r="A117" s="2" t="s">
        <v>302</v>
      </c>
      <c r="B117">
        <f>1/(0.076236*19.1)</f>
        <v>0.68676243431460693</v>
      </c>
      <c r="C117" t="s">
        <v>22</v>
      </c>
      <c r="D117" t="s">
        <v>17</v>
      </c>
      <c r="F117" t="s">
        <v>23</v>
      </c>
      <c r="G117" t="s">
        <v>39</v>
      </c>
    </row>
    <row r="118" spans="1:12" hidden="1" x14ac:dyDescent="0.2"/>
    <row r="119" spans="1:12" hidden="1" x14ac:dyDescent="0.2">
      <c r="A119" s="1" t="s">
        <v>2</v>
      </c>
      <c r="B119" s="1" t="s">
        <v>34</v>
      </c>
      <c r="C119" s="2"/>
      <c r="D119" s="2"/>
      <c r="E119" s="2"/>
      <c r="F119" s="2"/>
      <c r="G119" s="2"/>
      <c r="H119" s="2"/>
    </row>
    <row r="120" spans="1:12" hidden="1" x14ac:dyDescent="0.2">
      <c r="A120" s="2" t="s">
        <v>3</v>
      </c>
      <c r="B120" s="2" t="s">
        <v>18</v>
      </c>
      <c r="C120" s="2"/>
      <c r="D120" s="2"/>
      <c r="E120" s="2"/>
      <c r="F120" s="2"/>
      <c r="G120" s="2"/>
      <c r="H120" s="2"/>
      <c r="I120" s="2"/>
      <c r="J120" s="2"/>
      <c r="K120" s="2"/>
      <c r="L120" s="2"/>
    </row>
    <row r="121" spans="1:12" hidden="1" x14ac:dyDescent="0.2">
      <c r="A121" s="2" t="s">
        <v>4</v>
      </c>
      <c r="B121" s="2">
        <v>1</v>
      </c>
      <c r="C121" s="2"/>
      <c r="D121" s="2"/>
      <c r="E121" s="2"/>
      <c r="F121" s="2"/>
      <c r="G121" s="2"/>
      <c r="H121" s="2"/>
      <c r="I121" s="2"/>
      <c r="J121" s="2"/>
      <c r="K121" s="2"/>
      <c r="L121" s="2"/>
    </row>
    <row r="122" spans="1:12" hidden="1" x14ac:dyDescent="0.2">
      <c r="A122" s="2" t="s">
        <v>5</v>
      </c>
      <c r="B122" s="2" t="s">
        <v>1</v>
      </c>
      <c r="C122" s="2"/>
      <c r="D122" s="2"/>
      <c r="E122" s="2"/>
      <c r="F122" s="2"/>
      <c r="G122" s="2"/>
      <c r="H122" s="2"/>
      <c r="I122" s="2"/>
      <c r="J122" s="2"/>
    </row>
    <row r="123" spans="1:12" hidden="1" x14ac:dyDescent="0.2">
      <c r="A123" s="2" t="s">
        <v>6</v>
      </c>
      <c r="B123" s="2" t="s">
        <v>7</v>
      </c>
      <c r="C123" s="2"/>
      <c r="D123" s="2"/>
      <c r="E123" s="2"/>
      <c r="F123" s="2"/>
      <c r="G123" s="2"/>
      <c r="H123" s="2"/>
      <c r="I123" s="2"/>
      <c r="J123" s="2"/>
      <c r="K123" s="2"/>
      <c r="L123" s="2"/>
    </row>
    <row r="124" spans="1:12" hidden="1" x14ac:dyDescent="0.2">
      <c r="A124" s="2" t="s">
        <v>8</v>
      </c>
      <c r="B124" s="2" t="s">
        <v>17</v>
      </c>
      <c r="C124" s="2"/>
      <c r="D124" s="2"/>
      <c r="E124" s="2"/>
      <c r="F124" s="2"/>
      <c r="G124" s="2"/>
      <c r="H124" s="2"/>
      <c r="I124" s="2"/>
      <c r="J124" s="2"/>
      <c r="K124" s="2"/>
      <c r="L124" s="2"/>
    </row>
    <row r="125" spans="1:12" hidden="1" x14ac:dyDescent="0.2">
      <c r="A125" s="1" t="s">
        <v>10</v>
      </c>
      <c r="B125" s="2"/>
      <c r="C125" s="2"/>
      <c r="D125" s="2"/>
      <c r="E125" s="2"/>
      <c r="F125" s="2"/>
      <c r="G125" s="2"/>
      <c r="H125" s="2"/>
      <c r="I125" s="2"/>
      <c r="J125" s="2"/>
      <c r="K125" s="2"/>
      <c r="L125" s="2"/>
    </row>
    <row r="126" spans="1:12" hidden="1" x14ac:dyDescent="0.2">
      <c r="A126" s="2" t="s">
        <v>11</v>
      </c>
      <c r="B126" s="2" t="s">
        <v>12</v>
      </c>
      <c r="C126" s="2" t="s">
        <v>3</v>
      </c>
      <c r="D126" s="2" t="s">
        <v>8</v>
      </c>
      <c r="E126" s="2" t="s">
        <v>13</v>
      </c>
      <c r="F126" s="2" t="s">
        <v>6</v>
      </c>
      <c r="G126" s="2" t="s">
        <v>5</v>
      </c>
      <c r="H126" s="2"/>
      <c r="I126" s="2"/>
      <c r="J126" s="2"/>
      <c r="K126" s="2"/>
    </row>
    <row r="127" spans="1:12" hidden="1" x14ac:dyDescent="0.2">
      <c r="A127" s="2" t="str">
        <f>B119</f>
        <v>hydrogen, burned in gas turbine 1GW</v>
      </c>
      <c r="B127" s="2">
        <v>1</v>
      </c>
      <c r="C127" s="2" t="str">
        <f>B120</f>
        <v>RER</v>
      </c>
      <c r="D127" s="2" t="str">
        <f>B124</f>
        <v>megajoule</v>
      </c>
      <c r="E127" s="2"/>
      <c r="F127" s="2" t="s">
        <v>19</v>
      </c>
      <c r="G127" s="2" t="str">
        <f>B122</f>
        <v>heat</v>
      </c>
      <c r="H127" s="2"/>
      <c r="I127" s="2"/>
      <c r="J127" s="2"/>
      <c r="K127" s="2"/>
      <c r="L127" s="2"/>
    </row>
    <row r="128" spans="1:12" hidden="1" x14ac:dyDescent="0.2">
      <c r="A128" s="2" t="s">
        <v>24</v>
      </c>
      <c r="B128">
        <f>1/(0.00877*120)</f>
        <v>0.9502090459901178</v>
      </c>
      <c r="C128" t="s">
        <v>18</v>
      </c>
      <c r="D128" t="s">
        <v>17</v>
      </c>
      <c r="F128" t="s">
        <v>23</v>
      </c>
      <c r="G128" t="s">
        <v>1</v>
      </c>
    </row>
    <row r="129" spans="1:15" hidden="1" x14ac:dyDescent="0.2"/>
    <row r="130" spans="1:15" hidden="1" x14ac:dyDescent="0.2">
      <c r="A130" s="1" t="s">
        <v>2</v>
      </c>
      <c r="B130" s="1" t="s">
        <v>119</v>
      </c>
      <c r="C130" s="2"/>
      <c r="D130" s="2"/>
      <c r="E130" s="2"/>
      <c r="F130" s="2"/>
      <c r="G130" s="2"/>
      <c r="H130" s="2"/>
    </row>
    <row r="131" spans="1:15" hidden="1" x14ac:dyDescent="0.2">
      <c r="A131" s="2" t="s">
        <v>3</v>
      </c>
      <c r="B131" s="2" t="s">
        <v>18</v>
      </c>
      <c r="C131" s="2"/>
      <c r="D131" s="2"/>
      <c r="E131" s="2"/>
      <c r="F131" s="2"/>
      <c r="G131" s="2"/>
      <c r="H131" s="2"/>
      <c r="I131" s="2"/>
      <c r="J131" s="2"/>
      <c r="K131" s="2"/>
      <c r="L131" s="2"/>
    </row>
    <row r="132" spans="1:15" hidden="1" x14ac:dyDescent="0.2">
      <c r="A132" s="2" t="s">
        <v>4</v>
      </c>
      <c r="B132" s="2">
        <v>1</v>
      </c>
      <c r="C132" s="2"/>
      <c r="D132" s="2"/>
      <c r="E132" s="2"/>
      <c r="F132" s="2"/>
      <c r="G132" s="2"/>
      <c r="H132" s="2"/>
      <c r="I132" s="2"/>
      <c r="J132" s="2"/>
      <c r="K132" s="2"/>
      <c r="L132" s="2"/>
    </row>
    <row r="133" spans="1:15" hidden="1" x14ac:dyDescent="0.2">
      <c r="A133" s="2" t="s">
        <v>5</v>
      </c>
      <c r="B133" s="2" t="s">
        <v>1</v>
      </c>
      <c r="C133" s="2"/>
      <c r="D133" s="2"/>
      <c r="E133" s="2"/>
      <c r="F133" s="2"/>
      <c r="G133" s="2"/>
      <c r="H133" s="2"/>
      <c r="I133" s="2"/>
      <c r="J133" s="2"/>
    </row>
    <row r="134" spans="1:15" hidden="1" x14ac:dyDescent="0.2">
      <c r="A134" s="2" t="s">
        <v>6</v>
      </c>
      <c r="B134" s="2" t="s">
        <v>7</v>
      </c>
      <c r="C134" s="2"/>
      <c r="D134" s="2"/>
      <c r="E134" s="2"/>
      <c r="F134" s="2"/>
      <c r="G134" s="2"/>
      <c r="H134" s="2"/>
      <c r="I134" s="2"/>
      <c r="J134" s="2"/>
      <c r="K134" s="2"/>
      <c r="L134" s="2"/>
    </row>
    <row r="135" spans="1:15" hidden="1" x14ac:dyDescent="0.2">
      <c r="A135" s="2" t="s">
        <v>8</v>
      </c>
      <c r="B135" s="2" t="s">
        <v>17</v>
      </c>
      <c r="C135" s="2"/>
      <c r="D135" s="2"/>
      <c r="E135" s="2"/>
      <c r="F135" s="2"/>
      <c r="G135" s="2"/>
      <c r="H135" s="2"/>
      <c r="I135" s="2"/>
      <c r="J135" s="2"/>
      <c r="K135" s="2"/>
      <c r="L135" s="2"/>
    </row>
    <row r="136" spans="1:15" hidden="1" x14ac:dyDescent="0.2">
      <c r="A136" s="1" t="s">
        <v>10</v>
      </c>
      <c r="B136" s="2"/>
      <c r="C136" s="2"/>
      <c r="D136" s="2"/>
      <c r="E136" s="2"/>
      <c r="F136" s="2"/>
      <c r="G136" s="2"/>
      <c r="H136" s="2"/>
      <c r="I136" s="2"/>
      <c r="J136" s="2"/>
      <c r="K136" s="2"/>
      <c r="L136" s="2"/>
    </row>
    <row r="137" spans="1:15" hidden="1" x14ac:dyDescent="0.2">
      <c r="A137" s="2" t="s">
        <v>11</v>
      </c>
      <c r="B137" s="2" t="s">
        <v>12</v>
      </c>
      <c r="C137" s="2" t="s">
        <v>3</v>
      </c>
      <c r="D137" s="2" t="s">
        <v>8</v>
      </c>
      <c r="E137" s="2" t="s">
        <v>13</v>
      </c>
      <c r="F137" s="2" t="s">
        <v>6</v>
      </c>
      <c r="G137" s="2" t="s">
        <v>5</v>
      </c>
      <c r="H137" s="2"/>
      <c r="I137" s="2"/>
      <c r="J137" s="2"/>
      <c r="K137" s="2"/>
    </row>
    <row r="138" spans="1:15" hidden="1" x14ac:dyDescent="0.2">
      <c r="A138" s="2" t="str">
        <f>B130</f>
        <v>hydrogen, converted in 1kWe fuel cell</v>
      </c>
      <c r="B138" s="2">
        <v>1</v>
      </c>
      <c r="C138" s="2" t="str">
        <f>B131</f>
        <v>RER</v>
      </c>
      <c r="D138" s="2" t="str">
        <f>B135</f>
        <v>megajoule</v>
      </c>
      <c r="E138" s="2"/>
      <c r="F138" s="2" t="s">
        <v>19</v>
      </c>
      <c r="G138" s="2" t="str">
        <f>B133</f>
        <v>heat</v>
      </c>
      <c r="H138" s="2"/>
      <c r="I138" s="2"/>
      <c r="J138" s="2"/>
      <c r="K138" s="2"/>
      <c r="L138" s="2"/>
    </row>
    <row r="139" spans="1:15" s="4" customFormat="1" hidden="1" x14ac:dyDescent="0.2">
      <c r="A139" s="4" t="s">
        <v>114</v>
      </c>
      <c r="B139" s="7">
        <f>0.00000507/2</f>
        <v>2.5349999999999999E-6</v>
      </c>
      <c r="C139" s="4" t="s">
        <v>115</v>
      </c>
      <c r="D139" s="4" t="s">
        <v>8</v>
      </c>
      <c r="F139" s="4" t="s">
        <v>23</v>
      </c>
      <c r="G139" s="4" t="s">
        <v>116</v>
      </c>
      <c r="O139" s="5"/>
    </row>
    <row r="140" spans="1:15" s="4" customFormat="1" hidden="1" x14ac:dyDescent="0.2">
      <c r="A140" s="2" t="s">
        <v>150</v>
      </c>
      <c r="B140" s="12">
        <f>0.01676/2</f>
        <v>8.3800000000000003E-3</v>
      </c>
      <c r="C140" s="4" t="s">
        <v>115</v>
      </c>
      <c r="D140" s="4" t="s">
        <v>9</v>
      </c>
      <c r="F140" s="4" t="s">
        <v>23</v>
      </c>
      <c r="G140" s="4" t="s">
        <v>117</v>
      </c>
      <c r="J140" s="6"/>
      <c r="O140" s="5"/>
    </row>
    <row r="141" spans="1:15" s="4" customFormat="1" hidden="1" x14ac:dyDescent="0.2">
      <c r="A141" s="2" t="s">
        <v>120</v>
      </c>
      <c r="B141" s="7">
        <f>0.56%*B140</f>
        <v>4.6928000000000009E-5</v>
      </c>
      <c r="D141" s="4" t="s">
        <v>9</v>
      </c>
      <c r="E141" s="4" t="s">
        <v>118</v>
      </c>
      <c r="F141" s="2" t="s">
        <v>15</v>
      </c>
      <c r="J141" s="6"/>
      <c r="O141" s="5"/>
    </row>
    <row r="142" spans="1:15" s="4" customFormat="1" hidden="1" x14ac:dyDescent="0.2">
      <c r="A142" s="2" t="s">
        <v>99</v>
      </c>
      <c r="B142" s="7">
        <f>B140*9/1000</f>
        <v>7.5420000000000006E-5</v>
      </c>
      <c r="D142" s="2" t="s">
        <v>95</v>
      </c>
      <c r="E142" s="4" t="s">
        <v>118</v>
      </c>
      <c r="F142" s="2" t="s">
        <v>15</v>
      </c>
      <c r="O142" s="5"/>
    </row>
    <row r="143" spans="1:15" hidden="1" x14ac:dyDescent="0.2"/>
    <row r="144" spans="1:15" hidden="1" x14ac:dyDescent="0.2">
      <c r="A144" s="1" t="s">
        <v>2</v>
      </c>
      <c r="B144" s="1" t="s">
        <v>25</v>
      </c>
      <c r="C144" s="2"/>
      <c r="D144" s="2"/>
      <c r="E144" s="2"/>
      <c r="F144" s="2"/>
      <c r="G144" s="2"/>
      <c r="H144" s="2"/>
    </row>
    <row r="145" spans="1:12" hidden="1" x14ac:dyDescent="0.2">
      <c r="A145" s="2" t="s">
        <v>3</v>
      </c>
      <c r="B145" s="2" t="s">
        <v>18</v>
      </c>
      <c r="C145" s="2"/>
      <c r="D145" s="2"/>
      <c r="E145" s="2"/>
      <c r="F145" s="2"/>
      <c r="G145" s="2"/>
      <c r="H145" s="2"/>
      <c r="I145" s="2"/>
      <c r="J145" s="2"/>
      <c r="K145" s="2"/>
      <c r="L145" s="2"/>
    </row>
    <row r="146" spans="1:12" hidden="1" x14ac:dyDescent="0.2">
      <c r="A146" s="2" t="s">
        <v>4</v>
      </c>
      <c r="B146" s="2">
        <v>1</v>
      </c>
      <c r="C146" s="2"/>
      <c r="D146" s="2"/>
      <c r="E146" s="2"/>
      <c r="F146" s="2"/>
      <c r="G146" s="2"/>
      <c r="H146" s="2"/>
      <c r="I146" s="2"/>
      <c r="J146" s="2"/>
      <c r="K146" s="2"/>
      <c r="L146" s="2"/>
    </row>
    <row r="147" spans="1:12" hidden="1" x14ac:dyDescent="0.2">
      <c r="A147" s="2" t="s">
        <v>5</v>
      </c>
      <c r="B147" s="2" t="s">
        <v>1</v>
      </c>
      <c r="C147" s="2"/>
      <c r="D147" s="2"/>
      <c r="E147" s="2"/>
      <c r="F147" s="2"/>
      <c r="G147" s="2"/>
      <c r="H147" s="2"/>
      <c r="I147" s="2"/>
      <c r="J147" s="2"/>
    </row>
    <row r="148" spans="1:12" hidden="1" x14ac:dyDescent="0.2">
      <c r="A148" s="2" t="s">
        <v>6</v>
      </c>
      <c r="B148" s="2" t="s">
        <v>7</v>
      </c>
      <c r="C148" s="2"/>
      <c r="D148" s="2"/>
      <c r="E148" s="2"/>
      <c r="F148" s="2"/>
      <c r="G148" s="2"/>
      <c r="H148" s="2"/>
      <c r="I148" s="2"/>
      <c r="J148" s="2"/>
      <c r="K148" s="2"/>
      <c r="L148" s="2"/>
    </row>
    <row r="149" spans="1:12" hidden="1" x14ac:dyDescent="0.2">
      <c r="A149" s="2" t="s">
        <v>8</v>
      </c>
      <c r="B149" s="2" t="s">
        <v>17</v>
      </c>
      <c r="C149" s="2"/>
      <c r="D149" s="2"/>
      <c r="E149" s="2"/>
      <c r="F149" s="2"/>
      <c r="G149" s="2"/>
      <c r="H149" s="2"/>
      <c r="I149" s="2"/>
      <c r="J149" s="2"/>
      <c r="K149" s="2"/>
      <c r="L149" s="2"/>
    </row>
    <row r="150" spans="1:12" hidden="1" x14ac:dyDescent="0.2">
      <c r="A150" s="1" t="s">
        <v>10</v>
      </c>
      <c r="B150" s="2"/>
      <c r="C150" s="2"/>
      <c r="D150" s="2"/>
      <c r="E150" s="2"/>
      <c r="F150" s="2"/>
      <c r="G150" s="2"/>
      <c r="H150" s="2"/>
      <c r="I150" s="2"/>
      <c r="J150" s="2"/>
      <c r="K150" s="2"/>
      <c r="L150" s="2"/>
    </row>
    <row r="151" spans="1:12" hidden="1" x14ac:dyDescent="0.2">
      <c r="A151" s="2" t="s">
        <v>11</v>
      </c>
      <c r="B151" s="2" t="s">
        <v>12</v>
      </c>
      <c r="C151" s="2" t="s">
        <v>3</v>
      </c>
      <c r="D151" s="2" t="s">
        <v>8</v>
      </c>
      <c r="E151" s="2" t="s">
        <v>13</v>
      </c>
      <c r="F151" s="2" t="s">
        <v>6</v>
      </c>
      <c r="G151" s="2" t="s">
        <v>5</v>
      </c>
      <c r="H151" s="2"/>
      <c r="I151" s="2"/>
      <c r="J151" s="2"/>
      <c r="K151" s="2"/>
    </row>
    <row r="152" spans="1:12" hidden="1" x14ac:dyDescent="0.2">
      <c r="A152" s="2" t="str">
        <f>B144</f>
        <v>hard coal, burned in hard coal industrial furnace 1-10MW</v>
      </c>
      <c r="B152" s="2">
        <v>1</v>
      </c>
      <c r="C152" s="2" t="str">
        <f>B145</f>
        <v>RER</v>
      </c>
      <c r="D152" s="2" t="str">
        <f>B149</f>
        <v>megajoule</v>
      </c>
      <c r="E152" s="2"/>
      <c r="F152" s="2" t="s">
        <v>19</v>
      </c>
      <c r="G152" s="2" t="str">
        <f>B147</f>
        <v>heat</v>
      </c>
      <c r="H152" s="2"/>
      <c r="I152" s="2"/>
      <c r="J152" s="2"/>
      <c r="K152" s="2"/>
      <c r="L152" s="2"/>
    </row>
    <row r="153" spans="1:12" hidden="1" x14ac:dyDescent="0.2">
      <c r="A153" s="2" t="s">
        <v>26</v>
      </c>
      <c r="B153">
        <v>0.8</v>
      </c>
      <c r="C153" t="s">
        <v>27</v>
      </c>
      <c r="D153" t="s">
        <v>17</v>
      </c>
      <c r="F153" t="s">
        <v>23</v>
      </c>
      <c r="G153" t="s">
        <v>21</v>
      </c>
    </row>
    <row r="154" spans="1:12" hidden="1" x14ac:dyDescent="0.2"/>
    <row r="155" spans="1:12" hidden="1" x14ac:dyDescent="0.2">
      <c r="A155" s="1" t="s">
        <v>2</v>
      </c>
      <c r="B155" s="1" t="s">
        <v>37</v>
      </c>
      <c r="C155" s="2"/>
      <c r="D155" s="2"/>
      <c r="E155" s="2"/>
      <c r="F155" s="2"/>
      <c r="G155" s="2"/>
      <c r="H155" s="2"/>
    </row>
    <row r="156" spans="1:12" hidden="1" x14ac:dyDescent="0.2">
      <c r="A156" s="2" t="s">
        <v>3</v>
      </c>
      <c r="B156" s="2" t="s">
        <v>18</v>
      </c>
      <c r="C156" s="2"/>
      <c r="D156" s="2"/>
      <c r="E156" s="2"/>
      <c r="F156" s="2"/>
      <c r="G156" s="2"/>
      <c r="H156" s="2"/>
      <c r="I156" s="2"/>
      <c r="J156" s="2"/>
      <c r="K156" s="2"/>
      <c r="L156" s="2"/>
    </row>
    <row r="157" spans="1:12" hidden="1" x14ac:dyDescent="0.2">
      <c r="A157" s="2" t="s">
        <v>4</v>
      </c>
      <c r="B157" s="2">
        <v>1</v>
      </c>
      <c r="C157" s="2"/>
      <c r="D157" s="2"/>
      <c r="E157" s="2"/>
      <c r="F157" s="2"/>
      <c r="G157" s="2"/>
      <c r="H157" s="2"/>
      <c r="I157" s="2"/>
      <c r="J157" s="2"/>
      <c r="K157" s="2"/>
      <c r="L157" s="2"/>
    </row>
    <row r="158" spans="1:12" hidden="1" x14ac:dyDescent="0.2">
      <c r="A158" s="2" t="s">
        <v>5</v>
      </c>
      <c r="B158" s="2" t="s">
        <v>1</v>
      </c>
      <c r="C158" s="2"/>
      <c r="D158" s="2"/>
      <c r="E158" s="2"/>
      <c r="F158" s="2"/>
      <c r="G158" s="2"/>
      <c r="H158" s="2"/>
      <c r="I158" s="2"/>
      <c r="J158" s="2"/>
    </row>
    <row r="159" spans="1:12" hidden="1" x14ac:dyDescent="0.2">
      <c r="A159" s="2" t="s">
        <v>6</v>
      </c>
      <c r="B159" s="2" t="s">
        <v>7</v>
      </c>
      <c r="C159" s="2"/>
      <c r="D159" s="2"/>
      <c r="E159" s="2"/>
      <c r="F159" s="2"/>
      <c r="G159" s="2"/>
      <c r="H159" s="2"/>
      <c r="I159" s="2"/>
      <c r="J159" s="2"/>
      <c r="K159" s="2"/>
      <c r="L159" s="2"/>
    </row>
    <row r="160" spans="1:12" hidden="1" x14ac:dyDescent="0.2">
      <c r="A160" s="2" t="s">
        <v>8</v>
      </c>
      <c r="B160" s="2" t="s">
        <v>17</v>
      </c>
      <c r="C160" s="2"/>
      <c r="D160" s="2"/>
      <c r="E160" s="2"/>
      <c r="F160" s="2"/>
      <c r="G160" s="2"/>
      <c r="H160" s="2"/>
      <c r="I160" s="2"/>
      <c r="J160" s="2"/>
      <c r="K160" s="2"/>
      <c r="L160" s="2"/>
    </row>
    <row r="161" spans="1:12" hidden="1" x14ac:dyDescent="0.2">
      <c r="A161" s="1" t="s">
        <v>10</v>
      </c>
      <c r="B161" s="2"/>
      <c r="C161" s="2"/>
      <c r="D161" s="2"/>
      <c r="E161" s="2"/>
      <c r="F161" s="2"/>
      <c r="G161" s="2"/>
      <c r="H161" s="2"/>
      <c r="I161" s="2"/>
      <c r="J161" s="2"/>
      <c r="K161" s="2"/>
      <c r="L161" s="2"/>
    </row>
    <row r="162" spans="1:12" hidden="1" x14ac:dyDescent="0.2">
      <c r="A162" s="2" t="s">
        <v>11</v>
      </c>
      <c r="B162" s="2" t="s">
        <v>12</v>
      </c>
      <c r="C162" s="2" t="s">
        <v>3</v>
      </c>
      <c r="D162" s="2" t="s">
        <v>8</v>
      </c>
      <c r="E162" s="2" t="s">
        <v>13</v>
      </c>
      <c r="F162" s="2" t="s">
        <v>6</v>
      </c>
      <c r="G162" s="2" t="s">
        <v>5</v>
      </c>
      <c r="H162" s="2"/>
      <c r="I162" s="2"/>
      <c r="J162" s="2"/>
      <c r="K162" s="2"/>
    </row>
    <row r="163" spans="1:12" hidden="1" x14ac:dyDescent="0.2">
      <c r="A163" s="2" t="str">
        <f>B155</f>
        <v>hard coal briquettes, burned in stove 5-15kW</v>
      </c>
      <c r="B163" s="2">
        <v>1</v>
      </c>
      <c r="C163" s="2" t="str">
        <f>B156</f>
        <v>RER</v>
      </c>
      <c r="D163" s="2" t="str">
        <f>B160</f>
        <v>megajoule</v>
      </c>
      <c r="E163" s="2"/>
      <c r="F163" s="2" t="s">
        <v>19</v>
      </c>
      <c r="G163" s="2" t="str">
        <f>B158</f>
        <v>heat</v>
      </c>
      <c r="H163" s="2"/>
      <c r="I163" s="2"/>
      <c r="J163" s="2"/>
      <c r="K163" s="2"/>
      <c r="L163" s="2"/>
    </row>
    <row r="164" spans="1:12" hidden="1" x14ac:dyDescent="0.2">
      <c r="A164" s="2" t="s">
        <v>38</v>
      </c>
      <c r="B164">
        <f>1/1.43</f>
        <v>0.69930069930069938</v>
      </c>
      <c r="C164" t="s">
        <v>27</v>
      </c>
      <c r="D164" t="s">
        <v>17</v>
      </c>
      <c r="F164" t="s">
        <v>23</v>
      </c>
      <c r="G164" t="s">
        <v>39</v>
      </c>
    </row>
    <row r="165" spans="1:12" hidden="1" x14ac:dyDescent="0.2"/>
    <row r="166" spans="1:12" hidden="1" x14ac:dyDescent="0.2">
      <c r="A166" s="1" t="s">
        <v>2</v>
      </c>
      <c r="B166" s="1" t="s">
        <v>28</v>
      </c>
      <c r="C166" s="2"/>
      <c r="D166" s="2"/>
      <c r="E166" s="2"/>
      <c r="F166" s="2"/>
      <c r="G166" s="2"/>
      <c r="H166" s="2"/>
    </row>
    <row r="167" spans="1:12" hidden="1" x14ac:dyDescent="0.2">
      <c r="A167" s="2" t="s">
        <v>3</v>
      </c>
      <c r="B167" s="2" t="s">
        <v>18</v>
      </c>
      <c r="C167" s="2"/>
      <c r="D167" s="2"/>
      <c r="E167" s="2"/>
      <c r="F167" s="2"/>
      <c r="G167" s="2"/>
      <c r="H167" s="2"/>
      <c r="I167" s="2"/>
      <c r="J167" s="2"/>
      <c r="K167" s="2"/>
      <c r="L167" s="2"/>
    </row>
    <row r="168" spans="1:12" hidden="1" x14ac:dyDescent="0.2">
      <c r="A168" s="2" t="s">
        <v>4</v>
      </c>
      <c r="B168" s="2">
        <v>1</v>
      </c>
      <c r="C168" s="2"/>
      <c r="D168" s="2"/>
      <c r="E168" s="2"/>
      <c r="F168" s="2"/>
      <c r="G168" s="2"/>
      <c r="H168" s="2"/>
      <c r="I168" s="2"/>
      <c r="J168" s="2"/>
      <c r="K168" s="2"/>
      <c r="L168" s="2"/>
    </row>
    <row r="169" spans="1:12" hidden="1" x14ac:dyDescent="0.2">
      <c r="A169" s="2" t="s">
        <v>5</v>
      </c>
      <c r="B169" s="2" t="s">
        <v>1</v>
      </c>
      <c r="C169" s="2"/>
      <c r="D169" s="2"/>
      <c r="E169" s="2"/>
      <c r="F169" s="2"/>
      <c r="G169" s="2"/>
      <c r="H169" s="2"/>
      <c r="I169" s="2"/>
      <c r="J169" s="2"/>
    </row>
    <row r="170" spans="1:12" hidden="1" x14ac:dyDescent="0.2">
      <c r="A170" s="2" t="s">
        <v>6</v>
      </c>
      <c r="B170" s="2" t="s">
        <v>7</v>
      </c>
      <c r="C170" s="2"/>
      <c r="D170" s="2"/>
      <c r="E170" s="2"/>
      <c r="F170" s="2"/>
      <c r="G170" s="2"/>
      <c r="H170" s="2"/>
      <c r="I170" s="2"/>
      <c r="J170" s="2"/>
      <c r="K170" s="2"/>
      <c r="L170" s="2"/>
    </row>
    <row r="171" spans="1:12" hidden="1" x14ac:dyDescent="0.2">
      <c r="A171" s="2" t="s">
        <v>8</v>
      </c>
      <c r="B171" s="2" t="s">
        <v>17</v>
      </c>
      <c r="C171" s="2"/>
      <c r="D171" s="2"/>
      <c r="E171" s="2"/>
      <c r="F171" s="2"/>
      <c r="G171" s="2"/>
      <c r="H171" s="2"/>
      <c r="I171" s="2"/>
      <c r="J171" s="2"/>
      <c r="K171" s="2"/>
      <c r="L171" s="2"/>
    </row>
    <row r="172" spans="1:12" hidden="1" x14ac:dyDescent="0.2">
      <c r="A172" s="1" t="s">
        <v>10</v>
      </c>
      <c r="B172" s="2"/>
      <c r="C172" s="2"/>
      <c r="D172" s="2"/>
      <c r="E172" s="2"/>
      <c r="F172" s="2"/>
      <c r="G172" s="2"/>
      <c r="H172" s="2"/>
      <c r="I172" s="2"/>
      <c r="J172" s="2"/>
      <c r="K172" s="2"/>
      <c r="L172" s="2"/>
    </row>
    <row r="173" spans="1:12" hidden="1" x14ac:dyDescent="0.2">
      <c r="A173" s="2" t="s">
        <v>11</v>
      </c>
      <c r="B173" s="2" t="s">
        <v>12</v>
      </c>
      <c r="C173" s="2" t="s">
        <v>3</v>
      </c>
      <c r="D173" s="2" t="s">
        <v>8</v>
      </c>
      <c r="E173" s="2" t="s">
        <v>13</v>
      </c>
      <c r="F173" s="2" t="s">
        <v>6</v>
      </c>
      <c r="G173" s="2" t="s">
        <v>5</v>
      </c>
      <c r="H173" s="2"/>
      <c r="I173" s="2"/>
      <c r="J173" s="2"/>
      <c r="K173" s="2"/>
    </row>
    <row r="174" spans="1:12" hidden="1" x14ac:dyDescent="0.2">
      <c r="A174" s="2" t="str">
        <f>B166</f>
        <v>light fuel oil, burned in industrial furnace 1MW</v>
      </c>
      <c r="B174" s="2">
        <v>1</v>
      </c>
      <c r="C174" s="2" t="str">
        <f>B167</f>
        <v>RER</v>
      </c>
      <c r="D174" s="2" t="str">
        <f>B171</f>
        <v>megajoule</v>
      </c>
      <c r="E174" s="2"/>
      <c r="F174" s="2" t="s">
        <v>19</v>
      </c>
      <c r="G174" s="2" t="str">
        <f>B169</f>
        <v>heat</v>
      </c>
      <c r="H174" s="2"/>
      <c r="I174" s="2"/>
      <c r="J174" s="2"/>
      <c r="K174" s="2"/>
      <c r="L174" s="2"/>
    </row>
    <row r="175" spans="1:12" hidden="1" x14ac:dyDescent="0.2">
      <c r="A175" s="2" t="s">
        <v>29</v>
      </c>
      <c r="B175">
        <f>1/(0.024653*40.1)</f>
        <v>1.0115464998316279</v>
      </c>
      <c r="C175" t="s">
        <v>27</v>
      </c>
      <c r="D175" t="s">
        <v>17</v>
      </c>
      <c r="F175" t="s">
        <v>23</v>
      </c>
      <c r="G175" t="s">
        <v>21</v>
      </c>
    </row>
    <row r="176" spans="1:12" hidden="1" x14ac:dyDescent="0.2"/>
    <row r="177" spans="1:12" hidden="1" x14ac:dyDescent="0.2">
      <c r="A177" s="1" t="s">
        <v>2</v>
      </c>
      <c r="B177" s="1" t="s">
        <v>40</v>
      </c>
      <c r="C177" s="2"/>
      <c r="D177" s="2"/>
      <c r="E177" s="2"/>
      <c r="F177" s="2"/>
      <c r="G177" s="2"/>
      <c r="H177" s="2"/>
    </row>
    <row r="178" spans="1:12" hidden="1" x14ac:dyDescent="0.2">
      <c r="A178" s="2" t="s">
        <v>3</v>
      </c>
      <c r="B178" s="2" t="s">
        <v>18</v>
      </c>
      <c r="C178" s="2"/>
      <c r="D178" s="2"/>
      <c r="E178" s="2"/>
      <c r="F178" s="2"/>
      <c r="G178" s="2"/>
      <c r="H178" s="2"/>
      <c r="I178" s="2"/>
      <c r="J178" s="2"/>
      <c r="K178" s="2"/>
      <c r="L178" s="2"/>
    </row>
    <row r="179" spans="1:12" hidden="1" x14ac:dyDescent="0.2">
      <c r="A179" s="2" t="s">
        <v>4</v>
      </c>
      <c r="B179" s="2">
        <v>1</v>
      </c>
      <c r="C179" s="2"/>
      <c r="D179" s="2"/>
      <c r="E179" s="2"/>
      <c r="F179" s="2"/>
      <c r="G179" s="2"/>
      <c r="H179" s="2"/>
      <c r="I179" s="2"/>
      <c r="J179" s="2"/>
      <c r="K179" s="2"/>
      <c r="L179" s="2"/>
    </row>
    <row r="180" spans="1:12" hidden="1" x14ac:dyDescent="0.2">
      <c r="A180" s="2" t="s">
        <v>5</v>
      </c>
      <c r="B180" s="2" t="s">
        <v>1</v>
      </c>
      <c r="C180" s="2"/>
      <c r="D180" s="2"/>
      <c r="E180" s="2"/>
      <c r="F180" s="2"/>
      <c r="G180" s="2"/>
      <c r="H180" s="2"/>
      <c r="I180" s="2"/>
      <c r="J180" s="2"/>
    </row>
    <row r="181" spans="1:12" hidden="1" x14ac:dyDescent="0.2">
      <c r="A181" s="2" t="s">
        <v>6</v>
      </c>
      <c r="B181" s="2" t="s">
        <v>7</v>
      </c>
      <c r="C181" s="2"/>
      <c r="D181" s="2"/>
      <c r="E181" s="2"/>
      <c r="F181" s="2"/>
      <c r="G181" s="2"/>
      <c r="H181" s="2"/>
      <c r="I181" s="2"/>
      <c r="J181" s="2"/>
      <c r="K181" s="2"/>
      <c r="L181" s="2"/>
    </row>
    <row r="182" spans="1:12" hidden="1" x14ac:dyDescent="0.2">
      <c r="A182" s="2" t="s">
        <v>8</v>
      </c>
      <c r="B182" s="2" t="s">
        <v>17</v>
      </c>
      <c r="C182" s="2"/>
      <c r="D182" s="2"/>
      <c r="E182" s="2"/>
      <c r="F182" s="2"/>
      <c r="G182" s="2"/>
      <c r="H182" s="2"/>
      <c r="I182" s="2"/>
      <c r="J182" s="2"/>
      <c r="K182" s="2"/>
      <c r="L182" s="2"/>
    </row>
    <row r="183" spans="1:12" hidden="1" x14ac:dyDescent="0.2">
      <c r="A183" s="1" t="s">
        <v>10</v>
      </c>
      <c r="B183" s="2"/>
      <c r="C183" s="2"/>
      <c r="D183" s="2"/>
      <c r="E183" s="2"/>
      <c r="F183" s="2"/>
      <c r="G183" s="2"/>
      <c r="H183" s="2"/>
      <c r="I183" s="2"/>
      <c r="J183" s="2"/>
      <c r="K183" s="2"/>
      <c r="L183" s="2"/>
    </row>
    <row r="184" spans="1:12" hidden="1" x14ac:dyDescent="0.2">
      <c r="A184" s="2" t="s">
        <v>11</v>
      </c>
      <c r="B184" s="2" t="s">
        <v>12</v>
      </c>
      <c r="C184" s="2" t="s">
        <v>3</v>
      </c>
      <c r="D184" s="2" t="s">
        <v>8</v>
      </c>
      <c r="E184" s="2" t="s">
        <v>13</v>
      </c>
      <c r="F184" s="2" t="s">
        <v>6</v>
      </c>
      <c r="G184" s="2" t="s">
        <v>5</v>
      </c>
      <c r="H184" s="2"/>
      <c r="I184" s="2"/>
      <c r="J184" s="2"/>
      <c r="K184" s="2"/>
    </row>
    <row r="185" spans="1:12" hidden="1" x14ac:dyDescent="0.2">
      <c r="A185" s="2" t="str">
        <f>B177</f>
        <v>light fuel oil, burned in residential boiler 10kW</v>
      </c>
      <c r="B185" s="2">
        <v>1</v>
      </c>
      <c r="C185" s="2" t="str">
        <f>B178</f>
        <v>RER</v>
      </c>
      <c r="D185" s="2" t="str">
        <f>B182</f>
        <v>megajoule</v>
      </c>
      <c r="E185" s="2"/>
      <c r="F185" s="2" t="s">
        <v>19</v>
      </c>
      <c r="G185" s="2" t="str">
        <f>B180</f>
        <v>heat</v>
      </c>
      <c r="H185" s="2"/>
      <c r="I185" s="2"/>
      <c r="J185" s="2"/>
      <c r="K185" s="2"/>
      <c r="L185" s="2"/>
    </row>
    <row r="186" spans="1:12" hidden="1" x14ac:dyDescent="0.2">
      <c r="A186" s="2" t="s">
        <v>41</v>
      </c>
      <c r="B186">
        <f>1/(0.02342*40.1)</f>
        <v>1.0648017019790403</v>
      </c>
      <c r="C186" t="s">
        <v>27</v>
      </c>
      <c r="D186" t="s">
        <v>17</v>
      </c>
      <c r="F186" t="s">
        <v>23</v>
      </c>
      <c r="G186" t="s">
        <v>39</v>
      </c>
    </row>
    <row r="187" spans="1:12" hidden="1" x14ac:dyDescent="0.2"/>
    <row r="188" spans="1:12" hidden="1" x14ac:dyDescent="0.2">
      <c r="A188" s="1" t="s">
        <v>2</v>
      </c>
      <c r="B188" s="1" t="s">
        <v>42</v>
      </c>
      <c r="C188" s="2"/>
      <c r="D188" s="2"/>
      <c r="E188" s="2"/>
      <c r="F188" s="2"/>
      <c r="G188" s="2"/>
      <c r="H188" s="2"/>
    </row>
    <row r="189" spans="1:12" hidden="1" x14ac:dyDescent="0.2">
      <c r="A189" s="2" t="s">
        <v>3</v>
      </c>
      <c r="B189" s="2" t="s">
        <v>18</v>
      </c>
      <c r="C189" s="2"/>
      <c r="D189" s="2"/>
      <c r="E189" s="2"/>
      <c r="F189" s="2"/>
      <c r="G189" s="2"/>
      <c r="H189" s="2"/>
      <c r="I189" s="2"/>
      <c r="J189" s="2"/>
      <c r="K189" s="2"/>
      <c r="L189" s="2"/>
    </row>
    <row r="190" spans="1:12" hidden="1" x14ac:dyDescent="0.2">
      <c r="A190" s="2" t="s">
        <v>4</v>
      </c>
      <c r="B190" s="2">
        <v>1</v>
      </c>
      <c r="C190" s="2"/>
      <c r="D190" s="2"/>
      <c r="E190" s="2"/>
      <c r="F190" s="2"/>
      <c r="G190" s="2"/>
      <c r="H190" s="2"/>
      <c r="I190" s="2"/>
      <c r="J190" s="2"/>
      <c r="K190" s="2"/>
      <c r="L190" s="2"/>
    </row>
    <row r="191" spans="1:12" hidden="1" x14ac:dyDescent="0.2">
      <c r="A191" s="2" t="s">
        <v>5</v>
      </c>
      <c r="B191" s="2" t="s">
        <v>1</v>
      </c>
      <c r="C191" s="2"/>
      <c r="D191" s="2"/>
      <c r="E191" s="2"/>
      <c r="F191" s="2"/>
      <c r="G191" s="2"/>
      <c r="H191" s="2"/>
      <c r="I191" s="2"/>
      <c r="J191" s="2"/>
    </row>
    <row r="192" spans="1:12" hidden="1" x14ac:dyDescent="0.2">
      <c r="A192" s="2" t="s">
        <v>6</v>
      </c>
      <c r="B192" s="2" t="s">
        <v>7</v>
      </c>
      <c r="C192" s="2"/>
      <c r="D192" s="2"/>
      <c r="E192" s="2"/>
      <c r="F192" s="2"/>
      <c r="G192" s="2"/>
      <c r="H192" s="2"/>
      <c r="I192" s="2"/>
      <c r="J192" s="2"/>
      <c r="K192" s="2"/>
      <c r="L192" s="2"/>
    </row>
    <row r="193" spans="1:12" hidden="1" x14ac:dyDescent="0.2">
      <c r="A193" s="2" t="s">
        <v>8</v>
      </c>
      <c r="B193" s="2" t="s">
        <v>17</v>
      </c>
      <c r="C193" s="2"/>
      <c r="D193" s="2"/>
      <c r="E193" s="2"/>
      <c r="F193" s="2"/>
      <c r="G193" s="2"/>
      <c r="H193" s="2"/>
      <c r="I193" s="2"/>
      <c r="J193" s="2"/>
      <c r="K193" s="2"/>
      <c r="L193" s="2"/>
    </row>
    <row r="194" spans="1:12" hidden="1" x14ac:dyDescent="0.2">
      <c r="A194" s="1" t="s">
        <v>10</v>
      </c>
      <c r="B194" s="2"/>
      <c r="C194" s="2"/>
      <c r="D194" s="2"/>
      <c r="E194" s="2"/>
      <c r="F194" s="2"/>
      <c r="G194" s="2"/>
      <c r="H194" s="2"/>
      <c r="I194" s="2"/>
      <c r="J194" s="2"/>
      <c r="K194" s="2"/>
      <c r="L194" s="2"/>
    </row>
    <row r="195" spans="1:12" hidden="1" x14ac:dyDescent="0.2">
      <c r="A195" s="2" t="s">
        <v>11</v>
      </c>
      <c r="B195" s="2" t="s">
        <v>12</v>
      </c>
      <c r="C195" s="2" t="s">
        <v>3</v>
      </c>
      <c r="D195" s="2" t="s">
        <v>8</v>
      </c>
      <c r="E195" s="2" t="s">
        <v>13</v>
      </c>
      <c r="F195" s="2" t="s">
        <v>6</v>
      </c>
      <c r="G195" s="2" t="s">
        <v>5</v>
      </c>
      <c r="H195" s="2"/>
      <c r="I195" s="2"/>
      <c r="J195" s="2"/>
      <c r="K195" s="2"/>
    </row>
    <row r="196" spans="1:12" hidden="1" x14ac:dyDescent="0.2">
      <c r="A196" s="2" t="str">
        <f>B188</f>
        <v>propane, burned in industrial furnace &gt;100kW</v>
      </c>
      <c r="B196" s="2">
        <v>1</v>
      </c>
      <c r="C196" s="2" t="str">
        <f>B189</f>
        <v>RER</v>
      </c>
      <c r="D196" s="2" t="str">
        <f>B193</f>
        <v>megajoule</v>
      </c>
      <c r="E196" s="2"/>
      <c r="F196" s="2" t="s">
        <v>19</v>
      </c>
      <c r="G196" s="2" t="str">
        <f>B191</f>
        <v>heat</v>
      </c>
      <c r="H196" s="2"/>
      <c r="I196" s="2"/>
      <c r="J196" s="2"/>
      <c r="K196" s="2"/>
      <c r="L196" s="2"/>
    </row>
    <row r="197" spans="1:12" hidden="1" x14ac:dyDescent="0.2">
      <c r="A197" s="2" t="s">
        <v>43</v>
      </c>
      <c r="B197">
        <f>1/(0.022657*46.4)</f>
        <v>0.95121702511060757</v>
      </c>
      <c r="C197" t="s">
        <v>129</v>
      </c>
      <c r="D197" t="s">
        <v>17</v>
      </c>
      <c r="F197" t="s">
        <v>23</v>
      </c>
      <c r="G197" t="s">
        <v>21</v>
      </c>
    </row>
    <row r="198" spans="1:12" hidden="1" x14ac:dyDescent="0.2"/>
    <row r="199" spans="1:12" hidden="1" x14ac:dyDescent="0.2">
      <c r="A199" s="1" t="s">
        <v>2</v>
      </c>
      <c r="B199" s="1" t="s">
        <v>32</v>
      </c>
      <c r="C199" s="2"/>
      <c r="D199" s="2"/>
      <c r="E199" s="2"/>
      <c r="F199" s="2"/>
      <c r="G199" s="2"/>
      <c r="H199" s="2"/>
    </row>
    <row r="200" spans="1:12" hidden="1" x14ac:dyDescent="0.2">
      <c r="A200" s="2" t="s">
        <v>3</v>
      </c>
      <c r="B200" s="2" t="s">
        <v>18</v>
      </c>
      <c r="C200" s="2"/>
      <c r="D200" s="2"/>
      <c r="E200" s="2"/>
      <c r="F200" s="2"/>
      <c r="G200" s="2"/>
      <c r="H200" s="2"/>
      <c r="I200" s="2"/>
      <c r="J200" s="2"/>
      <c r="K200" s="2"/>
      <c r="L200" s="2"/>
    </row>
    <row r="201" spans="1:12" hidden="1" x14ac:dyDescent="0.2">
      <c r="A201" s="2" t="s">
        <v>4</v>
      </c>
      <c r="B201" s="2">
        <v>1</v>
      </c>
      <c r="C201" s="2"/>
      <c r="D201" s="2"/>
      <c r="E201" s="2"/>
      <c r="F201" s="2"/>
      <c r="G201" s="2"/>
      <c r="H201" s="2"/>
      <c r="I201" s="2"/>
      <c r="J201" s="2"/>
      <c r="K201" s="2"/>
      <c r="L201" s="2"/>
    </row>
    <row r="202" spans="1:12" hidden="1" x14ac:dyDescent="0.2">
      <c r="A202" s="2" t="s">
        <v>5</v>
      </c>
      <c r="B202" s="2" t="s">
        <v>1</v>
      </c>
      <c r="C202" s="2"/>
      <c r="D202" s="2"/>
      <c r="E202" s="2"/>
      <c r="F202" s="2"/>
      <c r="G202" s="2"/>
      <c r="H202" s="2"/>
      <c r="I202" s="2"/>
      <c r="J202" s="2"/>
    </row>
    <row r="203" spans="1:12" hidden="1" x14ac:dyDescent="0.2">
      <c r="A203" s="2" t="s">
        <v>6</v>
      </c>
      <c r="B203" s="2" t="s">
        <v>7</v>
      </c>
      <c r="C203" s="2"/>
      <c r="D203" s="2"/>
      <c r="E203" s="2"/>
      <c r="F203" s="2"/>
      <c r="G203" s="2"/>
      <c r="H203" s="2"/>
      <c r="I203" s="2"/>
      <c r="J203" s="2"/>
      <c r="K203" s="2"/>
      <c r="L203" s="2"/>
    </row>
    <row r="204" spans="1:12" hidden="1" x14ac:dyDescent="0.2">
      <c r="A204" s="2" t="s">
        <v>8</v>
      </c>
      <c r="B204" s="2" t="s">
        <v>17</v>
      </c>
      <c r="C204" s="2"/>
      <c r="D204" s="2"/>
      <c r="E204" s="2"/>
      <c r="F204" s="2"/>
      <c r="G204" s="2"/>
      <c r="H204" s="2"/>
      <c r="I204" s="2"/>
      <c r="J204" s="2"/>
      <c r="K204" s="2"/>
      <c r="L204" s="2"/>
    </row>
    <row r="205" spans="1:12" hidden="1" x14ac:dyDescent="0.2">
      <c r="A205" s="1" t="s">
        <v>10</v>
      </c>
      <c r="B205" s="2"/>
      <c r="C205" s="2"/>
      <c r="D205" s="2"/>
      <c r="E205" s="2"/>
      <c r="F205" s="2"/>
      <c r="G205" s="2"/>
      <c r="H205" s="2"/>
      <c r="I205" s="2"/>
      <c r="J205" s="2"/>
      <c r="K205" s="2"/>
      <c r="L205" s="2"/>
    </row>
    <row r="206" spans="1:12" hidden="1" x14ac:dyDescent="0.2">
      <c r="A206" s="2" t="s">
        <v>11</v>
      </c>
      <c r="B206" s="2" t="s">
        <v>12</v>
      </c>
      <c r="C206" s="2" t="s">
        <v>3</v>
      </c>
      <c r="D206" s="2" t="s">
        <v>8</v>
      </c>
      <c r="E206" s="2" t="s">
        <v>13</v>
      </c>
      <c r="F206" s="2" t="s">
        <v>6</v>
      </c>
      <c r="G206" s="2" t="s">
        <v>5</v>
      </c>
      <c r="H206" s="2"/>
      <c r="I206" s="2"/>
      <c r="J206" s="2"/>
      <c r="K206" s="2"/>
    </row>
    <row r="207" spans="1:12" hidden="1" x14ac:dyDescent="0.2">
      <c r="A207" s="2" t="str">
        <f>B199</f>
        <v>methanol from biomass, burned in residential boiler</v>
      </c>
      <c r="B207" s="2">
        <v>1</v>
      </c>
      <c r="C207" s="2" t="str">
        <f>B200</f>
        <v>RER</v>
      </c>
      <c r="D207" s="2" t="str">
        <f>B204</f>
        <v>megajoule</v>
      </c>
      <c r="E207" s="2"/>
      <c r="F207" s="2" t="s">
        <v>19</v>
      </c>
      <c r="G207" s="2" t="str">
        <f>B202</f>
        <v>heat</v>
      </c>
      <c r="H207" s="2"/>
      <c r="I207" s="2"/>
      <c r="J207" s="2"/>
      <c r="K207" s="2"/>
      <c r="L207" s="2"/>
    </row>
    <row r="208" spans="1:12" hidden="1" x14ac:dyDescent="0.2">
      <c r="A208" s="2" t="s">
        <v>30</v>
      </c>
      <c r="B208">
        <f>1/(0.05556*20)</f>
        <v>0.89992800575953924</v>
      </c>
      <c r="C208" t="s">
        <v>18</v>
      </c>
      <c r="D208" t="s">
        <v>17</v>
      </c>
      <c r="F208" t="s">
        <v>23</v>
      </c>
      <c r="G208" t="s">
        <v>31</v>
      </c>
    </row>
    <row r="209" spans="1:12" hidden="1" x14ac:dyDescent="0.2"/>
    <row r="210" spans="1:12" hidden="1" x14ac:dyDescent="0.2">
      <c r="A210" s="1" t="s">
        <v>2</v>
      </c>
      <c r="B210" s="1" t="s">
        <v>35</v>
      </c>
      <c r="C210" s="2"/>
      <c r="D210" s="2"/>
      <c r="E210" s="2"/>
      <c r="F210" s="2"/>
      <c r="G210" s="2"/>
      <c r="H210" s="2"/>
    </row>
    <row r="211" spans="1:12" hidden="1" x14ac:dyDescent="0.2">
      <c r="A211" s="2" t="s">
        <v>3</v>
      </c>
      <c r="B211" s="2" t="s">
        <v>18</v>
      </c>
      <c r="C211" s="2"/>
      <c r="D211" s="2"/>
      <c r="E211" s="2"/>
      <c r="F211" s="2"/>
      <c r="G211" s="2"/>
      <c r="H211" s="2"/>
      <c r="I211" s="2"/>
      <c r="J211" s="2"/>
      <c r="K211" s="2"/>
      <c r="L211" s="2"/>
    </row>
    <row r="212" spans="1:12" hidden="1" x14ac:dyDescent="0.2">
      <c r="A212" s="2" t="s">
        <v>4</v>
      </c>
      <c r="B212" s="2">
        <v>1</v>
      </c>
      <c r="C212" s="2"/>
      <c r="D212" s="2"/>
      <c r="E212" s="2"/>
      <c r="F212" s="2"/>
      <c r="G212" s="2"/>
      <c r="H212" s="2"/>
      <c r="I212" s="2"/>
      <c r="J212" s="2"/>
      <c r="K212" s="2"/>
      <c r="L212" s="2"/>
    </row>
    <row r="213" spans="1:12" hidden="1" x14ac:dyDescent="0.2">
      <c r="A213" s="2" t="s">
        <v>5</v>
      </c>
      <c r="B213" s="2" t="s">
        <v>1</v>
      </c>
      <c r="C213" s="2"/>
      <c r="D213" s="2"/>
      <c r="E213" s="2"/>
      <c r="F213" s="2"/>
      <c r="G213" s="2"/>
      <c r="H213" s="2"/>
      <c r="I213" s="2"/>
      <c r="J213" s="2"/>
    </row>
    <row r="214" spans="1:12" hidden="1" x14ac:dyDescent="0.2">
      <c r="A214" s="2" t="s">
        <v>6</v>
      </c>
      <c r="B214" s="2" t="s">
        <v>7</v>
      </c>
      <c r="C214" s="2"/>
      <c r="D214" s="2"/>
      <c r="E214" s="2"/>
      <c r="F214" s="2"/>
      <c r="G214" s="2"/>
      <c r="H214" s="2"/>
      <c r="I214" s="2"/>
      <c r="J214" s="2"/>
      <c r="K214" s="2"/>
      <c r="L214" s="2"/>
    </row>
    <row r="215" spans="1:12" hidden="1" x14ac:dyDescent="0.2">
      <c r="A215" s="2" t="s">
        <v>8</v>
      </c>
      <c r="B215" s="2" t="s">
        <v>17</v>
      </c>
      <c r="C215" s="2"/>
      <c r="D215" s="2"/>
      <c r="E215" s="2"/>
      <c r="F215" s="2"/>
      <c r="G215" s="2"/>
      <c r="H215" s="2"/>
      <c r="I215" s="2"/>
      <c r="J215" s="2"/>
      <c r="K215" s="2"/>
      <c r="L215" s="2"/>
    </row>
    <row r="216" spans="1:12" hidden="1" x14ac:dyDescent="0.2">
      <c r="A216" s="1" t="s">
        <v>10</v>
      </c>
      <c r="B216" s="2"/>
      <c r="C216" s="2"/>
      <c r="D216" s="2"/>
      <c r="E216" s="2"/>
      <c r="F216" s="2"/>
      <c r="G216" s="2"/>
      <c r="H216" s="2"/>
      <c r="I216" s="2"/>
      <c r="J216" s="2"/>
      <c r="K216" s="2"/>
      <c r="L216" s="2"/>
    </row>
    <row r="217" spans="1:12" hidden="1" x14ac:dyDescent="0.2">
      <c r="A217" s="2" t="s">
        <v>11</v>
      </c>
      <c r="B217" s="2" t="s">
        <v>12</v>
      </c>
      <c r="C217" s="2" t="s">
        <v>3</v>
      </c>
      <c r="D217" s="2" t="s">
        <v>8</v>
      </c>
      <c r="E217" s="2" t="s">
        <v>13</v>
      </c>
      <c r="F217" s="2" t="s">
        <v>6</v>
      </c>
      <c r="G217" s="2" t="s">
        <v>5</v>
      </c>
      <c r="H217" s="2"/>
      <c r="I217" s="2"/>
      <c r="J217" s="2"/>
      <c r="K217" s="2"/>
    </row>
    <row r="218" spans="1:12" hidden="1" x14ac:dyDescent="0.2">
      <c r="A218" s="2" t="str">
        <f>B210</f>
        <v>methanol from coal, burned in residential boiler</v>
      </c>
      <c r="B218" s="2">
        <v>1</v>
      </c>
      <c r="C218" s="2" t="str">
        <f>B211</f>
        <v>RER</v>
      </c>
      <c r="D218" s="2" t="str">
        <f>B215</f>
        <v>megajoule</v>
      </c>
      <c r="E218" s="2"/>
      <c r="F218" s="2" t="s">
        <v>19</v>
      </c>
      <c r="G218" s="2" t="str">
        <f>B213</f>
        <v>heat</v>
      </c>
      <c r="H218" s="2"/>
      <c r="I218" s="2"/>
      <c r="J218" s="2"/>
      <c r="K218" s="2"/>
      <c r="L218" s="2"/>
    </row>
    <row r="219" spans="1:12" hidden="1" x14ac:dyDescent="0.2">
      <c r="A219" s="2" t="s">
        <v>36</v>
      </c>
      <c r="B219">
        <f>1/(0.05556*20)</f>
        <v>0.89992800575953924</v>
      </c>
      <c r="C219" t="s">
        <v>18</v>
      </c>
      <c r="D219" t="s">
        <v>17</v>
      </c>
      <c r="F219" t="s">
        <v>23</v>
      </c>
      <c r="G219" t="s">
        <v>31</v>
      </c>
    </row>
    <row r="220" spans="1:12" hidden="1" x14ac:dyDescent="0.2"/>
    <row r="221" spans="1:12" hidden="1" x14ac:dyDescent="0.2">
      <c r="A221" s="1" t="s">
        <v>2</v>
      </c>
      <c r="B221" s="1" t="s">
        <v>271</v>
      </c>
      <c r="C221" s="2"/>
      <c r="D221" s="2"/>
      <c r="E221" s="2"/>
      <c r="F221" s="2"/>
      <c r="G221" s="2"/>
      <c r="H221" s="2"/>
    </row>
    <row r="222" spans="1:12" hidden="1" x14ac:dyDescent="0.2">
      <c r="A222" s="2" t="s">
        <v>3</v>
      </c>
      <c r="B222" s="2" t="s">
        <v>18</v>
      </c>
      <c r="C222" s="2"/>
      <c r="D222" s="2"/>
      <c r="E222" s="2"/>
      <c r="F222" s="2"/>
      <c r="G222" s="2"/>
      <c r="H222" s="2"/>
      <c r="I222" s="2"/>
      <c r="J222" s="2"/>
      <c r="K222" s="2"/>
      <c r="L222" s="2"/>
    </row>
    <row r="223" spans="1:12" hidden="1" x14ac:dyDescent="0.2">
      <c r="A223" s="2" t="s">
        <v>4</v>
      </c>
      <c r="B223" s="2">
        <v>1</v>
      </c>
      <c r="C223" s="2"/>
      <c r="D223" s="2"/>
      <c r="E223" s="2"/>
      <c r="F223" s="2"/>
      <c r="G223" s="2"/>
      <c r="H223" s="2"/>
      <c r="I223" s="2"/>
      <c r="J223" s="2"/>
      <c r="K223" s="2"/>
      <c r="L223" s="2"/>
    </row>
    <row r="224" spans="1:12" hidden="1" x14ac:dyDescent="0.2">
      <c r="A224" s="2" t="s">
        <v>5</v>
      </c>
      <c r="B224" s="2" t="s">
        <v>1</v>
      </c>
      <c r="C224" s="2"/>
      <c r="D224" s="2"/>
      <c r="E224" s="2"/>
      <c r="F224" s="2"/>
      <c r="G224" s="2"/>
      <c r="H224" s="2"/>
      <c r="I224" s="2"/>
      <c r="J224" s="2"/>
    </row>
    <row r="225" spans="1:12" hidden="1" x14ac:dyDescent="0.2">
      <c r="A225" s="2" t="s">
        <v>6</v>
      </c>
      <c r="B225" s="2" t="s">
        <v>7</v>
      </c>
      <c r="C225" s="2"/>
      <c r="D225" s="2"/>
      <c r="E225" s="2"/>
      <c r="F225" s="2"/>
      <c r="G225" s="2"/>
      <c r="H225" s="2"/>
      <c r="I225" s="2"/>
      <c r="J225" s="2"/>
      <c r="K225" s="2"/>
      <c r="L225" s="2"/>
    </row>
    <row r="226" spans="1:12" hidden="1" x14ac:dyDescent="0.2">
      <c r="A226" s="2" t="s">
        <v>8</v>
      </c>
      <c r="B226" s="2" t="s">
        <v>17</v>
      </c>
      <c r="C226" s="2"/>
      <c r="D226" s="2"/>
      <c r="E226" s="2"/>
      <c r="F226" s="2"/>
      <c r="G226" s="2"/>
      <c r="H226" s="2"/>
      <c r="I226" s="2"/>
      <c r="J226" s="2"/>
      <c r="K226" s="2"/>
      <c r="L226" s="2"/>
    </row>
    <row r="227" spans="1:12" hidden="1" x14ac:dyDescent="0.2">
      <c r="A227" s="1" t="s">
        <v>10</v>
      </c>
      <c r="B227" s="2"/>
      <c r="C227" s="2"/>
      <c r="D227" s="2"/>
      <c r="E227" s="2"/>
      <c r="F227" s="2"/>
      <c r="G227" s="2"/>
      <c r="H227" s="2"/>
      <c r="I227" s="2"/>
      <c r="J227" s="2"/>
      <c r="K227" s="2"/>
      <c r="L227" s="2"/>
    </row>
    <row r="228" spans="1:12" hidden="1" x14ac:dyDescent="0.2">
      <c r="A228" s="2" t="s">
        <v>11</v>
      </c>
      <c r="B228" s="2" t="s">
        <v>12</v>
      </c>
      <c r="C228" s="2" t="s">
        <v>3</v>
      </c>
      <c r="D228" s="2" t="s">
        <v>8</v>
      </c>
      <c r="E228" s="2" t="s">
        <v>13</v>
      </c>
      <c r="F228" s="2" t="s">
        <v>6</v>
      </c>
      <c r="G228" s="2" t="s">
        <v>5</v>
      </c>
      <c r="H228" s="2" t="s">
        <v>154</v>
      </c>
      <c r="I228" s="2"/>
      <c r="J228" s="2"/>
      <c r="K228" s="2"/>
    </row>
    <row r="229" spans="1:12" hidden="1" x14ac:dyDescent="0.2">
      <c r="A229" s="2" t="str">
        <f>B221</f>
        <v>natural gas, synthetic, burned in gas turbine</v>
      </c>
      <c r="B229" s="2">
        <v>1</v>
      </c>
      <c r="C229" s="2" t="str">
        <f>B222</f>
        <v>RER</v>
      </c>
      <c r="D229" s="2" t="str">
        <f>B226</f>
        <v>megajoule</v>
      </c>
      <c r="E229" s="2"/>
      <c r="F229" s="2" t="s">
        <v>19</v>
      </c>
      <c r="G229" s="2" t="str">
        <f>B224</f>
        <v>heat</v>
      </c>
      <c r="H229" s="2"/>
      <c r="I229" s="2"/>
      <c r="J229" s="2"/>
      <c r="K229" s="2"/>
      <c r="L229" s="2"/>
    </row>
    <row r="230" spans="1:12" hidden="1" x14ac:dyDescent="0.2">
      <c r="A230" t="s">
        <v>273</v>
      </c>
      <c r="B230" s="13">
        <v>1.15E-10</v>
      </c>
      <c r="C230" t="s">
        <v>18</v>
      </c>
      <c r="D230" t="s">
        <v>8</v>
      </c>
      <c r="F230" t="s">
        <v>23</v>
      </c>
      <c r="G230" t="s">
        <v>272</v>
      </c>
    </row>
    <row r="231" spans="1:12" x14ac:dyDescent="0.2">
      <c r="A231" t="s">
        <v>320</v>
      </c>
      <c r="B231" s="2">
        <f>1/47.5</f>
        <v>2.1052631578947368E-2</v>
      </c>
      <c r="C231" t="s">
        <v>18</v>
      </c>
      <c r="D231" t="s">
        <v>9</v>
      </c>
      <c r="F231" t="s">
        <v>23</v>
      </c>
      <c r="G231" t="s">
        <v>277</v>
      </c>
    </row>
    <row r="232" spans="1:12" hidden="1" x14ac:dyDescent="0.2">
      <c r="A232" t="s">
        <v>124</v>
      </c>
      <c r="B232">
        <f>B231*2.74</f>
        <v>5.7684210526315789E-2</v>
      </c>
      <c r="D232" t="s">
        <v>9</v>
      </c>
      <c r="E232" t="s">
        <v>14</v>
      </c>
      <c r="F232" s="2" t="s">
        <v>15</v>
      </c>
      <c r="H232" t="s">
        <v>304</v>
      </c>
    </row>
    <row r="233" spans="1:12" hidden="1" x14ac:dyDescent="0.2">
      <c r="A233" t="s">
        <v>125</v>
      </c>
      <c r="B233" s="3">
        <v>4.0000000000000003E-5</v>
      </c>
      <c r="D233" t="s">
        <v>9</v>
      </c>
      <c r="E233" t="s">
        <v>14</v>
      </c>
      <c r="F233" s="2" t="s">
        <v>15</v>
      </c>
    </row>
    <row r="234" spans="1:12" hidden="1" x14ac:dyDescent="0.2">
      <c r="A234" t="s">
        <v>59</v>
      </c>
      <c r="B234" s="3">
        <v>9.9999999999999995E-7</v>
      </c>
      <c r="D234" t="s">
        <v>9</v>
      </c>
      <c r="E234" t="s">
        <v>14</v>
      </c>
      <c r="F234" s="2" t="s">
        <v>15</v>
      </c>
    </row>
    <row r="235" spans="1:12" hidden="1" x14ac:dyDescent="0.2">
      <c r="A235" t="s">
        <v>104</v>
      </c>
      <c r="B235" s="3">
        <v>2.9000000000000003E-17</v>
      </c>
      <c r="D235" t="s">
        <v>9</v>
      </c>
      <c r="E235" t="s">
        <v>14</v>
      </c>
      <c r="F235" s="2" t="s">
        <v>15</v>
      </c>
    </row>
    <row r="236" spans="1:12" hidden="1" x14ac:dyDescent="0.2">
      <c r="A236" t="s">
        <v>274</v>
      </c>
      <c r="B236">
        <v>1.1000000000000001</v>
      </c>
      <c r="D236" t="s">
        <v>17</v>
      </c>
      <c r="E236" t="s">
        <v>14</v>
      </c>
      <c r="F236" s="2" t="s">
        <v>15</v>
      </c>
    </row>
    <row r="237" spans="1:12" hidden="1" x14ac:dyDescent="0.2">
      <c r="A237" t="s">
        <v>65</v>
      </c>
      <c r="B237" s="3">
        <v>3E-11</v>
      </c>
      <c r="D237" t="s">
        <v>9</v>
      </c>
      <c r="E237" t="s">
        <v>14</v>
      </c>
      <c r="F237" s="2" t="s">
        <v>15</v>
      </c>
    </row>
    <row r="238" spans="1:12" hidden="1" x14ac:dyDescent="0.2">
      <c r="A238" t="s">
        <v>181</v>
      </c>
      <c r="B238" s="3">
        <v>4.40134279210326E-6</v>
      </c>
      <c r="D238" t="s">
        <v>9</v>
      </c>
      <c r="E238" t="s">
        <v>14</v>
      </c>
      <c r="F238" s="2" t="s">
        <v>15</v>
      </c>
    </row>
    <row r="239" spans="1:12" hidden="1" x14ac:dyDescent="0.2">
      <c r="A239" t="s">
        <v>68</v>
      </c>
      <c r="B239" s="3">
        <v>9.9999999999999995E-7</v>
      </c>
      <c r="D239" t="s">
        <v>9</v>
      </c>
      <c r="E239" t="s">
        <v>14</v>
      </c>
      <c r="F239" s="2" t="s">
        <v>15</v>
      </c>
    </row>
    <row r="240" spans="1:12" hidden="1" x14ac:dyDescent="0.2">
      <c r="A240" t="s">
        <v>70</v>
      </c>
      <c r="B240">
        <v>1.27058370604326E-4</v>
      </c>
      <c r="D240" t="s">
        <v>9</v>
      </c>
      <c r="E240" t="s">
        <v>14</v>
      </c>
      <c r="F240" s="2" t="s">
        <v>15</v>
      </c>
    </row>
    <row r="241" spans="1:12" hidden="1" x14ac:dyDescent="0.2">
      <c r="A241" t="s">
        <v>78</v>
      </c>
      <c r="B241" s="3">
        <v>5.5000000000000003E-7</v>
      </c>
      <c r="D241" t="s">
        <v>9</v>
      </c>
      <c r="E241" t="s">
        <v>14</v>
      </c>
      <c r="F241" s="2" t="s">
        <v>15</v>
      </c>
    </row>
    <row r="242" spans="1:12" hidden="1" x14ac:dyDescent="0.2">
      <c r="A242" t="s">
        <v>275</v>
      </c>
      <c r="B242">
        <v>4.0821972963304497E-2</v>
      </c>
      <c r="D242" t="s">
        <v>9</v>
      </c>
      <c r="E242" t="s">
        <v>276</v>
      </c>
      <c r="F242" s="2" t="s">
        <v>15</v>
      </c>
    </row>
    <row r="243" spans="1:12" hidden="1" x14ac:dyDescent="0.2">
      <c r="A243" t="s">
        <v>124</v>
      </c>
      <c r="B243" s="3">
        <v>3.1941563011577698E-5</v>
      </c>
      <c r="D243" t="s">
        <v>9</v>
      </c>
      <c r="E243" t="s">
        <v>118</v>
      </c>
      <c r="F243" s="2" t="s">
        <v>15</v>
      </c>
    </row>
    <row r="244" spans="1:12" hidden="1" x14ac:dyDescent="0.2"/>
    <row r="245" spans="1:12" hidden="1" x14ac:dyDescent="0.2">
      <c r="A245" s="1" t="s">
        <v>2</v>
      </c>
      <c r="B245" s="1" t="s">
        <v>136</v>
      </c>
      <c r="C245" s="2"/>
      <c r="D245" s="2"/>
      <c r="E245" s="2"/>
      <c r="F245" s="2"/>
      <c r="G245" s="2"/>
      <c r="H245" s="2"/>
    </row>
    <row r="246" spans="1:12" hidden="1" x14ac:dyDescent="0.2">
      <c r="A246" s="2" t="s">
        <v>3</v>
      </c>
      <c r="B246" s="2" t="s">
        <v>18</v>
      </c>
      <c r="C246" s="2"/>
      <c r="D246" s="2"/>
      <c r="E246" s="2"/>
      <c r="F246" s="2"/>
      <c r="G246" s="2"/>
      <c r="H246" s="2"/>
      <c r="I246" s="2"/>
      <c r="J246" s="2"/>
      <c r="K246" s="2"/>
      <c r="L246" s="2"/>
    </row>
    <row r="247" spans="1:12" hidden="1" x14ac:dyDescent="0.2">
      <c r="A247" s="2" t="s">
        <v>4</v>
      </c>
      <c r="B247" s="2">
        <v>1</v>
      </c>
      <c r="C247" s="2"/>
      <c r="D247" s="2"/>
      <c r="E247" s="2"/>
      <c r="F247" s="2"/>
      <c r="G247" s="2"/>
      <c r="H247" s="2"/>
      <c r="I247" s="2"/>
      <c r="J247" s="2"/>
      <c r="K247" s="2"/>
      <c r="L247" s="2"/>
    </row>
    <row r="248" spans="1:12" hidden="1" x14ac:dyDescent="0.2">
      <c r="A248" s="2" t="s">
        <v>5</v>
      </c>
      <c r="B248" s="2" t="s">
        <v>1</v>
      </c>
      <c r="C248" s="2"/>
      <c r="D248" s="2"/>
      <c r="E248" s="2"/>
      <c r="F248" s="2"/>
      <c r="G248" s="2"/>
      <c r="H248" s="2"/>
      <c r="I248" s="2"/>
      <c r="J248" s="2"/>
    </row>
    <row r="249" spans="1:12" hidden="1" x14ac:dyDescent="0.2">
      <c r="A249" s="2" t="s">
        <v>6</v>
      </c>
      <c r="B249" s="2" t="s">
        <v>7</v>
      </c>
      <c r="C249" s="2"/>
      <c r="D249" s="2"/>
      <c r="E249" s="2"/>
      <c r="F249" s="2"/>
      <c r="G249" s="2"/>
      <c r="H249" s="2"/>
      <c r="I249" s="2"/>
      <c r="J249" s="2"/>
      <c r="K249" s="2"/>
      <c r="L249" s="2"/>
    </row>
    <row r="250" spans="1:12" hidden="1" x14ac:dyDescent="0.2">
      <c r="A250" s="2" t="s">
        <v>8</v>
      </c>
      <c r="B250" s="2" t="s">
        <v>17</v>
      </c>
      <c r="C250" s="2"/>
      <c r="D250" s="2"/>
      <c r="E250" s="2"/>
      <c r="F250" s="2"/>
      <c r="G250" s="2"/>
      <c r="H250" s="2"/>
      <c r="I250" s="2"/>
      <c r="J250" s="2"/>
      <c r="K250" s="2"/>
      <c r="L250" s="2"/>
    </row>
    <row r="251" spans="1:12" hidden="1" x14ac:dyDescent="0.2">
      <c r="A251" s="1" t="s">
        <v>10</v>
      </c>
      <c r="B251" s="2"/>
      <c r="C251" s="2"/>
      <c r="D251" s="2"/>
      <c r="E251" s="2"/>
      <c r="F251" s="2"/>
      <c r="G251" s="2"/>
      <c r="H251" s="2"/>
      <c r="I251" s="2"/>
      <c r="J251" s="2"/>
      <c r="K251" s="2"/>
      <c r="L251" s="2"/>
    </row>
    <row r="252" spans="1:12" hidden="1" x14ac:dyDescent="0.2">
      <c r="A252" s="2" t="s">
        <v>11</v>
      </c>
      <c r="B252" s="2" t="s">
        <v>12</v>
      </c>
      <c r="C252" s="2" t="s">
        <v>3</v>
      </c>
      <c r="D252" s="2" t="s">
        <v>8</v>
      </c>
      <c r="E252" s="2" t="s">
        <v>13</v>
      </c>
      <c r="F252" s="2" t="s">
        <v>6</v>
      </c>
      <c r="G252" s="2" t="s">
        <v>5</v>
      </c>
      <c r="H252" s="2"/>
      <c r="I252" s="2"/>
      <c r="J252" s="2"/>
      <c r="K252" s="2"/>
    </row>
    <row r="253" spans="1:12" hidden="1" x14ac:dyDescent="0.2">
      <c r="A253" s="2" t="str">
        <f>B245</f>
        <v>diesel blend, burned in heavy-duty vehicle</v>
      </c>
      <c r="B253" s="2">
        <v>1</v>
      </c>
      <c r="C253" s="2" t="str">
        <f>B246</f>
        <v>RER</v>
      </c>
      <c r="D253" s="2" t="str">
        <f>B250</f>
        <v>megajoule</v>
      </c>
      <c r="E253" s="2"/>
      <c r="F253" s="2" t="s">
        <v>19</v>
      </c>
      <c r="G253" s="2" t="str">
        <f>B248</f>
        <v>heat</v>
      </c>
      <c r="H253" s="2"/>
      <c r="I253" s="2"/>
      <c r="J253" s="2"/>
      <c r="K253" s="2"/>
      <c r="L253" s="2"/>
    </row>
    <row r="254" spans="1:12" hidden="1" x14ac:dyDescent="0.2">
      <c r="A254" s="2" t="s">
        <v>44</v>
      </c>
      <c r="B254">
        <f>1/43</f>
        <v>2.3255813953488372E-2</v>
      </c>
      <c r="C254" t="s">
        <v>27</v>
      </c>
      <c r="D254" t="s">
        <v>9</v>
      </c>
      <c r="F254" t="s">
        <v>23</v>
      </c>
      <c r="G254" t="s">
        <v>45</v>
      </c>
    </row>
    <row r="255" spans="1:12" hidden="1" x14ac:dyDescent="0.2">
      <c r="A255" s="2" t="s">
        <v>147</v>
      </c>
      <c r="B255">
        <f>1000/1000000/8.57</f>
        <v>1.1668611435239206E-4</v>
      </c>
      <c r="C255" t="s">
        <v>18</v>
      </c>
      <c r="D255" t="s">
        <v>9</v>
      </c>
      <c r="F255" t="s">
        <v>23</v>
      </c>
      <c r="G255" t="s">
        <v>147</v>
      </c>
    </row>
    <row r="256" spans="1:12" hidden="1" x14ac:dyDescent="0.2">
      <c r="A256" t="s">
        <v>46</v>
      </c>
      <c r="B256" s="3">
        <v>9.0891902402005496E-8</v>
      </c>
      <c r="D256" t="s">
        <v>9</v>
      </c>
      <c r="E256" t="s">
        <v>14</v>
      </c>
      <c r="F256" s="2" t="s">
        <v>15</v>
      </c>
      <c r="H256" s="3"/>
      <c r="J256" s="3"/>
    </row>
    <row r="257" spans="1:9" hidden="1" x14ac:dyDescent="0.2">
      <c r="A257" t="s">
        <v>48</v>
      </c>
      <c r="B257" s="3">
        <v>3.5203209464194309E-8</v>
      </c>
      <c r="D257" t="s">
        <v>9</v>
      </c>
      <c r="E257" t="s">
        <v>14</v>
      </c>
      <c r="F257" s="2" t="s">
        <v>15</v>
      </c>
      <c r="H257" s="3"/>
    </row>
    <row r="258" spans="1:9" hidden="1" x14ac:dyDescent="0.2">
      <c r="A258" t="s">
        <v>49</v>
      </c>
      <c r="B258" s="3">
        <v>2.2775546498939349E-7</v>
      </c>
      <c r="D258" t="s">
        <v>9</v>
      </c>
      <c r="E258" t="s">
        <v>14</v>
      </c>
      <c r="F258" s="2" t="s">
        <v>15</v>
      </c>
      <c r="H258" s="3"/>
    </row>
    <row r="259" spans="1:9" hidden="1" x14ac:dyDescent="0.2">
      <c r="A259" t="s">
        <v>91</v>
      </c>
      <c r="B259" s="3">
        <v>2.3255813953488445E-12</v>
      </c>
      <c r="D259" t="s">
        <v>9</v>
      </c>
      <c r="E259" t="s">
        <v>14</v>
      </c>
      <c r="F259" s="2" t="s">
        <v>15</v>
      </c>
      <c r="H259" s="3"/>
    </row>
    <row r="260" spans="1:9" hidden="1" x14ac:dyDescent="0.2">
      <c r="A260" t="s">
        <v>50</v>
      </c>
      <c r="B260" s="3">
        <v>2.7247681901736397E-8</v>
      </c>
      <c r="D260" t="s">
        <v>9</v>
      </c>
      <c r="E260" t="s">
        <v>14</v>
      </c>
      <c r="F260" s="2" t="s">
        <v>15</v>
      </c>
      <c r="H260" s="3"/>
    </row>
    <row r="261" spans="1:9" hidden="1" x14ac:dyDescent="0.2">
      <c r="A261" t="s">
        <v>51</v>
      </c>
      <c r="B261" s="3">
        <v>1.3922173234392214E-9</v>
      </c>
      <c r="D261" t="s">
        <v>9</v>
      </c>
      <c r="E261" t="s">
        <v>14</v>
      </c>
      <c r="F261" s="2" t="s">
        <v>15</v>
      </c>
      <c r="H261" s="3"/>
    </row>
    <row r="262" spans="1:9" hidden="1" x14ac:dyDescent="0.2">
      <c r="A262" t="s">
        <v>52</v>
      </c>
      <c r="B262" s="3">
        <v>2.9833228359550366E-9</v>
      </c>
      <c r="D262" t="s">
        <v>9</v>
      </c>
      <c r="E262" t="s">
        <v>14</v>
      </c>
      <c r="F262" s="2" t="s">
        <v>15</v>
      </c>
      <c r="H262" s="3"/>
    </row>
    <row r="263" spans="1:9" hidden="1" x14ac:dyDescent="0.2">
      <c r="A263" t="s">
        <v>53</v>
      </c>
      <c r="B263" s="3">
        <v>2.0232558139597954E-10</v>
      </c>
      <c r="D263" t="s">
        <v>9</v>
      </c>
      <c r="E263" t="s">
        <v>14</v>
      </c>
      <c r="F263" s="2" t="s">
        <v>15</v>
      </c>
      <c r="H263" s="3"/>
    </row>
    <row r="264" spans="1:9" hidden="1" x14ac:dyDescent="0.2">
      <c r="A264" t="s">
        <v>54</v>
      </c>
      <c r="B264">
        <f>B254*3.15</f>
        <v>7.3255813953488375E-2</v>
      </c>
      <c r="D264" t="s">
        <v>9</v>
      </c>
      <c r="E264" t="s">
        <v>14</v>
      </c>
      <c r="F264" s="2" t="s">
        <v>15</v>
      </c>
      <c r="H264" s="3"/>
      <c r="I264" s="3"/>
    </row>
    <row r="265" spans="1:9" hidden="1" x14ac:dyDescent="0.2">
      <c r="A265" t="s">
        <v>55</v>
      </c>
      <c r="B265" s="3">
        <v>6.3521092350262397E-5</v>
      </c>
      <c r="D265" t="s">
        <v>9</v>
      </c>
      <c r="E265" t="s">
        <v>14</v>
      </c>
      <c r="F265" s="2" t="s">
        <v>15</v>
      </c>
      <c r="H265" s="3"/>
    </row>
    <row r="266" spans="1:9" hidden="1" x14ac:dyDescent="0.2">
      <c r="A266" t="s">
        <v>56</v>
      </c>
      <c r="B266" s="3">
        <v>6.9767441860586501E-10</v>
      </c>
      <c r="D266" t="s">
        <v>9</v>
      </c>
      <c r="E266" t="s">
        <v>14</v>
      </c>
      <c r="F266" s="2" t="s">
        <v>15</v>
      </c>
      <c r="H266" s="3"/>
    </row>
    <row r="267" spans="1:9" hidden="1" x14ac:dyDescent="0.2">
      <c r="A267" t="s">
        <v>57</v>
      </c>
      <c r="B267" s="3">
        <v>1.3953488372165768E-12</v>
      </c>
      <c r="D267" t="s">
        <v>9</v>
      </c>
      <c r="E267" t="s">
        <v>14</v>
      </c>
      <c r="F267" s="2" t="s">
        <v>15</v>
      </c>
      <c r="H267" s="3"/>
    </row>
    <row r="268" spans="1:9" hidden="1" x14ac:dyDescent="0.2">
      <c r="A268" t="s">
        <v>58</v>
      </c>
      <c r="B268" s="3">
        <v>4.9302325581458507E-10</v>
      </c>
      <c r="D268" t="s">
        <v>9</v>
      </c>
      <c r="E268" t="s">
        <v>14</v>
      </c>
      <c r="F268" s="2" t="s">
        <v>15</v>
      </c>
      <c r="H268" s="3"/>
    </row>
    <row r="269" spans="1:9" hidden="1" x14ac:dyDescent="0.2">
      <c r="A269" t="s">
        <v>59</v>
      </c>
      <c r="B269" s="3">
        <v>3.7969387682723317E-6</v>
      </c>
      <c r="D269" t="s">
        <v>9</v>
      </c>
      <c r="E269" t="s">
        <v>14</v>
      </c>
      <c r="F269" s="2" t="s">
        <v>15</v>
      </c>
      <c r="H269" s="3"/>
    </row>
    <row r="270" spans="1:9" hidden="1" x14ac:dyDescent="0.2">
      <c r="A270" t="s">
        <v>60</v>
      </c>
      <c r="B270" s="3">
        <v>5.966645671897956E-10</v>
      </c>
      <c r="D270" t="s">
        <v>9</v>
      </c>
      <c r="E270" t="s">
        <v>14</v>
      </c>
      <c r="F270" s="2" t="s">
        <v>15</v>
      </c>
      <c r="H270" s="3"/>
    </row>
    <row r="271" spans="1:9" hidden="1" x14ac:dyDescent="0.2">
      <c r="A271" t="s">
        <v>62</v>
      </c>
      <c r="B271" s="3">
        <v>1.6706607881343357E-7</v>
      </c>
      <c r="D271" t="s">
        <v>9</v>
      </c>
      <c r="E271" t="s">
        <v>14</v>
      </c>
      <c r="F271" s="2" t="s">
        <v>15</v>
      </c>
      <c r="H271" s="3"/>
    </row>
    <row r="272" spans="1:9" hidden="1" x14ac:dyDescent="0.2">
      <c r="A272" t="s">
        <v>63</v>
      </c>
      <c r="B272" s="3">
        <v>5.9666456718979566E-9</v>
      </c>
      <c r="D272" t="s">
        <v>9</v>
      </c>
      <c r="E272" t="s">
        <v>14</v>
      </c>
      <c r="F272" s="2" t="s">
        <v>15</v>
      </c>
      <c r="H272" s="3"/>
    </row>
    <row r="273" spans="1:8" hidden="1" x14ac:dyDescent="0.2">
      <c r="A273" t="s">
        <v>64</v>
      </c>
      <c r="B273" s="3">
        <v>1.2116279069793652E-9</v>
      </c>
      <c r="D273" t="s">
        <v>9</v>
      </c>
      <c r="E273" t="s">
        <v>14</v>
      </c>
      <c r="F273" s="2" t="s">
        <v>15</v>
      </c>
      <c r="H273" s="3"/>
    </row>
    <row r="274" spans="1:8" hidden="1" x14ac:dyDescent="0.2">
      <c r="A274" t="s">
        <v>65</v>
      </c>
      <c r="B274" s="3">
        <v>1.2325581395334337E-10</v>
      </c>
      <c r="D274" t="s">
        <v>9</v>
      </c>
      <c r="E274" t="s">
        <v>14</v>
      </c>
      <c r="F274" s="2" t="s">
        <v>15</v>
      </c>
      <c r="H274" s="3"/>
    </row>
    <row r="275" spans="1:8" hidden="1" x14ac:dyDescent="0.2">
      <c r="A275" t="s">
        <v>66</v>
      </c>
      <c r="B275" s="3">
        <v>4.890693292186907E-8</v>
      </c>
      <c r="D275" t="s">
        <v>9</v>
      </c>
      <c r="E275" t="s">
        <v>14</v>
      </c>
      <c r="F275" s="2" t="s">
        <v>15</v>
      </c>
      <c r="H275" s="3"/>
    </row>
    <row r="276" spans="1:8" hidden="1" x14ac:dyDescent="0.2">
      <c r="A276" t="s">
        <v>68</v>
      </c>
      <c r="B276" s="3">
        <v>1.6155687597619975E-6</v>
      </c>
      <c r="D276" t="s">
        <v>9</v>
      </c>
      <c r="E276" t="s">
        <v>14</v>
      </c>
      <c r="F276" s="2" t="s">
        <v>15</v>
      </c>
      <c r="H276" s="3"/>
    </row>
    <row r="277" spans="1:8" hidden="1" x14ac:dyDescent="0.2">
      <c r="A277" t="s">
        <v>69</v>
      </c>
      <c r="B277" s="3">
        <v>2.0465116279127991E-10</v>
      </c>
      <c r="D277" t="s">
        <v>9</v>
      </c>
      <c r="E277" t="s">
        <v>14</v>
      </c>
      <c r="F277" s="2" t="s">
        <v>15</v>
      </c>
      <c r="H277" s="3"/>
    </row>
    <row r="278" spans="1:8" hidden="1" x14ac:dyDescent="0.2">
      <c r="A278" t="s">
        <v>70</v>
      </c>
      <c r="B278" s="3">
        <v>3.1855518160413698E-5</v>
      </c>
      <c r="D278" t="s">
        <v>9</v>
      </c>
      <c r="E278" t="s">
        <v>14</v>
      </c>
      <c r="F278" s="2" t="s">
        <v>15</v>
      </c>
      <c r="H278" s="3"/>
    </row>
    <row r="279" spans="1:8" hidden="1" x14ac:dyDescent="0.2">
      <c r="A279" t="s">
        <v>71</v>
      </c>
      <c r="B279" s="3">
        <v>1.8186046511685154E-9</v>
      </c>
      <c r="D279" t="s">
        <v>9</v>
      </c>
      <c r="E279" t="s">
        <v>14</v>
      </c>
      <c r="F279" s="2" t="s">
        <v>15</v>
      </c>
      <c r="H279" s="3"/>
    </row>
    <row r="280" spans="1:8" hidden="1" x14ac:dyDescent="0.2">
      <c r="A280" t="s">
        <v>72</v>
      </c>
      <c r="B280" s="3">
        <v>2.8746541895445575E-7</v>
      </c>
      <c r="D280" t="s">
        <v>9</v>
      </c>
      <c r="E280" t="s">
        <v>14</v>
      </c>
      <c r="F280" s="2" t="s">
        <v>15</v>
      </c>
      <c r="H280" s="3"/>
    </row>
    <row r="281" spans="1:8" hidden="1" x14ac:dyDescent="0.2">
      <c r="A281" t="s">
        <v>73</v>
      </c>
      <c r="B281" s="3">
        <v>1.193329134380803E-9</v>
      </c>
      <c r="D281" t="s">
        <v>9</v>
      </c>
      <c r="E281" t="s">
        <v>14</v>
      </c>
      <c r="F281" s="2" t="s">
        <v>15</v>
      </c>
      <c r="H281" s="3"/>
    </row>
    <row r="282" spans="1:8" hidden="1" x14ac:dyDescent="0.2">
      <c r="A282" t="s">
        <v>74</v>
      </c>
      <c r="B282" s="3">
        <v>1.9888818906326523E-9</v>
      </c>
      <c r="D282" t="s">
        <v>9</v>
      </c>
      <c r="E282" t="s">
        <v>14</v>
      </c>
      <c r="F282" s="2" t="s">
        <v>15</v>
      </c>
      <c r="H282" s="3"/>
    </row>
    <row r="283" spans="1:8" hidden="1" x14ac:dyDescent="0.2">
      <c r="A283" t="s">
        <v>76</v>
      </c>
      <c r="B283" s="3">
        <v>2.3255813953488445E-12</v>
      </c>
      <c r="D283" t="s">
        <v>9</v>
      </c>
      <c r="E283" t="s">
        <v>14</v>
      </c>
      <c r="F283" s="2" t="s">
        <v>15</v>
      </c>
      <c r="H283" s="3"/>
    </row>
    <row r="284" spans="1:8" hidden="1" x14ac:dyDescent="0.2">
      <c r="A284" t="s">
        <v>77</v>
      </c>
      <c r="B284" s="3">
        <v>1.1137738587550121E-8</v>
      </c>
      <c r="D284" t="s">
        <v>9</v>
      </c>
      <c r="E284" t="s">
        <v>14</v>
      </c>
      <c r="F284" s="2" t="s">
        <v>15</v>
      </c>
      <c r="H284" s="3"/>
    </row>
    <row r="285" spans="1:8" hidden="1" x14ac:dyDescent="0.2">
      <c r="A285" t="s">
        <v>78</v>
      </c>
      <c r="B285" s="3">
        <v>3.7893614887488559E-7</v>
      </c>
      <c r="D285" t="s">
        <v>9</v>
      </c>
      <c r="E285" t="s">
        <v>14</v>
      </c>
      <c r="F285" s="2" t="s">
        <v>15</v>
      </c>
      <c r="H285" s="3"/>
    </row>
    <row r="286" spans="1:8" hidden="1" x14ac:dyDescent="0.2">
      <c r="A286" t="s">
        <v>79</v>
      </c>
      <c r="B286" s="3">
        <v>1.9888818906326521E-10</v>
      </c>
      <c r="D286" t="s">
        <v>9</v>
      </c>
      <c r="E286" t="s">
        <v>14</v>
      </c>
      <c r="F286" s="2" t="s">
        <v>15</v>
      </c>
      <c r="H286" s="3"/>
    </row>
    <row r="287" spans="1:8" hidden="1" x14ac:dyDescent="0.2">
      <c r="A287" t="s">
        <v>80</v>
      </c>
      <c r="B287" s="3">
        <v>4.04186046512172E-8</v>
      </c>
      <c r="D287" t="s">
        <v>9</v>
      </c>
      <c r="E287" t="s">
        <v>14</v>
      </c>
      <c r="F287" s="2" t="s">
        <v>15</v>
      </c>
      <c r="H287" s="3"/>
    </row>
    <row r="288" spans="1:8" hidden="1" x14ac:dyDescent="0.2">
      <c r="A288" t="s">
        <v>81</v>
      </c>
      <c r="B288" s="3">
        <v>1.9491042528173333E-8</v>
      </c>
      <c r="D288" t="s">
        <v>9</v>
      </c>
      <c r="E288" t="s">
        <v>14</v>
      </c>
      <c r="F288" s="2" t="s">
        <v>15</v>
      </c>
      <c r="H288" s="3"/>
    </row>
    <row r="289" spans="1:12" hidden="1" x14ac:dyDescent="0.2">
      <c r="A289" t="s">
        <v>82</v>
      </c>
      <c r="B289" s="3">
        <v>7.9555275625427259E-9</v>
      </c>
      <c r="D289" t="s">
        <v>9</v>
      </c>
      <c r="E289" t="s">
        <v>14</v>
      </c>
      <c r="F289" s="2" t="s">
        <v>15</v>
      </c>
      <c r="H289" s="3"/>
    </row>
    <row r="290" spans="1:12" hidden="1" x14ac:dyDescent="0.2"/>
    <row r="291" spans="1:12" hidden="1" x14ac:dyDescent="0.2">
      <c r="A291" s="1" t="s">
        <v>2</v>
      </c>
      <c r="B291" s="1" t="s">
        <v>126</v>
      </c>
      <c r="C291" s="2"/>
      <c r="D291" s="2"/>
      <c r="E291" s="2"/>
      <c r="F291" s="2"/>
      <c r="G291" s="2"/>
      <c r="H291" s="2"/>
    </row>
    <row r="292" spans="1:12" hidden="1" x14ac:dyDescent="0.2">
      <c r="A292" s="2" t="s">
        <v>3</v>
      </c>
      <c r="B292" s="2" t="s">
        <v>18</v>
      </c>
      <c r="C292" s="2"/>
      <c r="D292" s="2"/>
      <c r="E292" s="2"/>
      <c r="F292" s="2"/>
      <c r="G292" s="2"/>
      <c r="H292" s="2"/>
      <c r="I292" s="2"/>
      <c r="J292" s="2"/>
      <c r="K292" s="2"/>
      <c r="L292" s="2"/>
    </row>
    <row r="293" spans="1:12" hidden="1" x14ac:dyDescent="0.2">
      <c r="A293" s="2" t="s">
        <v>4</v>
      </c>
      <c r="B293" s="2">
        <v>1</v>
      </c>
      <c r="C293" s="2"/>
      <c r="D293" s="2"/>
      <c r="E293" s="2"/>
      <c r="F293" s="2"/>
      <c r="G293" s="2"/>
      <c r="H293" s="2"/>
      <c r="I293" s="2"/>
      <c r="J293" s="2"/>
      <c r="K293" s="2"/>
      <c r="L293" s="2"/>
    </row>
    <row r="294" spans="1:12" hidden="1" x14ac:dyDescent="0.2">
      <c r="A294" s="2" t="s">
        <v>5</v>
      </c>
      <c r="B294" s="2" t="s">
        <v>1</v>
      </c>
      <c r="C294" s="2"/>
      <c r="D294" s="2"/>
      <c r="E294" s="2"/>
      <c r="F294" s="2"/>
      <c r="G294" s="2"/>
      <c r="H294" s="2"/>
      <c r="I294" s="2"/>
      <c r="J294" s="2"/>
    </row>
    <row r="295" spans="1:12" hidden="1" x14ac:dyDescent="0.2">
      <c r="A295" s="2" t="s">
        <v>6</v>
      </c>
      <c r="B295" s="2" t="s">
        <v>7</v>
      </c>
      <c r="C295" s="2"/>
      <c r="D295" s="2"/>
      <c r="E295" s="2"/>
      <c r="F295" s="2"/>
      <c r="G295" s="2"/>
      <c r="H295" s="2"/>
      <c r="I295" s="2"/>
      <c r="J295" s="2"/>
      <c r="K295" s="2"/>
      <c r="L295" s="2"/>
    </row>
    <row r="296" spans="1:12" hidden="1" x14ac:dyDescent="0.2">
      <c r="A296" s="2" t="s">
        <v>8</v>
      </c>
      <c r="B296" s="2" t="s">
        <v>17</v>
      </c>
      <c r="C296" s="2"/>
      <c r="D296" s="2"/>
      <c r="E296" s="2"/>
      <c r="F296" s="2"/>
      <c r="G296" s="2"/>
      <c r="H296" s="2"/>
      <c r="I296" s="2"/>
      <c r="J296" s="2"/>
      <c r="K296" s="2"/>
      <c r="L296" s="2"/>
    </row>
    <row r="297" spans="1:12" hidden="1" x14ac:dyDescent="0.2">
      <c r="A297" s="1" t="s">
        <v>10</v>
      </c>
      <c r="B297" s="2"/>
      <c r="C297" s="2"/>
      <c r="D297" s="2"/>
      <c r="E297" s="2"/>
      <c r="F297" s="2"/>
      <c r="G297" s="2"/>
      <c r="H297" s="2"/>
      <c r="I297" s="2"/>
      <c r="J297" s="2"/>
      <c r="K297" s="2"/>
      <c r="L297" s="2"/>
    </row>
    <row r="298" spans="1:12" hidden="1" x14ac:dyDescent="0.2">
      <c r="A298" s="2" t="s">
        <v>11</v>
      </c>
      <c r="B298" s="2" t="s">
        <v>12</v>
      </c>
      <c r="C298" s="2" t="s">
        <v>3</v>
      </c>
      <c r="D298" s="2" t="s">
        <v>8</v>
      </c>
      <c r="E298" s="2" t="s">
        <v>13</v>
      </c>
      <c r="F298" s="2" t="s">
        <v>6</v>
      </c>
      <c r="G298" s="2" t="s">
        <v>5</v>
      </c>
      <c r="H298" s="2" t="s">
        <v>154</v>
      </c>
      <c r="I298" s="2"/>
      <c r="J298" s="2"/>
      <c r="K298" s="2"/>
    </row>
    <row r="299" spans="1:12" hidden="1" x14ac:dyDescent="0.2">
      <c r="A299" s="2" t="str">
        <f>B291</f>
        <v>biodiesel, burned in heavy-duty vehicle</v>
      </c>
      <c r="B299" s="2">
        <v>1</v>
      </c>
      <c r="C299" s="2" t="str">
        <f>B292</f>
        <v>RER</v>
      </c>
      <c r="D299" s="2" t="str">
        <f>B296</f>
        <v>megajoule</v>
      </c>
      <c r="E299" s="2"/>
      <c r="F299" s="2" t="s">
        <v>19</v>
      </c>
      <c r="G299" s="2" t="str">
        <f>B294</f>
        <v>heat</v>
      </c>
      <c r="H299" s="2"/>
      <c r="I299" s="2"/>
      <c r="J299" s="2"/>
      <c r="K299" s="2"/>
      <c r="L299" s="2"/>
    </row>
    <row r="300" spans="1:12" hidden="1" x14ac:dyDescent="0.2">
      <c r="A300" s="2" t="s">
        <v>179</v>
      </c>
      <c r="B300">
        <f>1/38</f>
        <v>2.6315789473684209E-2</v>
      </c>
      <c r="C300" t="s">
        <v>18</v>
      </c>
      <c r="D300" t="s">
        <v>9</v>
      </c>
      <c r="F300" t="s">
        <v>23</v>
      </c>
      <c r="G300" t="s">
        <v>180</v>
      </c>
      <c r="H300" t="s">
        <v>303</v>
      </c>
    </row>
    <row r="301" spans="1:12" hidden="1" x14ac:dyDescent="0.2">
      <c r="A301" s="2" t="s">
        <v>147</v>
      </c>
      <c r="B301">
        <f>1000/1000000/8.57</f>
        <v>1.1668611435239206E-4</v>
      </c>
      <c r="C301" t="s">
        <v>18</v>
      </c>
      <c r="D301" t="s">
        <v>9</v>
      </c>
      <c r="F301" t="s">
        <v>23</v>
      </c>
      <c r="G301" t="s">
        <v>147</v>
      </c>
    </row>
    <row r="302" spans="1:12" hidden="1" x14ac:dyDescent="0.2">
      <c r="A302" t="s">
        <v>46</v>
      </c>
      <c r="B302" s="3">
        <v>9.0891902402005496E-8</v>
      </c>
      <c r="D302" t="s">
        <v>9</v>
      </c>
      <c r="E302" t="s">
        <v>14</v>
      </c>
      <c r="F302" s="2" t="s">
        <v>15</v>
      </c>
      <c r="H302" s="3"/>
      <c r="J302" s="3"/>
    </row>
    <row r="303" spans="1:12" hidden="1" x14ac:dyDescent="0.2">
      <c r="A303" t="s">
        <v>48</v>
      </c>
      <c r="B303" s="3">
        <v>3.5203209464194309E-8</v>
      </c>
      <c r="D303" t="s">
        <v>9</v>
      </c>
      <c r="E303" t="s">
        <v>14</v>
      </c>
      <c r="F303" s="2" t="s">
        <v>15</v>
      </c>
      <c r="H303" s="3"/>
    </row>
    <row r="304" spans="1:12" hidden="1" x14ac:dyDescent="0.2">
      <c r="A304" t="s">
        <v>49</v>
      </c>
      <c r="B304" s="3">
        <v>2.2775546498939349E-7</v>
      </c>
      <c r="D304" t="s">
        <v>9</v>
      </c>
      <c r="E304" t="s">
        <v>14</v>
      </c>
      <c r="F304" s="2" t="s">
        <v>15</v>
      </c>
      <c r="H304" s="3"/>
    </row>
    <row r="305" spans="1:9" hidden="1" x14ac:dyDescent="0.2">
      <c r="A305" t="s">
        <v>91</v>
      </c>
      <c r="B305" s="3">
        <v>2.3255813953488445E-12</v>
      </c>
      <c r="D305" t="s">
        <v>9</v>
      </c>
      <c r="E305" t="s">
        <v>14</v>
      </c>
      <c r="F305" s="2" t="s">
        <v>15</v>
      </c>
      <c r="H305" s="3"/>
    </row>
    <row r="306" spans="1:9" hidden="1" x14ac:dyDescent="0.2">
      <c r="A306" t="s">
        <v>50</v>
      </c>
      <c r="B306" s="3">
        <v>2.7247681901736397E-8</v>
      </c>
      <c r="D306" t="s">
        <v>9</v>
      </c>
      <c r="E306" t="s">
        <v>14</v>
      </c>
      <c r="F306" s="2" t="s">
        <v>15</v>
      </c>
      <c r="H306" s="3"/>
    </row>
    <row r="307" spans="1:9" hidden="1" x14ac:dyDescent="0.2">
      <c r="A307" t="s">
        <v>51</v>
      </c>
      <c r="B307" s="3">
        <v>1.3922173234392214E-9</v>
      </c>
      <c r="D307" t="s">
        <v>9</v>
      </c>
      <c r="E307" t="s">
        <v>14</v>
      </c>
      <c r="F307" s="2" t="s">
        <v>15</v>
      </c>
      <c r="H307" s="3"/>
    </row>
    <row r="308" spans="1:9" hidden="1" x14ac:dyDescent="0.2">
      <c r="A308" t="s">
        <v>52</v>
      </c>
      <c r="B308" s="3">
        <v>2.9833228359550366E-9</v>
      </c>
      <c r="D308" t="s">
        <v>9</v>
      </c>
      <c r="E308" t="s">
        <v>14</v>
      </c>
      <c r="F308" s="2" t="s">
        <v>15</v>
      </c>
      <c r="H308" s="3"/>
    </row>
    <row r="309" spans="1:9" hidden="1" x14ac:dyDescent="0.2">
      <c r="A309" t="s">
        <v>53</v>
      </c>
      <c r="B309" s="3">
        <v>2.0232558139597954E-10</v>
      </c>
      <c r="D309" t="s">
        <v>9</v>
      </c>
      <c r="E309" t="s">
        <v>14</v>
      </c>
      <c r="F309" s="2" t="s">
        <v>15</v>
      </c>
      <c r="H309" s="3"/>
    </row>
    <row r="310" spans="1:9" hidden="1" x14ac:dyDescent="0.2">
      <c r="A310" t="s">
        <v>124</v>
      </c>
      <c r="B310">
        <f>B300*3.15</f>
        <v>8.2894736842105257E-2</v>
      </c>
      <c r="D310" t="s">
        <v>9</v>
      </c>
      <c r="E310" t="s">
        <v>14</v>
      </c>
      <c r="F310" s="2" t="s">
        <v>15</v>
      </c>
      <c r="H310" s="3"/>
      <c r="I310" s="3"/>
    </row>
    <row r="311" spans="1:9" hidden="1" x14ac:dyDescent="0.2">
      <c r="A311" t="s">
        <v>125</v>
      </c>
      <c r="B311" s="3">
        <v>6.3521092350262397E-5</v>
      </c>
      <c r="D311" t="s">
        <v>9</v>
      </c>
      <c r="E311" t="s">
        <v>14</v>
      </c>
      <c r="F311" s="2" t="s">
        <v>15</v>
      </c>
      <c r="H311" s="3"/>
    </row>
    <row r="312" spans="1:9" hidden="1" x14ac:dyDescent="0.2">
      <c r="A312" t="s">
        <v>56</v>
      </c>
      <c r="B312" s="3">
        <v>6.9767441860586501E-10</v>
      </c>
      <c r="D312" t="s">
        <v>9</v>
      </c>
      <c r="E312" t="s">
        <v>14</v>
      </c>
      <c r="F312" s="2" t="s">
        <v>15</v>
      </c>
      <c r="H312" s="3"/>
    </row>
    <row r="313" spans="1:9" hidden="1" x14ac:dyDescent="0.2">
      <c r="A313" t="s">
        <v>57</v>
      </c>
      <c r="B313" s="3">
        <v>1.3953488372165768E-12</v>
      </c>
      <c r="D313" t="s">
        <v>9</v>
      </c>
      <c r="E313" t="s">
        <v>14</v>
      </c>
      <c r="F313" s="2" t="s">
        <v>15</v>
      </c>
      <c r="H313" s="3"/>
    </row>
    <row r="314" spans="1:9" hidden="1" x14ac:dyDescent="0.2">
      <c r="A314" t="s">
        <v>58</v>
      </c>
      <c r="B314" s="3">
        <v>4.9302325581458507E-10</v>
      </c>
      <c r="D314" t="s">
        <v>9</v>
      </c>
      <c r="E314" t="s">
        <v>14</v>
      </c>
      <c r="F314" s="2" t="s">
        <v>15</v>
      </c>
      <c r="H314" s="3"/>
    </row>
    <row r="315" spans="1:9" hidden="1" x14ac:dyDescent="0.2">
      <c r="A315" t="s">
        <v>59</v>
      </c>
      <c r="B315" s="3">
        <v>3.7969387682723317E-6</v>
      </c>
      <c r="D315" t="s">
        <v>9</v>
      </c>
      <c r="E315" t="s">
        <v>14</v>
      </c>
      <c r="F315" s="2" t="s">
        <v>15</v>
      </c>
      <c r="H315" s="3"/>
    </row>
    <row r="316" spans="1:9" hidden="1" x14ac:dyDescent="0.2">
      <c r="A316" t="s">
        <v>60</v>
      </c>
      <c r="B316" s="3">
        <v>5.966645671897956E-10</v>
      </c>
      <c r="D316" t="s">
        <v>9</v>
      </c>
      <c r="E316" t="s">
        <v>14</v>
      </c>
      <c r="F316" s="2" t="s">
        <v>15</v>
      </c>
      <c r="H316" s="3"/>
    </row>
    <row r="317" spans="1:9" hidden="1" x14ac:dyDescent="0.2">
      <c r="A317" t="s">
        <v>62</v>
      </c>
      <c r="B317" s="3">
        <v>1.6706607881343357E-7</v>
      </c>
      <c r="D317" t="s">
        <v>9</v>
      </c>
      <c r="E317" t="s">
        <v>14</v>
      </c>
      <c r="F317" s="2" t="s">
        <v>15</v>
      </c>
      <c r="H317" s="3"/>
    </row>
    <row r="318" spans="1:9" hidden="1" x14ac:dyDescent="0.2">
      <c r="A318" t="s">
        <v>63</v>
      </c>
      <c r="B318" s="3">
        <v>5.9666456718979566E-9</v>
      </c>
      <c r="D318" t="s">
        <v>9</v>
      </c>
      <c r="E318" t="s">
        <v>14</v>
      </c>
      <c r="F318" s="2" t="s">
        <v>15</v>
      </c>
      <c r="H318" s="3"/>
    </row>
    <row r="319" spans="1:9" hidden="1" x14ac:dyDescent="0.2">
      <c r="A319" t="s">
        <v>64</v>
      </c>
      <c r="B319" s="3">
        <v>1.2116279069793652E-9</v>
      </c>
      <c r="D319" t="s">
        <v>9</v>
      </c>
      <c r="E319" t="s">
        <v>14</v>
      </c>
      <c r="F319" s="2" t="s">
        <v>15</v>
      </c>
      <c r="H319" s="3"/>
    </row>
    <row r="320" spans="1:9" hidden="1" x14ac:dyDescent="0.2">
      <c r="A320" t="s">
        <v>65</v>
      </c>
      <c r="B320" s="3">
        <v>1.2325581395334337E-10</v>
      </c>
      <c r="D320" t="s">
        <v>9</v>
      </c>
      <c r="E320" t="s">
        <v>14</v>
      </c>
      <c r="F320" s="2" t="s">
        <v>15</v>
      </c>
      <c r="H320" s="3"/>
    </row>
    <row r="321" spans="1:8" hidden="1" x14ac:dyDescent="0.2">
      <c r="A321" t="s">
        <v>66</v>
      </c>
      <c r="B321" s="3">
        <v>4.890693292186907E-8</v>
      </c>
      <c r="D321" t="s">
        <v>9</v>
      </c>
      <c r="E321" t="s">
        <v>14</v>
      </c>
      <c r="F321" s="2" t="s">
        <v>15</v>
      </c>
      <c r="H321" s="3"/>
    </row>
    <row r="322" spans="1:8" hidden="1" x14ac:dyDescent="0.2">
      <c r="A322" t="s">
        <v>68</v>
      </c>
      <c r="B322" s="3">
        <v>1.6155687597619975E-6</v>
      </c>
      <c r="D322" t="s">
        <v>9</v>
      </c>
      <c r="E322" t="s">
        <v>14</v>
      </c>
      <c r="F322" s="2" t="s">
        <v>15</v>
      </c>
      <c r="H322" s="3"/>
    </row>
    <row r="323" spans="1:8" hidden="1" x14ac:dyDescent="0.2">
      <c r="A323" t="s">
        <v>69</v>
      </c>
      <c r="B323" s="3">
        <v>2.0465116279127991E-10</v>
      </c>
      <c r="D323" t="s">
        <v>9</v>
      </c>
      <c r="E323" t="s">
        <v>14</v>
      </c>
      <c r="F323" s="2" t="s">
        <v>15</v>
      </c>
      <c r="H323" s="3"/>
    </row>
    <row r="324" spans="1:8" hidden="1" x14ac:dyDescent="0.2">
      <c r="A324" t="s">
        <v>70</v>
      </c>
      <c r="B324" s="3">
        <v>3.1855518160413698E-5</v>
      </c>
      <c r="D324" t="s">
        <v>9</v>
      </c>
      <c r="E324" t="s">
        <v>14</v>
      </c>
      <c r="F324" s="2" t="s">
        <v>15</v>
      </c>
      <c r="H324" s="3"/>
    </row>
    <row r="325" spans="1:8" hidden="1" x14ac:dyDescent="0.2">
      <c r="A325" t="s">
        <v>71</v>
      </c>
      <c r="B325" s="3">
        <v>1.8186046511685154E-9</v>
      </c>
      <c r="D325" t="s">
        <v>9</v>
      </c>
      <c r="E325" t="s">
        <v>14</v>
      </c>
      <c r="F325" s="2" t="s">
        <v>15</v>
      </c>
      <c r="H325" s="3"/>
    </row>
    <row r="326" spans="1:8" hidden="1" x14ac:dyDescent="0.2">
      <c r="A326" t="s">
        <v>72</v>
      </c>
      <c r="B326" s="3">
        <v>2.8746541895445575E-7</v>
      </c>
      <c r="D326" t="s">
        <v>9</v>
      </c>
      <c r="E326" t="s">
        <v>14</v>
      </c>
      <c r="F326" s="2" t="s">
        <v>15</v>
      </c>
      <c r="H326" s="3"/>
    </row>
    <row r="327" spans="1:8" hidden="1" x14ac:dyDescent="0.2">
      <c r="A327" t="s">
        <v>73</v>
      </c>
      <c r="B327" s="3">
        <v>1.193329134380803E-9</v>
      </c>
      <c r="D327" t="s">
        <v>9</v>
      </c>
      <c r="E327" t="s">
        <v>14</v>
      </c>
      <c r="F327" s="2" t="s">
        <v>15</v>
      </c>
      <c r="H327" s="3"/>
    </row>
    <row r="328" spans="1:8" hidden="1" x14ac:dyDescent="0.2">
      <c r="A328" t="s">
        <v>74</v>
      </c>
      <c r="B328" s="3">
        <v>1.9888818906326523E-9</v>
      </c>
      <c r="D328" t="s">
        <v>9</v>
      </c>
      <c r="E328" t="s">
        <v>14</v>
      </c>
      <c r="F328" s="2" t="s">
        <v>15</v>
      </c>
      <c r="H328" s="3"/>
    </row>
    <row r="329" spans="1:8" hidden="1" x14ac:dyDescent="0.2">
      <c r="A329" t="s">
        <v>76</v>
      </c>
      <c r="B329" s="3">
        <v>2.3255813953488445E-12</v>
      </c>
      <c r="D329" t="s">
        <v>9</v>
      </c>
      <c r="E329" t="s">
        <v>14</v>
      </c>
      <c r="F329" s="2" t="s">
        <v>15</v>
      </c>
      <c r="H329" s="3"/>
    </row>
    <row r="330" spans="1:8" hidden="1" x14ac:dyDescent="0.2">
      <c r="A330" t="s">
        <v>77</v>
      </c>
      <c r="B330" s="3">
        <v>1.1137738587550121E-8</v>
      </c>
      <c r="D330" t="s">
        <v>9</v>
      </c>
      <c r="E330" t="s">
        <v>14</v>
      </c>
      <c r="F330" s="2" t="s">
        <v>15</v>
      </c>
      <c r="H330" s="3"/>
    </row>
    <row r="331" spans="1:8" hidden="1" x14ac:dyDescent="0.2">
      <c r="A331" t="s">
        <v>78</v>
      </c>
      <c r="B331" s="3">
        <v>3.7893614887488559E-7</v>
      </c>
      <c r="D331" t="s">
        <v>9</v>
      </c>
      <c r="E331" t="s">
        <v>14</v>
      </c>
      <c r="F331" s="2" t="s">
        <v>15</v>
      </c>
      <c r="H331" s="3"/>
    </row>
    <row r="332" spans="1:8" hidden="1" x14ac:dyDescent="0.2">
      <c r="A332" t="s">
        <v>79</v>
      </c>
      <c r="B332" s="3">
        <v>1.9888818906326521E-10</v>
      </c>
      <c r="D332" t="s">
        <v>9</v>
      </c>
      <c r="E332" t="s">
        <v>14</v>
      </c>
      <c r="F332" s="2" t="s">
        <v>15</v>
      </c>
      <c r="H332" s="3"/>
    </row>
    <row r="333" spans="1:8" hidden="1" x14ac:dyDescent="0.2">
      <c r="A333" t="s">
        <v>80</v>
      </c>
      <c r="B333" s="3">
        <v>4.04186046512172E-8</v>
      </c>
      <c r="D333" t="s">
        <v>9</v>
      </c>
      <c r="E333" t="s">
        <v>14</v>
      </c>
      <c r="F333" s="2" t="s">
        <v>15</v>
      </c>
      <c r="H333" s="3"/>
    </row>
    <row r="334" spans="1:8" hidden="1" x14ac:dyDescent="0.2">
      <c r="A334" t="s">
        <v>81</v>
      </c>
      <c r="B334" s="3">
        <v>1.9491042528173333E-8</v>
      </c>
      <c r="D334" t="s">
        <v>9</v>
      </c>
      <c r="E334" t="s">
        <v>14</v>
      </c>
      <c r="F334" s="2" t="s">
        <v>15</v>
      </c>
      <c r="H334" s="3"/>
    </row>
    <row r="335" spans="1:8" hidden="1" x14ac:dyDescent="0.2">
      <c r="A335" t="s">
        <v>82</v>
      </c>
      <c r="B335" s="3">
        <v>7.9555275625427259E-9</v>
      </c>
      <c r="D335" t="s">
        <v>9</v>
      </c>
      <c r="E335" t="s">
        <v>14</v>
      </c>
      <c r="F335" s="2" t="s">
        <v>15</v>
      </c>
      <c r="H335" s="3"/>
    </row>
    <row r="336" spans="1:8" hidden="1" x14ac:dyDescent="0.2"/>
    <row r="337" spans="1:12" hidden="1" x14ac:dyDescent="0.2">
      <c r="A337" s="1" t="s">
        <v>2</v>
      </c>
      <c r="B337" s="1" t="s">
        <v>133</v>
      </c>
      <c r="C337" s="2"/>
      <c r="D337" s="2"/>
      <c r="E337" s="2"/>
      <c r="F337" s="2"/>
      <c r="G337" s="2"/>
      <c r="H337" s="2"/>
    </row>
    <row r="338" spans="1:12" hidden="1" x14ac:dyDescent="0.2">
      <c r="A338" s="2" t="s">
        <v>3</v>
      </c>
      <c r="B338" s="2" t="s">
        <v>18</v>
      </c>
      <c r="C338" s="2"/>
      <c r="D338" s="2"/>
      <c r="E338" s="2"/>
      <c r="F338" s="2"/>
      <c r="G338" s="2"/>
      <c r="H338" s="2"/>
      <c r="I338" s="2"/>
      <c r="J338" s="2"/>
      <c r="K338" s="2"/>
      <c r="L338" s="2"/>
    </row>
    <row r="339" spans="1:12" hidden="1" x14ac:dyDescent="0.2">
      <c r="A339" s="2" t="s">
        <v>4</v>
      </c>
      <c r="B339" s="2">
        <v>1</v>
      </c>
      <c r="C339" s="2"/>
      <c r="D339" s="2"/>
      <c r="E339" s="2"/>
      <c r="F339" s="2"/>
      <c r="G339" s="2"/>
      <c r="H339" s="2"/>
      <c r="I339" s="2"/>
      <c r="J339" s="2"/>
      <c r="K339" s="2"/>
      <c r="L339" s="2"/>
    </row>
    <row r="340" spans="1:12" hidden="1" x14ac:dyDescent="0.2">
      <c r="A340" s="2" t="s">
        <v>5</v>
      </c>
      <c r="B340" s="2" t="s">
        <v>1</v>
      </c>
      <c r="C340" s="2"/>
      <c r="D340" s="2"/>
      <c r="E340" s="2"/>
      <c r="F340" s="2"/>
      <c r="G340" s="2"/>
      <c r="H340" s="2"/>
      <c r="I340" s="2"/>
      <c r="J340" s="2"/>
    </row>
    <row r="341" spans="1:12" hidden="1" x14ac:dyDescent="0.2">
      <c r="A341" s="2" t="s">
        <v>6</v>
      </c>
      <c r="B341" s="2" t="s">
        <v>7</v>
      </c>
      <c r="C341" s="2"/>
      <c r="D341" s="2"/>
      <c r="E341" s="2"/>
      <c r="F341" s="2"/>
      <c r="G341" s="2"/>
      <c r="H341" s="2"/>
      <c r="I341" s="2"/>
      <c r="J341" s="2"/>
      <c r="K341" s="2"/>
      <c r="L341" s="2"/>
    </row>
    <row r="342" spans="1:12" hidden="1" x14ac:dyDescent="0.2">
      <c r="A342" s="2" t="s">
        <v>8</v>
      </c>
      <c r="B342" s="2" t="s">
        <v>17</v>
      </c>
      <c r="C342" s="2"/>
      <c r="D342" s="2"/>
      <c r="E342" s="2"/>
      <c r="F342" s="2"/>
      <c r="G342" s="2"/>
      <c r="H342" s="2"/>
      <c r="I342" s="2"/>
      <c r="J342" s="2"/>
      <c r="K342" s="2"/>
      <c r="L342" s="2"/>
    </row>
    <row r="343" spans="1:12" hidden="1" x14ac:dyDescent="0.2">
      <c r="A343" s="1" t="s">
        <v>10</v>
      </c>
      <c r="B343" s="2"/>
      <c r="C343" s="2"/>
      <c r="D343" s="2"/>
      <c r="E343" s="2"/>
      <c r="F343" s="2"/>
      <c r="G343" s="2"/>
      <c r="H343" s="2"/>
      <c r="I343" s="2"/>
      <c r="J343" s="2"/>
      <c r="K343" s="2"/>
      <c r="L343" s="2"/>
    </row>
    <row r="344" spans="1:12" hidden="1" x14ac:dyDescent="0.2">
      <c r="A344" s="2" t="s">
        <v>11</v>
      </c>
      <c r="B344" s="2" t="s">
        <v>12</v>
      </c>
      <c r="C344" s="2" t="s">
        <v>3</v>
      </c>
      <c r="D344" s="2" t="s">
        <v>8</v>
      </c>
      <c r="E344" s="2" t="s">
        <v>13</v>
      </c>
      <c r="F344" s="2" t="s">
        <v>6</v>
      </c>
      <c r="G344" s="2" t="s">
        <v>5</v>
      </c>
      <c r="H344" s="2"/>
      <c r="I344" s="2"/>
      <c r="J344" s="2"/>
      <c r="K344" s="2"/>
    </row>
    <row r="345" spans="1:12" hidden="1" x14ac:dyDescent="0.2">
      <c r="A345" s="2" t="str">
        <f>B337</f>
        <v>diesel from coal, burned in heavy-duty vehicle</v>
      </c>
      <c r="B345" s="2">
        <v>1</v>
      </c>
      <c r="C345" s="2" t="str">
        <f>B338</f>
        <v>RER</v>
      </c>
      <c r="D345" s="2" t="str">
        <f>B342</f>
        <v>megajoule</v>
      </c>
      <c r="E345" s="2"/>
      <c r="F345" s="2" t="s">
        <v>19</v>
      </c>
      <c r="G345" s="2" t="str">
        <f>B340</f>
        <v>heat</v>
      </c>
      <c r="H345" s="2"/>
      <c r="I345" s="2"/>
      <c r="J345" s="2"/>
      <c r="K345" s="2"/>
      <c r="L345" s="2"/>
    </row>
    <row r="346" spans="1:12" hidden="1" x14ac:dyDescent="0.2">
      <c r="A346" s="2" t="s">
        <v>134</v>
      </c>
      <c r="B346">
        <f>1/43</f>
        <v>2.3255813953488372E-2</v>
      </c>
      <c r="C346" t="s">
        <v>18</v>
      </c>
      <c r="D346" t="s">
        <v>9</v>
      </c>
      <c r="F346" t="s">
        <v>23</v>
      </c>
      <c r="G346" t="s">
        <v>135</v>
      </c>
    </row>
    <row r="347" spans="1:12" hidden="1" x14ac:dyDescent="0.2">
      <c r="A347" s="2" t="s">
        <v>147</v>
      </c>
      <c r="B347">
        <f>1000/1000000/8.57</f>
        <v>1.1668611435239206E-4</v>
      </c>
      <c r="C347" t="s">
        <v>18</v>
      </c>
      <c r="D347" t="s">
        <v>9</v>
      </c>
      <c r="F347" t="s">
        <v>23</v>
      </c>
      <c r="G347" t="s">
        <v>147</v>
      </c>
    </row>
    <row r="348" spans="1:12" hidden="1" x14ac:dyDescent="0.2">
      <c r="A348" t="s">
        <v>46</v>
      </c>
      <c r="B348" s="3">
        <v>9.0891902402005496E-8</v>
      </c>
      <c r="D348" t="s">
        <v>9</v>
      </c>
      <c r="E348" t="s">
        <v>14</v>
      </c>
      <c r="F348" s="2" t="s">
        <v>15</v>
      </c>
      <c r="H348" s="3"/>
      <c r="J348" s="3"/>
    </row>
    <row r="349" spans="1:12" hidden="1" x14ac:dyDescent="0.2">
      <c r="A349" t="s">
        <v>48</v>
      </c>
      <c r="B349" s="3">
        <v>3.5203209464194309E-8</v>
      </c>
      <c r="D349" t="s">
        <v>9</v>
      </c>
      <c r="E349" t="s">
        <v>14</v>
      </c>
      <c r="F349" s="2" t="s">
        <v>15</v>
      </c>
      <c r="H349" s="3"/>
    </row>
    <row r="350" spans="1:12" hidden="1" x14ac:dyDescent="0.2">
      <c r="A350" t="s">
        <v>49</v>
      </c>
      <c r="B350" s="3">
        <v>2.2775546498939349E-7</v>
      </c>
      <c r="D350" t="s">
        <v>9</v>
      </c>
      <c r="E350" t="s">
        <v>14</v>
      </c>
      <c r="F350" s="2" t="s">
        <v>15</v>
      </c>
      <c r="H350" s="3"/>
    </row>
    <row r="351" spans="1:12" hidden="1" x14ac:dyDescent="0.2">
      <c r="A351" t="s">
        <v>91</v>
      </c>
      <c r="B351" s="3">
        <v>2.3255813953488445E-12</v>
      </c>
      <c r="D351" t="s">
        <v>9</v>
      </c>
      <c r="E351" t="s">
        <v>14</v>
      </c>
      <c r="F351" s="2" t="s">
        <v>15</v>
      </c>
      <c r="H351" s="3"/>
    </row>
    <row r="352" spans="1:12" hidden="1" x14ac:dyDescent="0.2">
      <c r="A352" t="s">
        <v>50</v>
      </c>
      <c r="B352" s="3">
        <v>2.7247681901736397E-8</v>
      </c>
      <c r="D352" t="s">
        <v>9</v>
      </c>
      <c r="E352" t="s">
        <v>14</v>
      </c>
      <c r="F352" s="2" t="s">
        <v>15</v>
      </c>
      <c r="H352" s="3"/>
    </row>
    <row r="353" spans="1:9" hidden="1" x14ac:dyDescent="0.2">
      <c r="A353" t="s">
        <v>51</v>
      </c>
      <c r="B353" s="3">
        <v>1.3922173234392214E-9</v>
      </c>
      <c r="D353" t="s">
        <v>9</v>
      </c>
      <c r="E353" t="s">
        <v>14</v>
      </c>
      <c r="F353" s="2" t="s">
        <v>15</v>
      </c>
      <c r="H353" s="3"/>
    </row>
    <row r="354" spans="1:9" hidden="1" x14ac:dyDescent="0.2">
      <c r="A354" t="s">
        <v>52</v>
      </c>
      <c r="B354" s="3">
        <v>2.9833228359550366E-9</v>
      </c>
      <c r="D354" t="s">
        <v>9</v>
      </c>
      <c r="E354" t="s">
        <v>14</v>
      </c>
      <c r="F354" s="2" t="s">
        <v>15</v>
      </c>
      <c r="H354" s="3"/>
    </row>
    <row r="355" spans="1:9" hidden="1" x14ac:dyDescent="0.2">
      <c r="A355" t="s">
        <v>53</v>
      </c>
      <c r="B355" s="3">
        <v>2.0232558139597954E-10</v>
      </c>
      <c r="D355" t="s">
        <v>9</v>
      </c>
      <c r="E355" t="s">
        <v>14</v>
      </c>
      <c r="F355" s="2" t="s">
        <v>15</v>
      </c>
      <c r="H355" s="3"/>
    </row>
    <row r="356" spans="1:9" hidden="1" x14ac:dyDescent="0.2">
      <c r="A356" t="s">
        <v>54</v>
      </c>
      <c r="B356">
        <f>B346*3.15</f>
        <v>7.3255813953488375E-2</v>
      </c>
      <c r="D356" t="s">
        <v>9</v>
      </c>
      <c r="E356" t="s">
        <v>14</v>
      </c>
      <c r="F356" s="2" t="s">
        <v>15</v>
      </c>
      <c r="H356" s="3"/>
      <c r="I356" s="3"/>
    </row>
    <row r="357" spans="1:9" hidden="1" x14ac:dyDescent="0.2">
      <c r="A357" t="s">
        <v>55</v>
      </c>
      <c r="B357" s="3">
        <v>6.3521092350262397E-5</v>
      </c>
      <c r="D357" t="s">
        <v>9</v>
      </c>
      <c r="E357" t="s">
        <v>14</v>
      </c>
      <c r="F357" s="2" t="s">
        <v>15</v>
      </c>
      <c r="H357" s="3"/>
    </row>
    <row r="358" spans="1:9" hidden="1" x14ac:dyDescent="0.2">
      <c r="A358" t="s">
        <v>56</v>
      </c>
      <c r="B358" s="3">
        <v>6.9767441860586501E-10</v>
      </c>
      <c r="D358" t="s">
        <v>9</v>
      </c>
      <c r="E358" t="s">
        <v>14</v>
      </c>
      <c r="F358" s="2" t="s">
        <v>15</v>
      </c>
      <c r="H358" s="3"/>
    </row>
    <row r="359" spans="1:9" hidden="1" x14ac:dyDescent="0.2">
      <c r="A359" t="s">
        <v>57</v>
      </c>
      <c r="B359" s="3">
        <v>1.3953488372165768E-12</v>
      </c>
      <c r="D359" t="s">
        <v>9</v>
      </c>
      <c r="E359" t="s">
        <v>14</v>
      </c>
      <c r="F359" s="2" t="s">
        <v>15</v>
      </c>
      <c r="H359" s="3"/>
    </row>
    <row r="360" spans="1:9" hidden="1" x14ac:dyDescent="0.2">
      <c r="A360" t="s">
        <v>58</v>
      </c>
      <c r="B360" s="3">
        <v>4.9302325581458507E-10</v>
      </c>
      <c r="D360" t="s">
        <v>9</v>
      </c>
      <c r="E360" t="s">
        <v>14</v>
      </c>
      <c r="F360" s="2" t="s">
        <v>15</v>
      </c>
      <c r="H360" s="3"/>
    </row>
    <row r="361" spans="1:9" hidden="1" x14ac:dyDescent="0.2">
      <c r="A361" t="s">
        <v>59</v>
      </c>
      <c r="B361" s="3">
        <v>3.7969387682723317E-6</v>
      </c>
      <c r="D361" t="s">
        <v>9</v>
      </c>
      <c r="E361" t="s">
        <v>14</v>
      </c>
      <c r="F361" s="2" t="s">
        <v>15</v>
      </c>
      <c r="H361" s="3"/>
    </row>
    <row r="362" spans="1:9" hidden="1" x14ac:dyDescent="0.2">
      <c r="A362" t="s">
        <v>60</v>
      </c>
      <c r="B362" s="3">
        <v>5.966645671897956E-10</v>
      </c>
      <c r="D362" t="s">
        <v>9</v>
      </c>
      <c r="E362" t="s">
        <v>14</v>
      </c>
      <c r="F362" s="2" t="s">
        <v>15</v>
      </c>
      <c r="H362" s="3"/>
    </row>
    <row r="363" spans="1:9" hidden="1" x14ac:dyDescent="0.2">
      <c r="A363" t="s">
        <v>62</v>
      </c>
      <c r="B363" s="3">
        <v>1.6706607881343357E-7</v>
      </c>
      <c r="D363" t="s">
        <v>9</v>
      </c>
      <c r="E363" t="s">
        <v>14</v>
      </c>
      <c r="F363" s="2" t="s">
        <v>15</v>
      </c>
      <c r="H363" s="3"/>
    </row>
    <row r="364" spans="1:9" hidden="1" x14ac:dyDescent="0.2">
      <c r="A364" t="s">
        <v>63</v>
      </c>
      <c r="B364" s="3">
        <v>5.9666456718979566E-9</v>
      </c>
      <c r="D364" t="s">
        <v>9</v>
      </c>
      <c r="E364" t="s">
        <v>14</v>
      </c>
      <c r="F364" s="2" t="s">
        <v>15</v>
      </c>
      <c r="H364" s="3"/>
    </row>
    <row r="365" spans="1:9" hidden="1" x14ac:dyDescent="0.2">
      <c r="A365" t="s">
        <v>64</v>
      </c>
      <c r="B365" s="3">
        <v>1.2116279069793652E-9</v>
      </c>
      <c r="D365" t="s">
        <v>9</v>
      </c>
      <c r="E365" t="s">
        <v>14</v>
      </c>
      <c r="F365" s="2" t="s">
        <v>15</v>
      </c>
      <c r="H365" s="3"/>
    </row>
    <row r="366" spans="1:9" hidden="1" x14ac:dyDescent="0.2">
      <c r="A366" t="s">
        <v>65</v>
      </c>
      <c r="B366" s="3">
        <v>1.2325581395334337E-10</v>
      </c>
      <c r="D366" t="s">
        <v>9</v>
      </c>
      <c r="E366" t="s">
        <v>14</v>
      </c>
      <c r="F366" s="2" t="s">
        <v>15</v>
      </c>
      <c r="H366" s="3"/>
    </row>
    <row r="367" spans="1:9" hidden="1" x14ac:dyDescent="0.2">
      <c r="A367" t="s">
        <v>66</v>
      </c>
      <c r="B367" s="3">
        <v>4.890693292186907E-8</v>
      </c>
      <c r="D367" t="s">
        <v>9</v>
      </c>
      <c r="E367" t="s">
        <v>14</v>
      </c>
      <c r="F367" s="2" t="s">
        <v>15</v>
      </c>
      <c r="H367" s="3"/>
    </row>
    <row r="368" spans="1:9" hidden="1" x14ac:dyDescent="0.2">
      <c r="A368" t="s">
        <v>68</v>
      </c>
      <c r="B368" s="3">
        <v>1.6155687597619975E-6</v>
      </c>
      <c r="D368" t="s">
        <v>9</v>
      </c>
      <c r="E368" t="s">
        <v>14</v>
      </c>
      <c r="F368" s="2" t="s">
        <v>15</v>
      </c>
      <c r="H368" s="3"/>
    </row>
    <row r="369" spans="1:8" hidden="1" x14ac:dyDescent="0.2">
      <c r="A369" t="s">
        <v>69</v>
      </c>
      <c r="B369" s="3">
        <v>2.0465116279127991E-10</v>
      </c>
      <c r="D369" t="s">
        <v>9</v>
      </c>
      <c r="E369" t="s">
        <v>14</v>
      </c>
      <c r="F369" s="2" t="s">
        <v>15</v>
      </c>
      <c r="H369" s="3"/>
    </row>
    <row r="370" spans="1:8" hidden="1" x14ac:dyDescent="0.2">
      <c r="A370" t="s">
        <v>70</v>
      </c>
      <c r="B370" s="3">
        <v>3.1855518160413698E-5</v>
      </c>
      <c r="D370" t="s">
        <v>9</v>
      </c>
      <c r="E370" t="s">
        <v>14</v>
      </c>
      <c r="F370" s="2" t="s">
        <v>15</v>
      </c>
      <c r="H370" s="3"/>
    </row>
    <row r="371" spans="1:8" hidden="1" x14ac:dyDescent="0.2">
      <c r="A371" t="s">
        <v>71</v>
      </c>
      <c r="B371" s="3">
        <v>1.8186046511685154E-9</v>
      </c>
      <c r="D371" t="s">
        <v>9</v>
      </c>
      <c r="E371" t="s">
        <v>14</v>
      </c>
      <c r="F371" s="2" t="s">
        <v>15</v>
      </c>
      <c r="H371" s="3"/>
    </row>
    <row r="372" spans="1:8" hidden="1" x14ac:dyDescent="0.2">
      <c r="A372" t="s">
        <v>72</v>
      </c>
      <c r="B372" s="3">
        <v>2.8746541895445575E-7</v>
      </c>
      <c r="D372" t="s">
        <v>9</v>
      </c>
      <c r="E372" t="s">
        <v>14</v>
      </c>
      <c r="F372" s="2" t="s">
        <v>15</v>
      </c>
      <c r="H372" s="3"/>
    </row>
    <row r="373" spans="1:8" hidden="1" x14ac:dyDescent="0.2">
      <c r="A373" t="s">
        <v>73</v>
      </c>
      <c r="B373" s="3">
        <v>1.193329134380803E-9</v>
      </c>
      <c r="D373" t="s">
        <v>9</v>
      </c>
      <c r="E373" t="s">
        <v>14</v>
      </c>
      <c r="F373" s="2" t="s">
        <v>15</v>
      </c>
      <c r="H373" s="3"/>
    </row>
    <row r="374" spans="1:8" hidden="1" x14ac:dyDescent="0.2">
      <c r="A374" t="s">
        <v>74</v>
      </c>
      <c r="B374" s="3">
        <v>1.9888818906326523E-9</v>
      </c>
      <c r="D374" t="s">
        <v>9</v>
      </c>
      <c r="E374" t="s">
        <v>14</v>
      </c>
      <c r="F374" s="2" t="s">
        <v>15</v>
      </c>
      <c r="H374" s="3"/>
    </row>
    <row r="375" spans="1:8" hidden="1" x14ac:dyDescent="0.2">
      <c r="A375" t="s">
        <v>76</v>
      </c>
      <c r="B375" s="3">
        <v>2.3255813953488445E-12</v>
      </c>
      <c r="D375" t="s">
        <v>9</v>
      </c>
      <c r="E375" t="s">
        <v>14</v>
      </c>
      <c r="F375" s="2" t="s">
        <v>15</v>
      </c>
      <c r="H375" s="3"/>
    </row>
    <row r="376" spans="1:8" hidden="1" x14ac:dyDescent="0.2">
      <c r="A376" t="s">
        <v>77</v>
      </c>
      <c r="B376" s="3">
        <v>1.1137738587550121E-8</v>
      </c>
      <c r="D376" t="s">
        <v>9</v>
      </c>
      <c r="E376" t="s">
        <v>14</v>
      </c>
      <c r="F376" s="2" t="s">
        <v>15</v>
      </c>
      <c r="H376" s="3"/>
    </row>
    <row r="377" spans="1:8" hidden="1" x14ac:dyDescent="0.2">
      <c r="A377" t="s">
        <v>78</v>
      </c>
      <c r="B377" s="3">
        <v>3.7893614887488559E-7</v>
      </c>
      <c r="D377" t="s">
        <v>9</v>
      </c>
      <c r="E377" t="s">
        <v>14</v>
      </c>
      <c r="F377" s="2" t="s">
        <v>15</v>
      </c>
      <c r="H377" s="3"/>
    </row>
    <row r="378" spans="1:8" hidden="1" x14ac:dyDescent="0.2">
      <c r="A378" t="s">
        <v>79</v>
      </c>
      <c r="B378" s="3">
        <v>1.9888818906326521E-10</v>
      </c>
      <c r="D378" t="s">
        <v>9</v>
      </c>
      <c r="E378" t="s">
        <v>14</v>
      </c>
      <c r="F378" s="2" t="s">
        <v>15</v>
      </c>
      <c r="H378" s="3"/>
    </row>
    <row r="379" spans="1:8" hidden="1" x14ac:dyDescent="0.2">
      <c r="A379" t="s">
        <v>80</v>
      </c>
      <c r="B379" s="3">
        <v>4.04186046512172E-8</v>
      </c>
      <c r="D379" t="s">
        <v>9</v>
      </c>
      <c r="E379" t="s">
        <v>14</v>
      </c>
      <c r="F379" s="2" t="s">
        <v>15</v>
      </c>
      <c r="H379" s="3"/>
    </row>
    <row r="380" spans="1:8" hidden="1" x14ac:dyDescent="0.2">
      <c r="A380" t="s">
        <v>81</v>
      </c>
      <c r="B380" s="3">
        <v>1.9491042528173333E-8</v>
      </c>
      <c r="D380" t="s">
        <v>9</v>
      </c>
      <c r="E380" t="s">
        <v>14</v>
      </c>
      <c r="F380" s="2" t="s">
        <v>15</v>
      </c>
      <c r="H380" s="3"/>
    </row>
    <row r="381" spans="1:8" hidden="1" x14ac:dyDescent="0.2">
      <c r="A381" t="s">
        <v>82</v>
      </c>
      <c r="B381" s="3">
        <v>7.9555275625427259E-9</v>
      </c>
      <c r="D381" t="s">
        <v>9</v>
      </c>
      <c r="E381" t="s">
        <v>14</v>
      </c>
      <c r="F381" s="2" t="s">
        <v>15</v>
      </c>
      <c r="H381" s="3"/>
    </row>
    <row r="382" spans="1:8" hidden="1" x14ac:dyDescent="0.2"/>
    <row r="383" spans="1:8" hidden="1" x14ac:dyDescent="0.2">
      <c r="A383" s="1" t="s">
        <v>2</v>
      </c>
      <c r="B383" s="1" t="s">
        <v>200</v>
      </c>
    </row>
    <row r="384" spans="1:8" hidden="1" x14ac:dyDescent="0.2">
      <c r="A384" t="s">
        <v>154</v>
      </c>
      <c r="B384" t="s">
        <v>201</v>
      </c>
    </row>
    <row r="385" spans="1:8" hidden="1" x14ac:dyDescent="0.2">
      <c r="A385" t="s">
        <v>202</v>
      </c>
      <c r="B385" t="s">
        <v>203</v>
      </c>
    </row>
    <row r="386" spans="1:8" hidden="1" x14ac:dyDescent="0.2">
      <c r="A386" t="s">
        <v>3</v>
      </c>
      <c r="B386" t="s">
        <v>18</v>
      </c>
    </row>
    <row r="387" spans="1:8" hidden="1" x14ac:dyDescent="0.2">
      <c r="A387" t="s">
        <v>4</v>
      </c>
      <c r="B387">
        <v>1</v>
      </c>
    </row>
    <row r="388" spans="1:8" hidden="1" x14ac:dyDescent="0.2">
      <c r="A388" t="s">
        <v>5</v>
      </c>
      <c r="B388" t="s">
        <v>1</v>
      </c>
    </row>
    <row r="389" spans="1:8" hidden="1" x14ac:dyDescent="0.2">
      <c r="A389" t="s">
        <v>6</v>
      </c>
      <c r="B389" t="s">
        <v>7</v>
      </c>
    </row>
    <row r="390" spans="1:8" hidden="1" x14ac:dyDescent="0.2">
      <c r="A390" t="s">
        <v>8</v>
      </c>
      <c r="B390" t="s">
        <v>17</v>
      </c>
    </row>
    <row r="391" spans="1:8" hidden="1" x14ac:dyDescent="0.2">
      <c r="A391" s="1" t="s">
        <v>10</v>
      </c>
    </row>
    <row r="392" spans="1:8" hidden="1" x14ac:dyDescent="0.2">
      <c r="A392" t="s">
        <v>11</v>
      </c>
      <c r="B392" t="s">
        <v>12</v>
      </c>
      <c r="C392" t="s">
        <v>3</v>
      </c>
      <c r="D392" t="s">
        <v>8</v>
      </c>
      <c r="E392" t="s">
        <v>13</v>
      </c>
      <c r="F392" t="s">
        <v>6</v>
      </c>
      <c r="G392" t="s">
        <v>5</v>
      </c>
    </row>
    <row r="393" spans="1:8" hidden="1" x14ac:dyDescent="0.2">
      <c r="A393" t="s">
        <v>200</v>
      </c>
      <c r="B393">
        <v>1</v>
      </c>
      <c r="C393" t="s">
        <v>18</v>
      </c>
      <c r="D393" t="s">
        <v>17</v>
      </c>
      <c r="F393" t="s">
        <v>19</v>
      </c>
      <c r="G393" t="s">
        <v>1</v>
      </c>
    </row>
    <row r="394" spans="1:8" hidden="1" x14ac:dyDescent="0.2">
      <c r="A394" t="s">
        <v>204</v>
      </c>
      <c r="B394">
        <v>8.4039805756723712E-6</v>
      </c>
      <c r="C394" t="s">
        <v>18</v>
      </c>
      <c r="D394" t="s">
        <v>9</v>
      </c>
      <c r="F394" t="s">
        <v>23</v>
      </c>
      <c r="G394" t="s">
        <v>205</v>
      </c>
    </row>
    <row r="395" spans="1:8" hidden="1" x14ac:dyDescent="0.2">
      <c r="A395" t="s">
        <v>147</v>
      </c>
      <c r="B395">
        <v>1.3427927506200167E-4</v>
      </c>
      <c r="C395" t="s">
        <v>18</v>
      </c>
      <c r="D395" t="s">
        <v>9</v>
      </c>
      <c r="F395" t="s">
        <v>23</v>
      </c>
      <c r="G395" t="s">
        <v>147</v>
      </c>
    </row>
    <row r="396" spans="1:8" hidden="1" x14ac:dyDescent="0.2">
      <c r="A396" s="2" t="s">
        <v>121</v>
      </c>
      <c r="B396">
        <f>1/43</f>
        <v>2.3255813953488372E-2</v>
      </c>
      <c r="C396" t="s">
        <v>27</v>
      </c>
      <c r="D396" t="s">
        <v>9</v>
      </c>
      <c r="F396" t="s">
        <v>23</v>
      </c>
      <c r="G396" t="s">
        <v>45</v>
      </c>
    </row>
    <row r="397" spans="1:8" hidden="1" x14ac:dyDescent="0.2">
      <c r="A397" t="s">
        <v>46</v>
      </c>
      <c r="B397" s="3">
        <v>7.1455665432553858E-7</v>
      </c>
      <c r="D397" t="s">
        <v>9</v>
      </c>
      <c r="E397" t="s">
        <v>14</v>
      </c>
      <c r="F397" s="2" t="s">
        <v>15</v>
      </c>
      <c r="H397" s="3"/>
    </row>
    <row r="398" spans="1:8" hidden="1" x14ac:dyDescent="0.2">
      <c r="A398" t="s">
        <v>47</v>
      </c>
      <c r="B398" s="3">
        <v>3.2468920124586623E-7</v>
      </c>
      <c r="D398" t="s">
        <v>9</v>
      </c>
      <c r="E398" t="s">
        <v>14</v>
      </c>
      <c r="F398" s="2" t="s">
        <v>15</v>
      </c>
      <c r="H398" s="3"/>
    </row>
    <row r="399" spans="1:8" hidden="1" x14ac:dyDescent="0.2">
      <c r="A399" t="s">
        <v>48</v>
      </c>
      <c r="B399" s="3">
        <v>3.9534349472964383E-7</v>
      </c>
      <c r="D399" t="s">
        <v>9</v>
      </c>
      <c r="E399" t="s">
        <v>14</v>
      </c>
      <c r="F399" s="2" t="s">
        <v>15</v>
      </c>
      <c r="H399" s="3"/>
    </row>
    <row r="400" spans="1:8" hidden="1" x14ac:dyDescent="0.2">
      <c r="A400" t="s">
        <v>49</v>
      </c>
      <c r="B400" s="3">
        <v>3.7209280955662761E-7</v>
      </c>
      <c r="D400" t="s">
        <v>9</v>
      </c>
      <c r="E400" t="s">
        <v>14</v>
      </c>
      <c r="F400" s="2" t="s">
        <v>15</v>
      </c>
      <c r="H400" s="3"/>
    </row>
    <row r="401" spans="1:8" hidden="1" x14ac:dyDescent="0.2">
      <c r="A401" t="s">
        <v>50</v>
      </c>
      <c r="B401" s="3">
        <v>9.4995966427857817E-8</v>
      </c>
      <c r="D401" t="s">
        <v>9</v>
      </c>
      <c r="E401" t="s">
        <v>14</v>
      </c>
      <c r="F401" s="2" t="s">
        <v>15</v>
      </c>
      <c r="H401" s="3"/>
    </row>
    <row r="402" spans="1:8" hidden="1" x14ac:dyDescent="0.2">
      <c r="A402" t="s">
        <v>51</v>
      </c>
      <c r="B402" s="3">
        <v>2.186743705223342E-7</v>
      </c>
      <c r="D402" t="s">
        <v>9</v>
      </c>
      <c r="E402" t="s">
        <v>14</v>
      </c>
      <c r="F402" s="2" t="s">
        <v>15</v>
      </c>
      <c r="H402" s="3"/>
    </row>
    <row r="403" spans="1:8" hidden="1" x14ac:dyDescent="0.2">
      <c r="A403" t="s">
        <v>52</v>
      </c>
      <c r="B403" s="3">
        <v>1.2147463123534157E-8</v>
      </c>
      <c r="D403" t="s">
        <v>9</v>
      </c>
      <c r="E403" t="s">
        <v>14</v>
      </c>
      <c r="F403" s="2" t="s">
        <v>15</v>
      </c>
      <c r="H403" s="3"/>
    </row>
    <row r="404" spans="1:8" hidden="1" x14ac:dyDescent="0.2">
      <c r="A404" t="s">
        <v>53</v>
      </c>
      <c r="B404" s="3">
        <v>2.3255800597289225E-10</v>
      </c>
      <c r="D404" t="s">
        <v>9</v>
      </c>
      <c r="E404" t="s">
        <v>14</v>
      </c>
      <c r="F404" s="2" t="s">
        <v>15</v>
      </c>
      <c r="H404" s="3"/>
    </row>
    <row r="405" spans="1:8" hidden="1" x14ac:dyDescent="0.2">
      <c r="A405" t="s">
        <v>54</v>
      </c>
      <c r="B405">
        <f>B396*3.15</f>
        <v>7.3255813953488375E-2</v>
      </c>
      <c r="D405" t="s">
        <v>9</v>
      </c>
      <c r="E405" t="s">
        <v>14</v>
      </c>
      <c r="F405" s="2" t="s">
        <v>15</v>
      </c>
      <c r="H405" s="3"/>
    </row>
    <row r="406" spans="1:8" hidden="1" x14ac:dyDescent="0.2">
      <c r="A406" t="s">
        <v>55</v>
      </c>
      <c r="B406" s="3">
        <v>2.1069404153243686E-5</v>
      </c>
      <c r="D406" t="s">
        <v>9</v>
      </c>
      <c r="E406" t="s">
        <v>14</v>
      </c>
      <c r="F406" s="2" t="s">
        <v>15</v>
      </c>
      <c r="H406" s="3"/>
    </row>
    <row r="407" spans="1:8" hidden="1" x14ac:dyDescent="0.2">
      <c r="A407" t="s">
        <v>56</v>
      </c>
      <c r="B407" s="3">
        <v>1.1627900298644613E-9</v>
      </c>
      <c r="D407" t="s">
        <v>9</v>
      </c>
      <c r="E407" t="s">
        <v>14</v>
      </c>
      <c r="F407" s="2" t="s">
        <v>15</v>
      </c>
      <c r="H407" s="3"/>
    </row>
    <row r="408" spans="1:8" hidden="1" x14ac:dyDescent="0.2">
      <c r="A408" t="s">
        <v>57</v>
      </c>
      <c r="B408" s="3">
        <v>2.3255800597289222E-12</v>
      </c>
      <c r="D408" t="s">
        <v>9</v>
      </c>
      <c r="E408" t="s">
        <v>14</v>
      </c>
      <c r="F408" s="2" t="s">
        <v>15</v>
      </c>
      <c r="H408" s="3"/>
    </row>
    <row r="409" spans="1:8" hidden="1" x14ac:dyDescent="0.2">
      <c r="A409" t="s">
        <v>58</v>
      </c>
      <c r="B409" s="3">
        <v>3.9534861015391682E-8</v>
      </c>
      <c r="D409" t="s">
        <v>9</v>
      </c>
      <c r="E409" t="s">
        <v>14</v>
      </c>
      <c r="F409" s="2" t="s">
        <v>15</v>
      </c>
      <c r="H409" s="3"/>
    </row>
    <row r="410" spans="1:8" hidden="1" x14ac:dyDescent="0.2">
      <c r="A410" t="s">
        <v>153</v>
      </c>
      <c r="B410" s="3">
        <v>7.1789570411210658E-8</v>
      </c>
      <c r="D410" t="s">
        <v>9</v>
      </c>
      <c r="E410" t="s">
        <v>14</v>
      </c>
      <c r="F410" s="2" t="s">
        <v>15</v>
      </c>
      <c r="H410" s="3"/>
    </row>
    <row r="411" spans="1:8" hidden="1" x14ac:dyDescent="0.2">
      <c r="A411" t="s">
        <v>59</v>
      </c>
      <c r="B411" s="3">
        <v>1.1627900298644611E-6</v>
      </c>
      <c r="D411" t="s">
        <v>9</v>
      </c>
      <c r="E411" t="s">
        <v>14</v>
      </c>
      <c r="F411" s="2" t="s">
        <v>15</v>
      </c>
      <c r="H411" s="3"/>
    </row>
    <row r="412" spans="1:8" hidden="1" x14ac:dyDescent="0.2">
      <c r="A412" t="s">
        <v>60</v>
      </c>
      <c r="B412" s="3">
        <v>3.646242366932188E-8</v>
      </c>
      <c r="D412" t="s">
        <v>9</v>
      </c>
      <c r="E412" t="s">
        <v>14</v>
      </c>
      <c r="F412" s="2" t="s">
        <v>15</v>
      </c>
      <c r="H412" s="3"/>
    </row>
    <row r="413" spans="1:8" hidden="1" x14ac:dyDescent="0.2">
      <c r="A413" t="s">
        <v>61</v>
      </c>
      <c r="B413" s="3">
        <v>1.2114072625668476E-6</v>
      </c>
      <c r="D413" t="s">
        <v>9</v>
      </c>
      <c r="E413" t="s">
        <v>14</v>
      </c>
      <c r="F413" s="2" t="s">
        <v>15</v>
      </c>
      <c r="H413" s="3"/>
    </row>
    <row r="414" spans="1:8" hidden="1" x14ac:dyDescent="0.2">
      <c r="A414" t="s">
        <v>62</v>
      </c>
      <c r="B414" s="3">
        <v>1.3252688602888143E-6</v>
      </c>
      <c r="D414" t="s">
        <v>9</v>
      </c>
      <c r="E414" t="s">
        <v>14</v>
      </c>
      <c r="F414" s="2" t="s">
        <v>15</v>
      </c>
      <c r="H414" s="3"/>
    </row>
    <row r="415" spans="1:8" hidden="1" x14ac:dyDescent="0.2">
      <c r="A415" t="s">
        <v>63</v>
      </c>
      <c r="B415" s="3">
        <v>2.2087814338146904E-8</v>
      </c>
      <c r="D415" t="s">
        <v>9</v>
      </c>
      <c r="E415" t="s">
        <v>14</v>
      </c>
      <c r="F415" s="2" t="s">
        <v>15</v>
      </c>
      <c r="H415" s="3"/>
    </row>
    <row r="416" spans="1:8" hidden="1" x14ac:dyDescent="0.2">
      <c r="A416" t="s">
        <v>64</v>
      </c>
      <c r="B416" s="3">
        <v>1.9186035492763611E-15</v>
      </c>
      <c r="D416" t="s">
        <v>9</v>
      </c>
      <c r="E416" t="s">
        <v>14</v>
      </c>
      <c r="F416" s="2" t="s">
        <v>15</v>
      </c>
      <c r="H416" s="3"/>
    </row>
    <row r="417" spans="1:8" hidden="1" x14ac:dyDescent="0.2">
      <c r="A417" t="s">
        <v>65</v>
      </c>
      <c r="B417" s="3">
        <v>4.6511601194578451E-13</v>
      </c>
      <c r="D417" t="s">
        <v>9</v>
      </c>
      <c r="E417" t="s">
        <v>14</v>
      </c>
      <c r="F417" s="2" t="s">
        <v>15</v>
      </c>
      <c r="H417" s="3"/>
    </row>
    <row r="418" spans="1:8" hidden="1" x14ac:dyDescent="0.2">
      <c r="A418" t="s">
        <v>66</v>
      </c>
      <c r="B418" s="3">
        <v>6.6447090752701953E-7</v>
      </c>
      <c r="D418" t="s">
        <v>9</v>
      </c>
      <c r="E418" t="s">
        <v>14</v>
      </c>
      <c r="F418" s="2" t="s">
        <v>15</v>
      </c>
      <c r="H418" s="3"/>
    </row>
    <row r="419" spans="1:8" hidden="1" x14ac:dyDescent="0.2">
      <c r="A419" t="s">
        <v>67</v>
      </c>
      <c r="B419" s="3">
        <v>1.3252688602888143E-7</v>
      </c>
      <c r="D419" t="s">
        <v>9</v>
      </c>
      <c r="E419" t="s">
        <v>14</v>
      </c>
      <c r="F419" s="2" t="s">
        <v>15</v>
      </c>
      <c r="H419" s="3"/>
    </row>
    <row r="420" spans="1:8" hidden="1" x14ac:dyDescent="0.2">
      <c r="A420" t="s">
        <v>68</v>
      </c>
      <c r="B420" s="3">
        <v>5.8566933256401625E-6</v>
      </c>
      <c r="D420" t="s">
        <v>9</v>
      </c>
      <c r="E420" t="s">
        <v>14</v>
      </c>
      <c r="F420" s="2" t="s">
        <v>15</v>
      </c>
      <c r="H420" s="3"/>
    </row>
    <row r="421" spans="1:8" hidden="1" x14ac:dyDescent="0.2">
      <c r="A421" t="s">
        <v>69</v>
      </c>
      <c r="B421" s="3">
        <v>1.6279060418102458E-9</v>
      </c>
      <c r="D421" t="s">
        <v>9</v>
      </c>
      <c r="E421" t="s">
        <v>14</v>
      </c>
      <c r="F421" s="2" t="s">
        <v>15</v>
      </c>
      <c r="H421" s="3"/>
    </row>
    <row r="422" spans="1:8" hidden="1" x14ac:dyDescent="0.2">
      <c r="A422" t="s">
        <v>70</v>
      </c>
      <c r="B422">
        <v>2.2614048584510013E-4</v>
      </c>
      <c r="D422" t="s">
        <v>9</v>
      </c>
      <c r="E422" t="s">
        <v>14</v>
      </c>
      <c r="F422" s="2" t="s">
        <v>15</v>
      </c>
      <c r="H422" s="3"/>
    </row>
    <row r="423" spans="1:8" hidden="1" x14ac:dyDescent="0.2">
      <c r="A423" t="s">
        <v>71</v>
      </c>
      <c r="B423" s="3">
        <v>4.2883696301401334E-9</v>
      </c>
      <c r="D423" t="s">
        <v>9</v>
      </c>
      <c r="E423" t="s">
        <v>14</v>
      </c>
      <c r="F423" s="2" t="s">
        <v>15</v>
      </c>
      <c r="H423" s="3"/>
    </row>
    <row r="424" spans="1:8" hidden="1" x14ac:dyDescent="0.2">
      <c r="A424" t="s">
        <v>72</v>
      </c>
      <c r="B424" s="3">
        <v>6.3929447213629726E-7</v>
      </c>
      <c r="D424" t="s">
        <v>9</v>
      </c>
      <c r="E424" t="s">
        <v>14</v>
      </c>
      <c r="F424" s="2" t="s">
        <v>15</v>
      </c>
      <c r="H424" s="3"/>
    </row>
    <row r="425" spans="1:8" hidden="1" x14ac:dyDescent="0.2">
      <c r="A425" t="s">
        <v>73</v>
      </c>
      <c r="B425" s="3">
        <v>4.417562867629381E-9</v>
      </c>
      <c r="D425" t="s">
        <v>9</v>
      </c>
      <c r="E425" t="s">
        <v>14</v>
      </c>
      <c r="F425" s="2" t="s">
        <v>15</v>
      </c>
      <c r="H425" s="3"/>
    </row>
    <row r="426" spans="1:8" hidden="1" x14ac:dyDescent="0.2">
      <c r="A426" t="s">
        <v>74</v>
      </c>
      <c r="B426" s="3">
        <v>1.2147463123534157E-8</v>
      </c>
      <c r="D426" t="s">
        <v>9</v>
      </c>
      <c r="E426" t="s">
        <v>14</v>
      </c>
      <c r="F426" s="2" t="s">
        <v>15</v>
      </c>
      <c r="H426" s="3"/>
    </row>
    <row r="427" spans="1:8" hidden="1" x14ac:dyDescent="0.2">
      <c r="A427" t="s">
        <v>75</v>
      </c>
      <c r="B427" s="3">
        <v>3.9768082958024133E-7</v>
      </c>
      <c r="D427" t="s">
        <v>9</v>
      </c>
      <c r="E427" t="s">
        <v>14</v>
      </c>
      <c r="F427" s="2" t="s">
        <v>15</v>
      </c>
      <c r="H427" s="3"/>
    </row>
    <row r="428" spans="1:8" hidden="1" x14ac:dyDescent="0.2">
      <c r="A428" t="s">
        <v>76</v>
      </c>
      <c r="B428" s="3">
        <v>2.3255800597289225E-10</v>
      </c>
      <c r="D428" t="s">
        <v>9</v>
      </c>
      <c r="E428" t="s">
        <v>14</v>
      </c>
      <c r="F428" s="2" t="s">
        <v>15</v>
      </c>
      <c r="H428" s="3"/>
    </row>
    <row r="429" spans="1:8" hidden="1" x14ac:dyDescent="0.2">
      <c r="A429" t="s">
        <v>77</v>
      </c>
      <c r="B429" s="3">
        <v>4.0869969387591558E-8</v>
      </c>
      <c r="D429" t="s">
        <v>9</v>
      </c>
      <c r="E429" t="s">
        <v>14</v>
      </c>
      <c r="F429" s="2" t="s">
        <v>15</v>
      </c>
      <c r="H429" s="3"/>
    </row>
    <row r="430" spans="1:8" hidden="1" x14ac:dyDescent="0.2">
      <c r="A430" t="s">
        <v>78</v>
      </c>
      <c r="B430" s="3">
        <v>4.651160119457845E-7</v>
      </c>
      <c r="D430" t="s">
        <v>9</v>
      </c>
      <c r="E430" t="s">
        <v>14</v>
      </c>
      <c r="F430" s="2" t="s">
        <v>15</v>
      </c>
      <c r="H430" s="3"/>
    </row>
    <row r="431" spans="1:8" hidden="1" x14ac:dyDescent="0.2">
      <c r="A431" t="s">
        <v>79</v>
      </c>
      <c r="B431" s="3">
        <v>7.619711612948033E-8</v>
      </c>
      <c r="D431" t="s">
        <v>9</v>
      </c>
      <c r="E431" t="s">
        <v>14</v>
      </c>
      <c r="F431" s="2" t="s">
        <v>15</v>
      </c>
      <c r="H431" s="3"/>
    </row>
    <row r="432" spans="1:8" hidden="1" x14ac:dyDescent="0.2">
      <c r="A432" t="s">
        <v>80</v>
      </c>
      <c r="B432" s="3">
        <v>2.3255800597289226E-8</v>
      </c>
      <c r="D432" t="s">
        <v>9</v>
      </c>
      <c r="E432" t="s">
        <v>14</v>
      </c>
      <c r="F432" s="2" t="s">
        <v>15</v>
      </c>
      <c r="H432" s="3"/>
    </row>
    <row r="433" spans="1:8" hidden="1" x14ac:dyDescent="0.2">
      <c r="A433" t="s">
        <v>81</v>
      </c>
      <c r="B433" s="3">
        <v>6.7382024692940973E-8</v>
      </c>
      <c r="D433" t="s">
        <v>9</v>
      </c>
      <c r="E433" t="s">
        <v>14</v>
      </c>
      <c r="F433" s="2" t="s">
        <v>15</v>
      </c>
      <c r="H433" s="3"/>
    </row>
    <row r="434" spans="1:8" hidden="1" x14ac:dyDescent="0.2">
      <c r="A434" t="s">
        <v>82</v>
      </c>
      <c r="B434" s="3">
        <v>2.9821053643838246E-8</v>
      </c>
      <c r="D434" t="s">
        <v>9</v>
      </c>
      <c r="E434" t="s">
        <v>14</v>
      </c>
      <c r="F434" s="2" t="s">
        <v>15</v>
      </c>
      <c r="H434" s="3"/>
    </row>
    <row r="435" spans="1:8" hidden="1" x14ac:dyDescent="0.2">
      <c r="B435" s="3"/>
    </row>
    <row r="436" spans="1:8" hidden="1" x14ac:dyDescent="0.2">
      <c r="A436" s="1" t="s">
        <v>2</v>
      </c>
      <c r="B436" s="1" t="s">
        <v>266</v>
      </c>
    </row>
    <row r="437" spans="1:8" hidden="1" x14ac:dyDescent="0.2">
      <c r="A437" t="s">
        <v>154</v>
      </c>
      <c r="B437" t="s">
        <v>201</v>
      </c>
    </row>
    <row r="438" spans="1:8" hidden="1" x14ac:dyDescent="0.2">
      <c r="A438" t="s">
        <v>202</v>
      </c>
      <c r="B438" t="s">
        <v>203</v>
      </c>
    </row>
    <row r="439" spans="1:8" hidden="1" x14ac:dyDescent="0.2">
      <c r="A439" t="s">
        <v>3</v>
      </c>
      <c r="B439" t="s">
        <v>18</v>
      </c>
    </row>
    <row r="440" spans="1:8" hidden="1" x14ac:dyDescent="0.2">
      <c r="A440" t="s">
        <v>4</v>
      </c>
      <c r="B440">
        <v>1</v>
      </c>
    </row>
    <row r="441" spans="1:8" hidden="1" x14ac:dyDescent="0.2">
      <c r="A441" t="s">
        <v>5</v>
      </c>
      <c r="B441" t="s">
        <v>1</v>
      </c>
    </row>
    <row r="442" spans="1:8" hidden="1" x14ac:dyDescent="0.2">
      <c r="A442" t="s">
        <v>6</v>
      </c>
      <c r="B442" t="s">
        <v>7</v>
      </c>
    </row>
    <row r="443" spans="1:8" hidden="1" x14ac:dyDescent="0.2">
      <c r="A443" t="s">
        <v>8</v>
      </c>
      <c r="B443" t="s">
        <v>17</v>
      </c>
    </row>
    <row r="444" spans="1:8" hidden="1" x14ac:dyDescent="0.2">
      <c r="A444" s="1" t="s">
        <v>10</v>
      </c>
    </row>
    <row r="445" spans="1:8" hidden="1" x14ac:dyDescent="0.2">
      <c r="A445" t="s">
        <v>11</v>
      </c>
      <c r="B445" t="s">
        <v>12</v>
      </c>
      <c r="C445" t="s">
        <v>3</v>
      </c>
      <c r="D445" t="s">
        <v>8</v>
      </c>
      <c r="E445" t="s">
        <v>13</v>
      </c>
      <c r="F445" t="s">
        <v>6</v>
      </c>
      <c r="G445" t="s">
        <v>5</v>
      </c>
    </row>
    <row r="446" spans="1:8" hidden="1" x14ac:dyDescent="0.2">
      <c r="A446" t="s">
        <v>266</v>
      </c>
      <c r="B446">
        <v>1</v>
      </c>
      <c r="C446" t="s">
        <v>18</v>
      </c>
      <c r="D446" t="s">
        <v>17</v>
      </c>
      <c r="F446" t="s">
        <v>19</v>
      </c>
      <c r="G446" t="s">
        <v>1</v>
      </c>
    </row>
    <row r="447" spans="1:8" hidden="1" x14ac:dyDescent="0.2">
      <c r="A447" t="s">
        <v>204</v>
      </c>
      <c r="B447">
        <v>8.4039805756723712E-6</v>
      </c>
      <c r="C447" t="s">
        <v>18</v>
      </c>
      <c r="D447" t="s">
        <v>9</v>
      </c>
      <c r="F447" t="s">
        <v>23</v>
      </c>
      <c r="G447" t="s">
        <v>205</v>
      </c>
    </row>
    <row r="448" spans="1:8" hidden="1" x14ac:dyDescent="0.2">
      <c r="A448" t="s">
        <v>147</v>
      </c>
      <c r="B448">
        <v>1.3427927506200167E-4</v>
      </c>
      <c r="C448" t="s">
        <v>18</v>
      </c>
      <c r="D448" t="s">
        <v>9</v>
      </c>
      <c r="F448" t="s">
        <v>23</v>
      </c>
      <c r="G448" t="s">
        <v>147</v>
      </c>
    </row>
    <row r="449" spans="1:8" hidden="1" x14ac:dyDescent="0.2">
      <c r="A449" s="2" t="s">
        <v>179</v>
      </c>
      <c r="B449">
        <f>1/43</f>
        <v>2.3255813953488372E-2</v>
      </c>
      <c r="C449" t="s">
        <v>18</v>
      </c>
      <c r="D449" t="s">
        <v>9</v>
      </c>
      <c r="F449" t="s">
        <v>23</v>
      </c>
      <c r="G449" t="s">
        <v>180</v>
      </c>
    </row>
    <row r="450" spans="1:8" hidden="1" x14ac:dyDescent="0.2">
      <c r="A450" t="s">
        <v>46</v>
      </c>
      <c r="B450" s="3">
        <v>7.1455665432553858E-7</v>
      </c>
      <c r="D450" t="s">
        <v>9</v>
      </c>
      <c r="E450" t="s">
        <v>14</v>
      </c>
      <c r="F450" s="2" t="s">
        <v>15</v>
      </c>
      <c r="H450" s="3"/>
    </row>
    <row r="451" spans="1:8" hidden="1" x14ac:dyDescent="0.2">
      <c r="A451" t="s">
        <v>47</v>
      </c>
      <c r="B451" s="3">
        <v>3.2468920124586623E-7</v>
      </c>
      <c r="D451" t="s">
        <v>9</v>
      </c>
      <c r="E451" t="s">
        <v>14</v>
      </c>
      <c r="F451" s="2" t="s">
        <v>15</v>
      </c>
      <c r="H451" s="3"/>
    </row>
    <row r="452" spans="1:8" hidden="1" x14ac:dyDescent="0.2">
      <c r="A452" t="s">
        <v>48</v>
      </c>
      <c r="B452" s="3">
        <v>3.9534349472964383E-7</v>
      </c>
      <c r="D452" t="s">
        <v>9</v>
      </c>
      <c r="E452" t="s">
        <v>14</v>
      </c>
      <c r="F452" s="2" t="s">
        <v>15</v>
      </c>
      <c r="H452" s="3"/>
    </row>
    <row r="453" spans="1:8" hidden="1" x14ac:dyDescent="0.2">
      <c r="A453" t="s">
        <v>49</v>
      </c>
      <c r="B453" s="3">
        <v>3.7209280955662761E-7</v>
      </c>
      <c r="D453" t="s">
        <v>9</v>
      </c>
      <c r="E453" t="s">
        <v>14</v>
      </c>
      <c r="F453" s="2" t="s">
        <v>15</v>
      </c>
      <c r="H453" s="3"/>
    </row>
    <row r="454" spans="1:8" hidden="1" x14ac:dyDescent="0.2">
      <c r="A454" t="s">
        <v>50</v>
      </c>
      <c r="B454" s="3">
        <v>9.4995966427857817E-8</v>
      </c>
      <c r="D454" t="s">
        <v>9</v>
      </c>
      <c r="E454" t="s">
        <v>14</v>
      </c>
      <c r="F454" s="2" t="s">
        <v>15</v>
      </c>
      <c r="H454" s="3"/>
    </row>
    <row r="455" spans="1:8" hidden="1" x14ac:dyDescent="0.2">
      <c r="A455" t="s">
        <v>51</v>
      </c>
      <c r="B455" s="3">
        <v>2.186743705223342E-7</v>
      </c>
      <c r="D455" t="s">
        <v>9</v>
      </c>
      <c r="E455" t="s">
        <v>14</v>
      </c>
      <c r="F455" s="2" t="s">
        <v>15</v>
      </c>
      <c r="H455" s="3"/>
    </row>
    <row r="456" spans="1:8" hidden="1" x14ac:dyDescent="0.2">
      <c r="A456" t="s">
        <v>52</v>
      </c>
      <c r="B456" s="3">
        <v>1.2147463123534157E-8</v>
      </c>
      <c r="D456" t="s">
        <v>9</v>
      </c>
      <c r="E456" t="s">
        <v>14</v>
      </c>
      <c r="F456" s="2" t="s">
        <v>15</v>
      </c>
      <c r="H456" s="3"/>
    </row>
    <row r="457" spans="1:8" hidden="1" x14ac:dyDescent="0.2">
      <c r="A457" t="s">
        <v>53</v>
      </c>
      <c r="B457" s="3">
        <v>2.3255800597289225E-10</v>
      </c>
      <c r="D457" t="s">
        <v>9</v>
      </c>
      <c r="E457" t="s">
        <v>14</v>
      </c>
      <c r="F457" s="2" t="s">
        <v>15</v>
      </c>
      <c r="H457" s="3"/>
    </row>
    <row r="458" spans="1:8" hidden="1" x14ac:dyDescent="0.2">
      <c r="A458" t="s">
        <v>124</v>
      </c>
      <c r="B458">
        <f>B449*3.15</f>
        <v>7.3255813953488375E-2</v>
      </c>
      <c r="D458" t="s">
        <v>9</v>
      </c>
      <c r="E458" t="s">
        <v>14</v>
      </c>
      <c r="F458" s="2" t="s">
        <v>15</v>
      </c>
      <c r="H458" s="3"/>
    </row>
    <row r="459" spans="1:8" hidden="1" x14ac:dyDescent="0.2">
      <c r="A459" t="s">
        <v>125</v>
      </c>
      <c r="B459" s="3">
        <v>2.1069404153243686E-5</v>
      </c>
      <c r="D459" t="s">
        <v>9</v>
      </c>
      <c r="E459" t="s">
        <v>14</v>
      </c>
      <c r="F459" s="2" t="s">
        <v>15</v>
      </c>
      <c r="H459" s="3"/>
    </row>
    <row r="460" spans="1:8" hidden="1" x14ac:dyDescent="0.2">
      <c r="A460" t="s">
        <v>56</v>
      </c>
      <c r="B460" s="3">
        <v>1.1627900298644613E-9</v>
      </c>
      <c r="D460" t="s">
        <v>9</v>
      </c>
      <c r="E460" t="s">
        <v>14</v>
      </c>
      <c r="F460" s="2" t="s">
        <v>15</v>
      </c>
      <c r="H460" s="3"/>
    </row>
    <row r="461" spans="1:8" hidden="1" x14ac:dyDescent="0.2">
      <c r="A461" t="s">
        <v>57</v>
      </c>
      <c r="B461" s="3">
        <v>2.3255800597289222E-12</v>
      </c>
      <c r="D461" t="s">
        <v>9</v>
      </c>
      <c r="E461" t="s">
        <v>14</v>
      </c>
      <c r="F461" s="2" t="s">
        <v>15</v>
      </c>
      <c r="H461" s="3"/>
    </row>
    <row r="462" spans="1:8" hidden="1" x14ac:dyDescent="0.2">
      <c r="A462" t="s">
        <v>58</v>
      </c>
      <c r="B462" s="3">
        <v>3.9534861015391682E-8</v>
      </c>
      <c r="D462" t="s">
        <v>9</v>
      </c>
      <c r="E462" t="s">
        <v>14</v>
      </c>
      <c r="F462" s="2" t="s">
        <v>15</v>
      </c>
      <c r="H462" s="3"/>
    </row>
    <row r="463" spans="1:8" hidden="1" x14ac:dyDescent="0.2">
      <c r="A463" t="s">
        <v>153</v>
      </c>
      <c r="B463" s="3">
        <v>7.1789570411210658E-8</v>
      </c>
      <c r="D463" t="s">
        <v>9</v>
      </c>
      <c r="E463" t="s">
        <v>14</v>
      </c>
      <c r="F463" s="2" t="s">
        <v>15</v>
      </c>
      <c r="H463" s="3"/>
    </row>
    <row r="464" spans="1:8" hidden="1" x14ac:dyDescent="0.2">
      <c r="A464" t="s">
        <v>59</v>
      </c>
      <c r="B464" s="3">
        <v>1.1627900298644611E-6</v>
      </c>
      <c r="D464" t="s">
        <v>9</v>
      </c>
      <c r="E464" t="s">
        <v>14</v>
      </c>
      <c r="F464" s="2" t="s">
        <v>15</v>
      </c>
      <c r="H464" s="3"/>
    </row>
    <row r="465" spans="1:8" hidden="1" x14ac:dyDescent="0.2">
      <c r="A465" t="s">
        <v>60</v>
      </c>
      <c r="B465" s="3">
        <v>3.646242366932188E-8</v>
      </c>
      <c r="D465" t="s">
        <v>9</v>
      </c>
      <c r="E465" t="s">
        <v>14</v>
      </c>
      <c r="F465" s="2" t="s">
        <v>15</v>
      </c>
      <c r="H465" s="3"/>
    </row>
    <row r="466" spans="1:8" hidden="1" x14ac:dyDescent="0.2">
      <c r="A466" t="s">
        <v>61</v>
      </c>
      <c r="B466" s="3">
        <v>1.2114072625668476E-6</v>
      </c>
      <c r="D466" t="s">
        <v>9</v>
      </c>
      <c r="E466" t="s">
        <v>14</v>
      </c>
      <c r="F466" s="2" t="s">
        <v>15</v>
      </c>
      <c r="H466" s="3"/>
    </row>
    <row r="467" spans="1:8" hidden="1" x14ac:dyDescent="0.2">
      <c r="A467" t="s">
        <v>62</v>
      </c>
      <c r="B467" s="3">
        <v>1.3252688602888143E-6</v>
      </c>
      <c r="D467" t="s">
        <v>9</v>
      </c>
      <c r="E467" t="s">
        <v>14</v>
      </c>
      <c r="F467" s="2" t="s">
        <v>15</v>
      </c>
      <c r="H467" s="3"/>
    </row>
    <row r="468" spans="1:8" hidden="1" x14ac:dyDescent="0.2">
      <c r="A468" t="s">
        <v>63</v>
      </c>
      <c r="B468" s="3">
        <v>2.2087814338146904E-8</v>
      </c>
      <c r="D468" t="s">
        <v>9</v>
      </c>
      <c r="E468" t="s">
        <v>14</v>
      </c>
      <c r="F468" s="2" t="s">
        <v>15</v>
      </c>
      <c r="H468" s="3"/>
    </row>
    <row r="469" spans="1:8" hidden="1" x14ac:dyDescent="0.2">
      <c r="A469" t="s">
        <v>64</v>
      </c>
      <c r="B469" s="3">
        <v>1.9186035492763611E-15</v>
      </c>
      <c r="D469" t="s">
        <v>9</v>
      </c>
      <c r="E469" t="s">
        <v>14</v>
      </c>
      <c r="F469" s="2" t="s">
        <v>15</v>
      </c>
      <c r="H469" s="3"/>
    </row>
    <row r="470" spans="1:8" hidden="1" x14ac:dyDescent="0.2">
      <c r="A470" t="s">
        <v>65</v>
      </c>
      <c r="B470" s="3">
        <v>4.6511601194578451E-13</v>
      </c>
      <c r="D470" t="s">
        <v>9</v>
      </c>
      <c r="E470" t="s">
        <v>14</v>
      </c>
      <c r="F470" s="2" t="s">
        <v>15</v>
      </c>
      <c r="H470" s="3"/>
    </row>
    <row r="471" spans="1:8" hidden="1" x14ac:dyDescent="0.2">
      <c r="A471" t="s">
        <v>181</v>
      </c>
      <c r="B471" s="3">
        <v>6.6447090752701953E-7</v>
      </c>
      <c r="D471" t="s">
        <v>9</v>
      </c>
      <c r="E471" t="s">
        <v>14</v>
      </c>
      <c r="F471" s="2" t="s">
        <v>15</v>
      </c>
      <c r="H471" s="3"/>
    </row>
    <row r="472" spans="1:8" hidden="1" x14ac:dyDescent="0.2">
      <c r="A472" t="s">
        <v>67</v>
      </c>
      <c r="B472" s="3">
        <v>1.3252688602888143E-7</v>
      </c>
      <c r="D472" t="s">
        <v>9</v>
      </c>
      <c r="E472" t="s">
        <v>14</v>
      </c>
      <c r="F472" s="2" t="s">
        <v>15</v>
      </c>
      <c r="H472" s="3"/>
    </row>
    <row r="473" spans="1:8" hidden="1" x14ac:dyDescent="0.2">
      <c r="A473" t="s">
        <v>68</v>
      </c>
      <c r="B473" s="3">
        <v>5.8566933256401625E-6</v>
      </c>
      <c r="D473" t="s">
        <v>9</v>
      </c>
      <c r="E473" t="s">
        <v>14</v>
      </c>
      <c r="F473" s="2" t="s">
        <v>15</v>
      </c>
      <c r="H473" s="3"/>
    </row>
    <row r="474" spans="1:8" hidden="1" x14ac:dyDescent="0.2">
      <c r="A474" t="s">
        <v>69</v>
      </c>
      <c r="B474" s="3">
        <v>1.6279060418102458E-9</v>
      </c>
      <c r="D474" t="s">
        <v>9</v>
      </c>
      <c r="E474" t="s">
        <v>14</v>
      </c>
      <c r="F474" s="2" t="s">
        <v>15</v>
      </c>
      <c r="H474" s="3"/>
    </row>
    <row r="475" spans="1:8" hidden="1" x14ac:dyDescent="0.2">
      <c r="A475" t="s">
        <v>70</v>
      </c>
      <c r="B475">
        <v>2.2614048584510013E-4</v>
      </c>
      <c r="D475" t="s">
        <v>9</v>
      </c>
      <c r="E475" t="s">
        <v>14</v>
      </c>
      <c r="F475" s="2" t="s">
        <v>15</v>
      </c>
      <c r="H475" s="3"/>
    </row>
    <row r="476" spans="1:8" hidden="1" x14ac:dyDescent="0.2">
      <c r="A476" t="s">
        <v>71</v>
      </c>
      <c r="B476" s="3">
        <v>4.2883696301401334E-9</v>
      </c>
      <c r="D476" t="s">
        <v>9</v>
      </c>
      <c r="E476" t="s">
        <v>14</v>
      </c>
      <c r="F476" s="2" t="s">
        <v>15</v>
      </c>
      <c r="H476" s="3"/>
    </row>
    <row r="477" spans="1:8" hidden="1" x14ac:dyDescent="0.2">
      <c r="A477" t="s">
        <v>72</v>
      </c>
      <c r="B477" s="3">
        <v>6.3929447213629726E-7</v>
      </c>
      <c r="D477" t="s">
        <v>9</v>
      </c>
      <c r="E477" t="s">
        <v>14</v>
      </c>
      <c r="F477" s="2" t="s">
        <v>15</v>
      </c>
      <c r="H477" s="3"/>
    </row>
    <row r="478" spans="1:8" hidden="1" x14ac:dyDescent="0.2">
      <c r="A478" t="s">
        <v>73</v>
      </c>
      <c r="B478" s="3">
        <v>4.417562867629381E-9</v>
      </c>
      <c r="D478" t="s">
        <v>9</v>
      </c>
      <c r="E478" t="s">
        <v>14</v>
      </c>
      <c r="F478" s="2" t="s">
        <v>15</v>
      </c>
      <c r="H478" s="3"/>
    </row>
    <row r="479" spans="1:8" hidden="1" x14ac:dyDescent="0.2">
      <c r="A479" t="s">
        <v>74</v>
      </c>
      <c r="B479" s="3">
        <v>1.2147463123534157E-8</v>
      </c>
      <c r="D479" t="s">
        <v>9</v>
      </c>
      <c r="E479" t="s">
        <v>14</v>
      </c>
      <c r="F479" s="2" t="s">
        <v>15</v>
      </c>
      <c r="H479" s="3"/>
    </row>
    <row r="480" spans="1:8" hidden="1" x14ac:dyDescent="0.2">
      <c r="A480" t="s">
        <v>75</v>
      </c>
      <c r="B480" s="3">
        <v>3.9768082958024133E-7</v>
      </c>
      <c r="D480" t="s">
        <v>9</v>
      </c>
      <c r="E480" t="s">
        <v>14</v>
      </c>
      <c r="F480" s="2" t="s">
        <v>15</v>
      </c>
      <c r="H480" s="3"/>
    </row>
    <row r="481" spans="1:8" hidden="1" x14ac:dyDescent="0.2">
      <c r="A481" t="s">
        <v>76</v>
      </c>
      <c r="B481" s="3">
        <v>2.3255800597289225E-10</v>
      </c>
      <c r="D481" t="s">
        <v>9</v>
      </c>
      <c r="E481" t="s">
        <v>14</v>
      </c>
      <c r="F481" s="2" t="s">
        <v>15</v>
      </c>
      <c r="H481" s="3"/>
    </row>
    <row r="482" spans="1:8" hidden="1" x14ac:dyDescent="0.2">
      <c r="A482" t="s">
        <v>77</v>
      </c>
      <c r="B482" s="3">
        <v>4.0869969387591558E-8</v>
      </c>
      <c r="D482" t="s">
        <v>9</v>
      </c>
      <c r="E482" t="s">
        <v>14</v>
      </c>
      <c r="F482" s="2" t="s">
        <v>15</v>
      </c>
      <c r="H482" s="3"/>
    </row>
    <row r="483" spans="1:8" hidden="1" x14ac:dyDescent="0.2">
      <c r="A483" t="s">
        <v>78</v>
      </c>
      <c r="B483" s="3">
        <v>4.651160119457845E-7</v>
      </c>
      <c r="D483" t="s">
        <v>9</v>
      </c>
      <c r="E483" t="s">
        <v>14</v>
      </c>
      <c r="F483" s="2" t="s">
        <v>15</v>
      </c>
      <c r="H483" s="3"/>
    </row>
    <row r="484" spans="1:8" hidden="1" x14ac:dyDescent="0.2">
      <c r="A484" t="s">
        <v>79</v>
      </c>
      <c r="B484" s="3">
        <v>7.619711612948033E-8</v>
      </c>
      <c r="D484" t="s">
        <v>9</v>
      </c>
      <c r="E484" t="s">
        <v>14</v>
      </c>
      <c r="F484" s="2" t="s">
        <v>15</v>
      </c>
      <c r="H484" s="3"/>
    </row>
    <row r="485" spans="1:8" hidden="1" x14ac:dyDescent="0.2">
      <c r="A485" t="s">
        <v>80</v>
      </c>
      <c r="B485" s="3">
        <v>2.3255800597289226E-8</v>
      </c>
      <c r="D485" t="s">
        <v>9</v>
      </c>
      <c r="E485" t="s">
        <v>14</v>
      </c>
      <c r="F485" s="2" t="s">
        <v>15</v>
      </c>
      <c r="H485" s="3"/>
    </row>
    <row r="486" spans="1:8" hidden="1" x14ac:dyDescent="0.2">
      <c r="A486" t="s">
        <v>81</v>
      </c>
      <c r="B486" s="3">
        <v>6.7382024692940973E-8</v>
      </c>
      <c r="D486" t="s">
        <v>9</v>
      </c>
      <c r="E486" t="s">
        <v>14</v>
      </c>
      <c r="F486" s="2" t="s">
        <v>15</v>
      </c>
      <c r="H486" s="3"/>
    </row>
    <row r="487" spans="1:8" hidden="1" x14ac:dyDescent="0.2">
      <c r="A487" t="s">
        <v>82</v>
      </c>
      <c r="B487" s="3">
        <v>2.9821053643838246E-8</v>
      </c>
      <c r="D487" t="s">
        <v>9</v>
      </c>
      <c r="E487" t="s">
        <v>14</v>
      </c>
      <c r="F487" s="2" t="s">
        <v>15</v>
      </c>
      <c r="H487" s="3"/>
    </row>
    <row r="488" spans="1:8" hidden="1" x14ac:dyDescent="0.2">
      <c r="B488" s="3"/>
    </row>
    <row r="489" spans="1:8" hidden="1" x14ac:dyDescent="0.2">
      <c r="A489" s="1" t="s">
        <v>2</v>
      </c>
      <c r="B489" s="1" t="s">
        <v>287</v>
      </c>
    </row>
    <row r="490" spans="1:8" hidden="1" x14ac:dyDescent="0.2">
      <c r="A490" t="s">
        <v>154</v>
      </c>
      <c r="B490" t="s">
        <v>201</v>
      </c>
    </row>
    <row r="491" spans="1:8" hidden="1" x14ac:dyDescent="0.2">
      <c r="A491" t="s">
        <v>202</v>
      </c>
      <c r="B491" t="s">
        <v>203</v>
      </c>
    </row>
    <row r="492" spans="1:8" hidden="1" x14ac:dyDescent="0.2">
      <c r="A492" t="s">
        <v>3</v>
      </c>
      <c r="B492" t="s">
        <v>18</v>
      </c>
    </row>
    <row r="493" spans="1:8" hidden="1" x14ac:dyDescent="0.2">
      <c r="A493" t="s">
        <v>4</v>
      </c>
      <c r="B493">
        <v>1</v>
      </c>
    </row>
    <row r="494" spans="1:8" hidden="1" x14ac:dyDescent="0.2">
      <c r="A494" t="s">
        <v>5</v>
      </c>
      <c r="B494" t="s">
        <v>1</v>
      </c>
    </row>
    <row r="495" spans="1:8" hidden="1" x14ac:dyDescent="0.2">
      <c r="A495" t="s">
        <v>6</v>
      </c>
      <c r="B495" t="s">
        <v>7</v>
      </c>
    </row>
    <row r="496" spans="1:8" hidden="1" x14ac:dyDescent="0.2">
      <c r="A496" t="s">
        <v>8</v>
      </c>
      <c r="B496" t="s">
        <v>17</v>
      </c>
    </row>
    <row r="497" spans="1:8" hidden="1" x14ac:dyDescent="0.2">
      <c r="A497" s="1" t="s">
        <v>10</v>
      </c>
    </row>
    <row r="498" spans="1:8" hidden="1" x14ac:dyDescent="0.2">
      <c r="A498" t="s">
        <v>11</v>
      </c>
      <c r="B498" t="s">
        <v>12</v>
      </c>
      <c r="C498" t="s">
        <v>3</v>
      </c>
      <c r="D498" t="s">
        <v>8</v>
      </c>
      <c r="E498" t="s">
        <v>13</v>
      </c>
      <c r="F498" t="s">
        <v>6</v>
      </c>
      <c r="G498" t="s">
        <v>5</v>
      </c>
    </row>
    <row r="499" spans="1:8" hidden="1" x14ac:dyDescent="0.2">
      <c r="A499" t="s">
        <v>287</v>
      </c>
      <c r="B499">
        <v>1</v>
      </c>
      <c r="C499" t="s">
        <v>18</v>
      </c>
      <c r="D499" t="s">
        <v>17</v>
      </c>
      <c r="F499" t="s">
        <v>19</v>
      </c>
      <c r="G499" t="s">
        <v>1</v>
      </c>
    </row>
    <row r="500" spans="1:8" hidden="1" x14ac:dyDescent="0.2">
      <c r="A500" t="s">
        <v>204</v>
      </c>
      <c r="B500">
        <v>8.4039805756723712E-6</v>
      </c>
      <c r="C500" t="s">
        <v>18</v>
      </c>
      <c r="D500" t="s">
        <v>9</v>
      </c>
      <c r="F500" t="s">
        <v>23</v>
      </c>
      <c r="G500" t="s">
        <v>205</v>
      </c>
    </row>
    <row r="501" spans="1:8" hidden="1" x14ac:dyDescent="0.2">
      <c r="A501" t="s">
        <v>147</v>
      </c>
      <c r="B501">
        <v>1.3427927506200167E-4</v>
      </c>
      <c r="C501" t="s">
        <v>18</v>
      </c>
      <c r="D501" t="s">
        <v>9</v>
      </c>
      <c r="F501" t="s">
        <v>23</v>
      </c>
      <c r="G501" t="s">
        <v>147</v>
      </c>
    </row>
    <row r="502" spans="1:8" hidden="1" x14ac:dyDescent="0.2">
      <c r="A502" s="2" t="s">
        <v>283</v>
      </c>
      <c r="B502">
        <f>1/43</f>
        <v>2.3255813953488372E-2</v>
      </c>
      <c r="C502" t="s">
        <v>18</v>
      </c>
      <c r="D502" t="s">
        <v>9</v>
      </c>
      <c r="F502" t="s">
        <v>23</v>
      </c>
      <c r="G502" t="s">
        <v>284</v>
      </c>
    </row>
    <row r="503" spans="1:8" hidden="1" x14ac:dyDescent="0.2">
      <c r="A503" t="s">
        <v>46</v>
      </c>
      <c r="B503" s="3">
        <v>7.1455665432553858E-7</v>
      </c>
      <c r="D503" t="s">
        <v>9</v>
      </c>
      <c r="E503" t="s">
        <v>14</v>
      </c>
      <c r="F503" s="2" t="s">
        <v>15</v>
      </c>
      <c r="H503" s="3"/>
    </row>
    <row r="504" spans="1:8" hidden="1" x14ac:dyDescent="0.2">
      <c r="A504" t="s">
        <v>47</v>
      </c>
      <c r="B504" s="3">
        <v>3.2468920124586623E-7</v>
      </c>
      <c r="D504" t="s">
        <v>9</v>
      </c>
      <c r="E504" t="s">
        <v>14</v>
      </c>
      <c r="F504" s="2" t="s">
        <v>15</v>
      </c>
      <c r="H504" s="3"/>
    </row>
    <row r="505" spans="1:8" hidden="1" x14ac:dyDescent="0.2">
      <c r="A505" t="s">
        <v>48</v>
      </c>
      <c r="B505" s="3">
        <v>3.9534349472964383E-7</v>
      </c>
      <c r="D505" t="s">
        <v>9</v>
      </c>
      <c r="E505" t="s">
        <v>14</v>
      </c>
      <c r="F505" s="2" t="s">
        <v>15</v>
      </c>
      <c r="H505" s="3"/>
    </row>
    <row r="506" spans="1:8" hidden="1" x14ac:dyDescent="0.2">
      <c r="A506" t="s">
        <v>49</v>
      </c>
      <c r="B506" s="3">
        <v>3.7209280955662761E-7</v>
      </c>
      <c r="D506" t="s">
        <v>9</v>
      </c>
      <c r="E506" t="s">
        <v>14</v>
      </c>
      <c r="F506" s="2" t="s">
        <v>15</v>
      </c>
      <c r="H506" s="3"/>
    </row>
    <row r="507" spans="1:8" hidden="1" x14ac:dyDescent="0.2">
      <c r="A507" t="s">
        <v>50</v>
      </c>
      <c r="B507" s="3">
        <v>9.4995966427857817E-8</v>
      </c>
      <c r="D507" t="s">
        <v>9</v>
      </c>
      <c r="E507" t="s">
        <v>14</v>
      </c>
      <c r="F507" s="2" t="s">
        <v>15</v>
      </c>
      <c r="H507" s="3"/>
    </row>
    <row r="508" spans="1:8" hidden="1" x14ac:dyDescent="0.2">
      <c r="A508" t="s">
        <v>51</v>
      </c>
      <c r="B508" s="3">
        <v>2.186743705223342E-7</v>
      </c>
      <c r="D508" t="s">
        <v>9</v>
      </c>
      <c r="E508" t="s">
        <v>14</v>
      </c>
      <c r="F508" s="2" t="s">
        <v>15</v>
      </c>
      <c r="H508" s="3"/>
    </row>
    <row r="509" spans="1:8" hidden="1" x14ac:dyDescent="0.2">
      <c r="A509" t="s">
        <v>52</v>
      </c>
      <c r="B509" s="3">
        <v>1.2147463123534157E-8</v>
      </c>
      <c r="D509" t="s">
        <v>9</v>
      </c>
      <c r="E509" t="s">
        <v>14</v>
      </c>
      <c r="F509" s="2" t="s">
        <v>15</v>
      </c>
      <c r="H509" s="3"/>
    </row>
    <row r="510" spans="1:8" hidden="1" x14ac:dyDescent="0.2">
      <c r="A510" t="s">
        <v>53</v>
      </c>
      <c r="B510" s="3">
        <v>2.3255800597289225E-10</v>
      </c>
      <c r="D510" t="s">
        <v>9</v>
      </c>
      <c r="E510" t="s">
        <v>14</v>
      </c>
      <c r="F510" s="2" t="s">
        <v>15</v>
      </c>
      <c r="H510" s="3"/>
    </row>
    <row r="511" spans="1:8" hidden="1" x14ac:dyDescent="0.2">
      <c r="A511" t="s">
        <v>124</v>
      </c>
      <c r="B511">
        <f>B502*3.15</f>
        <v>7.3255813953488375E-2</v>
      </c>
      <c r="D511" t="s">
        <v>9</v>
      </c>
      <c r="E511" t="s">
        <v>14</v>
      </c>
      <c r="F511" s="2" t="s">
        <v>15</v>
      </c>
      <c r="H511" s="3"/>
    </row>
    <row r="512" spans="1:8" hidden="1" x14ac:dyDescent="0.2">
      <c r="A512" t="s">
        <v>125</v>
      </c>
      <c r="B512" s="3">
        <v>2.1069404153243686E-5</v>
      </c>
      <c r="D512" t="s">
        <v>9</v>
      </c>
      <c r="E512" t="s">
        <v>14</v>
      </c>
      <c r="F512" s="2" t="s">
        <v>15</v>
      </c>
      <c r="H512" s="3"/>
    </row>
    <row r="513" spans="1:8" hidden="1" x14ac:dyDescent="0.2">
      <c r="A513" t="s">
        <v>56</v>
      </c>
      <c r="B513" s="3">
        <v>1.1627900298644613E-9</v>
      </c>
      <c r="D513" t="s">
        <v>9</v>
      </c>
      <c r="E513" t="s">
        <v>14</v>
      </c>
      <c r="F513" s="2" t="s">
        <v>15</v>
      </c>
      <c r="H513" s="3"/>
    </row>
    <row r="514" spans="1:8" hidden="1" x14ac:dyDescent="0.2">
      <c r="A514" t="s">
        <v>57</v>
      </c>
      <c r="B514" s="3">
        <v>2.3255800597289222E-12</v>
      </c>
      <c r="D514" t="s">
        <v>9</v>
      </c>
      <c r="E514" t="s">
        <v>14</v>
      </c>
      <c r="F514" s="2" t="s">
        <v>15</v>
      </c>
      <c r="H514" s="3"/>
    </row>
    <row r="515" spans="1:8" hidden="1" x14ac:dyDescent="0.2">
      <c r="A515" t="s">
        <v>58</v>
      </c>
      <c r="B515" s="3">
        <v>3.9534861015391682E-8</v>
      </c>
      <c r="D515" t="s">
        <v>9</v>
      </c>
      <c r="E515" t="s">
        <v>14</v>
      </c>
      <c r="F515" s="2" t="s">
        <v>15</v>
      </c>
      <c r="H515" s="3"/>
    </row>
    <row r="516" spans="1:8" hidden="1" x14ac:dyDescent="0.2">
      <c r="A516" t="s">
        <v>153</v>
      </c>
      <c r="B516" s="3">
        <v>7.1789570411210658E-8</v>
      </c>
      <c r="D516" t="s">
        <v>9</v>
      </c>
      <c r="E516" t="s">
        <v>14</v>
      </c>
      <c r="F516" s="2" t="s">
        <v>15</v>
      </c>
      <c r="H516" s="3"/>
    </row>
    <row r="517" spans="1:8" hidden="1" x14ac:dyDescent="0.2">
      <c r="A517" t="s">
        <v>59</v>
      </c>
      <c r="B517" s="3">
        <v>1.1627900298644611E-6</v>
      </c>
      <c r="D517" t="s">
        <v>9</v>
      </c>
      <c r="E517" t="s">
        <v>14</v>
      </c>
      <c r="F517" s="2" t="s">
        <v>15</v>
      </c>
      <c r="H517" s="3"/>
    </row>
    <row r="518" spans="1:8" hidden="1" x14ac:dyDescent="0.2">
      <c r="A518" t="s">
        <v>60</v>
      </c>
      <c r="B518" s="3">
        <v>3.646242366932188E-8</v>
      </c>
      <c r="D518" t="s">
        <v>9</v>
      </c>
      <c r="E518" t="s">
        <v>14</v>
      </c>
      <c r="F518" s="2" t="s">
        <v>15</v>
      </c>
      <c r="H518" s="3"/>
    </row>
    <row r="519" spans="1:8" hidden="1" x14ac:dyDescent="0.2">
      <c r="A519" t="s">
        <v>61</v>
      </c>
      <c r="B519" s="3">
        <v>1.2114072625668476E-6</v>
      </c>
      <c r="D519" t="s">
        <v>9</v>
      </c>
      <c r="E519" t="s">
        <v>14</v>
      </c>
      <c r="F519" s="2" t="s">
        <v>15</v>
      </c>
      <c r="H519" s="3"/>
    </row>
    <row r="520" spans="1:8" hidden="1" x14ac:dyDescent="0.2">
      <c r="A520" t="s">
        <v>62</v>
      </c>
      <c r="B520" s="3">
        <v>1.3252688602888143E-6</v>
      </c>
      <c r="D520" t="s">
        <v>9</v>
      </c>
      <c r="E520" t="s">
        <v>14</v>
      </c>
      <c r="F520" s="2" t="s">
        <v>15</v>
      </c>
      <c r="H520" s="3"/>
    </row>
    <row r="521" spans="1:8" hidden="1" x14ac:dyDescent="0.2">
      <c r="A521" t="s">
        <v>63</v>
      </c>
      <c r="B521" s="3">
        <v>2.2087814338146904E-8</v>
      </c>
      <c r="D521" t="s">
        <v>9</v>
      </c>
      <c r="E521" t="s">
        <v>14</v>
      </c>
      <c r="F521" s="2" t="s">
        <v>15</v>
      </c>
      <c r="H521" s="3"/>
    </row>
    <row r="522" spans="1:8" hidden="1" x14ac:dyDescent="0.2">
      <c r="A522" t="s">
        <v>64</v>
      </c>
      <c r="B522" s="3">
        <v>1.9186035492763611E-15</v>
      </c>
      <c r="D522" t="s">
        <v>9</v>
      </c>
      <c r="E522" t="s">
        <v>14</v>
      </c>
      <c r="F522" s="2" t="s">
        <v>15</v>
      </c>
      <c r="H522" s="3"/>
    </row>
    <row r="523" spans="1:8" hidden="1" x14ac:dyDescent="0.2">
      <c r="A523" t="s">
        <v>65</v>
      </c>
      <c r="B523" s="3">
        <v>4.6511601194578451E-13</v>
      </c>
      <c r="D523" t="s">
        <v>9</v>
      </c>
      <c r="E523" t="s">
        <v>14</v>
      </c>
      <c r="F523" s="2" t="s">
        <v>15</v>
      </c>
      <c r="H523" s="3"/>
    </row>
    <row r="524" spans="1:8" hidden="1" x14ac:dyDescent="0.2">
      <c r="A524" t="s">
        <v>181</v>
      </c>
      <c r="B524" s="3">
        <v>6.6447090752701953E-7</v>
      </c>
      <c r="D524" t="s">
        <v>9</v>
      </c>
      <c r="E524" t="s">
        <v>14</v>
      </c>
      <c r="F524" s="2" t="s">
        <v>15</v>
      </c>
      <c r="H524" s="3"/>
    </row>
    <row r="525" spans="1:8" hidden="1" x14ac:dyDescent="0.2">
      <c r="A525" t="s">
        <v>67</v>
      </c>
      <c r="B525" s="3">
        <v>1.3252688602888143E-7</v>
      </c>
      <c r="D525" t="s">
        <v>9</v>
      </c>
      <c r="E525" t="s">
        <v>14</v>
      </c>
      <c r="F525" s="2" t="s">
        <v>15</v>
      </c>
      <c r="H525" s="3"/>
    </row>
    <row r="526" spans="1:8" hidden="1" x14ac:dyDescent="0.2">
      <c r="A526" t="s">
        <v>68</v>
      </c>
      <c r="B526" s="3">
        <v>5.8566933256401625E-6</v>
      </c>
      <c r="D526" t="s">
        <v>9</v>
      </c>
      <c r="E526" t="s">
        <v>14</v>
      </c>
      <c r="F526" s="2" t="s">
        <v>15</v>
      </c>
      <c r="H526" s="3"/>
    </row>
    <row r="527" spans="1:8" hidden="1" x14ac:dyDescent="0.2">
      <c r="A527" t="s">
        <v>69</v>
      </c>
      <c r="B527" s="3">
        <v>1.6279060418102458E-9</v>
      </c>
      <c r="D527" t="s">
        <v>9</v>
      </c>
      <c r="E527" t="s">
        <v>14</v>
      </c>
      <c r="F527" s="2" t="s">
        <v>15</v>
      </c>
      <c r="H527" s="3"/>
    </row>
    <row r="528" spans="1:8" hidden="1" x14ac:dyDescent="0.2">
      <c r="A528" t="s">
        <v>70</v>
      </c>
      <c r="B528">
        <v>2.2614048584510013E-4</v>
      </c>
      <c r="D528" t="s">
        <v>9</v>
      </c>
      <c r="E528" t="s">
        <v>14</v>
      </c>
      <c r="F528" s="2" t="s">
        <v>15</v>
      </c>
      <c r="H528" s="3"/>
    </row>
    <row r="529" spans="1:8" hidden="1" x14ac:dyDescent="0.2">
      <c r="A529" t="s">
        <v>71</v>
      </c>
      <c r="B529" s="3">
        <v>4.2883696301401334E-9</v>
      </c>
      <c r="D529" t="s">
        <v>9</v>
      </c>
      <c r="E529" t="s">
        <v>14</v>
      </c>
      <c r="F529" s="2" t="s">
        <v>15</v>
      </c>
      <c r="H529" s="3"/>
    </row>
    <row r="530" spans="1:8" hidden="1" x14ac:dyDescent="0.2">
      <c r="A530" t="s">
        <v>72</v>
      </c>
      <c r="B530" s="3">
        <v>6.3929447213629726E-7</v>
      </c>
      <c r="D530" t="s">
        <v>9</v>
      </c>
      <c r="E530" t="s">
        <v>14</v>
      </c>
      <c r="F530" s="2" t="s">
        <v>15</v>
      </c>
      <c r="H530" s="3"/>
    </row>
    <row r="531" spans="1:8" hidden="1" x14ac:dyDescent="0.2">
      <c r="A531" t="s">
        <v>73</v>
      </c>
      <c r="B531" s="3">
        <v>4.417562867629381E-9</v>
      </c>
      <c r="D531" t="s">
        <v>9</v>
      </c>
      <c r="E531" t="s">
        <v>14</v>
      </c>
      <c r="F531" s="2" t="s">
        <v>15</v>
      </c>
      <c r="H531" s="3"/>
    </row>
    <row r="532" spans="1:8" hidden="1" x14ac:dyDescent="0.2">
      <c r="A532" t="s">
        <v>74</v>
      </c>
      <c r="B532" s="3">
        <v>1.2147463123534157E-8</v>
      </c>
      <c r="D532" t="s">
        <v>9</v>
      </c>
      <c r="E532" t="s">
        <v>14</v>
      </c>
      <c r="F532" s="2" t="s">
        <v>15</v>
      </c>
      <c r="H532" s="3"/>
    </row>
    <row r="533" spans="1:8" hidden="1" x14ac:dyDescent="0.2">
      <c r="A533" t="s">
        <v>75</v>
      </c>
      <c r="B533" s="3">
        <v>3.9768082958024133E-7</v>
      </c>
      <c r="D533" t="s">
        <v>9</v>
      </c>
      <c r="E533" t="s">
        <v>14</v>
      </c>
      <c r="F533" s="2" t="s">
        <v>15</v>
      </c>
      <c r="H533" s="3"/>
    </row>
    <row r="534" spans="1:8" hidden="1" x14ac:dyDescent="0.2">
      <c r="A534" t="s">
        <v>76</v>
      </c>
      <c r="B534" s="3">
        <v>2.3255800597289225E-10</v>
      </c>
      <c r="D534" t="s">
        <v>9</v>
      </c>
      <c r="E534" t="s">
        <v>14</v>
      </c>
      <c r="F534" s="2" t="s">
        <v>15</v>
      </c>
      <c r="H534" s="3"/>
    </row>
    <row r="535" spans="1:8" hidden="1" x14ac:dyDescent="0.2">
      <c r="A535" t="s">
        <v>77</v>
      </c>
      <c r="B535" s="3">
        <v>4.0869969387591558E-8</v>
      </c>
      <c r="D535" t="s">
        <v>9</v>
      </c>
      <c r="E535" t="s">
        <v>14</v>
      </c>
      <c r="F535" s="2" t="s">
        <v>15</v>
      </c>
      <c r="H535" s="3"/>
    </row>
    <row r="536" spans="1:8" hidden="1" x14ac:dyDescent="0.2">
      <c r="A536" t="s">
        <v>78</v>
      </c>
      <c r="B536" s="3">
        <v>4.651160119457845E-7</v>
      </c>
      <c r="D536" t="s">
        <v>9</v>
      </c>
      <c r="E536" t="s">
        <v>14</v>
      </c>
      <c r="F536" s="2" t="s">
        <v>15</v>
      </c>
      <c r="H536" s="3"/>
    </row>
    <row r="537" spans="1:8" hidden="1" x14ac:dyDescent="0.2">
      <c r="A537" t="s">
        <v>79</v>
      </c>
      <c r="B537" s="3">
        <v>7.619711612948033E-8</v>
      </c>
      <c r="D537" t="s">
        <v>9</v>
      </c>
      <c r="E537" t="s">
        <v>14</v>
      </c>
      <c r="F537" s="2" t="s">
        <v>15</v>
      </c>
      <c r="H537" s="3"/>
    </row>
    <row r="538" spans="1:8" hidden="1" x14ac:dyDescent="0.2">
      <c r="A538" t="s">
        <v>80</v>
      </c>
      <c r="B538" s="3">
        <v>2.3255800597289226E-8</v>
      </c>
      <c r="D538" t="s">
        <v>9</v>
      </c>
      <c r="E538" t="s">
        <v>14</v>
      </c>
      <c r="F538" s="2" t="s">
        <v>15</v>
      </c>
      <c r="H538" s="3"/>
    </row>
    <row r="539" spans="1:8" hidden="1" x14ac:dyDescent="0.2">
      <c r="A539" t="s">
        <v>81</v>
      </c>
      <c r="B539" s="3">
        <v>6.7382024692940973E-8</v>
      </c>
      <c r="D539" t="s">
        <v>9</v>
      </c>
      <c r="E539" t="s">
        <v>14</v>
      </c>
      <c r="F539" s="2" t="s">
        <v>15</v>
      </c>
      <c r="H539" s="3"/>
    </row>
    <row r="540" spans="1:8" hidden="1" x14ac:dyDescent="0.2">
      <c r="A540" t="s">
        <v>82</v>
      </c>
      <c r="B540" s="3">
        <v>2.9821053643838246E-8</v>
      </c>
      <c r="D540" t="s">
        <v>9</v>
      </c>
      <c r="E540" t="s">
        <v>14</v>
      </c>
      <c r="F540" s="2" t="s">
        <v>15</v>
      </c>
      <c r="H540" s="3"/>
    </row>
    <row r="541" spans="1:8" hidden="1" x14ac:dyDescent="0.2">
      <c r="B541" s="3"/>
    </row>
    <row r="542" spans="1:8" hidden="1" x14ac:dyDescent="0.2">
      <c r="A542" s="1" t="s">
        <v>2</v>
      </c>
      <c r="B542" s="1" t="s">
        <v>206</v>
      </c>
    </row>
    <row r="543" spans="1:8" hidden="1" x14ac:dyDescent="0.2">
      <c r="A543" t="s">
        <v>154</v>
      </c>
      <c r="B543" t="s">
        <v>207</v>
      </c>
    </row>
    <row r="544" spans="1:8" hidden="1" x14ac:dyDescent="0.2">
      <c r="A544" t="s">
        <v>202</v>
      </c>
      <c r="B544" t="s">
        <v>203</v>
      </c>
    </row>
    <row r="545" spans="1:12" hidden="1" x14ac:dyDescent="0.2">
      <c r="A545" t="s">
        <v>3</v>
      </c>
      <c r="B545" t="s">
        <v>18</v>
      </c>
    </row>
    <row r="546" spans="1:12" hidden="1" x14ac:dyDescent="0.2">
      <c r="A546" t="s">
        <v>4</v>
      </c>
      <c r="B546">
        <v>1</v>
      </c>
    </row>
    <row r="547" spans="1:12" hidden="1" x14ac:dyDescent="0.2">
      <c r="A547" t="s">
        <v>5</v>
      </c>
      <c r="B547" t="s">
        <v>1</v>
      </c>
    </row>
    <row r="548" spans="1:12" hidden="1" x14ac:dyDescent="0.2">
      <c r="A548" t="s">
        <v>208</v>
      </c>
      <c r="B548" t="s">
        <v>209</v>
      </c>
    </row>
    <row r="549" spans="1:12" hidden="1" x14ac:dyDescent="0.2">
      <c r="A549" t="s">
        <v>6</v>
      </c>
      <c r="B549" t="s">
        <v>7</v>
      </c>
    </row>
    <row r="550" spans="1:12" hidden="1" x14ac:dyDescent="0.2">
      <c r="A550" t="s">
        <v>8</v>
      </c>
      <c r="B550" t="s">
        <v>17</v>
      </c>
    </row>
    <row r="551" spans="1:12" hidden="1" x14ac:dyDescent="0.2">
      <c r="A551" s="1" t="s">
        <v>10</v>
      </c>
    </row>
    <row r="552" spans="1:12" hidden="1" x14ac:dyDescent="0.2">
      <c r="A552" t="s">
        <v>11</v>
      </c>
      <c r="B552" t="s">
        <v>12</v>
      </c>
      <c r="C552" t="s">
        <v>3</v>
      </c>
      <c r="D552" t="s">
        <v>13</v>
      </c>
      <c r="E552" t="s">
        <v>8</v>
      </c>
      <c r="F552" t="s">
        <v>6</v>
      </c>
      <c r="G552" t="s">
        <v>5</v>
      </c>
      <c r="H552" t="s">
        <v>183</v>
      </c>
      <c r="I552" t="s">
        <v>184</v>
      </c>
      <c r="J552" t="s">
        <v>185</v>
      </c>
      <c r="K552" t="s">
        <v>186</v>
      </c>
      <c r="L552" t="s">
        <v>154</v>
      </c>
    </row>
    <row r="553" spans="1:12" hidden="1" x14ac:dyDescent="0.2">
      <c r="A553" t="s">
        <v>206</v>
      </c>
      <c r="B553">
        <v>1</v>
      </c>
      <c r="C553" t="s">
        <v>18</v>
      </c>
      <c r="E553" t="s">
        <v>17</v>
      </c>
      <c r="F553" t="s">
        <v>19</v>
      </c>
      <c r="G553" t="s">
        <v>1</v>
      </c>
      <c r="H553">
        <v>0</v>
      </c>
    </row>
    <row r="554" spans="1:12" hidden="1" x14ac:dyDescent="0.2">
      <c r="A554" t="s">
        <v>93</v>
      </c>
      <c r="B554">
        <f>1/36</f>
        <v>2.7777777777777776E-2</v>
      </c>
      <c r="C554" t="s">
        <v>27</v>
      </c>
      <c r="E554" t="s">
        <v>95</v>
      </c>
      <c r="F554" t="s">
        <v>23</v>
      </c>
      <c r="G554" t="s">
        <v>94</v>
      </c>
      <c r="H554">
        <v>0</v>
      </c>
    </row>
    <row r="555" spans="1:12" hidden="1" x14ac:dyDescent="0.2">
      <c r="A555" t="s">
        <v>210</v>
      </c>
      <c r="B555">
        <f>232/700000/11.99</f>
        <v>2.7642082687954249E-5</v>
      </c>
      <c r="C555" t="s">
        <v>18</v>
      </c>
      <c r="E555" t="s">
        <v>9</v>
      </c>
      <c r="F555" t="s">
        <v>23</v>
      </c>
      <c r="G555" t="s">
        <v>211</v>
      </c>
      <c r="H555">
        <v>5</v>
      </c>
      <c r="I555">
        <f>B555</f>
        <v>2.7642082687954249E-5</v>
      </c>
      <c r="J555">
        <f>155/700000/11.99</f>
        <v>1.8467770761348742E-5</v>
      </c>
      <c r="K555">
        <f>309/700000/11.99</f>
        <v>3.6816394614559746E-5</v>
      </c>
    </row>
    <row r="556" spans="1:12" hidden="1" x14ac:dyDescent="0.2">
      <c r="A556" t="s">
        <v>147</v>
      </c>
      <c r="B556">
        <v>1.2763976504487801E-4</v>
      </c>
      <c r="C556" t="s">
        <v>18</v>
      </c>
      <c r="E556" t="s">
        <v>9</v>
      </c>
      <c r="F556" t="s">
        <v>23</v>
      </c>
      <c r="G556" t="s">
        <v>147</v>
      </c>
      <c r="H556">
        <v>5</v>
      </c>
      <c r="I556">
        <f>B556</f>
        <v>1.2763976504487801E-4</v>
      </c>
      <c r="J556">
        <f>I556*(700000/1000000)</f>
        <v>8.9347835531414601E-5</v>
      </c>
      <c r="K556">
        <f>I556*(700000/500000)</f>
        <v>1.786956710628292E-4</v>
      </c>
    </row>
    <row r="557" spans="1:12" hidden="1" x14ac:dyDescent="0.2">
      <c r="A557" t="s">
        <v>49</v>
      </c>
      <c r="B557" s="3">
        <v>4.4166666666666577E-6</v>
      </c>
      <c r="D557" t="s">
        <v>14</v>
      </c>
      <c r="E557" t="s">
        <v>9</v>
      </c>
      <c r="F557" s="2" t="s">
        <v>15</v>
      </c>
      <c r="H557" s="10">
        <v>0</v>
      </c>
    </row>
    <row r="558" spans="1:12" hidden="1" x14ac:dyDescent="0.2">
      <c r="A558" t="s">
        <v>51</v>
      </c>
      <c r="B558" s="3">
        <v>7.5082705379565517E-7</v>
      </c>
      <c r="D558" t="s">
        <v>14</v>
      </c>
      <c r="E558" t="s">
        <v>9</v>
      </c>
      <c r="F558" s="2" t="s">
        <v>15</v>
      </c>
      <c r="H558" s="10">
        <v>0</v>
      </c>
    </row>
    <row r="559" spans="1:12" hidden="1" x14ac:dyDescent="0.2">
      <c r="A559" t="s">
        <v>54</v>
      </c>
      <c r="B559">
        <f>1.96*B554</f>
        <v>5.4444444444444441E-2</v>
      </c>
      <c r="D559" t="s">
        <v>14</v>
      </c>
      <c r="E559" t="s">
        <v>9</v>
      </c>
      <c r="F559" s="2" t="s">
        <v>15</v>
      </c>
      <c r="H559" s="10">
        <v>0</v>
      </c>
      <c r="L559" t="s">
        <v>305</v>
      </c>
    </row>
    <row r="560" spans="1:12" hidden="1" x14ac:dyDescent="0.2">
      <c r="A560" t="s">
        <v>55</v>
      </c>
      <c r="B560">
        <v>2.6360440412565261E-4</v>
      </c>
      <c r="D560" t="s">
        <v>14</v>
      </c>
      <c r="E560" t="s">
        <v>9</v>
      </c>
      <c r="F560" s="2" t="s">
        <v>15</v>
      </c>
      <c r="H560" s="10">
        <v>0</v>
      </c>
    </row>
    <row r="561" spans="1:8" hidden="1" x14ac:dyDescent="0.2">
      <c r="A561" t="s">
        <v>59</v>
      </c>
      <c r="B561" s="3">
        <v>9.6666666666666532E-7</v>
      </c>
      <c r="D561" t="s">
        <v>14</v>
      </c>
      <c r="E561" t="s">
        <v>9</v>
      </c>
      <c r="F561" s="2" t="s">
        <v>15</v>
      </c>
      <c r="H561" s="10">
        <v>0</v>
      </c>
    </row>
    <row r="562" spans="1:8" hidden="1" x14ac:dyDescent="0.2">
      <c r="A562" t="s">
        <v>65</v>
      </c>
      <c r="B562" s="3">
        <v>2.7750000000000002E-10</v>
      </c>
      <c r="D562" t="s">
        <v>14</v>
      </c>
      <c r="E562" t="s">
        <v>9</v>
      </c>
      <c r="F562" s="2" t="s">
        <v>15</v>
      </c>
      <c r="H562" s="10">
        <v>0</v>
      </c>
    </row>
    <row r="563" spans="1:8" hidden="1" x14ac:dyDescent="0.2">
      <c r="A563" t="s">
        <v>66</v>
      </c>
      <c r="B563" s="3">
        <v>1.606690212560312E-5</v>
      </c>
      <c r="D563" t="s">
        <v>14</v>
      </c>
      <c r="E563" t="s">
        <v>9</v>
      </c>
      <c r="F563" s="2" t="s">
        <v>15</v>
      </c>
      <c r="H563" s="10">
        <v>0</v>
      </c>
    </row>
    <row r="564" spans="1:8" hidden="1" x14ac:dyDescent="0.2">
      <c r="A564" t="s">
        <v>68</v>
      </c>
      <c r="B564" s="3">
        <v>6.8382126269474045E-6</v>
      </c>
      <c r="D564" t="s">
        <v>14</v>
      </c>
      <c r="E564" t="s">
        <v>9</v>
      </c>
      <c r="F564" s="2" t="s">
        <v>15</v>
      </c>
      <c r="H564" s="10">
        <v>0</v>
      </c>
    </row>
    <row r="565" spans="1:8" hidden="1" x14ac:dyDescent="0.2">
      <c r="A565" t="s">
        <v>70</v>
      </c>
      <c r="B565" s="3">
        <v>2.9605693862641999E-6</v>
      </c>
      <c r="D565" t="s">
        <v>14</v>
      </c>
      <c r="E565" t="s">
        <v>9</v>
      </c>
      <c r="F565" s="2" t="s">
        <v>15</v>
      </c>
      <c r="H565" s="10">
        <v>0</v>
      </c>
    </row>
    <row r="566" spans="1:8" hidden="1" x14ac:dyDescent="0.2">
      <c r="A566" t="s">
        <v>72</v>
      </c>
      <c r="B566" s="3">
        <v>1.4636237937232238E-7</v>
      </c>
      <c r="D566" t="s">
        <v>14</v>
      </c>
      <c r="E566" t="s">
        <v>9</v>
      </c>
      <c r="F566" s="2" t="s">
        <v>15</v>
      </c>
      <c r="H566" s="10">
        <v>0</v>
      </c>
    </row>
    <row r="567" spans="1:8" hidden="1" x14ac:dyDescent="0.2">
      <c r="A567" t="s">
        <v>78</v>
      </c>
      <c r="B567" s="3">
        <v>5.6430000000000142E-7</v>
      </c>
      <c r="D567" t="s">
        <v>14</v>
      </c>
      <c r="E567" t="s">
        <v>9</v>
      </c>
      <c r="F567" s="2" t="s">
        <v>15</v>
      </c>
      <c r="H567" s="10">
        <v>0</v>
      </c>
    </row>
    <row r="568" spans="1:8" hidden="1" x14ac:dyDescent="0.2">
      <c r="A568" t="s">
        <v>79</v>
      </c>
      <c r="B568" s="3">
        <v>2.2336471011856279E-6</v>
      </c>
      <c r="D568" t="s">
        <v>14</v>
      </c>
      <c r="E568" t="s">
        <v>9</v>
      </c>
      <c r="F568" s="2" t="s">
        <v>15</v>
      </c>
      <c r="H568" s="10">
        <v>0</v>
      </c>
    </row>
    <row r="569" spans="1:8" hidden="1" x14ac:dyDescent="0.2">
      <c r="B569" s="3"/>
    </row>
    <row r="570" spans="1:8" hidden="1" x14ac:dyDescent="0.2">
      <c r="A570" s="1" t="s">
        <v>2</v>
      </c>
      <c r="B570" s="1" t="s">
        <v>279</v>
      </c>
    </row>
    <row r="571" spans="1:8" hidden="1" x14ac:dyDescent="0.2">
      <c r="A571" t="s">
        <v>154</v>
      </c>
      <c r="B571" t="s">
        <v>207</v>
      </c>
    </row>
    <row r="572" spans="1:8" hidden="1" x14ac:dyDescent="0.2">
      <c r="A572" t="s">
        <v>202</v>
      </c>
      <c r="B572" t="s">
        <v>203</v>
      </c>
    </row>
    <row r="573" spans="1:8" hidden="1" x14ac:dyDescent="0.2">
      <c r="A573" t="s">
        <v>3</v>
      </c>
      <c r="B573" t="s">
        <v>18</v>
      </c>
    </row>
    <row r="574" spans="1:8" hidden="1" x14ac:dyDescent="0.2">
      <c r="A574" t="s">
        <v>4</v>
      </c>
      <c r="B574">
        <v>1</v>
      </c>
    </row>
    <row r="575" spans="1:8" hidden="1" x14ac:dyDescent="0.2">
      <c r="A575" t="s">
        <v>5</v>
      </c>
      <c r="B575" t="s">
        <v>1</v>
      </c>
    </row>
    <row r="576" spans="1:8" hidden="1" x14ac:dyDescent="0.2">
      <c r="A576" t="s">
        <v>208</v>
      </c>
      <c r="B576" t="s">
        <v>209</v>
      </c>
    </row>
    <row r="577" spans="1:12" hidden="1" x14ac:dyDescent="0.2">
      <c r="A577" t="s">
        <v>6</v>
      </c>
      <c r="B577" t="s">
        <v>7</v>
      </c>
    </row>
    <row r="578" spans="1:12" hidden="1" x14ac:dyDescent="0.2">
      <c r="A578" t="s">
        <v>8</v>
      </c>
      <c r="B578" t="s">
        <v>17</v>
      </c>
    </row>
    <row r="579" spans="1:12" hidden="1" x14ac:dyDescent="0.2">
      <c r="A579" s="1" t="s">
        <v>10</v>
      </c>
    </row>
    <row r="580" spans="1:12" hidden="1" x14ac:dyDescent="0.2">
      <c r="A580" t="s">
        <v>11</v>
      </c>
      <c r="B580" t="s">
        <v>12</v>
      </c>
      <c r="C580" t="s">
        <v>3</v>
      </c>
      <c r="D580" t="s">
        <v>13</v>
      </c>
      <c r="E580" t="s">
        <v>8</v>
      </c>
      <c r="F580" t="s">
        <v>6</v>
      </c>
      <c r="G580" t="s">
        <v>5</v>
      </c>
      <c r="H580" t="s">
        <v>183</v>
      </c>
      <c r="I580" t="s">
        <v>184</v>
      </c>
      <c r="J580" t="s">
        <v>185</v>
      </c>
      <c r="K580" t="s">
        <v>186</v>
      </c>
      <c r="L580" t="s">
        <v>154</v>
      </c>
    </row>
    <row r="581" spans="1:12" hidden="1" x14ac:dyDescent="0.2">
      <c r="A581" t="s">
        <v>279</v>
      </c>
      <c r="B581">
        <v>1</v>
      </c>
      <c r="C581" t="s">
        <v>18</v>
      </c>
      <c r="E581" t="s">
        <v>17</v>
      </c>
      <c r="F581" t="s">
        <v>19</v>
      </c>
      <c r="G581" t="s">
        <v>1</v>
      </c>
      <c r="H581">
        <v>0</v>
      </c>
    </row>
    <row r="582" spans="1:12" x14ac:dyDescent="0.2">
      <c r="A582" t="s">
        <v>320</v>
      </c>
      <c r="B582">
        <f>1/47.5</f>
        <v>2.1052631578947368E-2</v>
      </c>
      <c r="C582" t="s">
        <v>18</v>
      </c>
      <c r="E582" t="s">
        <v>9</v>
      </c>
      <c r="F582" t="s">
        <v>23</v>
      </c>
      <c r="G582" t="s">
        <v>277</v>
      </c>
      <c r="H582">
        <v>0</v>
      </c>
    </row>
    <row r="583" spans="1:12" hidden="1" x14ac:dyDescent="0.2">
      <c r="A583" t="s">
        <v>210</v>
      </c>
      <c r="B583">
        <f>232/700000/11.99</f>
        <v>2.7642082687954249E-5</v>
      </c>
      <c r="C583" t="s">
        <v>18</v>
      </c>
      <c r="E583" t="s">
        <v>9</v>
      </c>
      <c r="F583" t="s">
        <v>23</v>
      </c>
      <c r="G583" t="s">
        <v>211</v>
      </c>
      <c r="H583">
        <v>5</v>
      </c>
      <c r="I583">
        <f>B583</f>
        <v>2.7642082687954249E-5</v>
      </c>
      <c r="J583">
        <f>155/700000/11.99</f>
        <v>1.8467770761348742E-5</v>
      </c>
      <c r="K583">
        <f>309/700000/11.99</f>
        <v>3.6816394614559746E-5</v>
      </c>
    </row>
    <row r="584" spans="1:12" hidden="1" x14ac:dyDescent="0.2">
      <c r="A584" t="s">
        <v>147</v>
      </c>
      <c r="B584">
        <v>1.2763976504487801E-4</v>
      </c>
      <c r="C584" t="s">
        <v>18</v>
      </c>
      <c r="E584" t="s">
        <v>9</v>
      </c>
      <c r="F584" t="s">
        <v>23</v>
      </c>
      <c r="G584" t="s">
        <v>147</v>
      </c>
      <c r="H584">
        <v>5</v>
      </c>
      <c r="I584">
        <f>B584</f>
        <v>1.2763976504487801E-4</v>
      </c>
      <c r="J584">
        <f>I584*(700000/1000000)</f>
        <v>8.9347835531414601E-5</v>
      </c>
      <c r="K584">
        <f>I584*(700000/500000)</f>
        <v>1.786956710628292E-4</v>
      </c>
    </row>
    <row r="585" spans="1:12" hidden="1" x14ac:dyDescent="0.2">
      <c r="A585" t="s">
        <v>49</v>
      </c>
      <c r="B585" s="3">
        <v>4.4166666666666577E-6</v>
      </c>
      <c r="D585" t="s">
        <v>14</v>
      </c>
      <c r="E585" t="s">
        <v>9</v>
      </c>
      <c r="F585" s="2" t="s">
        <v>15</v>
      </c>
      <c r="H585" s="10">
        <v>0</v>
      </c>
    </row>
    <row r="586" spans="1:12" hidden="1" x14ac:dyDescent="0.2">
      <c r="A586" t="s">
        <v>51</v>
      </c>
      <c r="B586" s="3">
        <v>7.5082705379565517E-7</v>
      </c>
      <c r="D586" t="s">
        <v>14</v>
      </c>
      <c r="E586" t="s">
        <v>9</v>
      </c>
      <c r="F586" s="2" t="s">
        <v>15</v>
      </c>
      <c r="H586" s="10">
        <v>0</v>
      </c>
    </row>
    <row r="587" spans="1:12" hidden="1" x14ac:dyDescent="0.2">
      <c r="A587" t="s">
        <v>124</v>
      </c>
      <c r="B587">
        <f>2.74*B582</f>
        <v>5.7684210526315789E-2</v>
      </c>
      <c r="D587" t="s">
        <v>14</v>
      </c>
      <c r="E587" t="s">
        <v>9</v>
      </c>
      <c r="F587" s="2" t="s">
        <v>15</v>
      </c>
      <c r="H587" s="10">
        <v>0</v>
      </c>
      <c r="L587" t="s">
        <v>306</v>
      </c>
    </row>
    <row r="588" spans="1:12" hidden="1" x14ac:dyDescent="0.2">
      <c r="A588" t="s">
        <v>125</v>
      </c>
      <c r="B588">
        <v>2.6360440412565261E-4</v>
      </c>
      <c r="D588" t="s">
        <v>14</v>
      </c>
      <c r="E588" t="s">
        <v>9</v>
      </c>
      <c r="F588" s="2" t="s">
        <v>15</v>
      </c>
      <c r="H588" s="10">
        <v>0</v>
      </c>
    </row>
    <row r="589" spans="1:12" hidden="1" x14ac:dyDescent="0.2">
      <c r="A589" t="s">
        <v>59</v>
      </c>
      <c r="B589" s="3">
        <v>9.6666666666666532E-7</v>
      </c>
      <c r="D589" t="s">
        <v>14</v>
      </c>
      <c r="E589" t="s">
        <v>9</v>
      </c>
      <c r="F589" s="2" t="s">
        <v>15</v>
      </c>
      <c r="H589" s="10">
        <v>0</v>
      </c>
    </row>
    <row r="590" spans="1:12" hidden="1" x14ac:dyDescent="0.2">
      <c r="A590" t="s">
        <v>65</v>
      </c>
      <c r="B590" s="3">
        <v>2.7750000000000002E-10</v>
      </c>
      <c r="D590" t="s">
        <v>14</v>
      </c>
      <c r="E590" t="s">
        <v>9</v>
      </c>
      <c r="F590" s="2" t="s">
        <v>15</v>
      </c>
      <c r="H590" s="10">
        <v>0</v>
      </c>
    </row>
    <row r="591" spans="1:12" hidden="1" x14ac:dyDescent="0.2">
      <c r="A591" t="s">
        <v>181</v>
      </c>
      <c r="B591" s="3">
        <v>1.606690212560312E-5</v>
      </c>
      <c r="D591" t="s">
        <v>14</v>
      </c>
      <c r="E591" t="s">
        <v>9</v>
      </c>
      <c r="F591" s="2" t="s">
        <v>15</v>
      </c>
      <c r="H591" s="10">
        <v>0</v>
      </c>
    </row>
    <row r="592" spans="1:12" hidden="1" x14ac:dyDescent="0.2">
      <c r="A592" t="s">
        <v>68</v>
      </c>
      <c r="B592" s="3">
        <v>6.8382126269474045E-6</v>
      </c>
      <c r="D592" t="s">
        <v>14</v>
      </c>
      <c r="E592" t="s">
        <v>9</v>
      </c>
      <c r="F592" s="2" t="s">
        <v>15</v>
      </c>
      <c r="H592" s="10">
        <v>0</v>
      </c>
    </row>
    <row r="593" spans="1:12" hidden="1" x14ac:dyDescent="0.2">
      <c r="A593" t="s">
        <v>70</v>
      </c>
      <c r="B593" s="3">
        <v>2.9605693862641999E-6</v>
      </c>
      <c r="D593" t="s">
        <v>14</v>
      </c>
      <c r="E593" t="s">
        <v>9</v>
      </c>
      <c r="F593" s="2" t="s">
        <v>15</v>
      </c>
      <c r="H593" s="10">
        <v>0</v>
      </c>
    </row>
    <row r="594" spans="1:12" hidden="1" x14ac:dyDescent="0.2">
      <c r="A594" t="s">
        <v>72</v>
      </c>
      <c r="B594" s="3">
        <v>1.4636237937232238E-7</v>
      </c>
      <c r="D594" t="s">
        <v>14</v>
      </c>
      <c r="E594" t="s">
        <v>9</v>
      </c>
      <c r="F594" s="2" t="s">
        <v>15</v>
      </c>
      <c r="H594" s="10">
        <v>0</v>
      </c>
    </row>
    <row r="595" spans="1:12" hidden="1" x14ac:dyDescent="0.2">
      <c r="A595" t="s">
        <v>78</v>
      </c>
      <c r="B595" s="3">
        <v>5.6430000000000142E-7</v>
      </c>
      <c r="D595" t="s">
        <v>14</v>
      </c>
      <c r="E595" t="s">
        <v>9</v>
      </c>
      <c r="F595" s="2" t="s">
        <v>15</v>
      </c>
      <c r="H595" s="10">
        <v>0</v>
      </c>
    </row>
    <row r="596" spans="1:12" hidden="1" x14ac:dyDescent="0.2">
      <c r="A596" t="s">
        <v>79</v>
      </c>
      <c r="B596" s="3">
        <v>2.2336471011856279E-6</v>
      </c>
      <c r="D596" t="s">
        <v>14</v>
      </c>
      <c r="E596" t="s">
        <v>9</v>
      </c>
      <c r="F596" s="2" t="s">
        <v>15</v>
      </c>
      <c r="H596" s="10">
        <v>0</v>
      </c>
    </row>
    <row r="597" spans="1:12" hidden="1" x14ac:dyDescent="0.2">
      <c r="B597" s="3"/>
    </row>
    <row r="598" spans="1:12" hidden="1" x14ac:dyDescent="0.2">
      <c r="A598" s="1" t="s">
        <v>2</v>
      </c>
      <c r="B598" s="1" t="s">
        <v>263</v>
      </c>
    </row>
    <row r="599" spans="1:12" hidden="1" x14ac:dyDescent="0.2">
      <c r="A599" t="s">
        <v>154</v>
      </c>
      <c r="B599" t="s">
        <v>207</v>
      </c>
    </row>
    <row r="600" spans="1:12" hidden="1" x14ac:dyDescent="0.2">
      <c r="A600" t="s">
        <v>202</v>
      </c>
      <c r="B600" t="s">
        <v>203</v>
      </c>
    </row>
    <row r="601" spans="1:12" hidden="1" x14ac:dyDescent="0.2">
      <c r="A601" t="s">
        <v>3</v>
      </c>
      <c r="B601" t="s">
        <v>18</v>
      </c>
    </row>
    <row r="602" spans="1:12" hidden="1" x14ac:dyDescent="0.2">
      <c r="A602" t="s">
        <v>4</v>
      </c>
      <c r="B602">
        <v>1</v>
      </c>
    </row>
    <row r="603" spans="1:12" hidden="1" x14ac:dyDescent="0.2">
      <c r="A603" t="s">
        <v>5</v>
      </c>
      <c r="B603" t="s">
        <v>1</v>
      </c>
    </row>
    <row r="604" spans="1:12" hidden="1" x14ac:dyDescent="0.2">
      <c r="A604" t="s">
        <v>208</v>
      </c>
      <c r="B604" t="s">
        <v>209</v>
      </c>
    </row>
    <row r="605" spans="1:12" hidden="1" x14ac:dyDescent="0.2">
      <c r="A605" t="s">
        <v>6</v>
      </c>
      <c r="B605" t="s">
        <v>7</v>
      </c>
    </row>
    <row r="606" spans="1:12" hidden="1" x14ac:dyDescent="0.2">
      <c r="A606" t="s">
        <v>8</v>
      </c>
      <c r="B606" t="s">
        <v>17</v>
      </c>
    </row>
    <row r="607" spans="1:12" hidden="1" x14ac:dyDescent="0.2">
      <c r="A607" s="1" t="s">
        <v>10</v>
      </c>
    </row>
    <row r="608" spans="1:12" hidden="1" x14ac:dyDescent="0.2">
      <c r="A608" t="s">
        <v>11</v>
      </c>
      <c r="B608" t="s">
        <v>12</v>
      </c>
      <c r="C608" t="s">
        <v>3</v>
      </c>
      <c r="D608" t="s">
        <v>13</v>
      </c>
      <c r="E608" t="s">
        <v>8</v>
      </c>
      <c r="F608" t="s">
        <v>6</v>
      </c>
      <c r="G608" t="s">
        <v>5</v>
      </c>
      <c r="H608" t="s">
        <v>183</v>
      </c>
      <c r="I608" t="s">
        <v>184</v>
      </c>
      <c r="J608" t="s">
        <v>185</v>
      </c>
      <c r="K608" t="s">
        <v>186</v>
      </c>
      <c r="L608" t="s">
        <v>154</v>
      </c>
    </row>
    <row r="609" spans="1:12" hidden="1" x14ac:dyDescent="0.2">
      <c r="A609" t="s">
        <v>263</v>
      </c>
      <c r="B609">
        <v>1</v>
      </c>
      <c r="C609" t="s">
        <v>18</v>
      </c>
      <c r="E609" t="s">
        <v>17</v>
      </c>
      <c r="F609" t="s">
        <v>19</v>
      </c>
      <c r="G609" t="s">
        <v>1</v>
      </c>
      <c r="H609">
        <v>0</v>
      </c>
    </row>
    <row r="610" spans="1:12" hidden="1" x14ac:dyDescent="0.2">
      <c r="A610" t="s">
        <v>264</v>
      </c>
      <c r="B610">
        <f>1/47.5</f>
        <v>2.1052631578947368E-2</v>
      </c>
      <c r="C610" t="s">
        <v>18</v>
      </c>
      <c r="E610" t="s">
        <v>9</v>
      </c>
      <c r="F610" t="s">
        <v>23</v>
      </c>
      <c r="G610" t="s">
        <v>265</v>
      </c>
      <c r="H610">
        <v>0</v>
      </c>
    </row>
    <row r="611" spans="1:12" hidden="1" x14ac:dyDescent="0.2">
      <c r="A611" t="s">
        <v>210</v>
      </c>
      <c r="B611">
        <f>232/700000/11.99</f>
        <v>2.7642082687954249E-5</v>
      </c>
      <c r="C611" t="s">
        <v>18</v>
      </c>
      <c r="E611" t="s">
        <v>9</v>
      </c>
      <c r="F611" t="s">
        <v>23</v>
      </c>
      <c r="G611" t="s">
        <v>211</v>
      </c>
      <c r="H611">
        <v>5</v>
      </c>
      <c r="I611">
        <f>B611</f>
        <v>2.7642082687954249E-5</v>
      </c>
      <c r="J611">
        <f>155/700000/11.99</f>
        <v>1.8467770761348742E-5</v>
      </c>
      <c r="K611">
        <f>309/700000/11.99</f>
        <v>3.6816394614559746E-5</v>
      </c>
    </row>
    <row r="612" spans="1:12" hidden="1" x14ac:dyDescent="0.2">
      <c r="A612" t="s">
        <v>147</v>
      </c>
      <c r="B612">
        <v>1.2763976504487801E-4</v>
      </c>
      <c r="C612" t="s">
        <v>18</v>
      </c>
      <c r="E612" t="s">
        <v>9</v>
      </c>
      <c r="F612" t="s">
        <v>23</v>
      </c>
      <c r="G612" t="s">
        <v>147</v>
      </c>
      <c r="H612">
        <v>5</v>
      </c>
      <c r="I612">
        <f>B612</f>
        <v>1.2763976504487801E-4</v>
      </c>
      <c r="J612">
        <f>I612*(700000/1000000)</f>
        <v>8.9347835531414601E-5</v>
      </c>
      <c r="K612">
        <f>I612*(700000/500000)</f>
        <v>1.786956710628292E-4</v>
      </c>
    </row>
    <row r="613" spans="1:12" hidden="1" x14ac:dyDescent="0.2">
      <c r="A613" t="s">
        <v>49</v>
      </c>
      <c r="B613" s="3">
        <v>4.4166666666666577E-6</v>
      </c>
      <c r="D613" t="s">
        <v>14</v>
      </c>
      <c r="E613" t="s">
        <v>9</v>
      </c>
      <c r="F613" s="2" t="s">
        <v>15</v>
      </c>
      <c r="H613" s="10">
        <v>0</v>
      </c>
    </row>
    <row r="614" spans="1:12" hidden="1" x14ac:dyDescent="0.2">
      <c r="A614" t="s">
        <v>51</v>
      </c>
      <c r="B614" s="3">
        <v>7.5082705379565517E-7</v>
      </c>
      <c r="D614" t="s">
        <v>14</v>
      </c>
      <c r="E614" t="s">
        <v>9</v>
      </c>
      <c r="F614" s="2" t="s">
        <v>15</v>
      </c>
      <c r="H614" s="10">
        <v>0</v>
      </c>
    </row>
    <row r="615" spans="1:12" hidden="1" x14ac:dyDescent="0.2">
      <c r="A615" t="s">
        <v>124</v>
      </c>
      <c r="B615">
        <f>2.74*B610</f>
        <v>5.7684210526315789E-2</v>
      </c>
      <c r="D615" t="s">
        <v>14</v>
      </c>
      <c r="E615" t="s">
        <v>9</v>
      </c>
      <c r="F615" s="2" t="s">
        <v>15</v>
      </c>
      <c r="H615" s="10">
        <v>0</v>
      </c>
      <c r="L615" t="s">
        <v>306</v>
      </c>
    </row>
    <row r="616" spans="1:12" hidden="1" x14ac:dyDescent="0.2">
      <c r="A616" t="s">
        <v>125</v>
      </c>
      <c r="B616">
        <v>2.6360440412565261E-4</v>
      </c>
      <c r="D616" t="s">
        <v>14</v>
      </c>
      <c r="E616" t="s">
        <v>9</v>
      </c>
      <c r="F616" s="2" t="s">
        <v>15</v>
      </c>
      <c r="H616" s="10">
        <v>0</v>
      </c>
    </row>
    <row r="617" spans="1:12" hidden="1" x14ac:dyDescent="0.2">
      <c r="A617" t="s">
        <v>59</v>
      </c>
      <c r="B617" s="3">
        <v>9.6666666666666532E-7</v>
      </c>
      <c r="D617" t="s">
        <v>14</v>
      </c>
      <c r="E617" t="s">
        <v>9</v>
      </c>
      <c r="F617" s="2" t="s">
        <v>15</v>
      </c>
      <c r="H617" s="10">
        <v>0</v>
      </c>
    </row>
    <row r="618" spans="1:12" hidden="1" x14ac:dyDescent="0.2">
      <c r="A618" t="s">
        <v>65</v>
      </c>
      <c r="B618" s="3">
        <v>2.7750000000000002E-10</v>
      </c>
      <c r="D618" t="s">
        <v>14</v>
      </c>
      <c r="E618" t="s">
        <v>9</v>
      </c>
      <c r="F618" s="2" t="s">
        <v>15</v>
      </c>
      <c r="H618" s="10">
        <v>0</v>
      </c>
    </row>
    <row r="619" spans="1:12" hidden="1" x14ac:dyDescent="0.2">
      <c r="A619" t="s">
        <v>181</v>
      </c>
      <c r="B619" s="3">
        <v>1.606690212560312E-5</v>
      </c>
      <c r="D619" t="s">
        <v>14</v>
      </c>
      <c r="E619" t="s">
        <v>9</v>
      </c>
      <c r="F619" s="2" t="s">
        <v>15</v>
      </c>
      <c r="H619" s="10">
        <v>0</v>
      </c>
    </row>
    <row r="620" spans="1:12" hidden="1" x14ac:dyDescent="0.2">
      <c r="A620" t="s">
        <v>68</v>
      </c>
      <c r="B620" s="3">
        <v>6.8382126269474045E-6</v>
      </c>
      <c r="D620" t="s">
        <v>14</v>
      </c>
      <c r="E620" t="s">
        <v>9</v>
      </c>
      <c r="F620" s="2" t="s">
        <v>15</v>
      </c>
      <c r="H620" s="10">
        <v>0</v>
      </c>
    </row>
    <row r="621" spans="1:12" hidden="1" x14ac:dyDescent="0.2">
      <c r="A621" t="s">
        <v>70</v>
      </c>
      <c r="B621" s="3">
        <v>2.9605693862641999E-6</v>
      </c>
      <c r="D621" t="s">
        <v>14</v>
      </c>
      <c r="E621" t="s">
        <v>9</v>
      </c>
      <c r="F621" s="2" t="s">
        <v>15</v>
      </c>
      <c r="H621" s="10">
        <v>0</v>
      </c>
    </row>
    <row r="622" spans="1:12" hidden="1" x14ac:dyDescent="0.2">
      <c r="A622" t="s">
        <v>72</v>
      </c>
      <c r="B622" s="3">
        <v>1.4636237937232238E-7</v>
      </c>
      <c r="D622" t="s">
        <v>14</v>
      </c>
      <c r="E622" t="s">
        <v>9</v>
      </c>
      <c r="F622" s="2" t="s">
        <v>15</v>
      </c>
      <c r="H622" s="10">
        <v>0</v>
      </c>
    </row>
    <row r="623" spans="1:12" hidden="1" x14ac:dyDescent="0.2">
      <c r="A623" t="s">
        <v>78</v>
      </c>
      <c r="B623" s="3">
        <v>5.6430000000000142E-7</v>
      </c>
      <c r="D623" t="s">
        <v>14</v>
      </c>
      <c r="E623" t="s">
        <v>9</v>
      </c>
      <c r="F623" s="2" t="s">
        <v>15</v>
      </c>
      <c r="H623" s="10">
        <v>0</v>
      </c>
    </row>
    <row r="624" spans="1:12" hidden="1" x14ac:dyDescent="0.2">
      <c r="A624" t="s">
        <v>79</v>
      </c>
      <c r="B624" s="3">
        <v>2.2336471011856279E-6</v>
      </c>
      <c r="D624" t="s">
        <v>14</v>
      </c>
      <c r="E624" t="s">
        <v>9</v>
      </c>
      <c r="F624" s="2" t="s">
        <v>15</v>
      </c>
      <c r="H624" s="10">
        <v>0</v>
      </c>
    </row>
    <row r="625" spans="1:10" hidden="1" x14ac:dyDescent="0.2">
      <c r="B625" s="3"/>
    </row>
    <row r="626" spans="1:10" hidden="1" x14ac:dyDescent="0.2">
      <c r="B626" s="3"/>
    </row>
    <row r="627" spans="1:10" hidden="1" x14ac:dyDescent="0.2">
      <c r="A627" s="1" t="s">
        <v>2</v>
      </c>
      <c r="B627" s="1" t="s">
        <v>212</v>
      </c>
    </row>
    <row r="628" spans="1:10" hidden="1" x14ac:dyDescent="0.2">
      <c r="A628" t="s">
        <v>154</v>
      </c>
      <c r="B628" t="s">
        <v>213</v>
      </c>
    </row>
    <row r="629" spans="1:10" hidden="1" x14ac:dyDescent="0.2">
      <c r="A629" t="s">
        <v>202</v>
      </c>
      <c r="B629" t="s">
        <v>203</v>
      </c>
    </row>
    <row r="630" spans="1:10" hidden="1" x14ac:dyDescent="0.2">
      <c r="A630" t="s">
        <v>3</v>
      </c>
      <c r="B630" t="s">
        <v>18</v>
      </c>
    </row>
    <row r="631" spans="1:10" hidden="1" x14ac:dyDescent="0.2">
      <c r="A631" t="s">
        <v>4</v>
      </c>
      <c r="B631">
        <v>1</v>
      </c>
    </row>
    <row r="632" spans="1:10" hidden="1" x14ac:dyDescent="0.2">
      <c r="A632" t="s">
        <v>5</v>
      </c>
      <c r="B632" t="s">
        <v>144</v>
      </c>
    </row>
    <row r="633" spans="1:10" hidden="1" x14ac:dyDescent="0.2">
      <c r="A633" t="s">
        <v>208</v>
      </c>
      <c r="B633" t="s">
        <v>209</v>
      </c>
    </row>
    <row r="634" spans="1:10" hidden="1" x14ac:dyDescent="0.2">
      <c r="A634" t="s">
        <v>6</v>
      </c>
      <c r="B634" t="s">
        <v>7</v>
      </c>
    </row>
    <row r="635" spans="1:10" hidden="1" x14ac:dyDescent="0.2">
      <c r="A635" t="s">
        <v>8</v>
      </c>
      <c r="B635" s="3" t="s">
        <v>17</v>
      </c>
    </row>
    <row r="636" spans="1:10" hidden="1" x14ac:dyDescent="0.2">
      <c r="A636" s="1" t="s">
        <v>10</v>
      </c>
    </row>
    <row r="637" spans="1:10" hidden="1" x14ac:dyDescent="0.2">
      <c r="A637" t="s">
        <v>11</v>
      </c>
      <c r="B637" t="s">
        <v>12</v>
      </c>
      <c r="C637" t="s">
        <v>3</v>
      </c>
      <c r="D637" t="s">
        <v>8</v>
      </c>
      <c r="E637" t="s">
        <v>6</v>
      </c>
      <c r="F637" t="s">
        <v>5</v>
      </c>
      <c r="G637" t="s">
        <v>183</v>
      </c>
      <c r="H637" t="s">
        <v>184</v>
      </c>
      <c r="I637" t="s">
        <v>185</v>
      </c>
      <c r="J637" t="s">
        <v>186</v>
      </c>
    </row>
    <row r="638" spans="1:10" hidden="1" x14ac:dyDescent="0.2">
      <c r="A638" t="s">
        <v>212</v>
      </c>
      <c r="B638">
        <v>1</v>
      </c>
      <c r="C638" t="s">
        <v>18</v>
      </c>
      <c r="D638" t="s">
        <v>17</v>
      </c>
      <c r="E638" t="s">
        <v>19</v>
      </c>
      <c r="F638" t="s">
        <v>144</v>
      </c>
      <c r="G638">
        <v>0</v>
      </c>
    </row>
    <row r="639" spans="1:10" hidden="1" x14ac:dyDescent="0.2">
      <c r="A639" t="s">
        <v>142</v>
      </c>
      <c r="B639">
        <f>1/3.6</f>
        <v>0.27777777777777779</v>
      </c>
      <c r="C639" t="s">
        <v>18</v>
      </c>
      <c r="D639" t="s">
        <v>143</v>
      </c>
      <c r="E639" t="s">
        <v>23</v>
      </c>
      <c r="F639" t="s">
        <v>144</v>
      </c>
      <c r="G639">
        <v>0</v>
      </c>
    </row>
    <row r="640" spans="1:10" hidden="1" x14ac:dyDescent="0.2">
      <c r="A640" t="s">
        <v>187</v>
      </c>
      <c r="B640">
        <v>5.8548009367681507E-6</v>
      </c>
      <c r="C640" t="s">
        <v>115</v>
      </c>
      <c r="D640" t="s">
        <v>9</v>
      </c>
      <c r="E640" t="s">
        <v>23</v>
      </c>
      <c r="F640" t="s">
        <v>188</v>
      </c>
      <c r="G640">
        <v>5</v>
      </c>
      <c r="H640">
        <f t="shared" ref="H640:H645" si="0">B640</f>
        <v>5.8548009367681507E-6</v>
      </c>
      <c r="I640">
        <f>H640*(700000/1000000)</f>
        <v>4.0983606557377053E-6</v>
      </c>
      <c r="J640">
        <f>H640*(700000/500000)</f>
        <v>8.1967213114754105E-6</v>
      </c>
    </row>
    <row r="641" spans="1:10" hidden="1" x14ac:dyDescent="0.2">
      <c r="A641" t="s">
        <v>148</v>
      </c>
      <c r="B641">
        <v>2.0319944081098179E-5</v>
      </c>
      <c r="C641" t="s">
        <v>115</v>
      </c>
      <c r="D641" t="s">
        <v>9</v>
      </c>
      <c r="E641" t="s">
        <v>23</v>
      </c>
      <c r="F641" t="s">
        <v>149</v>
      </c>
      <c r="G641">
        <v>5</v>
      </c>
      <c r="H641">
        <f t="shared" si="0"/>
        <v>2.0319944081098179E-5</v>
      </c>
      <c r="I641">
        <f>H641*(700000/1000000)</f>
        <v>1.4223960856768724E-5</v>
      </c>
      <c r="J641">
        <f>H641*(700000/500000)</f>
        <v>2.8447921713537448E-5</v>
      </c>
    </row>
    <row r="642" spans="1:10" hidden="1" x14ac:dyDescent="0.2">
      <c r="A642" t="s">
        <v>189</v>
      </c>
      <c r="B642">
        <v>2.9685693565181665E-6</v>
      </c>
      <c r="C642" t="s">
        <v>115</v>
      </c>
      <c r="D642" t="s">
        <v>9</v>
      </c>
      <c r="E642" t="s">
        <v>23</v>
      </c>
      <c r="F642" t="s">
        <v>190</v>
      </c>
      <c r="G642">
        <v>5</v>
      </c>
      <c r="H642">
        <f t="shared" si="0"/>
        <v>2.9685693565181665E-6</v>
      </c>
      <c r="I642">
        <f>H642*(700000/1000000)</f>
        <v>2.0779985495627166E-6</v>
      </c>
      <c r="J642">
        <f>H642*(700000/500000)</f>
        <v>4.1559970991254331E-6</v>
      </c>
    </row>
    <row r="643" spans="1:10" hidden="1" x14ac:dyDescent="0.2">
      <c r="A643" t="s">
        <v>191</v>
      </c>
      <c r="B643">
        <v>8.4309133489461356E-6</v>
      </c>
      <c r="C643" t="s">
        <v>115</v>
      </c>
      <c r="D643" t="s">
        <v>9</v>
      </c>
      <c r="E643" t="s">
        <v>23</v>
      </c>
      <c r="F643" t="s">
        <v>192</v>
      </c>
      <c r="G643">
        <v>5</v>
      </c>
      <c r="H643">
        <f t="shared" si="0"/>
        <v>8.4309133489461356E-6</v>
      </c>
      <c r="I643">
        <f>H643*(700000/1000000)</f>
        <v>5.9016393442622947E-6</v>
      </c>
      <c r="J643">
        <f>H643*(700000/500000)</f>
        <v>1.1803278688524589E-5</v>
      </c>
    </row>
    <row r="644" spans="1:10" hidden="1" x14ac:dyDescent="0.2">
      <c r="A644" t="s">
        <v>193</v>
      </c>
      <c r="B644">
        <f>399/700000/6.1</f>
        <v>9.3442622950819676E-5</v>
      </c>
      <c r="C644" s="2" t="s">
        <v>115</v>
      </c>
      <c r="D644" t="s">
        <v>143</v>
      </c>
      <c r="E644" t="s">
        <v>23</v>
      </c>
      <c r="F644" t="s">
        <v>194</v>
      </c>
      <c r="G644">
        <v>5</v>
      </c>
      <c r="H644">
        <f t="shared" si="0"/>
        <v>9.3442622950819676E-5</v>
      </c>
      <c r="I644">
        <f>(266)/1000000/6.1</f>
        <v>4.3606557377049187E-5</v>
      </c>
      <c r="J644">
        <f>533/500000/6.1</f>
        <v>1.7475409836065578E-4</v>
      </c>
    </row>
    <row r="645" spans="1:10" hidden="1" x14ac:dyDescent="0.2">
      <c r="A645" t="s">
        <v>214</v>
      </c>
      <c r="B645">
        <f>4.16666666666667E-08*10/6.1</f>
        <v>6.8306010928961812E-8</v>
      </c>
      <c r="C645" t="s">
        <v>18</v>
      </c>
      <c r="D645" t="s">
        <v>8</v>
      </c>
      <c r="E645" t="s">
        <v>23</v>
      </c>
      <c r="F645" t="s">
        <v>214</v>
      </c>
      <c r="G645">
        <v>5</v>
      </c>
      <c r="H645">
        <f t="shared" si="0"/>
        <v>6.8306010928961812E-8</v>
      </c>
      <c r="I645">
        <f>B645/2</f>
        <v>3.4153005464480906E-8</v>
      </c>
      <c r="J645">
        <f>B645*2</f>
        <v>1.3661202185792362E-7</v>
      </c>
    </row>
    <row r="646" spans="1:10" hidden="1" x14ac:dyDescent="0.2">
      <c r="B646" s="3"/>
    </row>
    <row r="647" spans="1:10" hidden="1" x14ac:dyDescent="0.2">
      <c r="A647" s="1" t="s">
        <v>2</v>
      </c>
      <c r="B647" s="1" t="s">
        <v>214</v>
      </c>
    </row>
    <row r="648" spans="1:10" hidden="1" x14ac:dyDescent="0.2">
      <c r="A648" t="s">
        <v>154</v>
      </c>
      <c r="B648" t="s">
        <v>215</v>
      </c>
    </row>
    <row r="649" spans="1:10" hidden="1" x14ac:dyDescent="0.2">
      <c r="A649" t="s">
        <v>202</v>
      </c>
      <c r="B649" t="s">
        <v>216</v>
      </c>
    </row>
    <row r="650" spans="1:10" hidden="1" x14ac:dyDescent="0.2">
      <c r="A650" t="s">
        <v>3</v>
      </c>
      <c r="B650" t="s">
        <v>18</v>
      </c>
    </row>
    <row r="651" spans="1:10" hidden="1" x14ac:dyDescent="0.2">
      <c r="A651" t="s">
        <v>4</v>
      </c>
      <c r="B651">
        <v>1</v>
      </c>
    </row>
    <row r="652" spans="1:10" hidden="1" x14ac:dyDescent="0.2">
      <c r="A652" t="s">
        <v>5</v>
      </c>
      <c r="B652" t="s">
        <v>214</v>
      </c>
    </row>
    <row r="653" spans="1:10" hidden="1" x14ac:dyDescent="0.2">
      <c r="A653" t="s">
        <v>208</v>
      </c>
      <c r="B653" t="s">
        <v>217</v>
      </c>
    </row>
    <row r="654" spans="1:10" hidden="1" x14ac:dyDescent="0.2">
      <c r="A654" t="s">
        <v>218</v>
      </c>
      <c r="B654" t="s">
        <v>215</v>
      </c>
    </row>
    <row r="655" spans="1:10" hidden="1" x14ac:dyDescent="0.2">
      <c r="A655" t="s">
        <v>6</v>
      </c>
      <c r="B655" t="s">
        <v>7</v>
      </c>
    </row>
    <row r="656" spans="1:10" hidden="1" x14ac:dyDescent="0.2">
      <c r="A656" t="s">
        <v>8</v>
      </c>
      <c r="B656" t="s">
        <v>8</v>
      </c>
    </row>
    <row r="657" spans="1:8" hidden="1" x14ac:dyDescent="0.2">
      <c r="A657" s="1" t="s">
        <v>10</v>
      </c>
    </row>
    <row r="658" spans="1:8" hidden="1" x14ac:dyDescent="0.2">
      <c r="A658" t="s">
        <v>11</v>
      </c>
      <c r="B658" t="s">
        <v>12</v>
      </c>
      <c r="C658" t="s">
        <v>0</v>
      </c>
      <c r="D658" t="s">
        <v>3</v>
      </c>
      <c r="E658" t="s">
        <v>8</v>
      </c>
      <c r="F658" t="s">
        <v>6</v>
      </c>
      <c r="G658" t="s">
        <v>5</v>
      </c>
      <c r="H658" t="s">
        <v>219</v>
      </c>
    </row>
    <row r="659" spans="1:8" hidden="1" x14ac:dyDescent="0.2">
      <c r="A659" t="s">
        <v>214</v>
      </c>
      <c r="B659">
        <v>1</v>
      </c>
      <c r="C659" t="s">
        <v>220</v>
      </c>
      <c r="D659" t="s">
        <v>18</v>
      </c>
      <c r="E659" t="s">
        <v>8</v>
      </c>
      <c r="F659" t="s">
        <v>19</v>
      </c>
      <c r="G659" t="s">
        <v>214</v>
      </c>
      <c r="H659" t="s">
        <v>221</v>
      </c>
    </row>
    <row r="660" spans="1:8" hidden="1" x14ac:dyDescent="0.2">
      <c r="A660" t="s">
        <v>222</v>
      </c>
      <c r="B660">
        <v>4.3</v>
      </c>
      <c r="C660" t="s">
        <v>220</v>
      </c>
      <c r="D660" t="s">
        <v>18</v>
      </c>
      <c r="E660" t="s">
        <v>8</v>
      </c>
      <c r="F660" t="s">
        <v>23</v>
      </c>
      <c r="G660" t="s">
        <v>222</v>
      </c>
      <c r="H660" t="s">
        <v>221</v>
      </c>
    </row>
    <row r="661" spans="1:8" hidden="1" x14ac:dyDescent="0.2">
      <c r="A661" t="s">
        <v>223</v>
      </c>
      <c r="B661">
        <v>1</v>
      </c>
      <c r="C661" t="s">
        <v>220</v>
      </c>
      <c r="D661" t="s">
        <v>18</v>
      </c>
      <c r="E661" t="s">
        <v>8</v>
      </c>
      <c r="F661" t="s">
        <v>23</v>
      </c>
      <c r="G661" t="s">
        <v>223</v>
      </c>
      <c r="H661" t="s">
        <v>221</v>
      </c>
    </row>
    <row r="662" spans="1:8" hidden="1" x14ac:dyDescent="0.2">
      <c r="A662" t="s">
        <v>224</v>
      </c>
      <c r="B662">
        <v>1</v>
      </c>
      <c r="C662" t="s">
        <v>220</v>
      </c>
      <c r="D662" t="s">
        <v>18</v>
      </c>
      <c r="E662" t="s">
        <v>8</v>
      </c>
      <c r="F662" t="s">
        <v>23</v>
      </c>
      <c r="G662" t="s">
        <v>224</v>
      </c>
      <c r="H662" t="s">
        <v>221</v>
      </c>
    </row>
    <row r="663" spans="1:8" hidden="1" x14ac:dyDescent="0.2"/>
    <row r="664" spans="1:8" hidden="1" x14ac:dyDescent="0.2">
      <c r="A664" s="1" t="s">
        <v>2</v>
      </c>
      <c r="B664" s="1" t="s">
        <v>309</v>
      </c>
    </row>
    <row r="665" spans="1:8" hidden="1" x14ac:dyDescent="0.2">
      <c r="A665" t="s">
        <v>154</v>
      </c>
      <c r="B665" t="s">
        <v>225</v>
      </c>
    </row>
    <row r="666" spans="1:8" hidden="1" x14ac:dyDescent="0.2">
      <c r="A666" t="s">
        <v>202</v>
      </c>
      <c r="B666" t="s">
        <v>203</v>
      </c>
    </row>
    <row r="667" spans="1:8" hidden="1" x14ac:dyDescent="0.2">
      <c r="A667" t="s">
        <v>3</v>
      </c>
      <c r="B667" t="s">
        <v>18</v>
      </c>
    </row>
    <row r="668" spans="1:8" hidden="1" x14ac:dyDescent="0.2">
      <c r="A668" t="s">
        <v>4</v>
      </c>
      <c r="B668">
        <v>1</v>
      </c>
    </row>
    <row r="669" spans="1:8" hidden="1" x14ac:dyDescent="0.2">
      <c r="A669" t="s">
        <v>5</v>
      </c>
      <c r="B669" t="s">
        <v>1</v>
      </c>
    </row>
    <row r="670" spans="1:8" hidden="1" x14ac:dyDescent="0.2">
      <c r="A670" t="s">
        <v>208</v>
      </c>
      <c r="B670" t="s">
        <v>209</v>
      </c>
    </row>
    <row r="671" spans="1:8" hidden="1" x14ac:dyDescent="0.2">
      <c r="A671" t="s">
        <v>6</v>
      </c>
      <c r="B671" t="s">
        <v>7</v>
      </c>
    </row>
    <row r="672" spans="1:8" hidden="1" x14ac:dyDescent="0.2">
      <c r="A672" t="s">
        <v>8</v>
      </c>
      <c r="B672" t="s">
        <v>17</v>
      </c>
    </row>
    <row r="673" spans="1:10" hidden="1" x14ac:dyDescent="0.2">
      <c r="A673" s="1" t="s">
        <v>10</v>
      </c>
    </row>
    <row r="674" spans="1:10" hidden="1" x14ac:dyDescent="0.2">
      <c r="A674" t="s">
        <v>11</v>
      </c>
      <c r="B674" t="s">
        <v>12</v>
      </c>
      <c r="C674" t="s">
        <v>3</v>
      </c>
      <c r="D674" t="s">
        <v>8</v>
      </c>
      <c r="E674" t="s">
        <v>6</v>
      </c>
      <c r="F674" t="s">
        <v>5</v>
      </c>
      <c r="G674" t="s">
        <v>183</v>
      </c>
      <c r="H674" t="s">
        <v>184</v>
      </c>
      <c r="I674" t="s">
        <v>185</v>
      </c>
      <c r="J674" t="s">
        <v>186</v>
      </c>
    </row>
    <row r="675" spans="1:10" hidden="1" x14ac:dyDescent="0.2">
      <c r="A675" t="s">
        <v>309</v>
      </c>
      <c r="B675">
        <v>1</v>
      </c>
      <c r="C675" t="s">
        <v>18</v>
      </c>
      <c r="D675" t="s">
        <v>17</v>
      </c>
      <c r="E675" t="s">
        <v>19</v>
      </c>
      <c r="F675" t="s">
        <v>1</v>
      </c>
      <c r="G675">
        <v>0</v>
      </c>
    </row>
    <row r="676" spans="1:10" hidden="1" x14ac:dyDescent="0.2">
      <c r="A676" s="2" t="s">
        <v>161</v>
      </c>
      <c r="B676" s="12">
        <f>1/120</f>
        <v>8.3333333333333332E-3</v>
      </c>
      <c r="C676" s="4" t="s">
        <v>18</v>
      </c>
      <c r="D676" s="4" t="s">
        <v>9</v>
      </c>
      <c r="E676" s="4" t="s">
        <v>23</v>
      </c>
      <c r="F676" s="2" t="s">
        <v>162</v>
      </c>
      <c r="G676" s="2">
        <v>0</v>
      </c>
    </row>
    <row r="677" spans="1:10" hidden="1" x14ac:dyDescent="0.2">
      <c r="A677" t="s">
        <v>198</v>
      </c>
      <c r="B677">
        <f>266/700000/6.3</f>
        <v>6.0317460317460322E-5</v>
      </c>
      <c r="C677" t="s">
        <v>18</v>
      </c>
      <c r="D677" t="s">
        <v>9</v>
      </c>
      <c r="E677" t="s">
        <v>23</v>
      </c>
      <c r="F677" t="s">
        <v>199</v>
      </c>
      <c r="G677">
        <v>5</v>
      </c>
      <c r="H677">
        <f>B677</f>
        <v>6.0317460317460322E-5</v>
      </c>
      <c r="I677">
        <f>205/700000/6.3</f>
        <v>4.6485260770975065E-5</v>
      </c>
      <c r="J677">
        <f>288/700000/6.3</f>
        <v>6.53061224489796E-5</v>
      </c>
    </row>
    <row r="678" spans="1:10" hidden="1" x14ac:dyDescent="0.2">
      <c r="A678" t="s">
        <v>114</v>
      </c>
      <c r="B678">
        <f>164/700000/6.3</f>
        <v>3.7188208616780044E-5</v>
      </c>
      <c r="C678" t="s">
        <v>115</v>
      </c>
      <c r="D678" t="s">
        <v>8</v>
      </c>
      <c r="E678" t="s">
        <v>23</v>
      </c>
      <c r="F678" t="s">
        <v>116</v>
      </c>
      <c r="G678">
        <v>5</v>
      </c>
      <c r="H678">
        <f>B678</f>
        <v>3.7188208616780044E-5</v>
      </c>
      <c r="I678">
        <f>96/1000000/6.3</f>
        <v>1.5238095238095239E-5</v>
      </c>
      <c r="J678">
        <f>232/500000/6.3</f>
        <v>7.3650793650793659E-5</v>
      </c>
    </row>
    <row r="679" spans="1:10" hidden="1" x14ac:dyDescent="0.2">
      <c r="A679" t="s">
        <v>187</v>
      </c>
      <c r="B679">
        <v>5.6689342403628128E-6</v>
      </c>
      <c r="C679" t="s">
        <v>115</v>
      </c>
      <c r="D679" t="s">
        <v>9</v>
      </c>
      <c r="E679" t="s">
        <v>23</v>
      </c>
      <c r="F679" t="s">
        <v>188</v>
      </c>
      <c r="G679">
        <v>5</v>
      </c>
      <c r="H679">
        <f t="shared" ref="H679:H682" si="1">B679</f>
        <v>5.6689342403628128E-6</v>
      </c>
      <c r="I679">
        <f>B679*(700000/1000000)</f>
        <v>3.9682539682539689E-6</v>
      </c>
      <c r="J679">
        <f>B679*(700000/500000)</f>
        <v>7.9365079365079379E-6</v>
      </c>
    </row>
    <row r="680" spans="1:10" hidden="1" x14ac:dyDescent="0.2">
      <c r="A680" t="s">
        <v>148</v>
      </c>
      <c r="B680">
        <v>2.4040391954934648E-5</v>
      </c>
      <c r="C680" t="s">
        <v>115</v>
      </c>
      <c r="D680" t="s">
        <v>9</v>
      </c>
      <c r="E680" t="s">
        <v>23</v>
      </c>
      <c r="F680" t="s">
        <v>149</v>
      </c>
      <c r="G680">
        <v>5</v>
      </c>
      <c r="H680">
        <f t="shared" si="1"/>
        <v>2.4040391954934648E-5</v>
      </c>
      <c r="I680">
        <f>B680*(700000/1000000)</f>
        <v>1.6828274368454252E-5</v>
      </c>
      <c r="J680">
        <f>B680*(700000/500000)</f>
        <v>3.3656548736908503E-5</v>
      </c>
    </row>
    <row r="681" spans="1:10" hidden="1" x14ac:dyDescent="0.2">
      <c r="A681" t="s">
        <v>189</v>
      </c>
      <c r="B681">
        <v>3.1830926606374987E-6</v>
      </c>
      <c r="C681" t="s">
        <v>115</v>
      </c>
      <c r="D681" t="s">
        <v>9</v>
      </c>
      <c r="E681" t="s">
        <v>23</v>
      </c>
      <c r="F681" t="s">
        <v>190</v>
      </c>
      <c r="G681">
        <v>5</v>
      </c>
      <c r="H681">
        <f t="shared" si="1"/>
        <v>3.1830926606374987E-6</v>
      </c>
      <c r="I681">
        <f>B681*(700000/1000000)</f>
        <v>2.2281648624462491E-6</v>
      </c>
      <c r="J681">
        <f>B681*(700000/500000)</f>
        <v>4.4563297248924981E-6</v>
      </c>
    </row>
    <row r="682" spans="1:10" hidden="1" x14ac:dyDescent="0.2">
      <c r="A682" t="s">
        <v>191</v>
      </c>
      <c r="B682">
        <v>8.16326530612245E-6</v>
      </c>
      <c r="C682" t="s">
        <v>115</v>
      </c>
      <c r="D682" t="s">
        <v>9</v>
      </c>
      <c r="E682" t="s">
        <v>23</v>
      </c>
      <c r="F682" t="s">
        <v>192</v>
      </c>
      <c r="G682">
        <v>5</v>
      </c>
      <c r="H682">
        <f t="shared" si="1"/>
        <v>8.16326530612245E-6</v>
      </c>
      <c r="I682">
        <f>B682*(700000/1000000)</f>
        <v>5.7142857142857145E-6</v>
      </c>
      <c r="J682">
        <f>B682*(700000/500000)</f>
        <v>1.1428571428571429E-5</v>
      </c>
    </row>
    <row r="683" spans="1:10" hidden="1" x14ac:dyDescent="0.2">
      <c r="A683" t="s">
        <v>193</v>
      </c>
      <c r="B683">
        <f>80/700000/6.3</f>
        <v>1.8140589569160997E-5</v>
      </c>
      <c r="C683" s="2" t="s">
        <v>115</v>
      </c>
      <c r="D683" t="s">
        <v>143</v>
      </c>
      <c r="E683" t="s">
        <v>23</v>
      </c>
      <c r="F683" t="s">
        <v>194</v>
      </c>
      <c r="G683">
        <v>5</v>
      </c>
      <c r="H683">
        <f>B683</f>
        <v>1.8140589569160997E-5</v>
      </c>
      <c r="I683">
        <f>47/1000000/6.3</f>
        <v>7.4603174603174601E-6</v>
      </c>
      <c r="J683">
        <f>98/500000/6.3</f>
        <v>3.111111111111111E-5</v>
      </c>
    </row>
    <row r="684" spans="1:10" hidden="1" x14ac:dyDescent="0.2"/>
    <row r="685" spans="1:10" hidden="1" x14ac:dyDescent="0.2">
      <c r="A685" s="1" t="s">
        <v>2</v>
      </c>
      <c r="B685" s="1" t="s">
        <v>226</v>
      </c>
    </row>
    <row r="686" spans="1:10" hidden="1" x14ac:dyDescent="0.2">
      <c r="A686" t="s">
        <v>154</v>
      </c>
      <c r="B686" t="s">
        <v>227</v>
      </c>
    </row>
    <row r="687" spans="1:10" hidden="1" x14ac:dyDescent="0.2">
      <c r="A687" t="s">
        <v>202</v>
      </c>
      <c r="B687" t="s">
        <v>203</v>
      </c>
    </row>
    <row r="688" spans="1:10" hidden="1" x14ac:dyDescent="0.2">
      <c r="A688" t="s">
        <v>3</v>
      </c>
      <c r="B688" t="s">
        <v>18</v>
      </c>
    </row>
    <row r="689" spans="1:10" hidden="1" x14ac:dyDescent="0.2">
      <c r="A689" t="s">
        <v>4</v>
      </c>
      <c r="B689">
        <v>1</v>
      </c>
    </row>
    <row r="690" spans="1:10" hidden="1" x14ac:dyDescent="0.2">
      <c r="A690" t="s">
        <v>5</v>
      </c>
      <c r="B690" t="s">
        <v>144</v>
      </c>
    </row>
    <row r="691" spans="1:10" hidden="1" x14ac:dyDescent="0.2">
      <c r="A691" t="s">
        <v>208</v>
      </c>
      <c r="B691" t="s">
        <v>209</v>
      </c>
    </row>
    <row r="692" spans="1:10" hidden="1" x14ac:dyDescent="0.2">
      <c r="A692" t="s">
        <v>6</v>
      </c>
      <c r="B692" t="s">
        <v>7</v>
      </c>
    </row>
    <row r="693" spans="1:10" hidden="1" x14ac:dyDescent="0.2">
      <c r="A693" t="s">
        <v>8</v>
      </c>
      <c r="B693" t="s">
        <v>17</v>
      </c>
    </row>
    <row r="694" spans="1:10" hidden="1" x14ac:dyDescent="0.2">
      <c r="A694" s="1" t="s">
        <v>10</v>
      </c>
    </row>
    <row r="695" spans="1:10" hidden="1" x14ac:dyDescent="0.2">
      <c r="A695" s="18" t="s">
        <v>11</v>
      </c>
      <c r="B695" s="18" t="s">
        <v>12</v>
      </c>
      <c r="C695" s="18" t="s">
        <v>3</v>
      </c>
      <c r="D695" s="18" t="s">
        <v>8</v>
      </c>
      <c r="E695" s="18" t="s">
        <v>6</v>
      </c>
      <c r="F695" s="18" t="s">
        <v>5</v>
      </c>
      <c r="G695" s="18" t="s">
        <v>183</v>
      </c>
      <c r="H695" s="18" t="s">
        <v>184</v>
      </c>
      <c r="I695" s="18" t="s">
        <v>185</v>
      </c>
      <c r="J695" s="18" t="s">
        <v>186</v>
      </c>
    </row>
    <row r="696" spans="1:10" hidden="1" x14ac:dyDescent="0.2">
      <c r="A696" t="s">
        <v>226</v>
      </c>
      <c r="B696">
        <v>1</v>
      </c>
      <c r="C696" t="s">
        <v>18</v>
      </c>
      <c r="D696" t="s">
        <v>17</v>
      </c>
      <c r="E696" t="s">
        <v>19</v>
      </c>
      <c r="F696" t="s">
        <v>144</v>
      </c>
      <c r="G696">
        <v>0</v>
      </c>
    </row>
    <row r="697" spans="1:10" hidden="1" x14ac:dyDescent="0.2">
      <c r="A697" t="s">
        <v>142</v>
      </c>
      <c r="B697">
        <f>1/3.6</f>
        <v>0.27777777777777779</v>
      </c>
      <c r="C697" t="s">
        <v>18</v>
      </c>
      <c r="D697" t="s">
        <v>143</v>
      </c>
      <c r="E697" t="s">
        <v>23</v>
      </c>
      <c r="F697" t="s">
        <v>144</v>
      </c>
      <c r="G697">
        <v>0</v>
      </c>
    </row>
    <row r="698" spans="1:10" hidden="1" x14ac:dyDescent="0.2">
      <c r="A698" t="s">
        <v>187</v>
      </c>
      <c r="B698">
        <v>4.3859649122807014E-6</v>
      </c>
      <c r="C698" t="s">
        <v>115</v>
      </c>
      <c r="D698" t="s">
        <v>9</v>
      </c>
      <c r="E698" t="s">
        <v>23</v>
      </c>
      <c r="F698" t="s">
        <v>188</v>
      </c>
      <c r="G698">
        <v>5</v>
      </c>
      <c r="H698">
        <f t="shared" ref="H698:H700" si="2">B698</f>
        <v>4.3859649122807014E-6</v>
      </c>
      <c r="I698">
        <f t="shared" ref="I698:I700" si="3">B698*(1000000/1250000)</f>
        <v>3.5087719298245615E-6</v>
      </c>
      <c r="J698">
        <f t="shared" ref="J698:J700" si="4">B698*(1000000/750000)</f>
        <v>5.8479532163742686E-6</v>
      </c>
    </row>
    <row r="699" spans="1:10" hidden="1" x14ac:dyDescent="0.2">
      <c r="A699" t="s">
        <v>148</v>
      </c>
      <c r="B699">
        <v>1.529271460518488E-5</v>
      </c>
      <c r="C699" t="s">
        <v>115</v>
      </c>
      <c r="D699" t="s">
        <v>9</v>
      </c>
      <c r="E699" t="s">
        <v>23</v>
      </c>
      <c r="F699" t="s">
        <v>149</v>
      </c>
      <c r="G699">
        <v>5</v>
      </c>
      <c r="H699">
        <f t="shared" si="2"/>
        <v>1.529271460518488E-5</v>
      </c>
      <c r="I699">
        <f t="shared" si="3"/>
        <v>1.2234171684147905E-5</v>
      </c>
      <c r="J699">
        <f t="shared" si="4"/>
        <v>2.0390286140246506E-5</v>
      </c>
    </row>
    <row r="700" spans="1:10" hidden="1" x14ac:dyDescent="0.2">
      <c r="A700" t="s">
        <v>189</v>
      </c>
      <c r="B700">
        <v>2.2293376104859981E-6</v>
      </c>
      <c r="C700" t="s">
        <v>115</v>
      </c>
      <c r="D700" t="s">
        <v>9</v>
      </c>
      <c r="E700" t="s">
        <v>23</v>
      </c>
      <c r="F700" t="s">
        <v>190</v>
      </c>
      <c r="G700">
        <v>5</v>
      </c>
      <c r="H700">
        <f t="shared" si="2"/>
        <v>2.2293376104859981E-6</v>
      </c>
      <c r="I700">
        <f t="shared" si="3"/>
        <v>1.7834700883887986E-6</v>
      </c>
      <c r="J700">
        <f t="shared" si="4"/>
        <v>2.9724501473146639E-6</v>
      </c>
    </row>
    <row r="701" spans="1:10" hidden="1" x14ac:dyDescent="0.2">
      <c r="A701" t="s">
        <v>191</v>
      </c>
      <c r="B701">
        <v>6.3157894736842103E-6</v>
      </c>
      <c r="C701" t="s">
        <v>115</v>
      </c>
      <c r="D701" t="s">
        <v>9</v>
      </c>
      <c r="E701" t="s">
        <v>23</v>
      </c>
      <c r="F701" t="s">
        <v>192</v>
      </c>
      <c r="G701">
        <v>5</v>
      </c>
      <c r="H701">
        <f>B701</f>
        <v>6.3157894736842103E-6</v>
      </c>
      <c r="I701">
        <f>B701*(1000000/1250000)</f>
        <v>5.0526315789473688E-6</v>
      </c>
      <c r="J701">
        <f>B701*(1000000/750000)</f>
        <v>8.4210526315789465E-6</v>
      </c>
    </row>
    <row r="702" spans="1:10" hidden="1" x14ac:dyDescent="0.2">
      <c r="A702" t="s">
        <v>228</v>
      </c>
      <c r="B702">
        <f>66/1000000/5.7</f>
        <v>1.1578947368421053E-5</v>
      </c>
      <c r="C702" s="2" t="s">
        <v>115</v>
      </c>
      <c r="D702" t="s">
        <v>143</v>
      </c>
      <c r="E702" t="s">
        <v>23</v>
      </c>
      <c r="F702" t="s">
        <v>194</v>
      </c>
      <c r="G702">
        <v>5</v>
      </c>
      <c r="H702">
        <f>B702</f>
        <v>1.1578947368421053E-5</v>
      </c>
      <c r="I702">
        <f>33/1250000/5.7</f>
        <v>4.631578947368421E-6</v>
      </c>
      <c r="J702">
        <f>88/750000/5.7</f>
        <v>2.0584795321637427E-5</v>
      </c>
    </row>
    <row r="703" spans="1:10" hidden="1" x14ac:dyDescent="0.2">
      <c r="B703" s="3"/>
    </row>
    <row r="704" spans="1:10" hidden="1" x14ac:dyDescent="0.2">
      <c r="A704" s="1" t="s">
        <v>2</v>
      </c>
      <c r="B704" s="1" t="s">
        <v>229</v>
      </c>
    </row>
    <row r="705" spans="1:6" hidden="1" x14ac:dyDescent="0.2">
      <c r="A705" t="s">
        <v>3</v>
      </c>
      <c r="B705" t="s">
        <v>18</v>
      </c>
    </row>
    <row r="706" spans="1:6" hidden="1" x14ac:dyDescent="0.2">
      <c r="A706" t="s">
        <v>5</v>
      </c>
      <c r="B706" t="s">
        <v>144</v>
      </c>
    </row>
    <row r="707" spans="1:6" hidden="1" x14ac:dyDescent="0.2">
      <c r="A707" t="s">
        <v>6</v>
      </c>
      <c r="B707" t="s">
        <v>7</v>
      </c>
    </row>
    <row r="708" spans="1:6" hidden="1" x14ac:dyDescent="0.2">
      <c r="A708" t="s">
        <v>8</v>
      </c>
      <c r="B708" t="s">
        <v>17</v>
      </c>
    </row>
    <row r="709" spans="1:6" hidden="1" x14ac:dyDescent="0.2">
      <c r="A709" s="1" t="s">
        <v>10</v>
      </c>
    </row>
    <row r="710" spans="1:6" hidden="1" x14ac:dyDescent="0.2">
      <c r="A710" t="s">
        <v>11</v>
      </c>
      <c r="B710" t="s">
        <v>12</v>
      </c>
      <c r="C710" t="s">
        <v>3</v>
      </c>
      <c r="D710" t="s">
        <v>8</v>
      </c>
      <c r="E710" t="s">
        <v>6</v>
      </c>
      <c r="F710" t="s">
        <v>5</v>
      </c>
    </row>
    <row r="711" spans="1:6" hidden="1" x14ac:dyDescent="0.2">
      <c r="A711" t="s">
        <v>226</v>
      </c>
      <c r="B711">
        <v>1</v>
      </c>
      <c r="C711" t="s">
        <v>18</v>
      </c>
      <c r="D711" t="s">
        <v>17</v>
      </c>
      <c r="E711" t="s">
        <v>19</v>
      </c>
      <c r="F711" t="s">
        <v>144</v>
      </c>
    </row>
    <row r="712" spans="1:6" hidden="1" x14ac:dyDescent="0.2">
      <c r="A712" t="s">
        <v>230</v>
      </c>
      <c r="B712" s="14">
        <f>1/(0.089775*3.6)</f>
        <v>3.0941551409387671</v>
      </c>
      <c r="C712" t="s">
        <v>22</v>
      </c>
      <c r="D712" t="s">
        <v>231</v>
      </c>
      <c r="E712" t="s">
        <v>23</v>
      </c>
      <c r="F712" t="s">
        <v>230</v>
      </c>
    </row>
    <row r="713" spans="1:6" hidden="1" x14ac:dyDescent="0.2"/>
    <row r="714" spans="1:6" hidden="1" x14ac:dyDescent="0.2">
      <c r="A714" s="18" t="s">
        <v>2</v>
      </c>
      <c r="B714" s="18" t="s">
        <v>232</v>
      </c>
    </row>
    <row r="715" spans="1:6" hidden="1" x14ac:dyDescent="0.2">
      <c r="A715" t="s">
        <v>3</v>
      </c>
      <c r="B715" t="s">
        <v>18</v>
      </c>
    </row>
    <row r="716" spans="1:6" hidden="1" x14ac:dyDescent="0.2">
      <c r="A716" t="s">
        <v>5</v>
      </c>
      <c r="B716" s="3" t="s">
        <v>144</v>
      </c>
    </row>
    <row r="717" spans="1:6" hidden="1" x14ac:dyDescent="0.2">
      <c r="A717" t="s">
        <v>6</v>
      </c>
      <c r="B717" s="3" t="s">
        <v>7</v>
      </c>
    </row>
    <row r="718" spans="1:6" hidden="1" x14ac:dyDescent="0.2">
      <c r="A718" t="s">
        <v>8</v>
      </c>
      <c r="B718" s="3" t="s">
        <v>17</v>
      </c>
    </row>
    <row r="719" spans="1:6" hidden="1" x14ac:dyDescent="0.2">
      <c r="A719" t="s">
        <v>208</v>
      </c>
      <c r="B719" s="3" t="s">
        <v>233</v>
      </c>
    </row>
    <row r="720" spans="1:6" hidden="1" x14ac:dyDescent="0.2">
      <c r="A720" t="s">
        <v>154</v>
      </c>
      <c r="B720" s="3" t="s">
        <v>315</v>
      </c>
    </row>
    <row r="721" spans="1:12" hidden="1" x14ac:dyDescent="0.2">
      <c r="A721" t="s">
        <v>10</v>
      </c>
      <c r="B721" s="3"/>
    </row>
    <row r="722" spans="1:12" hidden="1" x14ac:dyDescent="0.2">
      <c r="A722" s="18" t="s">
        <v>11</v>
      </c>
      <c r="B722" s="19" t="s">
        <v>12</v>
      </c>
      <c r="C722" s="18" t="s">
        <v>3</v>
      </c>
      <c r="D722" s="18" t="s">
        <v>8</v>
      </c>
      <c r="E722" s="18" t="s">
        <v>13</v>
      </c>
      <c r="F722" s="18" t="s">
        <v>6</v>
      </c>
      <c r="G722" s="18" t="s">
        <v>154</v>
      </c>
      <c r="H722" s="18" t="s">
        <v>5</v>
      </c>
      <c r="I722" s="18" t="s">
        <v>183</v>
      </c>
      <c r="J722" s="18" t="s">
        <v>184</v>
      </c>
      <c r="K722" s="18" t="s">
        <v>185</v>
      </c>
      <c r="L722" s="18" t="s">
        <v>186</v>
      </c>
    </row>
    <row r="723" spans="1:12" hidden="1" x14ac:dyDescent="0.2">
      <c r="A723" t="s">
        <v>232</v>
      </c>
      <c r="B723" s="3">
        <v>1</v>
      </c>
      <c r="C723" t="s">
        <v>18</v>
      </c>
      <c r="D723" t="s">
        <v>17</v>
      </c>
      <c r="F723" t="s">
        <v>19</v>
      </c>
      <c r="G723" t="s">
        <v>215</v>
      </c>
      <c r="H723" t="s">
        <v>144</v>
      </c>
      <c r="I723">
        <v>0</v>
      </c>
    </row>
    <row r="724" spans="1:12" hidden="1" x14ac:dyDescent="0.2">
      <c r="A724" t="s">
        <v>142</v>
      </c>
      <c r="B724">
        <f>1/3.6</f>
        <v>0.27777777777777779</v>
      </c>
      <c r="C724" t="s">
        <v>18</v>
      </c>
      <c r="D724" t="s">
        <v>143</v>
      </c>
      <c r="F724" t="s">
        <v>23</v>
      </c>
      <c r="H724" t="s">
        <v>144</v>
      </c>
      <c r="I724">
        <v>0</v>
      </c>
    </row>
    <row r="725" spans="1:12" hidden="1" x14ac:dyDescent="0.2">
      <c r="A725" t="s">
        <v>235</v>
      </c>
      <c r="B725" s="3">
        <v>9.5816828884557961E-5</v>
      </c>
      <c r="C725" t="s">
        <v>115</v>
      </c>
      <c r="D725" t="s">
        <v>8</v>
      </c>
      <c r="F725" t="s">
        <v>23</v>
      </c>
      <c r="G725" t="s">
        <v>236</v>
      </c>
      <c r="H725" t="s">
        <v>235</v>
      </c>
      <c r="I725">
        <v>0</v>
      </c>
    </row>
    <row r="726" spans="1:12" hidden="1" x14ac:dyDescent="0.2">
      <c r="A726" t="s">
        <v>193</v>
      </c>
      <c r="B726">
        <f>8.1/(100000*0.0753*3.6)</f>
        <v>2.9880478087649395E-4</v>
      </c>
      <c r="C726" s="2" t="s">
        <v>115</v>
      </c>
      <c r="D726" t="s">
        <v>143</v>
      </c>
      <c r="F726" t="s">
        <v>23</v>
      </c>
      <c r="G726" t="s">
        <v>314</v>
      </c>
      <c r="H726" t="s">
        <v>194</v>
      </c>
      <c r="I726">
        <v>5</v>
      </c>
      <c r="J726">
        <f>B726</f>
        <v>2.9880478087649395E-4</v>
      </c>
      <c r="K726">
        <f>2.4/42000/(0.0753*3.6)</f>
        <v>2.1079702354602749E-4</v>
      </c>
      <c r="L726">
        <f>16.5/35000/(0.0753*3.6)</f>
        <v>1.7390754442547268E-3</v>
      </c>
    </row>
    <row r="727" spans="1:12" hidden="1" x14ac:dyDescent="0.2">
      <c r="B727" s="3"/>
    </row>
    <row r="728" spans="1:12" hidden="1" x14ac:dyDescent="0.2">
      <c r="A728" s="18" t="s">
        <v>2</v>
      </c>
      <c r="B728" s="18" t="s">
        <v>310</v>
      </c>
    </row>
    <row r="729" spans="1:12" hidden="1" x14ac:dyDescent="0.2">
      <c r="A729" t="s">
        <v>3</v>
      </c>
      <c r="B729" t="s">
        <v>18</v>
      </c>
    </row>
    <row r="730" spans="1:12" hidden="1" x14ac:dyDescent="0.2">
      <c r="A730" t="s">
        <v>5</v>
      </c>
      <c r="B730" s="3" t="s">
        <v>1</v>
      </c>
    </row>
    <row r="731" spans="1:12" hidden="1" x14ac:dyDescent="0.2">
      <c r="A731" t="s">
        <v>6</v>
      </c>
      <c r="B731" s="3" t="s">
        <v>7</v>
      </c>
    </row>
    <row r="732" spans="1:12" hidden="1" x14ac:dyDescent="0.2">
      <c r="A732" t="s">
        <v>8</v>
      </c>
      <c r="B732" s="3" t="s">
        <v>17</v>
      </c>
    </row>
    <row r="733" spans="1:12" hidden="1" x14ac:dyDescent="0.2">
      <c r="A733" t="s">
        <v>208</v>
      </c>
      <c r="B733" s="3" t="s">
        <v>233</v>
      </c>
    </row>
    <row r="734" spans="1:12" hidden="1" x14ac:dyDescent="0.2">
      <c r="A734" t="s">
        <v>154</v>
      </c>
      <c r="B734" s="3" t="s">
        <v>234</v>
      </c>
    </row>
    <row r="735" spans="1:12" hidden="1" x14ac:dyDescent="0.2">
      <c r="A735" t="s">
        <v>10</v>
      </c>
      <c r="B735" s="3"/>
    </row>
    <row r="736" spans="1:12" hidden="1" x14ac:dyDescent="0.2">
      <c r="A736" s="18" t="s">
        <v>11</v>
      </c>
      <c r="B736" s="19" t="s">
        <v>12</v>
      </c>
      <c r="C736" s="18" t="s">
        <v>3</v>
      </c>
      <c r="D736" s="18" t="s">
        <v>8</v>
      </c>
      <c r="E736" s="18" t="s">
        <v>13</v>
      </c>
      <c r="F736" s="18" t="s">
        <v>6</v>
      </c>
      <c r="G736" s="18" t="s">
        <v>154</v>
      </c>
      <c r="H736" s="18" t="s">
        <v>5</v>
      </c>
      <c r="I736" s="18" t="s">
        <v>183</v>
      </c>
      <c r="J736" s="18" t="s">
        <v>184</v>
      </c>
      <c r="K736" s="18" t="s">
        <v>185</v>
      </c>
      <c r="L736" s="18" t="s">
        <v>186</v>
      </c>
    </row>
    <row r="737" spans="1:15" hidden="1" x14ac:dyDescent="0.2">
      <c r="A737" t="s">
        <v>310</v>
      </c>
      <c r="B737" s="3">
        <v>1</v>
      </c>
      <c r="C737" t="s">
        <v>18</v>
      </c>
      <c r="D737" t="s">
        <v>17</v>
      </c>
      <c r="F737" t="s">
        <v>19</v>
      </c>
      <c r="G737" t="s">
        <v>215</v>
      </c>
      <c r="H737" s="3" t="s">
        <v>1</v>
      </c>
      <c r="I737">
        <v>0</v>
      </c>
    </row>
    <row r="738" spans="1:15" s="4" customFormat="1" hidden="1" x14ac:dyDescent="0.2">
      <c r="A738" s="4" t="s">
        <v>114</v>
      </c>
      <c r="B738" s="20">
        <f>B381/10</f>
        <v>7.9555275625427255E-10</v>
      </c>
      <c r="C738" s="4" t="s">
        <v>115</v>
      </c>
      <c r="D738" s="4" t="s">
        <v>8</v>
      </c>
      <c r="F738" s="4" t="s">
        <v>23</v>
      </c>
      <c r="G738" t="s">
        <v>237</v>
      </c>
      <c r="H738" s="4" t="s">
        <v>116</v>
      </c>
      <c r="I738" s="4">
        <v>5</v>
      </c>
      <c r="J738" s="21">
        <f>B738</f>
        <v>7.9555275625427255E-10</v>
      </c>
      <c r="K738" s="6">
        <f>B381/15</f>
        <v>5.3036850416951507E-10</v>
      </c>
      <c r="L738" s="6">
        <f>B381/5</f>
        <v>1.5911055125085451E-9</v>
      </c>
      <c r="O738" s="5"/>
    </row>
    <row r="739" spans="1:15" hidden="1" x14ac:dyDescent="0.2">
      <c r="A739" t="s">
        <v>198</v>
      </c>
      <c r="B739" s="22">
        <f>B380/10</f>
        <v>1.9491042528173333E-9</v>
      </c>
      <c r="C739" t="s">
        <v>18</v>
      </c>
      <c r="D739" t="s">
        <v>9</v>
      </c>
      <c r="F739" t="s">
        <v>23</v>
      </c>
      <c r="G739" t="s">
        <v>237</v>
      </c>
      <c r="H739" t="s">
        <v>199</v>
      </c>
      <c r="I739">
        <v>5</v>
      </c>
      <c r="J739" s="21">
        <f>B739</f>
        <v>1.9491042528173333E-9</v>
      </c>
      <c r="K739" s="3">
        <f>B380/15</f>
        <v>1.2994028352115556E-9</v>
      </c>
      <c r="L739" s="3">
        <f>B380/5</f>
        <v>3.8982085056346665E-9</v>
      </c>
    </row>
    <row r="740" spans="1:15" hidden="1" x14ac:dyDescent="0.2">
      <c r="A740" s="2" t="s">
        <v>161</v>
      </c>
      <c r="B740" s="20">
        <f>1/120</f>
        <v>8.3333333333333332E-3</v>
      </c>
      <c r="C740" s="4" t="s">
        <v>18</v>
      </c>
      <c r="D740" s="4" t="s">
        <v>9</v>
      </c>
      <c r="F740" s="4" t="s">
        <v>23</v>
      </c>
      <c r="H740" s="2" t="s">
        <v>162</v>
      </c>
      <c r="I740">
        <v>0</v>
      </c>
    </row>
    <row r="741" spans="1:15" hidden="1" x14ac:dyDescent="0.2">
      <c r="A741" t="s">
        <v>193</v>
      </c>
      <c r="B741">
        <f>(8.1/5)/38500/(0.0753*3.6)</f>
        <v>1.5522326279298387E-4</v>
      </c>
      <c r="C741" s="2" t="s">
        <v>115</v>
      </c>
      <c r="D741" t="s">
        <v>143</v>
      </c>
      <c r="F741" t="s">
        <v>23</v>
      </c>
      <c r="H741" t="s">
        <v>194</v>
      </c>
      <c r="I741">
        <v>5</v>
      </c>
      <c r="J741" s="21">
        <f>B741</f>
        <v>1.5522326279298387E-4</v>
      </c>
      <c r="K741">
        <f>(2.4/5)/42000/(0.0753*3.6)</f>
        <v>4.2159404709205494E-5</v>
      </c>
      <c r="L741">
        <f>(16.5/5)/35000/(0.0753*3.6)</f>
        <v>3.4781508885094539E-4</v>
      </c>
    </row>
    <row r="742" spans="1:15" hidden="1" x14ac:dyDescent="0.2">
      <c r="B742" s="3"/>
    </row>
    <row r="743" spans="1:15" hidden="1" x14ac:dyDescent="0.2">
      <c r="A743" s="1" t="s">
        <v>2</v>
      </c>
      <c r="B743" s="1" t="s">
        <v>238</v>
      </c>
      <c r="C743" s="2"/>
      <c r="D743" s="2"/>
      <c r="E743" s="2"/>
      <c r="F743" s="2"/>
      <c r="G743" s="2"/>
      <c r="H743" s="2"/>
    </row>
    <row r="744" spans="1:15" hidden="1" x14ac:dyDescent="0.2">
      <c r="A744" s="2" t="s">
        <v>3</v>
      </c>
      <c r="B744" s="2" t="s">
        <v>18</v>
      </c>
      <c r="C744" s="2"/>
      <c r="D744" s="2"/>
      <c r="E744" s="2"/>
      <c r="F744" s="2"/>
      <c r="G744" s="2"/>
      <c r="H744" s="2"/>
      <c r="I744" s="2"/>
      <c r="J744" s="2"/>
      <c r="K744" s="2"/>
      <c r="L744" s="2"/>
    </row>
    <row r="745" spans="1:15" hidden="1" x14ac:dyDescent="0.2">
      <c r="A745" s="2" t="s">
        <v>4</v>
      </c>
      <c r="B745" s="2">
        <v>1</v>
      </c>
      <c r="C745" s="2"/>
      <c r="D745" s="2"/>
      <c r="E745" s="2"/>
      <c r="F745" s="2"/>
      <c r="G745" s="2"/>
      <c r="H745" s="2"/>
      <c r="I745" s="2"/>
      <c r="J745" s="2"/>
      <c r="K745" s="2"/>
      <c r="L745" s="2"/>
    </row>
    <row r="746" spans="1:15" hidden="1" x14ac:dyDescent="0.2">
      <c r="A746" s="2" t="s">
        <v>5</v>
      </c>
      <c r="B746" s="2" t="s">
        <v>1</v>
      </c>
      <c r="C746" s="2"/>
      <c r="D746" s="2"/>
      <c r="E746" s="2"/>
      <c r="F746" s="2"/>
      <c r="G746" s="2"/>
      <c r="H746" s="2"/>
      <c r="I746" s="2"/>
      <c r="J746" s="2"/>
    </row>
    <row r="747" spans="1:15" hidden="1" x14ac:dyDescent="0.2">
      <c r="A747" s="2" t="s">
        <v>6</v>
      </c>
      <c r="B747" s="2" t="s">
        <v>7</v>
      </c>
      <c r="C747" s="2"/>
      <c r="D747" s="2"/>
      <c r="E747" s="2"/>
      <c r="F747" s="2"/>
      <c r="G747" s="2"/>
      <c r="H747" s="2"/>
      <c r="I747" s="2"/>
      <c r="J747" s="2"/>
      <c r="K747" s="2"/>
      <c r="L747" s="2"/>
    </row>
    <row r="748" spans="1:15" hidden="1" x14ac:dyDescent="0.2">
      <c r="A748" s="2" t="s">
        <v>8</v>
      </c>
      <c r="B748" s="2" t="s">
        <v>17</v>
      </c>
      <c r="C748" s="2"/>
      <c r="D748" s="2"/>
      <c r="E748" s="2"/>
      <c r="F748" s="2"/>
      <c r="G748" s="2"/>
      <c r="H748" s="2"/>
      <c r="I748" s="2"/>
      <c r="J748" s="2"/>
      <c r="K748" s="2"/>
      <c r="L748" s="2"/>
    </row>
    <row r="749" spans="1:15" hidden="1" x14ac:dyDescent="0.2">
      <c r="A749" s="1" t="s">
        <v>10</v>
      </c>
      <c r="B749" s="2"/>
      <c r="C749" s="2"/>
      <c r="D749" s="2"/>
      <c r="E749" s="2"/>
      <c r="F749" s="2"/>
      <c r="G749" s="2"/>
      <c r="H749" s="2"/>
      <c r="I749" s="2"/>
      <c r="J749" s="2"/>
      <c r="K749" s="2"/>
      <c r="L749" s="2"/>
    </row>
    <row r="750" spans="1:15" hidden="1" x14ac:dyDescent="0.2">
      <c r="A750" s="2" t="s">
        <v>11</v>
      </c>
      <c r="B750" s="2" t="s">
        <v>12</v>
      </c>
      <c r="C750" s="2" t="s">
        <v>3</v>
      </c>
      <c r="D750" s="2" t="s">
        <v>8</v>
      </c>
      <c r="E750" s="2" t="s">
        <v>13</v>
      </c>
      <c r="F750" s="2" t="s">
        <v>6</v>
      </c>
      <c r="G750" s="2" t="s">
        <v>5</v>
      </c>
      <c r="H750" s="2"/>
      <c r="I750" s="2"/>
      <c r="J750" s="2"/>
      <c r="K750" s="2"/>
    </row>
    <row r="751" spans="1:15" hidden="1" x14ac:dyDescent="0.2">
      <c r="A751" s="2" t="str">
        <f>B743</f>
        <v>petrol, burned in motorcycle</v>
      </c>
      <c r="B751" s="2">
        <v>1</v>
      </c>
      <c r="C751" s="2" t="s">
        <v>18</v>
      </c>
      <c r="D751" s="2" t="str">
        <f>B748</f>
        <v>megajoule</v>
      </c>
      <c r="E751" s="2"/>
      <c r="F751" s="2" t="s">
        <v>19</v>
      </c>
      <c r="G751" s="2" t="str">
        <f>B746</f>
        <v>heat</v>
      </c>
      <c r="H751" s="2"/>
      <c r="I751" s="2"/>
      <c r="J751" s="2"/>
      <c r="K751" s="2"/>
      <c r="L751" s="2"/>
    </row>
    <row r="752" spans="1:15" hidden="1" x14ac:dyDescent="0.2">
      <c r="A752" t="s">
        <v>239</v>
      </c>
      <c r="B752">
        <f>1/42.6</f>
        <v>2.3474178403755867E-2</v>
      </c>
      <c r="C752" t="s">
        <v>27</v>
      </c>
      <c r="D752" t="s">
        <v>9</v>
      </c>
      <c r="F752" t="s">
        <v>23</v>
      </c>
      <c r="G752" t="s">
        <v>83</v>
      </c>
    </row>
    <row r="753" spans="1:9" hidden="1" x14ac:dyDescent="0.2">
      <c r="A753" t="s">
        <v>54</v>
      </c>
      <c r="B753" s="3">
        <f>B752*3.15</f>
        <v>7.3943661971830985E-2</v>
      </c>
      <c r="D753" t="s">
        <v>9</v>
      </c>
      <c r="E753" t="s">
        <v>14</v>
      </c>
      <c r="F753" t="s">
        <v>15</v>
      </c>
      <c r="H753" s="3"/>
      <c r="I753" s="3"/>
    </row>
    <row r="754" spans="1:9" hidden="1" x14ac:dyDescent="0.2">
      <c r="A754" t="s">
        <v>240</v>
      </c>
      <c r="B754" s="3">
        <v>8.8450704225352119E-4</v>
      </c>
      <c r="D754" t="s">
        <v>9</v>
      </c>
      <c r="E754" t="s">
        <v>14</v>
      </c>
      <c r="F754" t="s">
        <v>15</v>
      </c>
      <c r="H754" s="3"/>
    </row>
    <row r="755" spans="1:9" hidden="1" x14ac:dyDescent="0.2">
      <c r="A755" t="s">
        <v>78</v>
      </c>
      <c r="B755" s="3">
        <v>3.7558685446009391E-7</v>
      </c>
      <c r="D755" t="s">
        <v>9</v>
      </c>
      <c r="E755" t="s">
        <v>14</v>
      </c>
      <c r="F755" t="s">
        <v>15</v>
      </c>
      <c r="H755" s="3"/>
    </row>
    <row r="756" spans="1:9" hidden="1" x14ac:dyDescent="0.2">
      <c r="A756" t="s">
        <v>51</v>
      </c>
      <c r="B756" s="3">
        <v>7.6234099132856199E-7</v>
      </c>
      <c r="D756" t="s">
        <v>9</v>
      </c>
      <c r="E756" t="s">
        <v>14</v>
      </c>
      <c r="F756" t="s">
        <v>15</v>
      </c>
      <c r="H756" s="3"/>
    </row>
    <row r="757" spans="1:9" hidden="1" x14ac:dyDescent="0.2">
      <c r="A757" t="s">
        <v>66</v>
      </c>
      <c r="B757" s="3">
        <v>1.8797075715851682E-5</v>
      </c>
      <c r="D757" t="s">
        <v>9</v>
      </c>
      <c r="E757" t="s">
        <v>14</v>
      </c>
      <c r="F757" t="s">
        <v>15</v>
      </c>
      <c r="H757" s="3"/>
    </row>
    <row r="758" spans="1:9" hidden="1" x14ac:dyDescent="0.2">
      <c r="A758" t="s">
        <v>55</v>
      </c>
      <c r="B758" s="3">
        <v>8.3455151885463482E-5</v>
      </c>
      <c r="D758" t="s">
        <v>9</v>
      </c>
      <c r="E758" t="s">
        <v>14</v>
      </c>
      <c r="F758" t="s">
        <v>15</v>
      </c>
      <c r="H758" s="3"/>
    </row>
    <row r="759" spans="1:9" hidden="1" x14ac:dyDescent="0.2">
      <c r="A759" t="s">
        <v>59</v>
      </c>
      <c r="B759" s="3">
        <v>5.6532558543914833E-7</v>
      </c>
      <c r="D759" t="s">
        <v>9</v>
      </c>
      <c r="E759" t="s">
        <v>14</v>
      </c>
      <c r="F759" t="s">
        <v>15</v>
      </c>
      <c r="H759" s="3"/>
    </row>
    <row r="760" spans="1:9" hidden="1" x14ac:dyDescent="0.2">
      <c r="A760" t="s">
        <v>49</v>
      </c>
      <c r="B760" s="3">
        <v>5.6532558543914833E-7</v>
      </c>
      <c r="D760" t="s">
        <v>9</v>
      </c>
      <c r="E760" t="s">
        <v>14</v>
      </c>
      <c r="F760" t="s">
        <v>15</v>
      </c>
      <c r="H760" s="3"/>
    </row>
    <row r="761" spans="1:9" hidden="1" x14ac:dyDescent="0.2">
      <c r="A761" t="s">
        <v>70</v>
      </c>
      <c r="B761" s="3">
        <v>6.1620141012972449E-6</v>
      </c>
      <c r="D761" t="s">
        <v>9</v>
      </c>
      <c r="E761" t="s">
        <v>14</v>
      </c>
      <c r="F761" t="s">
        <v>15</v>
      </c>
      <c r="H761" s="3"/>
    </row>
    <row r="762" spans="1:9" hidden="1" x14ac:dyDescent="0.2">
      <c r="A762" t="s">
        <v>241</v>
      </c>
      <c r="B762" s="3">
        <v>1.4133139635978708E-6</v>
      </c>
      <c r="D762" t="s">
        <v>9</v>
      </c>
      <c r="E762" t="s">
        <v>14</v>
      </c>
      <c r="F762" t="s">
        <v>15</v>
      </c>
      <c r="H762" s="3"/>
    </row>
    <row r="763" spans="1:9" hidden="1" x14ac:dyDescent="0.2">
      <c r="A763" t="s">
        <v>242</v>
      </c>
      <c r="B763" s="3">
        <v>6.1476482081469075E-6</v>
      </c>
      <c r="D763" t="s">
        <v>9</v>
      </c>
      <c r="E763" t="s">
        <v>14</v>
      </c>
      <c r="F763" t="s">
        <v>15</v>
      </c>
      <c r="H763" s="3"/>
    </row>
    <row r="764" spans="1:9" hidden="1" x14ac:dyDescent="0.2">
      <c r="A764" t="s">
        <v>60</v>
      </c>
      <c r="B764" s="3">
        <v>4.3348801467702544E-7</v>
      </c>
      <c r="D764" t="s">
        <v>9</v>
      </c>
      <c r="E764" t="s">
        <v>14</v>
      </c>
      <c r="F764" t="s">
        <v>15</v>
      </c>
      <c r="H764" s="3"/>
    </row>
    <row r="765" spans="1:9" hidden="1" x14ac:dyDescent="0.2">
      <c r="A765" t="s">
        <v>74</v>
      </c>
      <c r="B765" s="3">
        <v>8.8328278852685434E-8</v>
      </c>
      <c r="D765" t="s">
        <v>9</v>
      </c>
      <c r="E765" t="s">
        <v>14</v>
      </c>
      <c r="F765" t="s">
        <v>15</v>
      </c>
      <c r="H765" s="3"/>
    </row>
    <row r="766" spans="1:9" hidden="1" x14ac:dyDescent="0.2">
      <c r="A766" t="s">
        <v>52</v>
      </c>
      <c r="B766" s="3">
        <v>7.1206181721241788E-7</v>
      </c>
      <c r="D766" t="s">
        <v>9</v>
      </c>
      <c r="E766" t="s">
        <v>14</v>
      </c>
      <c r="F766" t="s">
        <v>15</v>
      </c>
      <c r="H766" s="3"/>
    </row>
    <row r="767" spans="1:9" hidden="1" x14ac:dyDescent="0.2">
      <c r="A767" t="s">
        <v>73</v>
      </c>
      <c r="B767" s="3">
        <v>2.9216276851272876E-7</v>
      </c>
      <c r="D767" t="s">
        <v>9</v>
      </c>
      <c r="E767" t="s">
        <v>14</v>
      </c>
      <c r="F767" t="s">
        <v>15</v>
      </c>
      <c r="H767" s="3"/>
    </row>
    <row r="768" spans="1:9" hidden="1" x14ac:dyDescent="0.2">
      <c r="A768" t="s">
        <v>86</v>
      </c>
      <c r="B768" s="3">
        <v>2.1878235223511317E-7</v>
      </c>
      <c r="D768" t="s">
        <v>9</v>
      </c>
      <c r="E768" t="s">
        <v>14</v>
      </c>
      <c r="F768" t="s">
        <v>15</v>
      </c>
      <c r="H768" s="3"/>
    </row>
    <row r="769" spans="1:8" hidden="1" x14ac:dyDescent="0.2">
      <c r="A769" t="s">
        <v>243</v>
      </c>
      <c r="B769" s="3">
        <v>1.5491421214163292E-7</v>
      </c>
      <c r="D769" t="s">
        <v>9</v>
      </c>
      <c r="E769" t="s">
        <v>14</v>
      </c>
      <c r="F769" t="s">
        <v>15</v>
      </c>
      <c r="H769" s="3"/>
    </row>
    <row r="770" spans="1:8" hidden="1" x14ac:dyDescent="0.2">
      <c r="A770" t="s">
        <v>63</v>
      </c>
      <c r="B770" s="3">
        <v>1.0055834823228804E-7</v>
      </c>
      <c r="D770" t="s">
        <v>9</v>
      </c>
      <c r="E770" t="s">
        <v>14</v>
      </c>
      <c r="F770" t="s">
        <v>15</v>
      </c>
      <c r="H770" s="3"/>
    </row>
    <row r="771" spans="1:8" hidden="1" x14ac:dyDescent="0.2">
      <c r="A771" t="s">
        <v>244</v>
      </c>
      <c r="B771" s="3">
        <v>9.9199451634554413E-7</v>
      </c>
      <c r="D771" t="s">
        <v>9</v>
      </c>
      <c r="E771" t="s">
        <v>14</v>
      </c>
      <c r="F771" t="s">
        <v>15</v>
      </c>
      <c r="H771" s="3"/>
    </row>
    <row r="772" spans="1:8" hidden="1" x14ac:dyDescent="0.2">
      <c r="A772" t="s">
        <v>87</v>
      </c>
      <c r="B772" s="3">
        <v>5.1909850033424364E-7</v>
      </c>
      <c r="D772" t="s">
        <v>9</v>
      </c>
      <c r="E772" t="s">
        <v>14</v>
      </c>
      <c r="F772" t="s">
        <v>15</v>
      </c>
      <c r="H772" s="3"/>
    </row>
    <row r="773" spans="1:8" hidden="1" x14ac:dyDescent="0.2">
      <c r="A773" t="s">
        <v>84</v>
      </c>
      <c r="B773" s="3">
        <v>1.4947862575069847E-8</v>
      </c>
      <c r="D773" t="s">
        <v>9</v>
      </c>
      <c r="E773" t="s">
        <v>14</v>
      </c>
      <c r="F773" t="s">
        <v>15</v>
      </c>
      <c r="H773" s="3"/>
    </row>
    <row r="774" spans="1:8" hidden="1" x14ac:dyDescent="0.2">
      <c r="A774" t="s">
        <v>79</v>
      </c>
      <c r="B774" s="3">
        <v>1.4920684643115172E-6</v>
      </c>
      <c r="D774" t="s">
        <v>9</v>
      </c>
      <c r="E774" t="s">
        <v>14</v>
      </c>
      <c r="F774" t="s">
        <v>15</v>
      </c>
      <c r="H774" s="3"/>
    </row>
    <row r="775" spans="1:8" hidden="1" x14ac:dyDescent="0.2">
      <c r="A775" t="s">
        <v>81</v>
      </c>
      <c r="B775" s="3">
        <v>7.3788085256935697E-7</v>
      </c>
      <c r="D775" t="s">
        <v>9</v>
      </c>
      <c r="E775" t="s">
        <v>14</v>
      </c>
      <c r="F775" t="s">
        <v>15</v>
      </c>
      <c r="H775" s="3"/>
    </row>
    <row r="776" spans="1:8" hidden="1" x14ac:dyDescent="0.2">
      <c r="A776" t="s">
        <v>82</v>
      </c>
      <c r="B776" s="3">
        <v>3.0711063108779858E-7</v>
      </c>
      <c r="D776" t="s">
        <v>9</v>
      </c>
      <c r="E776" t="s">
        <v>14</v>
      </c>
      <c r="F776" t="s">
        <v>15</v>
      </c>
      <c r="H776" s="3"/>
    </row>
    <row r="777" spans="1:8" hidden="1" x14ac:dyDescent="0.2">
      <c r="A777" t="s">
        <v>62</v>
      </c>
      <c r="B777" s="3">
        <v>2.3101242161471579E-7</v>
      </c>
      <c r="D777" t="s">
        <v>9</v>
      </c>
      <c r="E777" t="s">
        <v>14</v>
      </c>
      <c r="F777" t="s">
        <v>15</v>
      </c>
      <c r="H777" s="3"/>
    </row>
    <row r="778" spans="1:8" hidden="1" x14ac:dyDescent="0.2">
      <c r="A778" t="s">
        <v>46</v>
      </c>
      <c r="B778" s="3">
        <v>1.0191724483002165E-7</v>
      </c>
      <c r="D778" t="s">
        <v>9</v>
      </c>
      <c r="E778" t="s">
        <v>14</v>
      </c>
      <c r="F778" t="s">
        <v>15</v>
      </c>
      <c r="H778" s="3"/>
    </row>
    <row r="779" spans="1:8" hidden="1" x14ac:dyDescent="0.2">
      <c r="A779" t="s">
        <v>50</v>
      </c>
      <c r="B779" s="3">
        <v>2.9895725150139694E-8</v>
      </c>
      <c r="D779" t="s">
        <v>9</v>
      </c>
      <c r="E779" t="s">
        <v>14</v>
      </c>
      <c r="F779" t="s">
        <v>15</v>
      </c>
      <c r="H779" s="3"/>
    </row>
    <row r="780" spans="1:8" hidden="1" x14ac:dyDescent="0.2">
      <c r="A780" t="s">
        <v>47</v>
      </c>
      <c r="B780" s="3">
        <v>8.2892692461750966E-8</v>
      </c>
      <c r="D780" t="s">
        <v>9</v>
      </c>
      <c r="E780" t="s">
        <v>14</v>
      </c>
      <c r="F780" t="s">
        <v>15</v>
      </c>
      <c r="H780" s="3"/>
    </row>
    <row r="781" spans="1:8" hidden="1" x14ac:dyDescent="0.2">
      <c r="A781" t="s">
        <v>67</v>
      </c>
      <c r="B781" s="3">
        <v>0</v>
      </c>
      <c r="D781" t="s">
        <v>9</v>
      </c>
      <c r="E781" t="s">
        <v>14</v>
      </c>
      <c r="F781" t="s">
        <v>15</v>
      </c>
      <c r="H781" s="3"/>
    </row>
    <row r="782" spans="1:8" hidden="1" x14ac:dyDescent="0.2">
      <c r="A782" t="s">
        <v>48</v>
      </c>
      <c r="B782" s="3">
        <v>2.5819035356938819E-8</v>
      </c>
      <c r="D782" t="s">
        <v>9</v>
      </c>
      <c r="E782" t="s">
        <v>14</v>
      </c>
      <c r="F782" t="s">
        <v>15</v>
      </c>
      <c r="H782" s="3"/>
    </row>
    <row r="783" spans="1:8" hidden="1" x14ac:dyDescent="0.2">
      <c r="A783" t="s">
        <v>77</v>
      </c>
      <c r="B783" s="3">
        <v>1.3724855637109585E-7</v>
      </c>
      <c r="D783" t="s">
        <v>9</v>
      </c>
      <c r="E783" t="s">
        <v>14</v>
      </c>
      <c r="F783" t="s">
        <v>15</v>
      </c>
      <c r="H783" s="3"/>
    </row>
    <row r="784" spans="1:8" hidden="1" x14ac:dyDescent="0.2">
      <c r="A784" t="s">
        <v>71</v>
      </c>
      <c r="B784" s="3">
        <v>8.1882352941176476E-10</v>
      </c>
      <c r="D784" t="s">
        <v>9</v>
      </c>
      <c r="E784" t="s">
        <v>14</v>
      </c>
      <c r="F784" t="s">
        <v>15</v>
      </c>
      <c r="H784" s="3"/>
    </row>
    <row r="785" spans="1:12" hidden="1" x14ac:dyDescent="0.2">
      <c r="A785" t="s">
        <v>245</v>
      </c>
      <c r="B785" s="3">
        <v>7.0588235294117658E-12</v>
      </c>
      <c r="D785" t="s">
        <v>9</v>
      </c>
      <c r="E785" t="s">
        <v>14</v>
      </c>
      <c r="F785" t="s">
        <v>15</v>
      </c>
      <c r="H785" s="3"/>
    </row>
    <row r="786" spans="1:12" hidden="1" x14ac:dyDescent="0.2">
      <c r="A786" t="s">
        <v>246</v>
      </c>
      <c r="B786" s="3">
        <v>4.7058823529411767E-12</v>
      </c>
      <c r="D786" t="s">
        <v>9</v>
      </c>
      <c r="E786" t="s">
        <v>14</v>
      </c>
      <c r="F786" t="s">
        <v>15</v>
      </c>
      <c r="H786" s="3"/>
    </row>
    <row r="787" spans="1:12" hidden="1" x14ac:dyDescent="0.2">
      <c r="A787" t="s">
        <v>247</v>
      </c>
      <c r="B787" s="3">
        <v>5.082352941176471E-8</v>
      </c>
      <c r="D787" t="s">
        <v>9</v>
      </c>
      <c r="E787" t="s">
        <v>14</v>
      </c>
      <c r="F787" t="s">
        <v>15</v>
      </c>
      <c r="H787" s="3"/>
    </row>
    <row r="788" spans="1:12" hidden="1" x14ac:dyDescent="0.2">
      <c r="A788" t="s">
        <v>248</v>
      </c>
      <c r="B788" s="3">
        <v>9.8823529411764698E-10</v>
      </c>
      <c r="D788" t="s">
        <v>9</v>
      </c>
      <c r="E788" t="s">
        <v>14</v>
      </c>
      <c r="F788" t="s">
        <v>15</v>
      </c>
      <c r="H788" s="3"/>
    </row>
    <row r="789" spans="1:12" hidden="1" x14ac:dyDescent="0.2">
      <c r="A789" t="s">
        <v>249</v>
      </c>
      <c r="B789" s="3">
        <v>3.0588235294117649E-10</v>
      </c>
      <c r="D789" t="s">
        <v>9</v>
      </c>
      <c r="E789" t="s">
        <v>14</v>
      </c>
      <c r="F789" t="s">
        <v>15</v>
      </c>
      <c r="H789" s="3"/>
    </row>
    <row r="790" spans="1:12" hidden="1" x14ac:dyDescent="0.2">
      <c r="A790" t="s">
        <v>250</v>
      </c>
      <c r="B790" s="3">
        <v>3.7647058823529416E-10</v>
      </c>
      <c r="D790" t="s">
        <v>9</v>
      </c>
      <c r="E790" t="s">
        <v>14</v>
      </c>
      <c r="F790" t="s">
        <v>15</v>
      </c>
      <c r="H790" s="3"/>
    </row>
    <row r="791" spans="1:12" hidden="1" x14ac:dyDescent="0.2">
      <c r="A791" t="s">
        <v>57</v>
      </c>
      <c r="B791" s="3">
        <v>7.5294117647058818E-13</v>
      </c>
      <c r="D791" t="s">
        <v>9</v>
      </c>
      <c r="E791" t="s">
        <v>14</v>
      </c>
      <c r="F791" t="s">
        <v>15</v>
      </c>
      <c r="H791" s="3"/>
    </row>
    <row r="792" spans="1:12" hidden="1" x14ac:dyDescent="0.2">
      <c r="A792" t="s">
        <v>251</v>
      </c>
      <c r="B792" s="3">
        <v>2.0470588235294119E-10</v>
      </c>
      <c r="D792" t="s">
        <v>9</v>
      </c>
      <c r="E792" t="s">
        <v>14</v>
      </c>
      <c r="F792" t="s">
        <v>15</v>
      </c>
      <c r="H792" s="3"/>
    </row>
    <row r="793" spans="1:12" hidden="1" x14ac:dyDescent="0.2">
      <c r="A793" t="s">
        <v>252</v>
      </c>
      <c r="B793" s="3">
        <v>2.5411764705882359E-10</v>
      </c>
      <c r="D793" t="s">
        <v>9</v>
      </c>
      <c r="E793" t="s">
        <v>14</v>
      </c>
      <c r="F793" t="s">
        <v>15</v>
      </c>
      <c r="H793" s="3"/>
    </row>
    <row r="794" spans="1:12" hidden="1" x14ac:dyDescent="0.2">
      <c r="B794" s="3"/>
    </row>
    <row r="795" spans="1:12" hidden="1" x14ac:dyDescent="0.2">
      <c r="A795" s="1" t="s">
        <v>2</v>
      </c>
      <c r="B795" s="1" t="s">
        <v>268</v>
      </c>
      <c r="C795" s="2"/>
      <c r="D795" s="2"/>
      <c r="E795" s="2"/>
      <c r="F795" s="2"/>
      <c r="G795" s="2"/>
      <c r="H795" s="2"/>
    </row>
    <row r="796" spans="1:12" hidden="1" x14ac:dyDescent="0.2">
      <c r="A796" s="2" t="s">
        <v>3</v>
      </c>
      <c r="B796" s="2" t="s">
        <v>18</v>
      </c>
      <c r="C796" s="2"/>
      <c r="D796" s="2"/>
      <c r="E796" s="2"/>
      <c r="F796" s="2"/>
      <c r="G796" s="2"/>
      <c r="H796" s="2"/>
      <c r="I796" s="2"/>
      <c r="J796" s="2"/>
      <c r="K796" s="2"/>
      <c r="L796" s="2"/>
    </row>
    <row r="797" spans="1:12" hidden="1" x14ac:dyDescent="0.2">
      <c r="A797" s="2" t="s">
        <v>4</v>
      </c>
      <c r="B797" s="2">
        <v>1</v>
      </c>
      <c r="C797" s="2"/>
      <c r="D797" s="2"/>
      <c r="E797" s="2"/>
      <c r="F797" s="2"/>
      <c r="G797" s="2"/>
      <c r="H797" s="2"/>
      <c r="I797" s="2"/>
      <c r="J797" s="2"/>
      <c r="K797" s="2"/>
      <c r="L797" s="2"/>
    </row>
    <row r="798" spans="1:12" hidden="1" x14ac:dyDescent="0.2">
      <c r="A798" s="2" t="s">
        <v>5</v>
      </c>
      <c r="B798" s="2" t="s">
        <v>1</v>
      </c>
      <c r="C798" s="2"/>
      <c r="D798" s="2"/>
      <c r="E798" s="2"/>
      <c r="F798" s="2"/>
      <c r="G798" s="2"/>
      <c r="H798" s="2"/>
      <c r="I798" s="2"/>
      <c r="J798" s="2"/>
    </row>
    <row r="799" spans="1:12" hidden="1" x14ac:dyDescent="0.2">
      <c r="A799" s="2" t="s">
        <v>6</v>
      </c>
      <c r="B799" s="2" t="s">
        <v>7</v>
      </c>
      <c r="C799" s="2"/>
      <c r="D799" s="2"/>
      <c r="E799" s="2"/>
      <c r="F799" s="2"/>
      <c r="G799" s="2"/>
      <c r="H799" s="2"/>
      <c r="I799" s="2"/>
      <c r="J799" s="2"/>
      <c r="K799" s="2"/>
      <c r="L799" s="2"/>
    </row>
    <row r="800" spans="1:12" hidden="1" x14ac:dyDescent="0.2">
      <c r="A800" s="2" t="s">
        <v>8</v>
      </c>
      <c r="B800" s="2" t="s">
        <v>17</v>
      </c>
      <c r="C800" s="2"/>
      <c r="D800" s="2"/>
      <c r="E800" s="2"/>
      <c r="F800" s="2"/>
      <c r="G800" s="2"/>
      <c r="H800" s="2"/>
      <c r="I800" s="2"/>
      <c r="J800" s="2"/>
      <c r="K800" s="2"/>
      <c r="L800" s="2"/>
    </row>
    <row r="801" spans="1:12" hidden="1" x14ac:dyDescent="0.2">
      <c r="A801" s="1" t="s">
        <v>10</v>
      </c>
      <c r="B801" s="2"/>
      <c r="C801" s="2"/>
      <c r="D801" s="2"/>
      <c r="E801" s="2"/>
      <c r="F801" s="2"/>
      <c r="G801" s="2"/>
      <c r="H801" s="2"/>
      <c r="I801" s="2"/>
      <c r="J801" s="2"/>
      <c r="K801" s="2"/>
      <c r="L801" s="2"/>
    </row>
    <row r="802" spans="1:12" hidden="1" x14ac:dyDescent="0.2">
      <c r="A802" s="2" t="s">
        <v>11</v>
      </c>
      <c r="B802" s="2" t="s">
        <v>12</v>
      </c>
      <c r="C802" s="2" t="s">
        <v>3</v>
      </c>
      <c r="D802" s="2" t="s">
        <v>8</v>
      </c>
      <c r="E802" s="2" t="s">
        <v>13</v>
      </c>
      <c r="F802" s="2" t="s">
        <v>6</v>
      </c>
      <c r="G802" s="2" t="s">
        <v>5</v>
      </c>
      <c r="H802" s="2" t="s">
        <v>154</v>
      </c>
      <c r="I802" s="2"/>
      <c r="J802" s="2"/>
      <c r="K802" s="2"/>
    </row>
    <row r="803" spans="1:12" hidden="1" x14ac:dyDescent="0.2">
      <c r="A803" s="2" t="str">
        <f>B795</f>
        <v>bioethanol, burned in motorcycle</v>
      </c>
      <c r="B803" s="2">
        <v>1</v>
      </c>
      <c r="C803" s="2" t="s">
        <v>18</v>
      </c>
      <c r="D803" s="2" t="str">
        <f>B800</f>
        <v>megajoule</v>
      </c>
      <c r="E803" s="2"/>
      <c r="F803" s="2" t="s">
        <v>19</v>
      </c>
      <c r="G803" s="2" t="str">
        <f>B798</f>
        <v>heat</v>
      </c>
      <c r="H803" s="2"/>
      <c r="I803" s="2"/>
      <c r="J803" s="2"/>
      <c r="K803" s="2"/>
      <c r="L803" s="2"/>
    </row>
    <row r="804" spans="1:12" hidden="1" x14ac:dyDescent="0.2">
      <c r="A804" t="s">
        <v>269</v>
      </c>
      <c r="B804">
        <f>1/28</f>
        <v>3.5714285714285712E-2</v>
      </c>
      <c r="C804" t="s">
        <v>22</v>
      </c>
      <c r="D804" t="s">
        <v>9</v>
      </c>
      <c r="F804" t="s">
        <v>23</v>
      </c>
      <c r="G804" t="s">
        <v>270</v>
      </c>
    </row>
    <row r="805" spans="1:12" hidden="1" x14ac:dyDescent="0.2">
      <c r="A805" t="s">
        <v>124</v>
      </c>
      <c r="B805" s="3">
        <f>B804*1.91</f>
        <v>6.8214285714285713E-2</v>
      </c>
      <c r="D805" t="s">
        <v>9</v>
      </c>
      <c r="E805" t="s">
        <v>14</v>
      </c>
      <c r="F805" t="s">
        <v>15</v>
      </c>
      <c r="H805" s="3" t="s">
        <v>307</v>
      </c>
      <c r="I805" s="3"/>
    </row>
    <row r="806" spans="1:12" hidden="1" x14ac:dyDescent="0.2">
      <c r="A806" t="s">
        <v>240</v>
      </c>
      <c r="B806" s="3">
        <v>8.8450704225352119E-4</v>
      </c>
      <c r="D806" t="s">
        <v>9</v>
      </c>
      <c r="E806" t="s">
        <v>14</v>
      </c>
      <c r="F806" t="s">
        <v>15</v>
      </c>
      <c r="H806" s="3"/>
    </row>
    <row r="807" spans="1:12" hidden="1" x14ac:dyDescent="0.2">
      <c r="A807" t="s">
        <v>78</v>
      </c>
      <c r="B807" s="3">
        <v>3.7558685446009391E-7</v>
      </c>
      <c r="D807" t="s">
        <v>9</v>
      </c>
      <c r="E807" t="s">
        <v>14</v>
      </c>
      <c r="F807" t="s">
        <v>15</v>
      </c>
      <c r="H807" s="3"/>
    </row>
    <row r="808" spans="1:12" hidden="1" x14ac:dyDescent="0.2">
      <c r="A808" t="s">
        <v>51</v>
      </c>
      <c r="B808" s="3">
        <v>7.6234099132856199E-7</v>
      </c>
      <c r="D808" t="s">
        <v>9</v>
      </c>
      <c r="E808" t="s">
        <v>14</v>
      </c>
      <c r="F808" t="s">
        <v>15</v>
      </c>
      <c r="H808" s="3"/>
    </row>
    <row r="809" spans="1:12" hidden="1" x14ac:dyDescent="0.2">
      <c r="A809" t="s">
        <v>181</v>
      </c>
      <c r="B809" s="3">
        <v>1.8797075715851682E-5</v>
      </c>
      <c r="D809" t="s">
        <v>9</v>
      </c>
      <c r="E809" t="s">
        <v>14</v>
      </c>
      <c r="F809" t="s">
        <v>15</v>
      </c>
      <c r="H809" s="3"/>
    </row>
    <row r="810" spans="1:12" hidden="1" x14ac:dyDescent="0.2">
      <c r="A810" t="s">
        <v>125</v>
      </c>
      <c r="B810" s="3">
        <v>8.3455151885463482E-5</v>
      </c>
      <c r="D810" t="s">
        <v>9</v>
      </c>
      <c r="E810" t="s">
        <v>14</v>
      </c>
      <c r="F810" t="s">
        <v>15</v>
      </c>
      <c r="H810" s="3"/>
    </row>
    <row r="811" spans="1:12" hidden="1" x14ac:dyDescent="0.2">
      <c r="A811" t="s">
        <v>59</v>
      </c>
      <c r="B811" s="3">
        <v>5.6532558543914833E-7</v>
      </c>
      <c r="D811" t="s">
        <v>9</v>
      </c>
      <c r="E811" t="s">
        <v>14</v>
      </c>
      <c r="F811" t="s">
        <v>15</v>
      </c>
      <c r="H811" s="3"/>
    </row>
    <row r="812" spans="1:12" hidden="1" x14ac:dyDescent="0.2">
      <c r="A812" t="s">
        <v>49</v>
      </c>
      <c r="B812" s="3">
        <v>5.6532558543914833E-7</v>
      </c>
      <c r="D812" t="s">
        <v>9</v>
      </c>
      <c r="E812" t="s">
        <v>14</v>
      </c>
      <c r="F812" t="s">
        <v>15</v>
      </c>
      <c r="H812" s="3"/>
    </row>
    <row r="813" spans="1:12" hidden="1" x14ac:dyDescent="0.2">
      <c r="A813" t="s">
        <v>70</v>
      </c>
      <c r="B813" s="3">
        <v>6.1620141012972449E-6</v>
      </c>
      <c r="D813" t="s">
        <v>9</v>
      </c>
      <c r="E813" t="s">
        <v>14</v>
      </c>
      <c r="F813" t="s">
        <v>15</v>
      </c>
      <c r="H813" s="3"/>
    </row>
    <row r="814" spans="1:12" hidden="1" x14ac:dyDescent="0.2">
      <c r="A814" t="s">
        <v>241</v>
      </c>
      <c r="B814" s="3">
        <v>1.4133139635978708E-6</v>
      </c>
      <c r="D814" t="s">
        <v>9</v>
      </c>
      <c r="E814" t="s">
        <v>14</v>
      </c>
      <c r="F814" t="s">
        <v>15</v>
      </c>
      <c r="H814" s="3"/>
    </row>
    <row r="815" spans="1:12" hidden="1" x14ac:dyDescent="0.2">
      <c r="A815" t="s">
        <v>242</v>
      </c>
      <c r="B815" s="3">
        <v>6.1476482081469075E-6</v>
      </c>
      <c r="D815" t="s">
        <v>9</v>
      </c>
      <c r="E815" t="s">
        <v>14</v>
      </c>
      <c r="F815" t="s">
        <v>15</v>
      </c>
      <c r="H815" s="3"/>
    </row>
    <row r="816" spans="1:12" hidden="1" x14ac:dyDescent="0.2">
      <c r="A816" t="s">
        <v>60</v>
      </c>
      <c r="B816" s="3">
        <v>4.3348801467702544E-7</v>
      </c>
      <c r="D816" t="s">
        <v>9</v>
      </c>
      <c r="E816" t="s">
        <v>14</v>
      </c>
      <c r="F816" t="s">
        <v>15</v>
      </c>
      <c r="H816" s="3"/>
    </row>
    <row r="817" spans="1:8" hidden="1" x14ac:dyDescent="0.2">
      <c r="A817" t="s">
        <v>74</v>
      </c>
      <c r="B817" s="3">
        <v>8.8328278852685434E-8</v>
      </c>
      <c r="D817" t="s">
        <v>9</v>
      </c>
      <c r="E817" t="s">
        <v>14</v>
      </c>
      <c r="F817" t="s">
        <v>15</v>
      </c>
      <c r="H817" s="3"/>
    </row>
    <row r="818" spans="1:8" hidden="1" x14ac:dyDescent="0.2">
      <c r="A818" t="s">
        <v>52</v>
      </c>
      <c r="B818" s="3">
        <v>7.1206181721241788E-7</v>
      </c>
      <c r="D818" t="s">
        <v>9</v>
      </c>
      <c r="E818" t="s">
        <v>14</v>
      </c>
      <c r="F818" t="s">
        <v>15</v>
      </c>
      <c r="H818" s="3"/>
    </row>
    <row r="819" spans="1:8" hidden="1" x14ac:dyDescent="0.2">
      <c r="A819" t="s">
        <v>73</v>
      </c>
      <c r="B819" s="3">
        <v>2.9216276851272876E-7</v>
      </c>
      <c r="D819" t="s">
        <v>9</v>
      </c>
      <c r="E819" t="s">
        <v>14</v>
      </c>
      <c r="F819" t="s">
        <v>15</v>
      </c>
      <c r="H819" s="3"/>
    </row>
    <row r="820" spans="1:8" hidden="1" x14ac:dyDescent="0.2">
      <c r="A820" t="s">
        <v>86</v>
      </c>
      <c r="B820" s="3">
        <v>2.1878235223511317E-7</v>
      </c>
      <c r="D820" t="s">
        <v>9</v>
      </c>
      <c r="E820" t="s">
        <v>14</v>
      </c>
      <c r="F820" t="s">
        <v>15</v>
      </c>
      <c r="H820" s="3"/>
    </row>
    <row r="821" spans="1:8" hidden="1" x14ac:dyDescent="0.2">
      <c r="A821" t="s">
        <v>243</v>
      </c>
      <c r="B821" s="3">
        <v>1.5491421214163292E-7</v>
      </c>
      <c r="D821" t="s">
        <v>9</v>
      </c>
      <c r="E821" t="s">
        <v>14</v>
      </c>
      <c r="F821" t="s">
        <v>15</v>
      </c>
      <c r="H821" s="3"/>
    </row>
    <row r="822" spans="1:8" hidden="1" x14ac:dyDescent="0.2">
      <c r="A822" t="s">
        <v>63</v>
      </c>
      <c r="B822" s="3">
        <v>1.0055834823228804E-7</v>
      </c>
      <c r="D822" t="s">
        <v>9</v>
      </c>
      <c r="E822" t="s">
        <v>14</v>
      </c>
      <c r="F822" t="s">
        <v>15</v>
      </c>
      <c r="H822" s="3"/>
    </row>
    <row r="823" spans="1:8" hidden="1" x14ac:dyDescent="0.2">
      <c r="A823" t="s">
        <v>244</v>
      </c>
      <c r="B823" s="3">
        <v>9.9199451634554413E-7</v>
      </c>
      <c r="D823" t="s">
        <v>9</v>
      </c>
      <c r="E823" t="s">
        <v>14</v>
      </c>
      <c r="F823" t="s">
        <v>15</v>
      </c>
      <c r="H823" s="3"/>
    </row>
    <row r="824" spans="1:8" hidden="1" x14ac:dyDescent="0.2">
      <c r="A824" t="s">
        <v>87</v>
      </c>
      <c r="B824" s="3">
        <v>5.1909850033424364E-7</v>
      </c>
      <c r="D824" t="s">
        <v>9</v>
      </c>
      <c r="E824" t="s">
        <v>14</v>
      </c>
      <c r="F824" t="s">
        <v>15</v>
      </c>
      <c r="H824" s="3"/>
    </row>
    <row r="825" spans="1:8" hidden="1" x14ac:dyDescent="0.2">
      <c r="A825" t="s">
        <v>84</v>
      </c>
      <c r="B825" s="3">
        <v>1.4947862575069847E-8</v>
      </c>
      <c r="D825" t="s">
        <v>9</v>
      </c>
      <c r="E825" t="s">
        <v>14</v>
      </c>
      <c r="F825" t="s">
        <v>15</v>
      </c>
      <c r="H825" s="3"/>
    </row>
    <row r="826" spans="1:8" hidden="1" x14ac:dyDescent="0.2">
      <c r="A826" t="s">
        <v>79</v>
      </c>
      <c r="B826" s="3">
        <v>1.4920684643115172E-6</v>
      </c>
      <c r="D826" t="s">
        <v>9</v>
      </c>
      <c r="E826" t="s">
        <v>14</v>
      </c>
      <c r="F826" t="s">
        <v>15</v>
      </c>
      <c r="H826" s="3"/>
    </row>
    <row r="827" spans="1:8" hidden="1" x14ac:dyDescent="0.2">
      <c r="A827" t="s">
        <v>81</v>
      </c>
      <c r="B827" s="3">
        <v>7.3788085256935697E-7</v>
      </c>
      <c r="D827" t="s">
        <v>9</v>
      </c>
      <c r="E827" t="s">
        <v>14</v>
      </c>
      <c r="F827" t="s">
        <v>15</v>
      </c>
      <c r="H827" s="3"/>
    </row>
    <row r="828" spans="1:8" hidden="1" x14ac:dyDescent="0.2">
      <c r="A828" t="s">
        <v>82</v>
      </c>
      <c r="B828" s="3">
        <v>3.0711063108779858E-7</v>
      </c>
      <c r="D828" t="s">
        <v>9</v>
      </c>
      <c r="E828" t="s">
        <v>14</v>
      </c>
      <c r="F828" t="s">
        <v>15</v>
      </c>
      <c r="H828" s="3"/>
    </row>
    <row r="829" spans="1:8" hidden="1" x14ac:dyDescent="0.2">
      <c r="A829" t="s">
        <v>62</v>
      </c>
      <c r="B829" s="3">
        <v>2.3101242161471579E-7</v>
      </c>
      <c r="D829" t="s">
        <v>9</v>
      </c>
      <c r="E829" t="s">
        <v>14</v>
      </c>
      <c r="F829" t="s">
        <v>15</v>
      </c>
      <c r="H829" s="3"/>
    </row>
    <row r="830" spans="1:8" hidden="1" x14ac:dyDescent="0.2">
      <c r="A830" t="s">
        <v>46</v>
      </c>
      <c r="B830" s="3">
        <v>1.0191724483002165E-7</v>
      </c>
      <c r="D830" t="s">
        <v>9</v>
      </c>
      <c r="E830" t="s">
        <v>14</v>
      </c>
      <c r="F830" t="s">
        <v>15</v>
      </c>
      <c r="H830" s="3"/>
    </row>
    <row r="831" spans="1:8" hidden="1" x14ac:dyDescent="0.2">
      <c r="A831" t="s">
        <v>50</v>
      </c>
      <c r="B831" s="3">
        <v>2.9895725150139694E-8</v>
      </c>
      <c r="D831" t="s">
        <v>9</v>
      </c>
      <c r="E831" t="s">
        <v>14</v>
      </c>
      <c r="F831" t="s">
        <v>15</v>
      </c>
      <c r="H831" s="3"/>
    </row>
    <row r="832" spans="1:8" hidden="1" x14ac:dyDescent="0.2">
      <c r="A832" t="s">
        <v>47</v>
      </c>
      <c r="B832" s="3">
        <v>8.2892692461750966E-8</v>
      </c>
      <c r="D832" t="s">
        <v>9</v>
      </c>
      <c r="E832" t="s">
        <v>14</v>
      </c>
      <c r="F832" t="s">
        <v>15</v>
      </c>
      <c r="H832" s="3"/>
    </row>
    <row r="833" spans="1:12" hidden="1" x14ac:dyDescent="0.2">
      <c r="A833" t="s">
        <v>67</v>
      </c>
      <c r="B833" s="3">
        <v>0</v>
      </c>
      <c r="D833" t="s">
        <v>9</v>
      </c>
      <c r="E833" t="s">
        <v>14</v>
      </c>
      <c r="F833" t="s">
        <v>15</v>
      </c>
      <c r="H833" s="3"/>
    </row>
    <row r="834" spans="1:12" hidden="1" x14ac:dyDescent="0.2">
      <c r="A834" t="s">
        <v>48</v>
      </c>
      <c r="B834" s="3">
        <v>2.5819035356938819E-8</v>
      </c>
      <c r="D834" t="s">
        <v>9</v>
      </c>
      <c r="E834" t="s">
        <v>14</v>
      </c>
      <c r="F834" t="s">
        <v>15</v>
      </c>
      <c r="H834" s="3"/>
    </row>
    <row r="835" spans="1:12" hidden="1" x14ac:dyDescent="0.2">
      <c r="A835" t="s">
        <v>77</v>
      </c>
      <c r="B835" s="3">
        <v>1.3724855637109585E-7</v>
      </c>
      <c r="D835" t="s">
        <v>9</v>
      </c>
      <c r="E835" t="s">
        <v>14</v>
      </c>
      <c r="F835" t="s">
        <v>15</v>
      </c>
      <c r="H835" s="3"/>
    </row>
    <row r="836" spans="1:12" hidden="1" x14ac:dyDescent="0.2">
      <c r="A836" t="s">
        <v>71</v>
      </c>
      <c r="B836" s="3">
        <v>8.1882352941176476E-10</v>
      </c>
      <c r="D836" t="s">
        <v>9</v>
      </c>
      <c r="E836" t="s">
        <v>14</v>
      </c>
      <c r="F836" t="s">
        <v>15</v>
      </c>
      <c r="H836" s="3"/>
    </row>
    <row r="837" spans="1:12" hidden="1" x14ac:dyDescent="0.2">
      <c r="A837" t="s">
        <v>245</v>
      </c>
      <c r="B837" s="3">
        <v>7.0588235294117658E-12</v>
      </c>
      <c r="D837" t="s">
        <v>9</v>
      </c>
      <c r="E837" t="s">
        <v>14</v>
      </c>
      <c r="F837" t="s">
        <v>15</v>
      </c>
      <c r="H837" s="3"/>
    </row>
    <row r="838" spans="1:12" hidden="1" x14ac:dyDescent="0.2">
      <c r="A838" t="s">
        <v>246</v>
      </c>
      <c r="B838" s="3">
        <v>4.7058823529411767E-12</v>
      </c>
      <c r="D838" t="s">
        <v>9</v>
      </c>
      <c r="E838" t="s">
        <v>14</v>
      </c>
      <c r="F838" t="s">
        <v>15</v>
      </c>
      <c r="H838" s="3"/>
    </row>
    <row r="839" spans="1:12" hidden="1" x14ac:dyDescent="0.2">
      <c r="A839" t="s">
        <v>247</v>
      </c>
      <c r="B839" s="3">
        <v>5.082352941176471E-8</v>
      </c>
      <c r="D839" t="s">
        <v>9</v>
      </c>
      <c r="E839" t="s">
        <v>14</v>
      </c>
      <c r="F839" t="s">
        <v>15</v>
      </c>
      <c r="H839" s="3"/>
    </row>
    <row r="840" spans="1:12" hidden="1" x14ac:dyDescent="0.2">
      <c r="A840" t="s">
        <v>248</v>
      </c>
      <c r="B840" s="3">
        <v>9.8823529411764698E-10</v>
      </c>
      <c r="D840" t="s">
        <v>9</v>
      </c>
      <c r="E840" t="s">
        <v>14</v>
      </c>
      <c r="F840" t="s">
        <v>15</v>
      </c>
      <c r="H840" s="3"/>
    </row>
    <row r="841" spans="1:12" hidden="1" x14ac:dyDescent="0.2">
      <c r="A841" t="s">
        <v>249</v>
      </c>
      <c r="B841" s="3">
        <v>3.0588235294117649E-10</v>
      </c>
      <c r="D841" t="s">
        <v>9</v>
      </c>
      <c r="E841" t="s">
        <v>14</v>
      </c>
      <c r="F841" t="s">
        <v>15</v>
      </c>
      <c r="H841" s="3"/>
    </row>
    <row r="842" spans="1:12" hidden="1" x14ac:dyDescent="0.2">
      <c r="A842" t="s">
        <v>250</v>
      </c>
      <c r="B842" s="3">
        <v>3.7647058823529416E-10</v>
      </c>
      <c r="D842" t="s">
        <v>9</v>
      </c>
      <c r="E842" t="s">
        <v>14</v>
      </c>
      <c r="F842" t="s">
        <v>15</v>
      </c>
      <c r="H842" s="3"/>
    </row>
    <row r="843" spans="1:12" hidden="1" x14ac:dyDescent="0.2">
      <c r="A843" t="s">
        <v>57</v>
      </c>
      <c r="B843" s="3">
        <v>7.5294117647058818E-13</v>
      </c>
      <c r="D843" t="s">
        <v>9</v>
      </c>
      <c r="E843" t="s">
        <v>14</v>
      </c>
      <c r="F843" t="s">
        <v>15</v>
      </c>
      <c r="H843" s="3"/>
    </row>
    <row r="844" spans="1:12" hidden="1" x14ac:dyDescent="0.2">
      <c r="A844" t="s">
        <v>251</v>
      </c>
      <c r="B844" s="3">
        <v>2.0470588235294119E-10</v>
      </c>
      <c r="D844" t="s">
        <v>9</v>
      </c>
      <c r="E844" t="s">
        <v>14</v>
      </c>
      <c r="F844" t="s">
        <v>15</v>
      </c>
      <c r="H844" s="3"/>
    </row>
    <row r="845" spans="1:12" hidden="1" x14ac:dyDescent="0.2">
      <c r="A845" t="s">
        <v>252</v>
      </c>
      <c r="B845" s="3">
        <v>2.5411764705882359E-10</v>
      </c>
      <c r="D845" t="s">
        <v>9</v>
      </c>
      <c r="E845" t="s">
        <v>14</v>
      </c>
      <c r="F845" t="s">
        <v>15</v>
      </c>
      <c r="H845" s="3"/>
    </row>
    <row r="846" spans="1:12" hidden="1" x14ac:dyDescent="0.2">
      <c r="B846" s="3"/>
    </row>
    <row r="847" spans="1:12" hidden="1" x14ac:dyDescent="0.2">
      <c r="A847" s="1" t="s">
        <v>2</v>
      </c>
      <c r="B847" s="1" t="s">
        <v>288</v>
      </c>
      <c r="C847" s="2"/>
      <c r="D847" s="2"/>
      <c r="E847" s="2"/>
      <c r="F847" s="2"/>
      <c r="G847" s="2"/>
      <c r="H847" s="2"/>
    </row>
    <row r="848" spans="1:12" hidden="1" x14ac:dyDescent="0.2">
      <c r="A848" s="2" t="s">
        <v>3</v>
      </c>
      <c r="B848" s="2" t="s">
        <v>18</v>
      </c>
      <c r="C848" s="2"/>
      <c r="D848" s="2"/>
      <c r="E848" s="2"/>
      <c r="F848" s="2"/>
      <c r="G848" s="2"/>
      <c r="H848" s="2"/>
      <c r="I848" s="2"/>
      <c r="J848" s="2"/>
      <c r="K848" s="2"/>
      <c r="L848" s="2"/>
    </row>
    <row r="849" spans="1:12" hidden="1" x14ac:dyDescent="0.2">
      <c r="A849" s="2" t="s">
        <v>4</v>
      </c>
      <c r="B849" s="2">
        <v>1</v>
      </c>
      <c r="C849" s="2"/>
      <c r="D849" s="2"/>
      <c r="E849" s="2"/>
      <c r="F849" s="2"/>
      <c r="G849" s="2"/>
      <c r="H849" s="2"/>
      <c r="I849" s="2"/>
      <c r="J849" s="2"/>
      <c r="K849" s="2"/>
      <c r="L849" s="2"/>
    </row>
    <row r="850" spans="1:12" hidden="1" x14ac:dyDescent="0.2">
      <c r="A850" s="2" t="s">
        <v>5</v>
      </c>
      <c r="B850" s="2" t="s">
        <v>1</v>
      </c>
      <c r="C850" s="2"/>
      <c r="D850" s="2"/>
      <c r="E850" s="2"/>
      <c r="F850" s="2"/>
      <c r="G850" s="2"/>
      <c r="H850" s="2"/>
      <c r="I850" s="2"/>
      <c r="J850" s="2"/>
    </row>
    <row r="851" spans="1:12" hidden="1" x14ac:dyDescent="0.2">
      <c r="A851" s="2" t="s">
        <v>6</v>
      </c>
      <c r="B851" s="2" t="s">
        <v>7</v>
      </c>
      <c r="C851" s="2"/>
      <c r="D851" s="2"/>
      <c r="E851" s="2"/>
      <c r="F851" s="2"/>
      <c r="G851" s="2"/>
      <c r="H851" s="2"/>
      <c r="I851" s="2"/>
      <c r="J851" s="2"/>
      <c r="K851" s="2"/>
      <c r="L851" s="2"/>
    </row>
    <row r="852" spans="1:12" hidden="1" x14ac:dyDescent="0.2">
      <c r="A852" s="2" t="s">
        <v>8</v>
      </c>
      <c r="B852" s="2" t="s">
        <v>17</v>
      </c>
      <c r="C852" s="2"/>
      <c r="D852" s="2"/>
      <c r="E852" s="2"/>
      <c r="F852" s="2"/>
      <c r="G852" s="2"/>
      <c r="H852" s="2"/>
      <c r="I852" s="2"/>
      <c r="J852" s="2"/>
      <c r="K852" s="2"/>
      <c r="L852" s="2"/>
    </row>
    <row r="853" spans="1:12" hidden="1" x14ac:dyDescent="0.2">
      <c r="A853" s="1" t="s">
        <v>10</v>
      </c>
      <c r="B853" s="2"/>
      <c r="C853" s="2"/>
      <c r="D853" s="2"/>
      <c r="E853" s="2"/>
      <c r="F853" s="2"/>
      <c r="G853" s="2"/>
      <c r="H853" s="2"/>
      <c r="I853" s="2"/>
      <c r="J853" s="2"/>
      <c r="K853" s="2"/>
      <c r="L853" s="2"/>
    </row>
    <row r="854" spans="1:12" hidden="1" x14ac:dyDescent="0.2">
      <c r="A854" s="2" t="s">
        <v>11</v>
      </c>
      <c r="B854" s="2" t="s">
        <v>12</v>
      </c>
      <c r="C854" s="2" t="s">
        <v>3</v>
      </c>
      <c r="D854" s="2" t="s">
        <v>8</v>
      </c>
      <c r="E854" s="2" t="s">
        <v>13</v>
      </c>
      <c r="F854" s="2" t="s">
        <v>6</v>
      </c>
      <c r="G854" s="2" t="s">
        <v>5</v>
      </c>
      <c r="H854" s="2" t="s">
        <v>154</v>
      </c>
      <c r="I854" s="2"/>
      <c r="J854" s="2"/>
      <c r="K854" s="2"/>
    </row>
    <row r="855" spans="1:12" hidden="1" x14ac:dyDescent="0.2">
      <c r="A855" s="2" t="str">
        <f>B847</f>
        <v>petrol, synthetic, burned in motorcycle</v>
      </c>
      <c r="B855" s="2">
        <v>1</v>
      </c>
      <c r="C855" s="2" t="s">
        <v>18</v>
      </c>
      <c r="D855" s="2" t="str">
        <f>B852</f>
        <v>megajoule</v>
      </c>
      <c r="E855" s="2"/>
      <c r="F855" s="2" t="s">
        <v>19</v>
      </c>
      <c r="G855" s="2" t="str">
        <f>B850</f>
        <v>heat</v>
      </c>
      <c r="H855" s="2"/>
      <c r="I855" s="2"/>
      <c r="J855" s="2"/>
      <c r="K855" s="2"/>
      <c r="L855" s="2"/>
    </row>
    <row r="856" spans="1:12" hidden="1" x14ac:dyDescent="0.2">
      <c r="A856" t="s">
        <v>289</v>
      </c>
      <c r="B856">
        <f>1/43</f>
        <v>2.3255813953488372E-2</v>
      </c>
      <c r="C856" t="s">
        <v>18</v>
      </c>
      <c r="D856" t="s">
        <v>9</v>
      </c>
      <c r="F856" t="s">
        <v>23</v>
      </c>
      <c r="G856" t="s">
        <v>290</v>
      </c>
    </row>
    <row r="857" spans="1:12" hidden="1" x14ac:dyDescent="0.2">
      <c r="A857" t="s">
        <v>124</v>
      </c>
      <c r="B857" s="3">
        <f>B856*3.15</f>
        <v>7.3255813953488375E-2</v>
      </c>
      <c r="D857" t="s">
        <v>9</v>
      </c>
      <c r="E857" t="s">
        <v>14</v>
      </c>
      <c r="F857" t="s">
        <v>15</v>
      </c>
      <c r="H857" s="3" t="s">
        <v>308</v>
      </c>
      <c r="I857" s="3"/>
    </row>
    <row r="858" spans="1:12" hidden="1" x14ac:dyDescent="0.2">
      <c r="A858" t="s">
        <v>240</v>
      </c>
      <c r="B858" s="3">
        <v>8.8450704225352119E-4</v>
      </c>
      <c r="D858" t="s">
        <v>9</v>
      </c>
      <c r="E858" t="s">
        <v>14</v>
      </c>
      <c r="F858" t="s">
        <v>15</v>
      </c>
      <c r="H858" s="3"/>
    </row>
    <row r="859" spans="1:12" hidden="1" x14ac:dyDescent="0.2">
      <c r="A859" t="s">
        <v>78</v>
      </c>
      <c r="B859" s="3">
        <v>3.7558685446009391E-7</v>
      </c>
      <c r="D859" t="s">
        <v>9</v>
      </c>
      <c r="E859" t="s">
        <v>14</v>
      </c>
      <c r="F859" t="s">
        <v>15</v>
      </c>
      <c r="H859" s="3"/>
    </row>
    <row r="860" spans="1:12" hidden="1" x14ac:dyDescent="0.2">
      <c r="A860" t="s">
        <v>51</v>
      </c>
      <c r="B860" s="3">
        <v>7.6234099132856199E-7</v>
      </c>
      <c r="D860" t="s">
        <v>9</v>
      </c>
      <c r="E860" t="s">
        <v>14</v>
      </c>
      <c r="F860" t="s">
        <v>15</v>
      </c>
      <c r="H860" s="3"/>
    </row>
    <row r="861" spans="1:12" hidden="1" x14ac:dyDescent="0.2">
      <c r="A861" t="s">
        <v>181</v>
      </c>
      <c r="B861" s="3">
        <v>1.8797075715851682E-5</v>
      </c>
      <c r="D861" t="s">
        <v>9</v>
      </c>
      <c r="E861" t="s">
        <v>14</v>
      </c>
      <c r="F861" t="s">
        <v>15</v>
      </c>
      <c r="H861" s="3"/>
    </row>
    <row r="862" spans="1:12" hidden="1" x14ac:dyDescent="0.2">
      <c r="A862" t="s">
        <v>125</v>
      </c>
      <c r="B862" s="3">
        <v>8.3455151885463482E-5</v>
      </c>
      <c r="D862" t="s">
        <v>9</v>
      </c>
      <c r="E862" t="s">
        <v>14</v>
      </c>
      <c r="F862" t="s">
        <v>15</v>
      </c>
      <c r="H862" s="3"/>
    </row>
    <row r="863" spans="1:12" hidden="1" x14ac:dyDescent="0.2">
      <c r="A863" t="s">
        <v>59</v>
      </c>
      <c r="B863" s="3">
        <v>5.6532558543914833E-7</v>
      </c>
      <c r="D863" t="s">
        <v>9</v>
      </c>
      <c r="E863" t="s">
        <v>14</v>
      </c>
      <c r="F863" t="s">
        <v>15</v>
      </c>
      <c r="H863" s="3"/>
    </row>
    <row r="864" spans="1:12" hidden="1" x14ac:dyDescent="0.2">
      <c r="A864" t="s">
        <v>49</v>
      </c>
      <c r="B864" s="3">
        <v>5.6532558543914833E-7</v>
      </c>
      <c r="D864" t="s">
        <v>9</v>
      </c>
      <c r="E864" t="s">
        <v>14</v>
      </c>
      <c r="F864" t="s">
        <v>15</v>
      </c>
      <c r="H864" s="3"/>
    </row>
    <row r="865" spans="1:8" hidden="1" x14ac:dyDescent="0.2">
      <c r="A865" t="s">
        <v>70</v>
      </c>
      <c r="B865" s="3">
        <v>6.1620141012972449E-6</v>
      </c>
      <c r="D865" t="s">
        <v>9</v>
      </c>
      <c r="E865" t="s">
        <v>14</v>
      </c>
      <c r="F865" t="s">
        <v>15</v>
      </c>
      <c r="H865" s="3"/>
    </row>
    <row r="866" spans="1:8" hidden="1" x14ac:dyDescent="0.2">
      <c r="A866" t="s">
        <v>241</v>
      </c>
      <c r="B866" s="3">
        <v>1.4133139635978708E-6</v>
      </c>
      <c r="D866" t="s">
        <v>9</v>
      </c>
      <c r="E866" t="s">
        <v>14</v>
      </c>
      <c r="F866" t="s">
        <v>15</v>
      </c>
      <c r="H866" s="3"/>
    </row>
    <row r="867" spans="1:8" hidden="1" x14ac:dyDescent="0.2">
      <c r="A867" t="s">
        <v>242</v>
      </c>
      <c r="B867" s="3">
        <v>6.1476482081469075E-6</v>
      </c>
      <c r="D867" t="s">
        <v>9</v>
      </c>
      <c r="E867" t="s">
        <v>14</v>
      </c>
      <c r="F867" t="s">
        <v>15</v>
      </c>
      <c r="H867" s="3"/>
    </row>
    <row r="868" spans="1:8" hidden="1" x14ac:dyDescent="0.2">
      <c r="A868" t="s">
        <v>60</v>
      </c>
      <c r="B868" s="3">
        <v>4.3348801467702544E-7</v>
      </c>
      <c r="D868" t="s">
        <v>9</v>
      </c>
      <c r="E868" t="s">
        <v>14</v>
      </c>
      <c r="F868" t="s">
        <v>15</v>
      </c>
      <c r="H868" s="3"/>
    </row>
    <row r="869" spans="1:8" hidden="1" x14ac:dyDescent="0.2">
      <c r="A869" t="s">
        <v>74</v>
      </c>
      <c r="B869" s="3">
        <v>8.8328278852685434E-8</v>
      </c>
      <c r="D869" t="s">
        <v>9</v>
      </c>
      <c r="E869" t="s">
        <v>14</v>
      </c>
      <c r="F869" t="s">
        <v>15</v>
      </c>
      <c r="H869" s="3"/>
    </row>
    <row r="870" spans="1:8" hidden="1" x14ac:dyDescent="0.2">
      <c r="A870" t="s">
        <v>52</v>
      </c>
      <c r="B870" s="3">
        <v>7.1206181721241788E-7</v>
      </c>
      <c r="D870" t="s">
        <v>9</v>
      </c>
      <c r="E870" t="s">
        <v>14</v>
      </c>
      <c r="F870" t="s">
        <v>15</v>
      </c>
      <c r="H870" s="3"/>
    </row>
    <row r="871" spans="1:8" hidden="1" x14ac:dyDescent="0.2">
      <c r="A871" t="s">
        <v>73</v>
      </c>
      <c r="B871" s="3">
        <v>2.9216276851272876E-7</v>
      </c>
      <c r="D871" t="s">
        <v>9</v>
      </c>
      <c r="E871" t="s">
        <v>14</v>
      </c>
      <c r="F871" t="s">
        <v>15</v>
      </c>
      <c r="H871" s="3"/>
    </row>
    <row r="872" spans="1:8" hidden="1" x14ac:dyDescent="0.2">
      <c r="A872" t="s">
        <v>86</v>
      </c>
      <c r="B872" s="3">
        <v>2.1878235223511317E-7</v>
      </c>
      <c r="D872" t="s">
        <v>9</v>
      </c>
      <c r="E872" t="s">
        <v>14</v>
      </c>
      <c r="F872" t="s">
        <v>15</v>
      </c>
      <c r="H872" s="3"/>
    </row>
    <row r="873" spans="1:8" hidden="1" x14ac:dyDescent="0.2">
      <c r="A873" t="s">
        <v>243</v>
      </c>
      <c r="B873" s="3">
        <v>1.5491421214163292E-7</v>
      </c>
      <c r="D873" t="s">
        <v>9</v>
      </c>
      <c r="E873" t="s">
        <v>14</v>
      </c>
      <c r="F873" t="s">
        <v>15</v>
      </c>
      <c r="H873" s="3"/>
    </row>
    <row r="874" spans="1:8" hidden="1" x14ac:dyDescent="0.2">
      <c r="A874" t="s">
        <v>63</v>
      </c>
      <c r="B874" s="3">
        <v>1.0055834823228804E-7</v>
      </c>
      <c r="D874" t="s">
        <v>9</v>
      </c>
      <c r="E874" t="s">
        <v>14</v>
      </c>
      <c r="F874" t="s">
        <v>15</v>
      </c>
      <c r="H874" s="3"/>
    </row>
    <row r="875" spans="1:8" hidden="1" x14ac:dyDescent="0.2">
      <c r="A875" t="s">
        <v>244</v>
      </c>
      <c r="B875" s="3">
        <v>9.9199451634554413E-7</v>
      </c>
      <c r="D875" t="s">
        <v>9</v>
      </c>
      <c r="E875" t="s">
        <v>14</v>
      </c>
      <c r="F875" t="s">
        <v>15</v>
      </c>
      <c r="H875" s="3"/>
    </row>
    <row r="876" spans="1:8" hidden="1" x14ac:dyDescent="0.2">
      <c r="A876" t="s">
        <v>87</v>
      </c>
      <c r="B876" s="3">
        <v>5.1909850033424364E-7</v>
      </c>
      <c r="D876" t="s">
        <v>9</v>
      </c>
      <c r="E876" t="s">
        <v>14</v>
      </c>
      <c r="F876" t="s">
        <v>15</v>
      </c>
      <c r="H876" s="3"/>
    </row>
    <row r="877" spans="1:8" hidden="1" x14ac:dyDescent="0.2">
      <c r="A877" t="s">
        <v>84</v>
      </c>
      <c r="B877" s="3">
        <v>1.4947862575069847E-8</v>
      </c>
      <c r="D877" t="s">
        <v>9</v>
      </c>
      <c r="E877" t="s">
        <v>14</v>
      </c>
      <c r="F877" t="s">
        <v>15</v>
      </c>
      <c r="H877" s="3"/>
    </row>
    <row r="878" spans="1:8" hidden="1" x14ac:dyDescent="0.2">
      <c r="A878" t="s">
        <v>79</v>
      </c>
      <c r="B878" s="3">
        <v>1.4920684643115172E-6</v>
      </c>
      <c r="D878" t="s">
        <v>9</v>
      </c>
      <c r="E878" t="s">
        <v>14</v>
      </c>
      <c r="F878" t="s">
        <v>15</v>
      </c>
      <c r="H878" s="3"/>
    </row>
    <row r="879" spans="1:8" hidden="1" x14ac:dyDescent="0.2">
      <c r="A879" t="s">
        <v>81</v>
      </c>
      <c r="B879" s="3">
        <v>7.3788085256935697E-7</v>
      </c>
      <c r="D879" t="s">
        <v>9</v>
      </c>
      <c r="E879" t="s">
        <v>14</v>
      </c>
      <c r="F879" t="s">
        <v>15</v>
      </c>
      <c r="H879" s="3"/>
    </row>
    <row r="880" spans="1:8" hidden="1" x14ac:dyDescent="0.2">
      <c r="A880" t="s">
        <v>82</v>
      </c>
      <c r="B880" s="3">
        <v>3.0711063108779858E-7</v>
      </c>
      <c r="D880" t="s">
        <v>9</v>
      </c>
      <c r="E880" t="s">
        <v>14</v>
      </c>
      <c r="F880" t="s">
        <v>15</v>
      </c>
      <c r="H880" s="3"/>
    </row>
    <row r="881" spans="1:8" hidden="1" x14ac:dyDescent="0.2">
      <c r="A881" t="s">
        <v>62</v>
      </c>
      <c r="B881" s="3">
        <v>2.3101242161471579E-7</v>
      </c>
      <c r="D881" t="s">
        <v>9</v>
      </c>
      <c r="E881" t="s">
        <v>14</v>
      </c>
      <c r="F881" t="s">
        <v>15</v>
      </c>
      <c r="H881" s="3"/>
    </row>
    <row r="882" spans="1:8" hidden="1" x14ac:dyDescent="0.2">
      <c r="A882" t="s">
        <v>46</v>
      </c>
      <c r="B882" s="3">
        <v>1.0191724483002165E-7</v>
      </c>
      <c r="D882" t="s">
        <v>9</v>
      </c>
      <c r="E882" t="s">
        <v>14</v>
      </c>
      <c r="F882" t="s">
        <v>15</v>
      </c>
      <c r="H882" s="3"/>
    </row>
    <row r="883" spans="1:8" hidden="1" x14ac:dyDescent="0.2">
      <c r="A883" t="s">
        <v>50</v>
      </c>
      <c r="B883" s="3">
        <v>2.9895725150139694E-8</v>
      </c>
      <c r="D883" t="s">
        <v>9</v>
      </c>
      <c r="E883" t="s">
        <v>14</v>
      </c>
      <c r="F883" t="s">
        <v>15</v>
      </c>
      <c r="H883" s="3"/>
    </row>
    <row r="884" spans="1:8" hidden="1" x14ac:dyDescent="0.2">
      <c r="A884" t="s">
        <v>47</v>
      </c>
      <c r="B884" s="3">
        <v>8.2892692461750966E-8</v>
      </c>
      <c r="D884" t="s">
        <v>9</v>
      </c>
      <c r="E884" t="s">
        <v>14</v>
      </c>
      <c r="F884" t="s">
        <v>15</v>
      </c>
      <c r="H884" s="3"/>
    </row>
    <row r="885" spans="1:8" hidden="1" x14ac:dyDescent="0.2">
      <c r="A885" t="s">
        <v>67</v>
      </c>
      <c r="B885" s="3">
        <v>0</v>
      </c>
      <c r="D885" t="s">
        <v>9</v>
      </c>
      <c r="E885" t="s">
        <v>14</v>
      </c>
      <c r="F885" t="s">
        <v>15</v>
      </c>
      <c r="H885" s="3"/>
    </row>
    <row r="886" spans="1:8" hidden="1" x14ac:dyDescent="0.2">
      <c r="A886" t="s">
        <v>48</v>
      </c>
      <c r="B886" s="3">
        <v>2.5819035356938819E-8</v>
      </c>
      <c r="D886" t="s">
        <v>9</v>
      </c>
      <c r="E886" t="s">
        <v>14</v>
      </c>
      <c r="F886" t="s">
        <v>15</v>
      </c>
      <c r="H886" s="3"/>
    </row>
    <row r="887" spans="1:8" hidden="1" x14ac:dyDescent="0.2">
      <c r="A887" t="s">
        <v>77</v>
      </c>
      <c r="B887" s="3">
        <v>1.3724855637109585E-7</v>
      </c>
      <c r="D887" t="s">
        <v>9</v>
      </c>
      <c r="E887" t="s">
        <v>14</v>
      </c>
      <c r="F887" t="s">
        <v>15</v>
      </c>
      <c r="H887" s="3"/>
    </row>
    <row r="888" spans="1:8" hidden="1" x14ac:dyDescent="0.2">
      <c r="A888" t="s">
        <v>71</v>
      </c>
      <c r="B888" s="3">
        <v>8.1882352941176476E-10</v>
      </c>
      <c r="D888" t="s">
        <v>9</v>
      </c>
      <c r="E888" t="s">
        <v>14</v>
      </c>
      <c r="F888" t="s">
        <v>15</v>
      </c>
      <c r="H888" s="3"/>
    </row>
    <row r="889" spans="1:8" hidden="1" x14ac:dyDescent="0.2">
      <c r="A889" t="s">
        <v>245</v>
      </c>
      <c r="B889" s="3">
        <v>7.0588235294117658E-12</v>
      </c>
      <c r="D889" t="s">
        <v>9</v>
      </c>
      <c r="E889" t="s">
        <v>14</v>
      </c>
      <c r="F889" t="s">
        <v>15</v>
      </c>
      <c r="H889" s="3"/>
    </row>
    <row r="890" spans="1:8" hidden="1" x14ac:dyDescent="0.2">
      <c r="A890" t="s">
        <v>246</v>
      </c>
      <c r="B890" s="3">
        <v>4.7058823529411767E-12</v>
      </c>
      <c r="D890" t="s">
        <v>9</v>
      </c>
      <c r="E890" t="s">
        <v>14</v>
      </c>
      <c r="F890" t="s">
        <v>15</v>
      </c>
      <c r="H890" s="3"/>
    </row>
    <row r="891" spans="1:8" hidden="1" x14ac:dyDescent="0.2">
      <c r="A891" t="s">
        <v>247</v>
      </c>
      <c r="B891" s="3">
        <v>5.082352941176471E-8</v>
      </c>
      <c r="D891" t="s">
        <v>9</v>
      </c>
      <c r="E891" t="s">
        <v>14</v>
      </c>
      <c r="F891" t="s">
        <v>15</v>
      </c>
      <c r="H891" s="3"/>
    </row>
    <row r="892" spans="1:8" hidden="1" x14ac:dyDescent="0.2">
      <c r="A892" t="s">
        <v>248</v>
      </c>
      <c r="B892" s="3">
        <v>9.8823529411764698E-10</v>
      </c>
      <c r="D892" t="s">
        <v>9</v>
      </c>
      <c r="E892" t="s">
        <v>14</v>
      </c>
      <c r="F892" t="s">
        <v>15</v>
      </c>
      <c r="H892" s="3"/>
    </row>
    <row r="893" spans="1:8" hidden="1" x14ac:dyDescent="0.2">
      <c r="A893" t="s">
        <v>249</v>
      </c>
      <c r="B893" s="3">
        <v>3.0588235294117649E-10</v>
      </c>
      <c r="D893" t="s">
        <v>9</v>
      </c>
      <c r="E893" t="s">
        <v>14</v>
      </c>
      <c r="F893" t="s">
        <v>15</v>
      </c>
      <c r="H893" s="3"/>
    </row>
    <row r="894" spans="1:8" hidden="1" x14ac:dyDescent="0.2">
      <c r="A894" t="s">
        <v>250</v>
      </c>
      <c r="B894" s="3">
        <v>3.7647058823529416E-10</v>
      </c>
      <c r="D894" t="s">
        <v>9</v>
      </c>
      <c r="E894" t="s">
        <v>14</v>
      </c>
      <c r="F894" t="s">
        <v>15</v>
      </c>
      <c r="H894" s="3"/>
    </row>
    <row r="895" spans="1:8" hidden="1" x14ac:dyDescent="0.2">
      <c r="A895" t="s">
        <v>57</v>
      </c>
      <c r="B895" s="3">
        <v>7.5294117647058818E-13</v>
      </c>
      <c r="D895" t="s">
        <v>9</v>
      </c>
      <c r="E895" t="s">
        <v>14</v>
      </c>
      <c r="F895" t="s">
        <v>15</v>
      </c>
      <c r="H895" s="3"/>
    </row>
    <row r="896" spans="1:8" hidden="1" x14ac:dyDescent="0.2">
      <c r="A896" t="s">
        <v>251</v>
      </c>
      <c r="B896" s="3">
        <v>2.0470588235294119E-10</v>
      </c>
      <c r="D896" t="s">
        <v>9</v>
      </c>
      <c r="E896" t="s">
        <v>14</v>
      </c>
      <c r="F896" t="s">
        <v>15</v>
      </c>
      <c r="H896" s="3"/>
    </row>
    <row r="897" spans="1:11" hidden="1" x14ac:dyDescent="0.2">
      <c r="A897" t="s">
        <v>252</v>
      </c>
      <c r="B897" s="3">
        <v>2.5411764705882359E-10</v>
      </c>
      <c r="D897" t="s">
        <v>9</v>
      </c>
      <c r="E897" t="s">
        <v>14</v>
      </c>
      <c r="F897" t="s">
        <v>15</v>
      </c>
      <c r="H897" s="3"/>
    </row>
    <row r="898" spans="1:11" hidden="1" x14ac:dyDescent="0.2">
      <c r="B898" s="3"/>
    </row>
    <row r="899" spans="1:11" hidden="1" x14ac:dyDescent="0.2">
      <c r="A899" s="1" t="s">
        <v>2</v>
      </c>
      <c r="B899" s="1" t="s">
        <v>90</v>
      </c>
    </row>
    <row r="900" spans="1:11" hidden="1" x14ac:dyDescent="0.2">
      <c r="A900" t="s">
        <v>3</v>
      </c>
      <c r="B900" t="s">
        <v>18</v>
      </c>
    </row>
    <row r="901" spans="1:11" hidden="1" x14ac:dyDescent="0.2">
      <c r="A901" t="s">
        <v>4</v>
      </c>
      <c r="B901">
        <v>1</v>
      </c>
    </row>
    <row r="902" spans="1:11" hidden="1" x14ac:dyDescent="0.2">
      <c r="A902" t="s">
        <v>5</v>
      </c>
      <c r="B902" t="s">
        <v>1</v>
      </c>
    </row>
    <row r="903" spans="1:11" hidden="1" x14ac:dyDescent="0.2">
      <c r="A903" t="s">
        <v>6</v>
      </c>
      <c r="B903" t="s">
        <v>7</v>
      </c>
    </row>
    <row r="904" spans="1:11" hidden="1" x14ac:dyDescent="0.2">
      <c r="A904" t="s">
        <v>8</v>
      </c>
      <c r="B904" t="s">
        <v>17</v>
      </c>
    </row>
    <row r="905" spans="1:11" hidden="1" x14ac:dyDescent="0.2">
      <c r="A905" t="s">
        <v>208</v>
      </c>
      <c r="B905" t="s">
        <v>209</v>
      </c>
    </row>
    <row r="906" spans="1:11" hidden="1" x14ac:dyDescent="0.2">
      <c r="A906" t="s">
        <v>202</v>
      </c>
      <c r="B906" t="s">
        <v>253</v>
      </c>
    </row>
    <row r="907" spans="1:11" hidden="1" x14ac:dyDescent="0.2">
      <c r="A907" t="s">
        <v>154</v>
      </c>
      <c r="B907" t="s">
        <v>254</v>
      </c>
    </row>
    <row r="908" spans="1:11" hidden="1" x14ac:dyDescent="0.2">
      <c r="A908" s="1" t="s">
        <v>10</v>
      </c>
    </row>
    <row r="909" spans="1:11" hidden="1" x14ac:dyDescent="0.2">
      <c r="A909" s="18" t="s">
        <v>11</v>
      </c>
      <c r="B909" s="18" t="s">
        <v>12</v>
      </c>
      <c r="C909" s="18" t="s">
        <v>3</v>
      </c>
      <c r="D909" s="18" t="s">
        <v>8</v>
      </c>
      <c r="E909" s="18" t="s">
        <v>13</v>
      </c>
      <c r="F909" s="18" t="s">
        <v>6</v>
      </c>
      <c r="G909" s="18" t="s">
        <v>5</v>
      </c>
      <c r="H909" s="18" t="s">
        <v>183</v>
      </c>
      <c r="I909" s="18" t="s">
        <v>184</v>
      </c>
      <c r="J909" s="18" t="s">
        <v>185</v>
      </c>
      <c r="K909" s="18" t="s">
        <v>186</v>
      </c>
    </row>
    <row r="910" spans="1:11" hidden="1" x14ac:dyDescent="0.2">
      <c r="A910" s="23" t="s">
        <v>90</v>
      </c>
      <c r="B910">
        <v>1</v>
      </c>
      <c r="C910" t="s">
        <v>18</v>
      </c>
      <c r="D910" t="s">
        <v>17</v>
      </c>
      <c r="E910" t="s">
        <v>215</v>
      </c>
      <c r="F910" t="s">
        <v>19</v>
      </c>
      <c r="G910" t="s">
        <v>1</v>
      </c>
    </row>
    <row r="911" spans="1:11" hidden="1" x14ac:dyDescent="0.2">
      <c r="A911" t="s">
        <v>147</v>
      </c>
      <c r="B911">
        <v>1.1278940455009136E-4</v>
      </c>
      <c r="C911" t="s">
        <v>18</v>
      </c>
      <c r="D911" t="s">
        <v>9</v>
      </c>
      <c r="E911" t="s">
        <v>215</v>
      </c>
      <c r="F911" t="s">
        <v>23</v>
      </c>
      <c r="G911" t="s">
        <v>147</v>
      </c>
      <c r="H911">
        <v>5</v>
      </c>
      <c r="I911">
        <f>B911</f>
        <v>1.1278940455009136E-4</v>
      </c>
      <c r="J911">
        <f>(1000000/1250000)*B911</f>
        <v>9.0231523640073099E-5</v>
      </c>
      <c r="K911">
        <f>(1000000/750000)*B911</f>
        <v>1.5038587273345514E-4</v>
      </c>
    </row>
    <row r="912" spans="1:11" hidden="1" x14ac:dyDescent="0.2">
      <c r="A912" t="s">
        <v>204</v>
      </c>
      <c r="B912">
        <v>3.8539996192328446E-6</v>
      </c>
      <c r="C912" t="s">
        <v>18</v>
      </c>
      <c r="D912" t="s">
        <v>9</v>
      </c>
      <c r="E912" t="s">
        <v>215</v>
      </c>
      <c r="F912" t="s">
        <v>23</v>
      </c>
      <c r="G912" t="s">
        <v>205</v>
      </c>
    </row>
    <row r="913" spans="1:7" hidden="1" x14ac:dyDescent="0.2">
      <c r="A913" s="2" t="s">
        <v>121</v>
      </c>
      <c r="B913">
        <f>1/43</f>
        <v>2.3255813953488372E-2</v>
      </c>
      <c r="C913" t="s">
        <v>27</v>
      </c>
      <c r="D913" t="s">
        <v>9</v>
      </c>
      <c r="F913" t="s">
        <v>23</v>
      </c>
      <c r="G913" t="s">
        <v>45</v>
      </c>
    </row>
    <row r="914" spans="1:7" hidden="1" x14ac:dyDescent="0.2">
      <c r="A914" t="s">
        <v>60</v>
      </c>
      <c r="B914">
        <v>1.1906151495612746E-9</v>
      </c>
      <c r="D914" t="s">
        <v>9</v>
      </c>
      <c r="E914" t="s">
        <v>14</v>
      </c>
      <c r="F914" t="s">
        <v>15</v>
      </c>
    </row>
    <row r="915" spans="1:7" hidden="1" x14ac:dyDescent="0.2">
      <c r="A915" t="s">
        <v>255</v>
      </c>
      <c r="B915">
        <v>8.8352086295850824E-8</v>
      </c>
      <c r="D915" t="s">
        <v>9</v>
      </c>
      <c r="E915" t="s">
        <v>118</v>
      </c>
      <c r="F915" t="s">
        <v>15</v>
      </c>
    </row>
    <row r="916" spans="1:7" hidden="1" x14ac:dyDescent="0.2">
      <c r="A916" t="s">
        <v>81</v>
      </c>
      <c r="B916">
        <v>3.8893428219001639E-8</v>
      </c>
      <c r="D916" t="s">
        <v>9</v>
      </c>
      <c r="E916" t="s">
        <v>14</v>
      </c>
      <c r="F916" t="s">
        <v>15</v>
      </c>
    </row>
    <row r="917" spans="1:7" hidden="1" x14ac:dyDescent="0.2">
      <c r="A917" t="s">
        <v>50</v>
      </c>
      <c r="B917">
        <v>5.4371425163298209E-8</v>
      </c>
      <c r="D917" t="s">
        <v>9</v>
      </c>
      <c r="E917" t="s">
        <v>14</v>
      </c>
      <c r="F917" t="s">
        <v>15</v>
      </c>
    </row>
    <row r="918" spans="1:7" hidden="1" x14ac:dyDescent="0.2">
      <c r="A918" t="s">
        <v>49</v>
      </c>
      <c r="B918">
        <v>1.240062968043404E-6</v>
      </c>
      <c r="D918" t="s">
        <v>9</v>
      </c>
      <c r="E918" t="s">
        <v>14</v>
      </c>
      <c r="F918" t="s">
        <v>15</v>
      </c>
    </row>
    <row r="919" spans="1:7" hidden="1" x14ac:dyDescent="0.2">
      <c r="A919" t="s">
        <v>48</v>
      </c>
      <c r="B919">
        <v>7.024629382411521E-8</v>
      </c>
      <c r="D919" t="s">
        <v>9</v>
      </c>
      <c r="E919" t="s">
        <v>14</v>
      </c>
      <c r="F919" t="s">
        <v>15</v>
      </c>
    </row>
    <row r="920" spans="1:7" hidden="1" x14ac:dyDescent="0.2">
      <c r="A920" t="s">
        <v>78</v>
      </c>
      <c r="B920">
        <v>4.6511627906976743E-7</v>
      </c>
      <c r="D920" t="s">
        <v>9</v>
      </c>
      <c r="E920" t="s">
        <v>118</v>
      </c>
      <c r="F920" t="s">
        <v>15</v>
      </c>
    </row>
    <row r="921" spans="1:7" hidden="1" x14ac:dyDescent="0.2">
      <c r="A921" t="s">
        <v>66</v>
      </c>
      <c r="B921">
        <v>7.9664689206792323E-8</v>
      </c>
      <c r="D921" t="s">
        <v>9</v>
      </c>
      <c r="E921" t="s">
        <v>14</v>
      </c>
      <c r="F921" t="s">
        <v>15</v>
      </c>
    </row>
    <row r="922" spans="1:7" hidden="1" x14ac:dyDescent="0.2">
      <c r="A922" t="s">
        <v>77</v>
      </c>
      <c r="B922">
        <v>2.2224816125143791E-8</v>
      </c>
      <c r="D922" t="s">
        <v>9</v>
      </c>
      <c r="E922" t="s">
        <v>14</v>
      </c>
      <c r="F922" t="s">
        <v>15</v>
      </c>
    </row>
    <row r="923" spans="1:7" hidden="1" x14ac:dyDescent="0.2">
      <c r="A923" t="s">
        <v>59</v>
      </c>
      <c r="B923">
        <v>3.9687171652042503E-6</v>
      </c>
      <c r="D923" t="s">
        <v>9</v>
      </c>
      <c r="E923" t="s">
        <v>14</v>
      </c>
      <c r="F923" t="s">
        <v>15</v>
      </c>
    </row>
    <row r="924" spans="1:7" hidden="1" x14ac:dyDescent="0.2">
      <c r="A924" t="s">
        <v>242</v>
      </c>
      <c r="B924">
        <v>2.6338739709305827E-6</v>
      </c>
      <c r="D924" t="s">
        <v>9</v>
      </c>
      <c r="E924" t="s">
        <v>14</v>
      </c>
      <c r="F924" t="s">
        <v>15</v>
      </c>
    </row>
    <row r="925" spans="1:7" hidden="1" x14ac:dyDescent="0.2">
      <c r="A925" t="s">
        <v>62</v>
      </c>
      <c r="B925">
        <v>3.3337224187715699E-7</v>
      </c>
      <c r="D925" t="s">
        <v>9</v>
      </c>
      <c r="E925" t="s">
        <v>14</v>
      </c>
      <c r="F925" t="s">
        <v>15</v>
      </c>
    </row>
    <row r="926" spans="1:7" hidden="1" x14ac:dyDescent="0.2">
      <c r="A926" t="s">
        <v>251</v>
      </c>
      <c r="B926">
        <v>1.229967209887436E-10</v>
      </c>
      <c r="D926" t="s">
        <v>9</v>
      </c>
      <c r="E926" t="s">
        <v>14</v>
      </c>
      <c r="F926" t="s">
        <v>15</v>
      </c>
    </row>
    <row r="927" spans="1:7" hidden="1" x14ac:dyDescent="0.2">
      <c r="A927" t="s">
        <v>249</v>
      </c>
      <c r="B927">
        <v>2.0499453498123931E-10</v>
      </c>
      <c r="D927" t="s">
        <v>9</v>
      </c>
      <c r="E927" t="s">
        <v>14</v>
      </c>
      <c r="F927" t="s">
        <v>15</v>
      </c>
    </row>
    <row r="928" spans="1:7" hidden="1" x14ac:dyDescent="0.2">
      <c r="A928" t="s">
        <v>241</v>
      </c>
      <c r="B928">
        <v>1.9486966093412831E-6</v>
      </c>
      <c r="D928" t="s">
        <v>9</v>
      </c>
      <c r="E928" t="s">
        <v>14</v>
      </c>
      <c r="F928" t="s">
        <v>15</v>
      </c>
    </row>
    <row r="929" spans="1:6" hidden="1" x14ac:dyDescent="0.2">
      <c r="A929" t="s">
        <v>54</v>
      </c>
      <c r="B929">
        <f>B913*3.15</f>
        <v>7.3255813953488375E-2</v>
      </c>
      <c r="D929" t="s">
        <v>9</v>
      </c>
      <c r="E929" t="s">
        <v>118</v>
      </c>
      <c r="F929" t="s">
        <v>15</v>
      </c>
    </row>
    <row r="930" spans="1:6" hidden="1" x14ac:dyDescent="0.2">
      <c r="A930" t="s">
        <v>245</v>
      </c>
      <c r="B930">
        <v>2.3299378853965246E-12</v>
      </c>
      <c r="D930" t="s">
        <v>9</v>
      </c>
      <c r="E930" t="s">
        <v>14</v>
      </c>
      <c r="F930" t="s">
        <v>15</v>
      </c>
    </row>
    <row r="931" spans="1:6" hidden="1" x14ac:dyDescent="0.2">
      <c r="A931" t="s">
        <v>70</v>
      </c>
      <c r="B931">
        <v>2.0473256420043789E-4</v>
      </c>
      <c r="D931" t="s">
        <v>9</v>
      </c>
      <c r="E931" t="s">
        <v>14</v>
      </c>
      <c r="F931" t="s">
        <v>15</v>
      </c>
    </row>
    <row r="932" spans="1:6" hidden="1" x14ac:dyDescent="0.2">
      <c r="A932" t="s">
        <v>252</v>
      </c>
      <c r="B932">
        <v>2.0199461495712361E-10</v>
      </c>
      <c r="D932" t="s">
        <v>9</v>
      </c>
      <c r="E932" t="s">
        <v>14</v>
      </c>
      <c r="F932" t="s">
        <v>15</v>
      </c>
    </row>
    <row r="933" spans="1:6" hidden="1" x14ac:dyDescent="0.2">
      <c r="A933" t="s">
        <v>82</v>
      </c>
      <c r="B933">
        <v>1.5874868660816998E-8</v>
      </c>
      <c r="D933" t="s">
        <v>9</v>
      </c>
      <c r="E933" t="s">
        <v>14</v>
      </c>
      <c r="F933" t="s">
        <v>15</v>
      </c>
    </row>
    <row r="934" spans="1:6" hidden="1" x14ac:dyDescent="0.2">
      <c r="A934" t="s">
        <v>57</v>
      </c>
      <c r="B934">
        <v>1.3999626779206586E-12</v>
      </c>
      <c r="D934" t="s">
        <v>9</v>
      </c>
      <c r="E934" t="s">
        <v>14</v>
      </c>
      <c r="F934" t="s">
        <v>15</v>
      </c>
    </row>
    <row r="935" spans="1:6" hidden="1" x14ac:dyDescent="0.2">
      <c r="A935" t="s">
        <v>256</v>
      </c>
      <c r="B935">
        <v>3.3193620217056908E-6</v>
      </c>
      <c r="D935" t="s">
        <v>9</v>
      </c>
      <c r="E935" t="s">
        <v>14</v>
      </c>
      <c r="F935" t="s">
        <v>15</v>
      </c>
    </row>
    <row r="936" spans="1:6" hidden="1" x14ac:dyDescent="0.2">
      <c r="A936" t="s">
        <v>73</v>
      </c>
      <c r="B936">
        <v>2.3812302991225493E-9</v>
      </c>
      <c r="D936" t="s">
        <v>9</v>
      </c>
      <c r="E936" t="s">
        <v>14</v>
      </c>
      <c r="F936" t="s">
        <v>15</v>
      </c>
    </row>
    <row r="937" spans="1:6" hidden="1" x14ac:dyDescent="0.2">
      <c r="A937" t="s">
        <v>246</v>
      </c>
      <c r="B937">
        <v>2.3299378853965246E-12</v>
      </c>
      <c r="D937" t="s">
        <v>9</v>
      </c>
      <c r="E937" t="s">
        <v>14</v>
      </c>
      <c r="F937" t="s">
        <v>15</v>
      </c>
    </row>
    <row r="938" spans="1:6" hidden="1" x14ac:dyDescent="0.2">
      <c r="A938" t="s">
        <v>79</v>
      </c>
      <c r="B938">
        <v>3.968717165204249E-10</v>
      </c>
      <c r="D938" t="s">
        <v>9</v>
      </c>
      <c r="E938" t="s">
        <v>14</v>
      </c>
      <c r="F938" t="s">
        <v>15</v>
      </c>
    </row>
    <row r="939" spans="1:6" hidden="1" x14ac:dyDescent="0.2">
      <c r="A939" t="s">
        <v>63</v>
      </c>
      <c r="B939">
        <v>1.1906151495612748E-8</v>
      </c>
      <c r="D939" t="s">
        <v>9</v>
      </c>
      <c r="E939" t="s">
        <v>14</v>
      </c>
      <c r="F939" t="s">
        <v>15</v>
      </c>
    </row>
    <row r="940" spans="1:6" hidden="1" x14ac:dyDescent="0.2">
      <c r="A940" t="s">
        <v>52</v>
      </c>
      <c r="B940">
        <v>5.9530757478063763E-9</v>
      </c>
      <c r="D940" t="s">
        <v>9</v>
      </c>
      <c r="E940" t="s">
        <v>14</v>
      </c>
      <c r="F940" t="s">
        <v>15</v>
      </c>
    </row>
    <row r="941" spans="1:6" hidden="1" x14ac:dyDescent="0.2">
      <c r="A941" t="s">
        <v>55</v>
      </c>
      <c r="B941">
        <v>2.879508180308284E-5</v>
      </c>
      <c r="D941" t="s">
        <v>9</v>
      </c>
      <c r="E941" t="s">
        <v>14</v>
      </c>
      <c r="F941" t="s">
        <v>15</v>
      </c>
    </row>
    <row r="942" spans="1:6" hidden="1" x14ac:dyDescent="0.2">
      <c r="A942" t="s">
        <v>247</v>
      </c>
      <c r="B942">
        <v>4.0498920325561916E-8</v>
      </c>
      <c r="D942" t="s">
        <v>9</v>
      </c>
      <c r="E942" t="s">
        <v>14</v>
      </c>
      <c r="F942" t="s">
        <v>15</v>
      </c>
    </row>
    <row r="943" spans="1:6" hidden="1" x14ac:dyDescent="0.2">
      <c r="A943" t="s">
        <v>51</v>
      </c>
      <c r="B943">
        <v>5.543334554775583E-8</v>
      </c>
      <c r="D943" t="s">
        <v>9</v>
      </c>
      <c r="E943" t="s">
        <v>14</v>
      </c>
      <c r="F943" t="s">
        <v>15</v>
      </c>
    </row>
    <row r="944" spans="1:6" hidden="1" x14ac:dyDescent="0.2">
      <c r="A944" t="s">
        <v>74</v>
      </c>
      <c r="B944">
        <v>3.9687171652042487E-9</v>
      </c>
      <c r="D944" t="s">
        <v>9</v>
      </c>
      <c r="E944" t="s">
        <v>14</v>
      </c>
      <c r="F944" t="s">
        <v>15</v>
      </c>
    </row>
    <row r="945" spans="1:11" hidden="1" x14ac:dyDescent="0.2">
      <c r="A945" t="s">
        <v>250</v>
      </c>
      <c r="B945">
        <v>6.9798139227758525E-10</v>
      </c>
      <c r="D945" t="s">
        <v>9</v>
      </c>
      <c r="E945" t="s">
        <v>14</v>
      </c>
      <c r="F945" t="s">
        <v>15</v>
      </c>
    </row>
    <row r="946" spans="1:11" hidden="1" x14ac:dyDescent="0.2">
      <c r="A946" t="s">
        <v>71</v>
      </c>
      <c r="B946">
        <v>1.8199514812968563E-9</v>
      </c>
      <c r="D946" t="s">
        <v>9</v>
      </c>
      <c r="E946" t="s">
        <v>14</v>
      </c>
      <c r="F946" t="s">
        <v>15</v>
      </c>
    </row>
    <row r="947" spans="1:11" hidden="1" x14ac:dyDescent="0.2">
      <c r="A947" t="s">
        <v>248</v>
      </c>
      <c r="B947">
        <v>4.9298685729634615E-10</v>
      </c>
      <c r="D947" t="s">
        <v>9</v>
      </c>
      <c r="E947" t="s">
        <v>14</v>
      </c>
      <c r="F947" t="s">
        <v>15</v>
      </c>
    </row>
    <row r="948" spans="1:11" hidden="1" x14ac:dyDescent="0.2">
      <c r="A948" t="s">
        <v>46</v>
      </c>
      <c r="B948">
        <v>1.8137037444983413E-7</v>
      </c>
      <c r="D948" t="s">
        <v>9</v>
      </c>
      <c r="E948" t="s">
        <v>14</v>
      </c>
      <c r="F948" t="s">
        <v>15</v>
      </c>
    </row>
    <row r="949" spans="1:11" hidden="1" x14ac:dyDescent="0.2">
      <c r="B949" s="3"/>
    </row>
    <row r="950" spans="1:11" hidden="1" x14ac:dyDescent="0.2">
      <c r="A950" s="1" t="s">
        <v>2</v>
      </c>
      <c r="B950" s="1" t="s">
        <v>282</v>
      </c>
    </row>
    <row r="951" spans="1:11" hidden="1" x14ac:dyDescent="0.2">
      <c r="A951" t="s">
        <v>3</v>
      </c>
      <c r="B951" t="s">
        <v>18</v>
      </c>
    </row>
    <row r="952" spans="1:11" hidden="1" x14ac:dyDescent="0.2">
      <c r="A952" t="s">
        <v>4</v>
      </c>
      <c r="B952">
        <v>1</v>
      </c>
    </row>
    <row r="953" spans="1:11" hidden="1" x14ac:dyDescent="0.2">
      <c r="A953" t="s">
        <v>5</v>
      </c>
      <c r="B953" t="s">
        <v>1</v>
      </c>
    </row>
    <row r="954" spans="1:11" hidden="1" x14ac:dyDescent="0.2">
      <c r="A954" t="s">
        <v>6</v>
      </c>
      <c r="B954" t="s">
        <v>7</v>
      </c>
    </row>
    <row r="955" spans="1:11" hidden="1" x14ac:dyDescent="0.2">
      <c r="A955" t="s">
        <v>8</v>
      </c>
      <c r="B955" t="s">
        <v>17</v>
      </c>
    </row>
    <row r="956" spans="1:11" hidden="1" x14ac:dyDescent="0.2">
      <c r="A956" t="s">
        <v>208</v>
      </c>
      <c r="B956" t="s">
        <v>209</v>
      </c>
    </row>
    <row r="957" spans="1:11" hidden="1" x14ac:dyDescent="0.2">
      <c r="A957" t="s">
        <v>202</v>
      </c>
      <c r="B957" t="s">
        <v>253</v>
      </c>
    </row>
    <row r="958" spans="1:11" hidden="1" x14ac:dyDescent="0.2">
      <c r="A958" t="s">
        <v>154</v>
      </c>
      <c r="B958" t="s">
        <v>254</v>
      </c>
    </row>
    <row r="959" spans="1:11" hidden="1" x14ac:dyDescent="0.2">
      <c r="A959" s="1" t="s">
        <v>10</v>
      </c>
    </row>
    <row r="960" spans="1:11" hidden="1" x14ac:dyDescent="0.2">
      <c r="A960" s="18" t="s">
        <v>11</v>
      </c>
      <c r="B960" s="18" t="s">
        <v>12</v>
      </c>
      <c r="C960" s="18" t="s">
        <v>3</v>
      </c>
      <c r="D960" s="18" t="s">
        <v>8</v>
      </c>
      <c r="E960" s="18" t="s">
        <v>13</v>
      </c>
      <c r="F960" s="18" t="s">
        <v>6</v>
      </c>
      <c r="G960" s="18" t="s">
        <v>5</v>
      </c>
      <c r="H960" s="18" t="s">
        <v>183</v>
      </c>
      <c r="I960" s="18" t="s">
        <v>184</v>
      </c>
      <c r="J960" s="18" t="s">
        <v>185</v>
      </c>
      <c r="K960" s="18" t="s">
        <v>186</v>
      </c>
    </row>
    <row r="961" spans="1:11" hidden="1" x14ac:dyDescent="0.2">
      <c r="A961" s="23" t="s">
        <v>282</v>
      </c>
      <c r="B961">
        <v>1</v>
      </c>
      <c r="C961" t="s">
        <v>18</v>
      </c>
      <c r="D961" t="s">
        <v>17</v>
      </c>
      <c r="E961" t="s">
        <v>215</v>
      </c>
      <c r="F961" t="s">
        <v>19</v>
      </c>
      <c r="G961" t="s">
        <v>1</v>
      </c>
    </row>
    <row r="962" spans="1:11" hidden="1" x14ac:dyDescent="0.2">
      <c r="A962" t="s">
        <v>147</v>
      </c>
      <c r="B962">
        <v>1.1278940455009136E-4</v>
      </c>
      <c r="C962" t="s">
        <v>18</v>
      </c>
      <c r="D962" t="s">
        <v>9</v>
      </c>
      <c r="E962" t="s">
        <v>215</v>
      </c>
      <c r="F962" t="s">
        <v>23</v>
      </c>
      <c r="G962" t="s">
        <v>147</v>
      </c>
      <c r="H962">
        <v>5</v>
      </c>
      <c r="I962">
        <f>B962</f>
        <v>1.1278940455009136E-4</v>
      </c>
      <c r="J962">
        <f>(1000000/1250000)*B962</f>
        <v>9.0231523640073099E-5</v>
      </c>
      <c r="K962">
        <f>(1000000/750000)*B962</f>
        <v>1.5038587273345514E-4</v>
      </c>
    </row>
    <row r="963" spans="1:11" hidden="1" x14ac:dyDescent="0.2">
      <c r="A963" t="s">
        <v>204</v>
      </c>
      <c r="B963">
        <v>3.8539996192328446E-6</v>
      </c>
      <c r="C963" t="s">
        <v>18</v>
      </c>
      <c r="D963" t="s">
        <v>9</v>
      </c>
      <c r="E963" t="s">
        <v>215</v>
      </c>
      <c r="F963" t="s">
        <v>23</v>
      </c>
      <c r="G963" t="s">
        <v>205</v>
      </c>
    </row>
    <row r="964" spans="1:11" hidden="1" x14ac:dyDescent="0.2">
      <c r="A964" t="s">
        <v>283</v>
      </c>
      <c r="B964">
        <f>1/43</f>
        <v>2.3255813953488372E-2</v>
      </c>
      <c r="C964" t="s">
        <v>18</v>
      </c>
      <c r="D964" t="s">
        <v>9</v>
      </c>
      <c r="F964" t="s">
        <v>23</v>
      </c>
      <c r="G964" t="s">
        <v>284</v>
      </c>
    </row>
    <row r="965" spans="1:11" hidden="1" x14ac:dyDescent="0.2">
      <c r="A965" t="s">
        <v>60</v>
      </c>
      <c r="B965">
        <v>1.1906151495612746E-9</v>
      </c>
      <c r="D965" t="s">
        <v>9</v>
      </c>
      <c r="E965" t="s">
        <v>14</v>
      </c>
      <c r="F965" t="s">
        <v>15</v>
      </c>
    </row>
    <row r="966" spans="1:11" hidden="1" x14ac:dyDescent="0.2">
      <c r="A966" t="s">
        <v>255</v>
      </c>
      <c r="B966">
        <v>8.8352086295850824E-8</v>
      </c>
      <c r="D966" t="s">
        <v>9</v>
      </c>
      <c r="E966" t="s">
        <v>118</v>
      </c>
      <c r="F966" t="s">
        <v>15</v>
      </c>
    </row>
    <row r="967" spans="1:11" hidden="1" x14ac:dyDescent="0.2">
      <c r="A967" t="s">
        <v>81</v>
      </c>
      <c r="B967">
        <v>3.8893428219001639E-8</v>
      </c>
      <c r="D967" t="s">
        <v>9</v>
      </c>
      <c r="E967" t="s">
        <v>14</v>
      </c>
      <c r="F967" t="s">
        <v>15</v>
      </c>
    </row>
    <row r="968" spans="1:11" hidden="1" x14ac:dyDescent="0.2">
      <c r="A968" t="s">
        <v>50</v>
      </c>
      <c r="B968">
        <v>5.4371425163298209E-8</v>
      </c>
      <c r="D968" t="s">
        <v>9</v>
      </c>
      <c r="E968" t="s">
        <v>14</v>
      </c>
      <c r="F968" t="s">
        <v>15</v>
      </c>
    </row>
    <row r="969" spans="1:11" hidden="1" x14ac:dyDescent="0.2">
      <c r="A969" t="s">
        <v>49</v>
      </c>
      <c r="B969">
        <v>1.240062968043404E-6</v>
      </c>
      <c r="D969" t="s">
        <v>9</v>
      </c>
      <c r="E969" t="s">
        <v>14</v>
      </c>
      <c r="F969" t="s">
        <v>15</v>
      </c>
    </row>
    <row r="970" spans="1:11" hidden="1" x14ac:dyDescent="0.2">
      <c r="A970" t="s">
        <v>48</v>
      </c>
      <c r="B970">
        <v>7.024629382411521E-8</v>
      </c>
      <c r="D970" t="s">
        <v>9</v>
      </c>
      <c r="E970" t="s">
        <v>14</v>
      </c>
      <c r="F970" t="s">
        <v>15</v>
      </c>
    </row>
    <row r="971" spans="1:11" hidden="1" x14ac:dyDescent="0.2">
      <c r="A971" t="s">
        <v>78</v>
      </c>
      <c r="B971">
        <v>4.6511627906976743E-7</v>
      </c>
      <c r="D971" t="s">
        <v>9</v>
      </c>
      <c r="E971" t="s">
        <v>118</v>
      </c>
      <c r="F971" t="s">
        <v>15</v>
      </c>
    </row>
    <row r="972" spans="1:11" hidden="1" x14ac:dyDescent="0.2">
      <c r="A972" t="s">
        <v>181</v>
      </c>
      <c r="B972">
        <v>7.9664689206792323E-8</v>
      </c>
      <c r="D972" t="s">
        <v>9</v>
      </c>
      <c r="E972" t="s">
        <v>14</v>
      </c>
      <c r="F972" t="s">
        <v>15</v>
      </c>
    </row>
    <row r="973" spans="1:11" hidden="1" x14ac:dyDescent="0.2">
      <c r="A973" t="s">
        <v>77</v>
      </c>
      <c r="B973">
        <v>2.2224816125143791E-8</v>
      </c>
      <c r="D973" t="s">
        <v>9</v>
      </c>
      <c r="E973" t="s">
        <v>14</v>
      </c>
      <c r="F973" t="s">
        <v>15</v>
      </c>
    </row>
    <row r="974" spans="1:11" hidden="1" x14ac:dyDescent="0.2">
      <c r="A974" t="s">
        <v>59</v>
      </c>
      <c r="B974">
        <v>3.9687171652042503E-6</v>
      </c>
      <c r="D974" t="s">
        <v>9</v>
      </c>
      <c r="E974" t="s">
        <v>14</v>
      </c>
      <c r="F974" t="s">
        <v>15</v>
      </c>
    </row>
    <row r="975" spans="1:11" hidden="1" x14ac:dyDescent="0.2">
      <c r="A975" t="s">
        <v>242</v>
      </c>
      <c r="B975">
        <v>2.6338739709305827E-6</v>
      </c>
      <c r="D975" t="s">
        <v>9</v>
      </c>
      <c r="E975" t="s">
        <v>14</v>
      </c>
      <c r="F975" t="s">
        <v>15</v>
      </c>
    </row>
    <row r="976" spans="1:11" hidden="1" x14ac:dyDescent="0.2">
      <c r="A976" t="s">
        <v>62</v>
      </c>
      <c r="B976">
        <v>3.3337224187715699E-7</v>
      </c>
      <c r="D976" t="s">
        <v>9</v>
      </c>
      <c r="E976" t="s">
        <v>14</v>
      </c>
      <c r="F976" t="s">
        <v>15</v>
      </c>
    </row>
    <row r="977" spans="1:6" hidden="1" x14ac:dyDescent="0.2">
      <c r="A977" t="s">
        <v>251</v>
      </c>
      <c r="B977">
        <v>1.229967209887436E-10</v>
      </c>
      <c r="D977" t="s">
        <v>9</v>
      </c>
      <c r="E977" t="s">
        <v>14</v>
      </c>
      <c r="F977" t="s">
        <v>15</v>
      </c>
    </row>
    <row r="978" spans="1:6" hidden="1" x14ac:dyDescent="0.2">
      <c r="A978" t="s">
        <v>249</v>
      </c>
      <c r="B978">
        <v>2.0499453498123931E-10</v>
      </c>
      <c r="D978" t="s">
        <v>9</v>
      </c>
      <c r="E978" t="s">
        <v>14</v>
      </c>
      <c r="F978" t="s">
        <v>15</v>
      </c>
    </row>
    <row r="979" spans="1:6" hidden="1" x14ac:dyDescent="0.2">
      <c r="A979" t="s">
        <v>241</v>
      </c>
      <c r="B979">
        <v>1.9486966093412831E-6</v>
      </c>
      <c r="D979" t="s">
        <v>9</v>
      </c>
      <c r="E979" t="s">
        <v>14</v>
      </c>
      <c r="F979" t="s">
        <v>15</v>
      </c>
    </row>
    <row r="980" spans="1:6" hidden="1" x14ac:dyDescent="0.2">
      <c r="A980" t="s">
        <v>124</v>
      </c>
      <c r="B980">
        <f>B964*3.15</f>
        <v>7.3255813953488375E-2</v>
      </c>
      <c r="D980" t="s">
        <v>9</v>
      </c>
      <c r="E980" t="s">
        <v>118</v>
      </c>
      <c r="F980" t="s">
        <v>15</v>
      </c>
    </row>
    <row r="981" spans="1:6" hidden="1" x14ac:dyDescent="0.2">
      <c r="A981" t="s">
        <v>245</v>
      </c>
      <c r="B981">
        <v>2.3299378853965246E-12</v>
      </c>
      <c r="D981" t="s">
        <v>9</v>
      </c>
      <c r="E981" t="s">
        <v>14</v>
      </c>
      <c r="F981" t="s">
        <v>15</v>
      </c>
    </row>
    <row r="982" spans="1:6" hidden="1" x14ac:dyDescent="0.2">
      <c r="A982" t="s">
        <v>70</v>
      </c>
      <c r="B982">
        <v>2.0473256420043789E-4</v>
      </c>
      <c r="D982" t="s">
        <v>9</v>
      </c>
      <c r="E982" t="s">
        <v>14</v>
      </c>
      <c r="F982" t="s">
        <v>15</v>
      </c>
    </row>
    <row r="983" spans="1:6" hidden="1" x14ac:dyDescent="0.2">
      <c r="A983" t="s">
        <v>252</v>
      </c>
      <c r="B983">
        <v>2.0199461495712361E-10</v>
      </c>
      <c r="D983" t="s">
        <v>9</v>
      </c>
      <c r="E983" t="s">
        <v>14</v>
      </c>
      <c r="F983" t="s">
        <v>15</v>
      </c>
    </row>
    <row r="984" spans="1:6" hidden="1" x14ac:dyDescent="0.2">
      <c r="A984" t="s">
        <v>82</v>
      </c>
      <c r="B984">
        <v>1.5874868660816998E-8</v>
      </c>
      <c r="D984" t="s">
        <v>9</v>
      </c>
      <c r="E984" t="s">
        <v>14</v>
      </c>
      <c r="F984" t="s">
        <v>15</v>
      </c>
    </row>
    <row r="985" spans="1:6" hidden="1" x14ac:dyDescent="0.2">
      <c r="A985" t="s">
        <v>57</v>
      </c>
      <c r="B985">
        <v>1.3999626779206586E-12</v>
      </c>
      <c r="D985" t="s">
        <v>9</v>
      </c>
      <c r="E985" t="s">
        <v>14</v>
      </c>
      <c r="F985" t="s">
        <v>15</v>
      </c>
    </row>
    <row r="986" spans="1:6" hidden="1" x14ac:dyDescent="0.2">
      <c r="A986" t="s">
        <v>256</v>
      </c>
      <c r="B986">
        <v>3.3193620217056908E-6</v>
      </c>
      <c r="D986" t="s">
        <v>9</v>
      </c>
      <c r="E986" t="s">
        <v>14</v>
      </c>
      <c r="F986" t="s">
        <v>15</v>
      </c>
    </row>
    <row r="987" spans="1:6" hidden="1" x14ac:dyDescent="0.2">
      <c r="A987" t="s">
        <v>73</v>
      </c>
      <c r="B987">
        <v>2.3812302991225493E-9</v>
      </c>
      <c r="D987" t="s">
        <v>9</v>
      </c>
      <c r="E987" t="s">
        <v>14</v>
      </c>
      <c r="F987" t="s">
        <v>15</v>
      </c>
    </row>
    <row r="988" spans="1:6" hidden="1" x14ac:dyDescent="0.2">
      <c r="A988" t="s">
        <v>246</v>
      </c>
      <c r="B988">
        <v>2.3299378853965246E-12</v>
      </c>
      <c r="D988" t="s">
        <v>9</v>
      </c>
      <c r="E988" t="s">
        <v>14</v>
      </c>
      <c r="F988" t="s">
        <v>15</v>
      </c>
    </row>
    <row r="989" spans="1:6" hidden="1" x14ac:dyDescent="0.2">
      <c r="A989" t="s">
        <v>79</v>
      </c>
      <c r="B989">
        <v>3.968717165204249E-10</v>
      </c>
      <c r="D989" t="s">
        <v>9</v>
      </c>
      <c r="E989" t="s">
        <v>14</v>
      </c>
      <c r="F989" t="s">
        <v>15</v>
      </c>
    </row>
    <row r="990" spans="1:6" hidden="1" x14ac:dyDescent="0.2">
      <c r="A990" t="s">
        <v>63</v>
      </c>
      <c r="B990">
        <v>1.1906151495612748E-8</v>
      </c>
      <c r="D990" t="s">
        <v>9</v>
      </c>
      <c r="E990" t="s">
        <v>14</v>
      </c>
      <c r="F990" t="s">
        <v>15</v>
      </c>
    </row>
    <row r="991" spans="1:6" hidden="1" x14ac:dyDescent="0.2">
      <c r="A991" t="s">
        <v>52</v>
      </c>
      <c r="B991">
        <v>5.9530757478063763E-9</v>
      </c>
      <c r="D991" t="s">
        <v>9</v>
      </c>
      <c r="E991" t="s">
        <v>14</v>
      </c>
      <c r="F991" t="s">
        <v>15</v>
      </c>
    </row>
    <row r="992" spans="1:6" hidden="1" x14ac:dyDescent="0.2">
      <c r="A992" t="s">
        <v>125</v>
      </c>
      <c r="B992">
        <v>2.879508180308284E-5</v>
      </c>
      <c r="D992" t="s">
        <v>9</v>
      </c>
      <c r="E992" t="s">
        <v>14</v>
      </c>
      <c r="F992" t="s">
        <v>15</v>
      </c>
    </row>
    <row r="993" spans="1:6" hidden="1" x14ac:dyDescent="0.2">
      <c r="A993" t="s">
        <v>247</v>
      </c>
      <c r="B993">
        <v>4.0498920325561916E-8</v>
      </c>
      <c r="D993" t="s">
        <v>9</v>
      </c>
      <c r="E993" t="s">
        <v>14</v>
      </c>
      <c r="F993" t="s">
        <v>15</v>
      </c>
    </row>
    <row r="994" spans="1:6" hidden="1" x14ac:dyDescent="0.2">
      <c r="A994" t="s">
        <v>51</v>
      </c>
      <c r="B994">
        <v>5.543334554775583E-8</v>
      </c>
      <c r="D994" t="s">
        <v>9</v>
      </c>
      <c r="E994" t="s">
        <v>14</v>
      </c>
      <c r="F994" t="s">
        <v>15</v>
      </c>
    </row>
    <row r="995" spans="1:6" hidden="1" x14ac:dyDescent="0.2">
      <c r="A995" t="s">
        <v>74</v>
      </c>
      <c r="B995">
        <v>3.9687171652042487E-9</v>
      </c>
      <c r="D995" t="s">
        <v>9</v>
      </c>
      <c r="E995" t="s">
        <v>14</v>
      </c>
      <c r="F995" t="s">
        <v>15</v>
      </c>
    </row>
    <row r="996" spans="1:6" hidden="1" x14ac:dyDescent="0.2">
      <c r="A996" t="s">
        <v>250</v>
      </c>
      <c r="B996">
        <v>6.9798139227758525E-10</v>
      </c>
      <c r="D996" t="s">
        <v>9</v>
      </c>
      <c r="E996" t="s">
        <v>14</v>
      </c>
      <c r="F996" t="s">
        <v>15</v>
      </c>
    </row>
    <row r="997" spans="1:6" hidden="1" x14ac:dyDescent="0.2">
      <c r="A997" t="s">
        <v>250</v>
      </c>
      <c r="B997">
        <v>1.8199514812968563E-9</v>
      </c>
      <c r="D997" t="s">
        <v>9</v>
      </c>
      <c r="E997" t="s">
        <v>14</v>
      </c>
      <c r="F997" t="s">
        <v>15</v>
      </c>
    </row>
    <row r="998" spans="1:6" hidden="1" x14ac:dyDescent="0.2">
      <c r="A998" t="s">
        <v>248</v>
      </c>
      <c r="B998">
        <v>4.9298685729634615E-10</v>
      </c>
      <c r="D998" t="s">
        <v>9</v>
      </c>
      <c r="E998" t="s">
        <v>14</v>
      </c>
      <c r="F998" t="s">
        <v>15</v>
      </c>
    </row>
    <row r="999" spans="1:6" hidden="1" x14ac:dyDescent="0.2">
      <c r="A999" t="s">
        <v>46</v>
      </c>
      <c r="B999">
        <v>1.8137037444983413E-7</v>
      </c>
      <c r="D999" t="s">
        <v>9</v>
      </c>
      <c r="E999" t="s">
        <v>14</v>
      </c>
      <c r="F999" t="s">
        <v>15</v>
      </c>
    </row>
    <row r="1000" spans="1:6" hidden="1" x14ac:dyDescent="0.2">
      <c r="B1000" s="3"/>
    </row>
    <row r="1001" spans="1:6" hidden="1" x14ac:dyDescent="0.2">
      <c r="B1001" s="3"/>
    </row>
    <row r="1002" spans="1:6" hidden="1" x14ac:dyDescent="0.2">
      <c r="A1002" s="1" t="s">
        <v>2</v>
      </c>
      <c r="B1002" s="1" t="s">
        <v>317</v>
      </c>
    </row>
    <row r="1003" spans="1:6" hidden="1" x14ac:dyDescent="0.2">
      <c r="A1003" t="s">
        <v>3</v>
      </c>
      <c r="B1003" t="s">
        <v>18</v>
      </c>
    </row>
    <row r="1004" spans="1:6" hidden="1" x14ac:dyDescent="0.2">
      <c r="A1004" t="s">
        <v>4</v>
      </c>
      <c r="B1004">
        <v>1</v>
      </c>
    </row>
    <row r="1005" spans="1:6" hidden="1" x14ac:dyDescent="0.2">
      <c r="A1005" t="s">
        <v>5</v>
      </c>
      <c r="B1005" t="s">
        <v>144</v>
      </c>
    </row>
    <row r="1006" spans="1:6" hidden="1" x14ac:dyDescent="0.2">
      <c r="A1006" t="s">
        <v>6</v>
      </c>
      <c r="B1006" t="s">
        <v>7</v>
      </c>
    </row>
    <row r="1007" spans="1:6" hidden="1" x14ac:dyDescent="0.2">
      <c r="A1007" t="s">
        <v>8</v>
      </c>
      <c r="B1007" t="s">
        <v>17</v>
      </c>
    </row>
    <row r="1008" spans="1:6" hidden="1" x14ac:dyDescent="0.2">
      <c r="A1008" t="s">
        <v>208</v>
      </c>
      <c r="B1008" t="s">
        <v>209</v>
      </c>
    </row>
    <row r="1009" spans="1:11" hidden="1" x14ac:dyDescent="0.2">
      <c r="A1009" t="s">
        <v>202</v>
      </c>
      <c r="B1009" t="s">
        <v>253</v>
      </c>
    </row>
    <row r="1010" spans="1:11" hidden="1" x14ac:dyDescent="0.2">
      <c r="A1010" t="s">
        <v>154</v>
      </c>
      <c r="B1010" t="s">
        <v>257</v>
      </c>
    </row>
    <row r="1011" spans="1:11" hidden="1" x14ac:dyDescent="0.2">
      <c r="A1011" s="1" t="s">
        <v>10</v>
      </c>
    </row>
    <row r="1012" spans="1:11" hidden="1" x14ac:dyDescent="0.2">
      <c r="A1012" t="s">
        <v>11</v>
      </c>
      <c r="B1012" t="s">
        <v>12</v>
      </c>
      <c r="C1012" t="s">
        <v>3</v>
      </c>
      <c r="D1012" t="s">
        <v>8</v>
      </c>
      <c r="E1012" t="s">
        <v>13</v>
      </c>
      <c r="F1012" t="s">
        <v>6</v>
      </c>
      <c r="G1012" t="s">
        <v>5</v>
      </c>
      <c r="H1012" t="s">
        <v>183</v>
      </c>
      <c r="I1012" t="s">
        <v>184</v>
      </c>
      <c r="J1012" t="s">
        <v>185</v>
      </c>
      <c r="K1012" t="s">
        <v>186</v>
      </c>
    </row>
    <row r="1013" spans="1:11" hidden="1" x14ac:dyDescent="0.2">
      <c r="A1013" s="23" t="s">
        <v>317</v>
      </c>
      <c r="B1013">
        <v>1</v>
      </c>
      <c r="C1013" t="s">
        <v>18</v>
      </c>
      <c r="D1013" t="s">
        <v>17</v>
      </c>
      <c r="E1013" t="s">
        <v>215</v>
      </c>
      <c r="F1013" t="s">
        <v>19</v>
      </c>
      <c r="G1013" t="s">
        <v>144</v>
      </c>
      <c r="H1013">
        <v>0</v>
      </c>
    </row>
    <row r="1014" spans="1:11" hidden="1" x14ac:dyDescent="0.2">
      <c r="A1014" t="s">
        <v>142</v>
      </c>
      <c r="B1014">
        <f>1/3.6</f>
        <v>0.27777777777777779</v>
      </c>
      <c r="C1014" t="s">
        <v>18</v>
      </c>
      <c r="D1014" t="s">
        <v>143</v>
      </c>
      <c r="F1014" t="s">
        <v>23</v>
      </c>
      <c r="H1014" t="s">
        <v>144</v>
      </c>
      <c r="I1014">
        <v>0</v>
      </c>
    </row>
    <row r="1015" spans="1:11" hidden="1" x14ac:dyDescent="0.2">
      <c r="A1015" t="s">
        <v>191</v>
      </c>
      <c r="B1015">
        <v>1.0342946239951181E-6</v>
      </c>
      <c r="C1015" t="s">
        <v>115</v>
      </c>
      <c r="D1015" t="s">
        <v>9</v>
      </c>
      <c r="E1015" t="s">
        <v>215</v>
      </c>
      <c r="F1015" t="s">
        <v>23</v>
      </c>
      <c r="G1015" t="s">
        <v>192</v>
      </c>
      <c r="H1015">
        <v>5</v>
      </c>
      <c r="I1015">
        <f>B1015</f>
        <v>1.0342946239951181E-6</v>
      </c>
      <c r="J1015">
        <f>(1000000/1250000)*B1015</f>
        <v>8.274356991960945E-7</v>
      </c>
      <c r="K1015">
        <f>(1000000/750000)*B1015</f>
        <v>1.3790594986601575E-6</v>
      </c>
    </row>
    <row r="1016" spans="1:11" hidden="1" x14ac:dyDescent="0.2">
      <c r="A1016" t="s">
        <v>187</v>
      </c>
      <c r="B1016">
        <v>6.4643413999694885E-6</v>
      </c>
      <c r="C1016" t="s">
        <v>115</v>
      </c>
      <c r="D1016" t="s">
        <v>9</v>
      </c>
      <c r="E1016" t="s">
        <v>215</v>
      </c>
      <c r="F1016" t="s">
        <v>23</v>
      </c>
      <c r="G1016" t="s">
        <v>188</v>
      </c>
      <c r="H1016">
        <v>5</v>
      </c>
      <c r="I1016">
        <f>B1016</f>
        <v>6.4643413999694885E-6</v>
      </c>
      <c r="J1016">
        <f>(1000000/1250000)*B1016</f>
        <v>5.1714731199755913E-6</v>
      </c>
      <c r="K1016">
        <f>(1000000/750000)*B1016</f>
        <v>8.6191218666259841E-6</v>
      </c>
    </row>
    <row r="1017" spans="1:11" hidden="1" x14ac:dyDescent="0.2">
      <c r="A1017" t="s">
        <v>189</v>
      </c>
      <c r="B1017">
        <v>7.7322091721143572E-6</v>
      </c>
      <c r="C1017" t="s">
        <v>115</v>
      </c>
      <c r="D1017" t="s">
        <v>9</v>
      </c>
      <c r="E1017" t="s">
        <v>215</v>
      </c>
      <c r="F1017" t="s">
        <v>23</v>
      </c>
      <c r="G1017" t="s">
        <v>190</v>
      </c>
      <c r="H1017">
        <v>5</v>
      </c>
      <c r="I1017">
        <f>B1017</f>
        <v>7.7322091721143572E-6</v>
      </c>
      <c r="J1017">
        <f>(1000000/1250000)*B1017</f>
        <v>6.1857673376914861E-6</v>
      </c>
      <c r="K1017">
        <f>(1000000/750000)*B1017</f>
        <v>1.030961222948581E-5</v>
      </c>
    </row>
    <row r="1018" spans="1:11" hidden="1" x14ac:dyDescent="0.2">
      <c r="A1018" t="s">
        <v>148</v>
      </c>
      <c r="B1018">
        <v>1.5514419359926774E-4</v>
      </c>
      <c r="C1018" t="s">
        <v>115</v>
      </c>
      <c r="D1018" t="s">
        <v>9</v>
      </c>
      <c r="E1018" t="s">
        <v>215</v>
      </c>
      <c r="F1018" t="s">
        <v>23</v>
      </c>
      <c r="G1018" t="s">
        <v>149</v>
      </c>
      <c r="H1018">
        <v>5</v>
      </c>
      <c r="I1018">
        <f>B1018</f>
        <v>1.5514419359926774E-4</v>
      </c>
      <c r="J1018">
        <f>(1000000/1250000)*B1018</f>
        <v>1.2411535487941419E-4</v>
      </c>
      <c r="K1018">
        <f>(1000000/750000)*B1018</f>
        <v>2.0685892479902363E-4</v>
      </c>
    </row>
    <row r="1019" spans="1:11" hidden="1" x14ac:dyDescent="0.2">
      <c r="A1019" t="s">
        <v>193</v>
      </c>
      <c r="B1019">
        <f>283/710000/5.45</f>
        <v>7.3136064090967829E-5</v>
      </c>
      <c r="C1019" s="2" t="s">
        <v>115</v>
      </c>
      <c r="D1019" t="s">
        <v>143</v>
      </c>
      <c r="F1019" t="s">
        <v>23</v>
      </c>
      <c r="G1019" t="s">
        <v>194</v>
      </c>
      <c r="H1019">
        <v>5</v>
      </c>
      <c r="I1019">
        <f>B1019</f>
        <v>7.3136064090967829E-5</v>
      </c>
      <c r="J1019">
        <f>160/710000/5.45</f>
        <v>4.1349011500193823E-5</v>
      </c>
      <c r="K1019">
        <f>450/710000/5.45</f>
        <v>1.1629409484429512E-4</v>
      </c>
    </row>
    <row r="1020" spans="1:11" hidden="1" x14ac:dyDescent="0.2"/>
    <row r="1021" spans="1:11" hidden="1" x14ac:dyDescent="0.2">
      <c r="A1021" s="1" t="s">
        <v>2</v>
      </c>
      <c r="B1021" s="1" t="s">
        <v>311</v>
      </c>
    </row>
    <row r="1022" spans="1:11" hidden="1" x14ac:dyDescent="0.2">
      <c r="A1022" t="s">
        <v>3</v>
      </c>
      <c r="B1022" t="s">
        <v>18</v>
      </c>
    </row>
    <row r="1023" spans="1:11" hidden="1" x14ac:dyDescent="0.2">
      <c r="A1023" t="s">
        <v>4</v>
      </c>
      <c r="B1023">
        <v>1</v>
      </c>
    </row>
    <row r="1024" spans="1:11" hidden="1" x14ac:dyDescent="0.2">
      <c r="A1024" t="s">
        <v>5</v>
      </c>
      <c r="B1024" t="s">
        <v>1</v>
      </c>
    </row>
    <row r="1025" spans="1:11" hidden="1" x14ac:dyDescent="0.2">
      <c r="A1025" t="s">
        <v>6</v>
      </c>
      <c r="B1025" t="s">
        <v>7</v>
      </c>
    </row>
    <row r="1026" spans="1:11" hidden="1" x14ac:dyDescent="0.2">
      <c r="A1026" t="s">
        <v>8</v>
      </c>
      <c r="B1026" t="s">
        <v>17</v>
      </c>
    </row>
    <row r="1027" spans="1:11" hidden="1" x14ac:dyDescent="0.2">
      <c r="A1027" t="s">
        <v>208</v>
      </c>
      <c r="B1027" t="s">
        <v>209</v>
      </c>
    </row>
    <row r="1028" spans="1:11" hidden="1" x14ac:dyDescent="0.2">
      <c r="A1028" t="s">
        <v>202</v>
      </c>
      <c r="B1028" t="s">
        <v>253</v>
      </c>
    </row>
    <row r="1029" spans="1:11" hidden="1" x14ac:dyDescent="0.2">
      <c r="A1029" t="s">
        <v>154</v>
      </c>
      <c r="B1029" t="s">
        <v>258</v>
      </c>
    </row>
    <row r="1030" spans="1:11" hidden="1" x14ac:dyDescent="0.2">
      <c r="A1030" s="1" t="s">
        <v>10</v>
      </c>
    </row>
    <row r="1031" spans="1:11" hidden="1" x14ac:dyDescent="0.2">
      <c r="A1031" t="s">
        <v>11</v>
      </c>
      <c r="B1031" t="s">
        <v>12</v>
      </c>
      <c r="C1031" t="s">
        <v>3</v>
      </c>
      <c r="D1031" t="s">
        <v>8</v>
      </c>
      <c r="E1031" t="s">
        <v>13</v>
      </c>
      <c r="F1031" t="s">
        <v>6</v>
      </c>
      <c r="G1031" t="s">
        <v>5</v>
      </c>
      <c r="H1031" t="s">
        <v>183</v>
      </c>
      <c r="I1031" t="s">
        <v>184</v>
      </c>
      <c r="J1031" t="s">
        <v>185</v>
      </c>
      <c r="K1031" t="s">
        <v>186</v>
      </c>
    </row>
    <row r="1032" spans="1:11" hidden="1" x14ac:dyDescent="0.2">
      <c r="A1032" s="23" t="s">
        <v>311</v>
      </c>
      <c r="B1032">
        <v>1</v>
      </c>
      <c r="C1032" t="s">
        <v>18</v>
      </c>
      <c r="D1032" t="s">
        <v>17</v>
      </c>
      <c r="E1032" t="s">
        <v>215</v>
      </c>
      <c r="F1032" t="s">
        <v>19</v>
      </c>
      <c r="G1032" t="s">
        <v>1</v>
      </c>
      <c r="H1032">
        <v>0</v>
      </c>
    </row>
    <row r="1033" spans="1:11" hidden="1" x14ac:dyDescent="0.2">
      <c r="A1033" s="2" t="s">
        <v>161</v>
      </c>
      <c r="B1033" s="20">
        <f>1/120</f>
        <v>8.3333333333333332E-3</v>
      </c>
      <c r="C1033" s="4" t="s">
        <v>18</v>
      </c>
      <c r="D1033" s="4" t="s">
        <v>9</v>
      </c>
      <c r="F1033" s="4" t="s">
        <v>23</v>
      </c>
      <c r="G1033" s="2" t="s">
        <v>162</v>
      </c>
      <c r="H1033">
        <v>0</v>
      </c>
    </row>
    <row r="1034" spans="1:11" hidden="1" x14ac:dyDescent="0.2">
      <c r="A1034" t="s">
        <v>191</v>
      </c>
      <c r="B1034">
        <v>5.1450254035629309E-7</v>
      </c>
      <c r="C1034" t="s">
        <v>115</v>
      </c>
      <c r="D1034" t="s">
        <v>9</v>
      </c>
      <c r="F1034" t="s">
        <v>23</v>
      </c>
      <c r="G1034" t="s">
        <v>192</v>
      </c>
      <c r="H1034">
        <v>5</v>
      </c>
      <c r="I1034">
        <f>B1034</f>
        <v>5.1450254035629309E-7</v>
      </c>
      <c r="J1034">
        <f>(1000000/1250000)*B1034</f>
        <v>4.1160203228503449E-7</v>
      </c>
      <c r="K1034">
        <f>(1000000/750000)*B1034</f>
        <v>6.8600338714172405E-7</v>
      </c>
    </row>
    <row r="1035" spans="1:11" hidden="1" x14ac:dyDescent="0.2">
      <c r="A1035" t="s">
        <v>187</v>
      </c>
      <c r="B1035">
        <v>3.2156408772268317E-6</v>
      </c>
      <c r="C1035" t="s">
        <v>115</v>
      </c>
      <c r="D1035" t="s">
        <v>9</v>
      </c>
      <c r="F1035" t="s">
        <v>23</v>
      </c>
      <c r="G1035" t="s">
        <v>188</v>
      </c>
      <c r="H1035">
        <v>5</v>
      </c>
      <c r="I1035">
        <f>B1035</f>
        <v>3.2156408772268317E-6</v>
      </c>
      <c r="J1035">
        <f>(1000000/1250000)*B1035</f>
        <v>2.5725127017814656E-6</v>
      </c>
      <c r="K1035">
        <f>(1000000/750000)*B1035</f>
        <v>4.2875211696357754E-6</v>
      </c>
    </row>
    <row r="1036" spans="1:11" hidden="1" x14ac:dyDescent="0.2">
      <c r="A1036" t="s">
        <v>189</v>
      </c>
      <c r="B1036">
        <v>2.4884703939932923E-6</v>
      </c>
      <c r="C1036" t="s">
        <v>115</v>
      </c>
      <c r="D1036" t="s">
        <v>9</v>
      </c>
      <c r="F1036" t="s">
        <v>23</v>
      </c>
      <c r="G1036" t="s">
        <v>190</v>
      </c>
      <c r="H1036">
        <v>5</v>
      </c>
      <c r="I1036">
        <f>B1036</f>
        <v>2.4884703939932923E-6</v>
      </c>
      <c r="J1036">
        <f>(1000000/1250000)*B1036</f>
        <v>1.990776315194634E-6</v>
      </c>
      <c r="K1036">
        <f>(1000000/750000)*B1036</f>
        <v>3.3179605253243896E-6</v>
      </c>
    </row>
    <row r="1037" spans="1:11" hidden="1" x14ac:dyDescent="0.2">
      <c r="A1037" t="s">
        <v>198</v>
      </c>
      <c r="B1037">
        <f>802/1000000/10.95</f>
        <v>7.3242009132420095E-5</v>
      </c>
      <c r="C1037" t="s">
        <v>18</v>
      </c>
      <c r="D1037" t="s">
        <v>9</v>
      </c>
      <c r="F1037" t="s">
        <v>23</v>
      </c>
      <c r="G1037" t="s">
        <v>199</v>
      </c>
      <c r="H1037">
        <v>5</v>
      </c>
      <c r="I1037">
        <f>B1037</f>
        <v>7.3242009132420095E-5</v>
      </c>
      <c r="J1037">
        <f>362/1000000/10.95</f>
        <v>3.3059360730593613E-5</v>
      </c>
      <c r="K1037">
        <f>1268/1000000/10.95</f>
        <v>1.1579908675799088E-4</v>
      </c>
    </row>
    <row r="1038" spans="1:11" hidden="1" x14ac:dyDescent="0.2">
      <c r="A1038" t="s">
        <v>148</v>
      </c>
      <c r="B1038">
        <v>2.9788164985196983E-5</v>
      </c>
      <c r="C1038" t="s">
        <v>115</v>
      </c>
      <c r="D1038" t="s">
        <v>9</v>
      </c>
      <c r="F1038" t="s">
        <v>23</v>
      </c>
      <c r="G1038" t="s">
        <v>149</v>
      </c>
      <c r="H1038">
        <v>5</v>
      </c>
      <c r="I1038">
        <f>B1038</f>
        <v>2.9788164985196983E-5</v>
      </c>
      <c r="J1038">
        <f>(1000000/1250000)*B1038</f>
        <v>2.3830531988157587E-5</v>
      </c>
      <c r="K1038">
        <f>(1000000/750000)*B1038</f>
        <v>3.9717553313595977E-5</v>
      </c>
    </row>
    <row r="1039" spans="1:11" hidden="1" x14ac:dyDescent="0.2">
      <c r="A1039" t="s">
        <v>114</v>
      </c>
      <c r="B1039">
        <f>129/1000000/10.95</f>
        <v>1.178082191780822E-5</v>
      </c>
      <c r="C1039" t="s">
        <v>115</v>
      </c>
      <c r="D1039" t="s">
        <v>8</v>
      </c>
      <c r="F1039" t="s">
        <v>23</v>
      </c>
      <c r="G1039" t="s">
        <v>116</v>
      </c>
      <c r="H1039">
        <v>5</v>
      </c>
      <c r="I1039">
        <f t="shared" ref="I1039:I1040" si="5">B1039</f>
        <v>1.178082191780822E-5</v>
      </c>
      <c r="J1039">
        <f>26/1250000/10.95</f>
        <v>1.899543378995434E-6</v>
      </c>
      <c r="K1039">
        <f>235/750000/10.95</f>
        <v>2.8614916286149163E-5</v>
      </c>
    </row>
    <row r="1040" spans="1:11" hidden="1" x14ac:dyDescent="0.2">
      <c r="A1040" t="s">
        <v>193</v>
      </c>
      <c r="B1040">
        <f>47/1000000/11</f>
        <v>4.2727272727272722E-6</v>
      </c>
      <c r="C1040" s="2" t="s">
        <v>115</v>
      </c>
      <c r="D1040" t="s">
        <v>143</v>
      </c>
      <c r="F1040" t="s">
        <v>23</v>
      </c>
      <c r="G1040" t="s">
        <v>194</v>
      </c>
      <c r="H1040">
        <v>5</v>
      </c>
      <c r="I1040">
        <f t="shared" si="5"/>
        <v>4.2727272727272722E-6</v>
      </c>
      <c r="J1040">
        <f>20.6/1250000/11</f>
        <v>1.4981818181818184E-6</v>
      </c>
      <c r="K1040">
        <f>80.4/750000/11</f>
        <v>9.7454545454545466E-6</v>
      </c>
    </row>
    <row r="1041" spans="1:11" hidden="1" x14ac:dyDescent="0.2"/>
    <row r="1042" spans="1:11" hidden="1" x14ac:dyDescent="0.2">
      <c r="A1042" s="1" t="s">
        <v>2</v>
      </c>
      <c r="B1042" s="1" t="s">
        <v>281</v>
      </c>
    </row>
    <row r="1043" spans="1:11" hidden="1" x14ac:dyDescent="0.2">
      <c r="A1043" t="s">
        <v>154</v>
      </c>
      <c r="B1043" t="s">
        <v>260</v>
      </c>
    </row>
    <row r="1044" spans="1:11" hidden="1" x14ac:dyDescent="0.2">
      <c r="A1044" t="s">
        <v>202</v>
      </c>
      <c r="B1044" t="s">
        <v>203</v>
      </c>
    </row>
    <row r="1045" spans="1:11" hidden="1" x14ac:dyDescent="0.2">
      <c r="A1045" t="s">
        <v>3</v>
      </c>
      <c r="B1045" t="s">
        <v>18</v>
      </c>
    </row>
    <row r="1046" spans="1:11" hidden="1" x14ac:dyDescent="0.2">
      <c r="A1046" t="s">
        <v>4</v>
      </c>
      <c r="B1046">
        <v>1</v>
      </c>
    </row>
    <row r="1047" spans="1:11" hidden="1" x14ac:dyDescent="0.2">
      <c r="A1047" t="s">
        <v>5</v>
      </c>
      <c r="B1047" t="s">
        <v>1</v>
      </c>
    </row>
    <row r="1048" spans="1:11" hidden="1" x14ac:dyDescent="0.2">
      <c r="A1048" t="s">
        <v>208</v>
      </c>
      <c r="B1048" t="s">
        <v>209</v>
      </c>
    </row>
    <row r="1049" spans="1:11" hidden="1" x14ac:dyDescent="0.2">
      <c r="A1049" t="s">
        <v>6</v>
      </c>
      <c r="B1049" t="s">
        <v>7</v>
      </c>
    </row>
    <row r="1050" spans="1:11" hidden="1" x14ac:dyDescent="0.2">
      <c r="A1050" t="s">
        <v>8</v>
      </c>
      <c r="B1050" t="s">
        <v>17</v>
      </c>
    </row>
    <row r="1051" spans="1:11" hidden="1" x14ac:dyDescent="0.2">
      <c r="A1051" s="1" t="s">
        <v>10</v>
      </c>
    </row>
    <row r="1052" spans="1:11" hidden="1" x14ac:dyDescent="0.2">
      <c r="A1052" t="s">
        <v>11</v>
      </c>
      <c r="B1052" t="s">
        <v>12</v>
      </c>
      <c r="C1052" t="s">
        <v>3</v>
      </c>
      <c r="D1052" t="s">
        <v>13</v>
      </c>
      <c r="E1052" t="s">
        <v>8</v>
      </c>
      <c r="F1052" t="s">
        <v>6</v>
      </c>
      <c r="G1052" t="s">
        <v>5</v>
      </c>
      <c r="H1052" t="s">
        <v>183</v>
      </c>
      <c r="I1052" t="s">
        <v>184</v>
      </c>
      <c r="J1052" t="s">
        <v>185</v>
      </c>
      <c r="K1052" t="s">
        <v>186</v>
      </c>
    </row>
    <row r="1053" spans="1:11" hidden="1" x14ac:dyDescent="0.2">
      <c r="A1053" s="23" t="s">
        <v>281</v>
      </c>
      <c r="B1053">
        <v>1</v>
      </c>
      <c r="C1053" t="s">
        <v>18</v>
      </c>
      <c r="E1053" t="s">
        <v>17</v>
      </c>
      <c r="F1053" t="s">
        <v>19</v>
      </c>
      <c r="G1053" t="s">
        <v>1</v>
      </c>
      <c r="H1053">
        <v>0</v>
      </c>
    </row>
    <row r="1054" spans="1:11" hidden="1" x14ac:dyDescent="0.2">
      <c r="A1054" t="s">
        <v>264</v>
      </c>
      <c r="B1054">
        <f>1/47.5</f>
        <v>2.1052631578947368E-2</v>
      </c>
      <c r="C1054" t="s">
        <v>18</v>
      </c>
      <c r="E1054" t="s">
        <v>9</v>
      </c>
      <c r="F1054" t="s">
        <v>23</v>
      </c>
      <c r="G1054" t="s">
        <v>265</v>
      </c>
      <c r="H1054">
        <v>0</v>
      </c>
    </row>
    <row r="1055" spans="1:11" hidden="1" x14ac:dyDescent="0.2">
      <c r="A1055" t="s">
        <v>147</v>
      </c>
      <c r="B1055">
        <v>1.1510877524470435E-4</v>
      </c>
      <c r="C1055" t="s">
        <v>18</v>
      </c>
      <c r="E1055" t="s">
        <v>9</v>
      </c>
      <c r="F1055" t="s">
        <v>23</v>
      </c>
      <c r="G1055" t="s">
        <v>147</v>
      </c>
      <c r="H1055">
        <v>5</v>
      </c>
      <c r="I1055">
        <f>B1055</f>
        <v>1.1510877524470435E-4</v>
      </c>
      <c r="J1055">
        <f>(1000000/1250000)*B1055</f>
        <v>9.2087020195763493E-5</v>
      </c>
      <c r="K1055">
        <f>(1000000/750000)*B1055</f>
        <v>1.5347836699293913E-4</v>
      </c>
    </row>
    <row r="1056" spans="1:11" hidden="1" x14ac:dyDescent="0.2">
      <c r="A1056" t="s">
        <v>210</v>
      </c>
      <c r="B1056">
        <f>271/1000000/16.7</f>
        <v>1.622754491017964E-5</v>
      </c>
      <c r="C1056" t="s">
        <v>18</v>
      </c>
      <c r="E1056" t="s">
        <v>9</v>
      </c>
      <c r="F1056" t="s">
        <v>23</v>
      </c>
      <c r="G1056" t="s">
        <v>211</v>
      </c>
      <c r="H1056">
        <v>5</v>
      </c>
      <c r="I1056">
        <f>B1056</f>
        <v>1.622754491017964E-5</v>
      </c>
      <c r="J1056">
        <f>77/1250000/16.7</f>
        <v>3.6886227544910185E-6</v>
      </c>
      <c r="K1056">
        <f>387/750000/16.7</f>
        <v>3.0898203592814368E-5</v>
      </c>
    </row>
    <row r="1057" spans="1:8" hidden="1" x14ac:dyDescent="0.2">
      <c r="A1057" t="s">
        <v>60</v>
      </c>
      <c r="B1057">
        <v>8.6651209802368515E-11</v>
      </c>
      <c r="D1057" t="s">
        <v>14</v>
      </c>
      <c r="E1057" t="s">
        <v>9</v>
      </c>
      <c r="F1057" t="s">
        <v>15</v>
      </c>
      <c r="H1057">
        <v>0</v>
      </c>
    </row>
    <row r="1058" spans="1:8" hidden="1" x14ac:dyDescent="0.2">
      <c r="A1058" t="s">
        <v>255</v>
      </c>
      <c r="B1058">
        <v>7.891795688303974E-8</v>
      </c>
      <c r="D1058" t="s">
        <v>118</v>
      </c>
      <c r="E1058" t="s">
        <v>9</v>
      </c>
      <c r="F1058" t="s">
        <v>15</v>
      </c>
      <c r="H1058">
        <v>0</v>
      </c>
    </row>
    <row r="1059" spans="1:8" hidden="1" x14ac:dyDescent="0.2">
      <c r="A1059" t="s">
        <v>81</v>
      </c>
      <c r="B1059">
        <v>2.8306061868773727E-9</v>
      </c>
      <c r="D1059" t="s">
        <v>14</v>
      </c>
      <c r="E1059" t="s">
        <v>9</v>
      </c>
      <c r="F1059" t="s">
        <v>15</v>
      </c>
      <c r="H1059">
        <v>0</v>
      </c>
    </row>
    <row r="1060" spans="1:8" hidden="1" x14ac:dyDescent="0.2">
      <c r="A1060" t="s">
        <v>50</v>
      </c>
      <c r="B1060">
        <v>3.9570719143081625E-9</v>
      </c>
      <c r="D1060" t="s">
        <v>14</v>
      </c>
      <c r="E1060" t="s">
        <v>9</v>
      </c>
      <c r="F1060" t="s">
        <v>15</v>
      </c>
      <c r="H1060">
        <v>0</v>
      </c>
    </row>
    <row r="1061" spans="1:8" hidden="1" x14ac:dyDescent="0.2">
      <c r="A1061" t="s">
        <v>49</v>
      </c>
      <c r="B1061">
        <v>7.9273222551331606E-6</v>
      </c>
      <c r="D1061" t="s">
        <v>14</v>
      </c>
      <c r="E1061" t="s">
        <v>9</v>
      </c>
      <c r="F1061" t="s">
        <v>15</v>
      </c>
      <c r="H1061">
        <v>0</v>
      </c>
    </row>
    <row r="1062" spans="1:8" hidden="1" x14ac:dyDescent="0.2">
      <c r="A1062" t="s">
        <v>48</v>
      </c>
      <c r="B1062">
        <v>5.1124213783397438E-9</v>
      </c>
      <c r="D1062" t="s">
        <v>14</v>
      </c>
      <c r="E1062" t="s">
        <v>9</v>
      </c>
      <c r="F1062" t="s">
        <v>15</v>
      </c>
      <c r="H1062">
        <v>0</v>
      </c>
    </row>
    <row r="1063" spans="1:8" hidden="1" x14ac:dyDescent="0.2">
      <c r="A1063" t="s">
        <v>181</v>
      </c>
      <c r="B1063">
        <v>8.3875030178923751E-5</v>
      </c>
      <c r="D1063" t="s">
        <v>118</v>
      </c>
      <c r="E1063" t="s">
        <v>9</v>
      </c>
      <c r="F1063" t="s">
        <v>15</v>
      </c>
      <c r="H1063">
        <v>0</v>
      </c>
    </row>
    <row r="1064" spans="1:8" hidden="1" x14ac:dyDescent="0.2">
      <c r="A1064" t="s">
        <v>181</v>
      </c>
      <c r="B1064">
        <v>1.0801510989610235E-5</v>
      </c>
      <c r="D1064" t="s">
        <v>14</v>
      </c>
      <c r="E1064" t="s">
        <v>9</v>
      </c>
      <c r="F1064" t="s">
        <v>15</v>
      </c>
      <c r="H1064">
        <v>0</v>
      </c>
    </row>
    <row r="1065" spans="1:8" hidden="1" x14ac:dyDescent="0.2">
      <c r="A1065" t="s">
        <v>77</v>
      </c>
      <c r="B1065">
        <v>1.6174892496442126E-9</v>
      </c>
      <c r="D1065" t="s">
        <v>14</v>
      </c>
      <c r="E1065" t="s">
        <v>9</v>
      </c>
      <c r="F1065" t="s">
        <v>15</v>
      </c>
      <c r="H1065">
        <v>0</v>
      </c>
    </row>
    <row r="1066" spans="1:8" hidden="1" x14ac:dyDescent="0.2">
      <c r="A1066" t="s">
        <v>59</v>
      </c>
      <c r="B1066">
        <v>2.888373660078951E-7</v>
      </c>
      <c r="D1066" t="s">
        <v>14</v>
      </c>
      <c r="E1066" t="s">
        <v>9</v>
      </c>
      <c r="F1066" t="s">
        <v>15</v>
      </c>
      <c r="H1066">
        <v>0</v>
      </c>
    </row>
    <row r="1067" spans="1:8" hidden="1" x14ac:dyDescent="0.2">
      <c r="A1067" t="s">
        <v>242</v>
      </c>
      <c r="B1067">
        <v>7.63619826432997E-7</v>
      </c>
      <c r="D1067" t="s">
        <v>14</v>
      </c>
      <c r="E1067" t="s">
        <v>9</v>
      </c>
      <c r="F1067" t="s">
        <v>15</v>
      </c>
      <c r="H1067">
        <v>0</v>
      </c>
    </row>
    <row r="1068" spans="1:8" hidden="1" x14ac:dyDescent="0.2">
      <c r="A1068" t="s">
        <v>62</v>
      </c>
      <c r="B1068">
        <v>2.4262338744663193E-8</v>
      </c>
      <c r="D1068" t="s">
        <v>14</v>
      </c>
      <c r="E1068" t="s">
        <v>9</v>
      </c>
      <c r="F1068" t="s">
        <v>15</v>
      </c>
      <c r="H1068">
        <v>0</v>
      </c>
    </row>
    <row r="1069" spans="1:8" hidden="1" x14ac:dyDescent="0.2">
      <c r="A1069" t="s">
        <v>241</v>
      </c>
      <c r="B1069">
        <v>3.9657281817228329E-7</v>
      </c>
      <c r="D1069" t="s">
        <v>14</v>
      </c>
      <c r="E1069" t="s">
        <v>9</v>
      </c>
      <c r="F1069" t="s">
        <v>15</v>
      </c>
      <c r="H1069">
        <v>0</v>
      </c>
    </row>
    <row r="1070" spans="1:8" hidden="1" x14ac:dyDescent="0.2">
      <c r="A1070" t="s">
        <v>124</v>
      </c>
      <c r="B1070">
        <f>2.74*B1054</f>
        <v>5.7684210526315789E-2</v>
      </c>
      <c r="D1070" t="s">
        <v>118</v>
      </c>
      <c r="E1070" t="s">
        <v>9</v>
      </c>
      <c r="F1070" t="s">
        <v>15</v>
      </c>
      <c r="H1070">
        <v>0</v>
      </c>
    </row>
    <row r="1071" spans="1:8" hidden="1" x14ac:dyDescent="0.2">
      <c r="A1071" t="s">
        <v>70</v>
      </c>
      <c r="B1071">
        <v>2.9407627408218493E-5</v>
      </c>
      <c r="D1071" t="s">
        <v>14</v>
      </c>
      <c r="E1071" t="s">
        <v>9</v>
      </c>
      <c r="F1071" t="s">
        <v>15</v>
      </c>
      <c r="H1071">
        <v>0</v>
      </c>
    </row>
    <row r="1072" spans="1:8" hidden="1" x14ac:dyDescent="0.2">
      <c r="A1072" t="s">
        <v>82</v>
      </c>
      <c r="B1072">
        <v>1.1553494640315805E-9</v>
      </c>
      <c r="D1072" t="s">
        <v>14</v>
      </c>
      <c r="E1072" t="s">
        <v>9</v>
      </c>
      <c r="F1072" t="s">
        <v>15</v>
      </c>
      <c r="H1072">
        <v>0</v>
      </c>
    </row>
    <row r="1073" spans="1:8" hidden="1" x14ac:dyDescent="0.2">
      <c r="A1073" t="s">
        <v>256</v>
      </c>
      <c r="B1073">
        <v>1.1740772587352886E-5</v>
      </c>
      <c r="D1073" t="s">
        <v>14</v>
      </c>
      <c r="E1073" t="s">
        <v>9</v>
      </c>
      <c r="F1073" t="s">
        <v>15</v>
      </c>
      <c r="H1073">
        <v>0</v>
      </c>
    </row>
    <row r="1074" spans="1:8" hidden="1" x14ac:dyDescent="0.2">
      <c r="A1074" t="s">
        <v>73</v>
      </c>
      <c r="B1074">
        <v>1.7330241960473703E-10</v>
      </c>
      <c r="D1074" t="s">
        <v>14</v>
      </c>
      <c r="E1074" t="s">
        <v>9</v>
      </c>
      <c r="F1074" t="s">
        <v>15</v>
      </c>
      <c r="H1074">
        <v>0</v>
      </c>
    </row>
    <row r="1075" spans="1:8" hidden="1" x14ac:dyDescent="0.2">
      <c r="A1075" t="s">
        <v>79</v>
      </c>
      <c r="B1075">
        <v>2.8883736600789512E-11</v>
      </c>
      <c r="D1075" t="s">
        <v>14</v>
      </c>
      <c r="E1075" t="s">
        <v>9</v>
      </c>
      <c r="F1075" t="s">
        <v>15</v>
      </c>
      <c r="H1075">
        <v>0</v>
      </c>
    </row>
    <row r="1076" spans="1:8" hidden="1" x14ac:dyDescent="0.2">
      <c r="A1076" t="s">
        <v>63</v>
      </c>
      <c r="B1076">
        <v>8.6651209802368528E-10</v>
      </c>
      <c r="D1076" t="s">
        <v>14</v>
      </c>
      <c r="E1076" t="s">
        <v>9</v>
      </c>
      <c r="F1076" t="s">
        <v>15</v>
      </c>
      <c r="H1076">
        <v>0</v>
      </c>
    </row>
    <row r="1077" spans="1:8" hidden="1" x14ac:dyDescent="0.2">
      <c r="A1077" t="s">
        <v>52</v>
      </c>
      <c r="B1077">
        <v>4.3325604901184269E-10</v>
      </c>
      <c r="D1077" t="s">
        <v>14</v>
      </c>
      <c r="E1077" t="s">
        <v>9</v>
      </c>
      <c r="F1077" t="s">
        <v>15</v>
      </c>
      <c r="H1077">
        <v>0</v>
      </c>
    </row>
    <row r="1078" spans="1:8" hidden="1" x14ac:dyDescent="0.2">
      <c r="A1078" t="s">
        <v>125</v>
      </c>
      <c r="B1078">
        <v>4.4309095397735818E-5</v>
      </c>
      <c r="D1078" t="s">
        <v>14</v>
      </c>
      <c r="E1078" t="s">
        <v>9</v>
      </c>
      <c r="F1078" t="s">
        <v>15</v>
      </c>
      <c r="H1078">
        <v>0</v>
      </c>
    </row>
    <row r="1079" spans="1:8" hidden="1" x14ac:dyDescent="0.2">
      <c r="A1079" t="s">
        <v>74</v>
      </c>
      <c r="B1079">
        <v>2.8883736600789513E-10</v>
      </c>
      <c r="D1079" t="s">
        <v>14</v>
      </c>
      <c r="E1079" t="s">
        <v>9</v>
      </c>
      <c r="F1079" t="s">
        <v>15</v>
      </c>
      <c r="H1079">
        <v>0</v>
      </c>
    </row>
    <row r="1080" spans="1:8" hidden="1" x14ac:dyDescent="0.2">
      <c r="A1080" t="s">
        <v>46</v>
      </c>
      <c r="B1080">
        <v>1.3199867626560807E-8</v>
      </c>
      <c r="D1080" t="s">
        <v>14</v>
      </c>
      <c r="E1080" t="s">
        <v>9</v>
      </c>
      <c r="F1080" t="s">
        <v>15</v>
      </c>
      <c r="H1080">
        <v>0</v>
      </c>
    </row>
    <row r="1081" spans="1:8" hidden="1" x14ac:dyDescent="0.2">
      <c r="B1081" s="3"/>
    </row>
    <row r="1082" spans="1:8" hidden="1" x14ac:dyDescent="0.2">
      <c r="B1082" s="3"/>
    </row>
    <row r="1083" spans="1:8" hidden="1" x14ac:dyDescent="0.2">
      <c r="A1083" s="1" t="s">
        <v>2</v>
      </c>
      <c r="B1083" s="1" t="s">
        <v>259</v>
      </c>
    </row>
    <row r="1084" spans="1:8" hidden="1" x14ac:dyDescent="0.2">
      <c r="A1084" t="s">
        <v>154</v>
      </c>
      <c r="B1084" t="s">
        <v>260</v>
      </c>
    </row>
    <row r="1085" spans="1:8" hidden="1" x14ac:dyDescent="0.2">
      <c r="A1085" t="s">
        <v>202</v>
      </c>
      <c r="B1085" t="s">
        <v>203</v>
      </c>
    </row>
    <row r="1086" spans="1:8" hidden="1" x14ac:dyDescent="0.2">
      <c r="A1086" t="s">
        <v>3</v>
      </c>
      <c r="B1086" t="s">
        <v>18</v>
      </c>
    </row>
    <row r="1087" spans="1:8" hidden="1" x14ac:dyDescent="0.2">
      <c r="A1087" t="s">
        <v>4</v>
      </c>
      <c r="B1087">
        <v>1</v>
      </c>
    </row>
    <row r="1088" spans="1:8" hidden="1" x14ac:dyDescent="0.2">
      <c r="A1088" t="s">
        <v>5</v>
      </c>
      <c r="B1088" t="s">
        <v>1</v>
      </c>
    </row>
    <row r="1089" spans="1:11" hidden="1" x14ac:dyDescent="0.2">
      <c r="A1089" t="s">
        <v>208</v>
      </c>
      <c r="B1089" t="s">
        <v>209</v>
      </c>
    </row>
    <row r="1090" spans="1:11" hidden="1" x14ac:dyDescent="0.2">
      <c r="A1090" t="s">
        <v>6</v>
      </c>
      <c r="B1090" t="s">
        <v>7</v>
      </c>
    </row>
    <row r="1091" spans="1:11" hidden="1" x14ac:dyDescent="0.2">
      <c r="A1091" t="s">
        <v>8</v>
      </c>
      <c r="B1091" t="s">
        <v>17</v>
      </c>
    </row>
    <row r="1092" spans="1:11" hidden="1" x14ac:dyDescent="0.2">
      <c r="A1092" s="1" t="s">
        <v>10</v>
      </c>
    </row>
    <row r="1093" spans="1:11" hidden="1" x14ac:dyDescent="0.2">
      <c r="A1093" t="s">
        <v>11</v>
      </c>
      <c r="B1093" t="s">
        <v>12</v>
      </c>
      <c r="C1093" t="s">
        <v>3</v>
      </c>
      <c r="D1093" t="s">
        <v>13</v>
      </c>
      <c r="E1093" t="s">
        <v>8</v>
      </c>
      <c r="F1093" t="s">
        <v>6</v>
      </c>
      <c r="G1093" t="s">
        <v>5</v>
      </c>
      <c r="H1093" t="s">
        <v>183</v>
      </c>
      <c r="I1093" t="s">
        <v>184</v>
      </c>
      <c r="J1093" t="s">
        <v>185</v>
      </c>
      <c r="K1093" t="s">
        <v>186</v>
      </c>
    </row>
    <row r="1094" spans="1:11" hidden="1" x14ac:dyDescent="0.2">
      <c r="A1094" s="23" t="s">
        <v>259</v>
      </c>
      <c r="B1094">
        <v>1</v>
      </c>
      <c r="C1094" t="s">
        <v>18</v>
      </c>
      <c r="E1094" t="s">
        <v>17</v>
      </c>
      <c r="F1094" t="s">
        <v>19</v>
      </c>
      <c r="G1094" t="s">
        <v>1</v>
      </c>
      <c r="H1094">
        <v>0</v>
      </c>
    </row>
    <row r="1095" spans="1:11" hidden="1" x14ac:dyDescent="0.2">
      <c r="A1095" t="s">
        <v>93</v>
      </c>
      <c r="B1095">
        <f>1/36</f>
        <v>2.7777777777777776E-2</v>
      </c>
      <c r="C1095" t="s">
        <v>27</v>
      </c>
      <c r="E1095" t="s">
        <v>95</v>
      </c>
      <c r="F1095" t="s">
        <v>23</v>
      </c>
      <c r="G1095" t="s">
        <v>94</v>
      </c>
      <c r="H1095">
        <v>0</v>
      </c>
    </row>
    <row r="1096" spans="1:11" hidden="1" x14ac:dyDescent="0.2">
      <c r="A1096" t="s">
        <v>147</v>
      </c>
      <c r="B1096">
        <v>1.1510877524470435E-4</v>
      </c>
      <c r="C1096" t="s">
        <v>18</v>
      </c>
      <c r="E1096" t="s">
        <v>9</v>
      </c>
      <c r="F1096" t="s">
        <v>23</v>
      </c>
      <c r="G1096" t="s">
        <v>147</v>
      </c>
      <c r="H1096">
        <v>5</v>
      </c>
      <c r="I1096">
        <f>B1096</f>
        <v>1.1510877524470435E-4</v>
      </c>
      <c r="J1096">
        <f>(1000000/1250000)*B1096</f>
        <v>9.2087020195763493E-5</v>
      </c>
      <c r="K1096">
        <f>(1000000/750000)*B1096</f>
        <v>1.5347836699293913E-4</v>
      </c>
    </row>
    <row r="1097" spans="1:11" hidden="1" x14ac:dyDescent="0.2">
      <c r="A1097" t="s">
        <v>210</v>
      </c>
      <c r="B1097">
        <f>271/1000000/16.7</f>
        <v>1.622754491017964E-5</v>
      </c>
      <c r="C1097" t="s">
        <v>18</v>
      </c>
      <c r="E1097" t="s">
        <v>9</v>
      </c>
      <c r="F1097" t="s">
        <v>23</v>
      </c>
      <c r="G1097" t="s">
        <v>211</v>
      </c>
      <c r="H1097">
        <v>5</v>
      </c>
      <c r="I1097">
        <f>B1097</f>
        <v>1.622754491017964E-5</v>
      </c>
      <c r="J1097">
        <f>77/1250000/16.7</f>
        <v>3.6886227544910185E-6</v>
      </c>
      <c r="K1097">
        <f>387/750000/16.7</f>
        <v>3.0898203592814368E-5</v>
      </c>
    </row>
    <row r="1098" spans="1:11" hidden="1" x14ac:dyDescent="0.2">
      <c r="A1098" t="s">
        <v>60</v>
      </c>
      <c r="B1098">
        <v>8.6651209802368515E-11</v>
      </c>
      <c r="D1098" t="s">
        <v>14</v>
      </c>
      <c r="E1098" t="s">
        <v>9</v>
      </c>
      <c r="F1098" t="s">
        <v>15</v>
      </c>
      <c r="H1098">
        <v>0</v>
      </c>
    </row>
    <row r="1099" spans="1:11" hidden="1" x14ac:dyDescent="0.2">
      <c r="A1099" t="s">
        <v>255</v>
      </c>
      <c r="B1099">
        <v>7.891795688303974E-8</v>
      </c>
      <c r="D1099" t="s">
        <v>118</v>
      </c>
      <c r="E1099" t="s">
        <v>9</v>
      </c>
      <c r="F1099" t="s">
        <v>15</v>
      </c>
      <c r="H1099">
        <v>0</v>
      </c>
    </row>
    <row r="1100" spans="1:11" hidden="1" x14ac:dyDescent="0.2">
      <c r="A1100" t="s">
        <v>81</v>
      </c>
      <c r="B1100">
        <v>2.8306061868773727E-9</v>
      </c>
      <c r="D1100" t="s">
        <v>14</v>
      </c>
      <c r="E1100" t="s">
        <v>9</v>
      </c>
      <c r="F1100" t="s">
        <v>15</v>
      </c>
      <c r="H1100">
        <v>0</v>
      </c>
    </row>
    <row r="1101" spans="1:11" hidden="1" x14ac:dyDescent="0.2">
      <c r="A1101" t="s">
        <v>50</v>
      </c>
      <c r="B1101">
        <v>3.9570719143081625E-9</v>
      </c>
      <c r="D1101" t="s">
        <v>14</v>
      </c>
      <c r="E1101" t="s">
        <v>9</v>
      </c>
      <c r="F1101" t="s">
        <v>15</v>
      </c>
      <c r="H1101">
        <v>0</v>
      </c>
    </row>
    <row r="1102" spans="1:11" hidden="1" x14ac:dyDescent="0.2">
      <c r="A1102" t="s">
        <v>49</v>
      </c>
      <c r="B1102">
        <v>7.9273222551331606E-6</v>
      </c>
      <c r="D1102" t="s">
        <v>14</v>
      </c>
      <c r="E1102" t="s">
        <v>9</v>
      </c>
      <c r="F1102" t="s">
        <v>15</v>
      </c>
      <c r="H1102">
        <v>0</v>
      </c>
    </row>
    <row r="1103" spans="1:11" hidden="1" x14ac:dyDescent="0.2">
      <c r="A1103" t="s">
        <v>48</v>
      </c>
      <c r="B1103">
        <v>5.1124213783397438E-9</v>
      </c>
      <c r="D1103" t="s">
        <v>14</v>
      </c>
      <c r="E1103" t="s">
        <v>9</v>
      </c>
      <c r="F1103" t="s">
        <v>15</v>
      </c>
      <c r="H1103">
        <v>0</v>
      </c>
    </row>
    <row r="1104" spans="1:11" hidden="1" x14ac:dyDescent="0.2">
      <c r="A1104" t="s">
        <v>66</v>
      </c>
      <c r="B1104">
        <v>8.3875030178923751E-5</v>
      </c>
      <c r="D1104" t="s">
        <v>118</v>
      </c>
      <c r="E1104" t="s">
        <v>9</v>
      </c>
      <c r="F1104" t="s">
        <v>15</v>
      </c>
      <c r="H1104">
        <v>0</v>
      </c>
    </row>
    <row r="1105" spans="1:8" hidden="1" x14ac:dyDescent="0.2">
      <c r="A1105" t="s">
        <v>66</v>
      </c>
      <c r="B1105">
        <v>1.0801510989610235E-5</v>
      </c>
      <c r="D1105" t="s">
        <v>14</v>
      </c>
      <c r="E1105" t="s">
        <v>9</v>
      </c>
      <c r="F1105" t="s">
        <v>15</v>
      </c>
      <c r="H1105">
        <v>0</v>
      </c>
    </row>
    <row r="1106" spans="1:8" hidden="1" x14ac:dyDescent="0.2">
      <c r="A1106" t="s">
        <v>77</v>
      </c>
      <c r="B1106">
        <v>1.6174892496442126E-9</v>
      </c>
      <c r="D1106" t="s">
        <v>14</v>
      </c>
      <c r="E1106" t="s">
        <v>9</v>
      </c>
      <c r="F1106" t="s">
        <v>15</v>
      </c>
      <c r="H1106">
        <v>0</v>
      </c>
    </row>
    <row r="1107" spans="1:8" hidden="1" x14ac:dyDescent="0.2">
      <c r="A1107" t="s">
        <v>59</v>
      </c>
      <c r="B1107">
        <v>2.888373660078951E-7</v>
      </c>
      <c r="D1107" t="s">
        <v>14</v>
      </c>
      <c r="E1107" t="s">
        <v>9</v>
      </c>
      <c r="F1107" t="s">
        <v>15</v>
      </c>
      <c r="H1107">
        <v>0</v>
      </c>
    </row>
    <row r="1108" spans="1:8" hidden="1" x14ac:dyDescent="0.2">
      <c r="A1108" t="s">
        <v>242</v>
      </c>
      <c r="B1108">
        <v>7.63619826432997E-7</v>
      </c>
      <c r="D1108" t="s">
        <v>14</v>
      </c>
      <c r="E1108" t="s">
        <v>9</v>
      </c>
      <c r="F1108" t="s">
        <v>15</v>
      </c>
      <c r="H1108">
        <v>0</v>
      </c>
    </row>
    <row r="1109" spans="1:8" hidden="1" x14ac:dyDescent="0.2">
      <c r="A1109" t="s">
        <v>62</v>
      </c>
      <c r="B1109">
        <v>2.4262338744663193E-8</v>
      </c>
      <c r="D1109" t="s">
        <v>14</v>
      </c>
      <c r="E1109" t="s">
        <v>9</v>
      </c>
      <c r="F1109" t="s">
        <v>15</v>
      </c>
      <c r="H1109">
        <v>0</v>
      </c>
    </row>
    <row r="1110" spans="1:8" hidden="1" x14ac:dyDescent="0.2">
      <c r="A1110" t="s">
        <v>241</v>
      </c>
      <c r="B1110">
        <v>3.9657281817228329E-7</v>
      </c>
      <c r="D1110" t="s">
        <v>14</v>
      </c>
      <c r="E1110" t="s">
        <v>9</v>
      </c>
      <c r="F1110" t="s">
        <v>15</v>
      </c>
      <c r="H1110">
        <v>0</v>
      </c>
    </row>
    <row r="1111" spans="1:8" hidden="1" x14ac:dyDescent="0.2">
      <c r="A1111" t="s">
        <v>54</v>
      </c>
      <c r="B1111">
        <f>1.96*B1095</f>
        <v>5.4444444444444441E-2</v>
      </c>
      <c r="D1111" t="s">
        <v>118</v>
      </c>
      <c r="E1111" t="s">
        <v>9</v>
      </c>
      <c r="F1111" t="s">
        <v>15</v>
      </c>
      <c r="H1111">
        <v>0</v>
      </c>
    </row>
    <row r="1112" spans="1:8" hidden="1" x14ac:dyDescent="0.2">
      <c r="A1112" t="s">
        <v>70</v>
      </c>
      <c r="B1112">
        <v>2.9407627408218493E-5</v>
      </c>
      <c r="D1112" t="s">
        <v>14</v>
      </c>
      <c r="E1112" t="s">
        <v>9</v>
      </c>
      <c r="F1112" t="s">
        <v>15</v>
      </c>
      <c r="H1112">
        <v>0</v>
      </c>
    </row>
    <row r="1113" spans="1:8" hidden="1" x14ac:dyDescent="0.2">
      <c r="A1113" t="s">
        <v>82</v>
      </c>
      <c r="B1113">
        <v>1.1553494640315805E-9</v>
      </c>
      <c r="D1113" t="s">
        <v>14</v>
      </c>
      <c r="E1113" t="s">
        <v>9</v>
      </c>
      <c r="F1113" t="s">
        <v>15</v>
      </c>
      <c r="H1113">
        <v>0</v>
      </c>
    </row>
    <row r="1114" spans="1:8" hidden="1" x14ac:dyDescent="0.2">
      <c r="A1114" t="s">
        <v>256</v>
      </c>
      <c r="B1114">
        <v>1.1740772587352886E-5</v>
      </c>
      <c r="D1114" t="s">
        <v>14</v>
      </c>
      <c r="E1114" t="s">
        <v>9</v>
      </c>
      <c r="F1114" t="s">
        <v>15</v>
      </c>
      <c r="H1114">
        <v>0</v>
      </c>
    </row>
    <row r="1115" spans="1:8" hidden="1" x14ac:dyDescent="0.2">
      <c r="A1115" t="s">
        <v>73</v>
      </c>
      <c r="B1115">
        <v>1.7330241960473703E-10</v>
      </c>
      <c r="D1115" t="s">
        <v>14</v>
      </c>
      <c r="E1115" t="s">
        <v>9</v>
      </c>
      <c r="F1115" t="s">
        <v>15</v>
      </c>
      <c r="H1115">
        <v>0</v>
      </c>
    </row>
    <row r="1116" spans="1:8" hidden="1" x14ac:dyDescent="0.2">
      <c r="A1116" t="s">
        <v>79</v>
      </c>
      <c r="B1116">
        <v>2.8883736600789512E-11</v>
      </c>
      <c r="D1116" t="s">
        <v>14</v>
      </c>
      <c r="E1116" t="s">
        <v>9</v>
      </c>
      <c r="F1116" t="s">
        <v>15</v>
      </c>
      <c r="H1116">
        <v>0</v>
      </c>
    </row>
    <row r="1117" spans="1:8" hidden="1" x14ac:dyDescent="0.2">
      <c r="A1117" t="s">
        <v>63</v>
      </c>
      <c r="B1117">
        <v>8.6651209802368528E-10</v>
      </c>
      <c r="D1117" t="s">
        <v>14</v>
      </c>
      <c r="E1117" t="s">
        <v>9</v>
      </c>
      <c r="F1117" t="s">
        <v>15</v>
      </c>
      <c r="H1117">
        <v>0</v>
      </c>
    </row>
    <row r="1118" spans="1:8" hidden="1" x14ac:dyDescent="0.2">
      <c r="A1118" t="s">
        <v>52</v>
      </c>
      <c r="B1118">
        <v>4.3325604901184269E-10</v>
      </c>
      <c r="D1118" t="s">
        <v>14</v>
      </c>
      <c r="E1118" t="s">
        <v>9</v>
      </c>
      <c r="F1118" t="s">
        <v>15</v>
      </c>
      <c r="H1118">
        <v>0</v>
      </c>
    </row>
    <row r="1119" spans="1:8" hidden="1" x14ac:dyDescent="0.2">
      <c r="A1119" t="s">
        <v>55</v>
      </c>
      <c r="B1119">
        <v>4.4309095397735818E-5</v>
      </c>
      <c r="D1119" t="s">
        <v>14</v>
      </c>
      <c r="E1119" t="s">
        <v>9</v>
      </c>
      <c r="F1119" t="s">
        <v>15</v>
      </c>
      <c r="H1119">
        <v>0</v>
      </c>
    </row>
    <row r="1120" spans="1:8" hidden="1" x14ac:dyDescent="0.2">
      <c r="A1120" t="s">
        <v>74</v>
      </c>
      <c r="B1120">
        <v>2.8883736600789513E-10</v>
      </c>
      <c r="D1120" t="s">
        <v>14</v>
      </c>
      <c r="E1120" t="s">
        <v>9</v>
      </c>
      <c r="F1120" t="s">
        <v>15</v>
      </c>
      <c r="H1120">
        <v>0</v>
      </c>
    </row>
    <row r="1121" spans="1:11" hidden="1" x14ac:dyDescent="0.2">
      <c r="A1121" t="s">
        <v>46</v>
      </c>
      <c r="B1121">
        <v>1.3199867626560807E-8</v>
      </c>
      <c r="D1121" t="s">
        <v>14</v>
      </c>
      <c r="E1121" t="s">
        <v>9</v>
      </c>
      <c r="F1121" t="s">
        <v>15</v>
      </c>
      <c r="H1121">
        <v>0</v>
      </c>
    </row>
    <row r="1122" spans="1:11" hidden="1" x14ac:dyDescent="0.2">
      <c r="B1122" s="3"/>
    </row>
    <row r="1123" spans="1:11" hidden="1" x14ac:dyDescent="0.2">
      <c r="A1123" s="1" t="s">
        <v>2</v>
      </c>
      <c r="B1123" s="1" t="s">
        <v>280</v>
      </c>
    </row>
    <row r="1124" spans="1:11" hidden="1" x14ac:dyDescent="0.2">
      <c r="A1124" t="s">
        <v>154</v>
      </c>
      <c r="B1124" t="s">
        <v>260</v>
      </c>
    </row>
    <row r="1125" spans="1:11" hidden="1" x14ac:dyDescent="0.2">
      <c r="A1125" t="s">
        <v>202</v>
      </c>
      <c r="B1125" t="s">
        <v>203</v>
      </c>
    </row>
    <row r="1126" spans="1:11" hidden="1" x14ac:dyDescent="0.2">
      <c r="A1126" t="s">
        <v>3</v>
      </c>
      <c r="B1126" t="s">
        <v>18</v>
      </c>
    </row>
    <row r="1127" spans="1:11" hidden="1" x14ac:dyDescent="0.2">
      <c r="A1127" t="s">
        <v>4</v>
      </c>
      <c r="B1127">
        <v>1</v>
      </c>
    </row>
    <row r="1128" spans="1:11" hidden="1" x14ac:dyDescent="0.2">
      <c r="A1128" t="s">
        <v>5</v>
      </c>
      <c r="B1128" t="s">
        <v>1</v>
      </c>
    </row>
    <row r="1129" spans="1:11" hidden="1" x14ac:dyDescent="0.2">
      <c r="A1129" t="s">
        <v>208</v>
      </c>
      <c r="B1129" t="s">
        <v>209</v>
      </c>
    </row>
    <row r="1130" spans="1:11" hidden="1" x14ac:dyDescent="0.2">
      <c r="A1130" t="s">
        <v>6</v>
      </c>
      <c r="B1130" t="s">
        <v>7</v>
      </c>
    </row>
    <row r="1131" spans="1:11" hidden="1" x14ac:dyDescent="0.2">
      <c r="A1131" t="s">
        <v>8</v>
      </c>
      <c r="B1131" t="s">
        <v>17</v>
      </c>
    </row>
    <row r="1132" spans="1:11" hidden="1" x14ac:dyDescent="0.2">
      <c r="A1132" s="1" t="s">
        <v>10</v>
      </c>
    </row>
    <row r="1133" spans="1:11" hidden="1" x14ac:dyDescent="0.2">
      <c r="A1133" t="s">
        <v>11</v>
      </c>
      <c r="B1133" t="s">
        <v>12</v>
      </c>
      <c r="C1133" t="s">
        <v>3</v>
      </c>
      <c r="D1133" t="s">
        <v>13</v>
      </c>
      <c r="E1133" t="s">
        <v>8</v>
      </c>
      <c r="F1133" t="s">
        <v>6</v>
      </c>
      <c r="G1133" t="s">
        <v>5</v>
      </c>
      <c r="H1133" t="s">
        <v>183</v>
      </c>
      <c r="I1133" t="s">
        <v>184</v>
      </c>
      <c r="J1133" t="s">
        <v>185</v>
      </c>
      <c r="K1133" t="s">
        <v>186</v>
      </c>
    </row>
    <row r="1134" spans="1:11" hidden="1" x14ac:dyDescent="0.2">
      <c r="A1134" s="23" t="s">
        <v>280</v>
      </c>
      <c r="B1134">
        <v>1</v>
      </c>
      <c r="C1134" t="s">
        <v>18</v>
      </c>
      <c r="E1134" t="s">
        <v>17</v>
      </c>
      <c r="F1134" t="s">
        <v>19</v>
      </c>
      <c r="G1134" t="s">
        <v>1</v>
      </c>
      <c r="H1134">
        <v>0</v>
      </c>
    </row>
    <row r="1135" spans="1:11" x14ac:dyDescent="0.2">
      <c r="A1135" t="s">
        <v>320</v>
      </c>
      <c r="B1135">
        <f>1/47.5</f>
        <v>2.1052631578947368E-2</v>
      </c>
      <c r="C1135" t="s">
        <v>18</v>
      </c>
      <c r="E1135" t="s">
        <v>9</v>
      </c>
      <c r="F1135" t="s">
        <v>23</v>
      </c>
      <c r="G1135" t="s">
        <v>277</v>
      </c>
      <c r="H1135">
        <v>0</v>
      </c>
    </row>
    <row r="1136" spans="1:11" hidden="1" x14ac:dyDescent="0.2">
      <c r="A1136" t="s">
        <v>147</v>
      </c>
      <c r="B1136">
        <v>1.1510877524470435E-4</v>
      </c>
      <c r="C1136" t="s">
        <v>18</v>
      </c>
      <c r="E1136" t="s">
        <v>9</v>
      </c>
      <c r="F1136" t="s">
        <v>23</v>
      </c>
      <c r="G1136" t="s">
        <v>147</v>
      </c>
      <c r="H1136">
        <v>5</v>
      </c>
      <c r="I1136">
        <f>B1136</f>
        <v>1.1510877524470435E-4</v>
      </c>
      <c r="J1136">
        <f>(1000000/1250000)*B1136</f>
        <v>9.2087020195763493E-5</v>
      </c>
      <c r="K1136">
        <f>(1000000/750000)*B1136</f>
        <v>1.5347836699293913E-4</v>
      </c>
    </row>
    <row r="1137" spans="1:11" hidden="1" x14ac:dyDescent="0.2">
      <c r="A1137" t="s">
        <v>210</v>
      </c>
      <c r="B1137">
        <f>271/1000000/16.7</f>
        <v>1.622754491017964E-5</v>
      </c>
      <c r="C1137" t="s">
        <v>18</v>
      </c>
      <c r="E1137" t="s">
        <v>9</v>
      </c>
      <c r="F1137" t="s">
        <v>23</v>
      </c>
      <c r="G1137" t="s">
        <v>211</v>
      </c>
      <c r="H1137">
        <v>5</v>
      </c>
      <c r="I1137">
        <f>B1137</f>
        <v>1.622754491017964E-5</v>
      </c>
      <c r="J1137">
        <f>77/1250000/16.7</f>
        <v>3.6886227544910185E-6</v>
      </c>
      <c r="K1137">
        <f>387/750000/16.7</f>
        <v>3.0898203592814368E-5</v>
      </c>
    </row>
    <row r="1138" spans="1:11" hidden="1" x14ac:dyDescent="0.2">
      <c r="A1138" t="s">
        <v>60</v>
      </c>
      <c r="B1138">
        <v>8.6651209802368515E-11</v>
      </c>
      <c r="D1138" t="s">
        <v>14</v>
      </c>
      <c r="E1138" t="s">
        <v>9</v>
      </c>
      <c r="F1138" t="s">
        <v>15</v>
      </c>
      <c r="H1138">
        <v>0</v>
      </c>
    </row>
    <row r="1139" spans="1:11" hidden="1" x14ac:dyDescent="0.2">
      <c r="A1139" t="s">
        <v>255</v>
      </c>
      <c r="B1139">
        <v>7.891795688303974E-8</v>
      </c>
      <c r="D1139" t="s">
        <v>118</v>
      </c>
      <c r="E1139" t="s">
        <v>9</v>
      </c>
      <c r="F1139" t="s">
        <v>15</v>
      </c>
      <c r="H1139">
        <v>0</v>
      </c>
    </row>
    <row r="1140" spans="1:11" hidden="1" x14ac:dyDescent="0.2">
      <c r="A1140" t="s">
        <v>81</v>
      </c>
      <c r="B1140">
        <v>2.8306061868773727E-9</v>
      </c>
      <c r="D1140" t="s">
        <v>14</v>
      </c>
      <c r="E1140" t="s">
        <v>9</v>
      </c>
      <c r="F1140" t="s">
        <v>15</v>
      </c>
      <c r="H1140">
        <v>0</v>
      </c>
    </row>
    <row r="1141" spans="1:11" hidden="1" x14ac:dyDescent="0.2">
      <c r="A1141" t="s">
        <v>50</v>
      </c>
      <c r="B1141">
        <v>3.9570719143081625E-9</v>
      </c>
      <c r="D1141" t="s">
        <v>14</v>
      </c>
      <c r="E1141" t="s">
        <v>9</v>
      </c>
      <c r="F1141" t="s">
        <v>15</v>
      </c>
      <c r="H1141">
        <v>0</v>
      </c>
    </row>
    <row r="1142" spans="1:11" hidden="1" x14ac:dyDescent="0.2">
      <c r="A1142" t="s">
        <v>49</v>
      </c>
      <c r="B1142">
        <v>7.9273222551331606E-6</v>
      </c>
      <c r="D1142" t="s">
        <v>14</v>
      </c>
      <c r="E1142" t="s">
        <v>9</v>
      </c>
      <c r="F1142" t="s">
        <v>15</v>
      </c>
      <c r="H1142">
        <v>0</v>
      </c>
    </row>
    <row r="1143" spans="1:11" hidden="1" x14ac:dyDescent="0.2">
      <c r="A1143" t="s">
        <v>48</v>
      </c>
      <c r="B1143">
        <v>5.1124213783397438E-9</v>
      </c>
      <c r="D1143" t="s">
        <v>14</v>
      </c>
      <c r="E1143" t="s">
        <v>9</v>
      </c>
      <c r="F1143" t="s">
        <v>15</v>
      </c>
      <c r="H1143">
        <v>0</v>
      </c>
    </row>
    <row r="1144" spans="1:11" hidden="1" x14ac:dyDescent="0.2">
      <c r="A1144" t="s">
        <v>181</v>
      </c>
      <c r="B1144">
        <v>8.3875030178923751E-5</v>
      </c>
      <c r="D1144" t="s">
        <v>118</v>
      </c>
      <c r="E1144" t="s">
        <v>9</v>
      </c>
      <c r="F1144" t="s">
        <v>15</v>
      </c>
      <c r="H1144">
        <v>0</v>
      </c>
    </row>
    <row r="1145" spans="1:11" hidden="1" x14ac:dyDescent="0.2">
      <c r="A1145" t="s">
        <v>181</v>
      </c>
      <c r="B1145">
        <v>1.0801510989610235E-5</v>
      </c>
      <c r="D1145" t="s">
        <v>14</v>
      </c>
      <c r="E1145" t="s">
        <v>9</v>
      </c>
      <c r="F1145" t="s">
        <v>15</v>
      </c>
      <c r="H1145">
        <v>0</v>
      </c>
    </row>
    <row r="1146" spans="1:11" hidden="1" x14ac:dyDescent="0.2">
      <c r="A1146" t="s">
        <v>77</v>
      </c>
      <c r="B1146">
        <v>1.6174892496442126E-9</v>
      </c>
      <c r="D1146" t="s">
        <v>14</v>
      </c>
      <c r="E1146" t="s">
        <v>9</v>
      </c>
      <c r="F1146" t="s">
        <v>15</v>
      </c>
      <c r="H1146">
        <v>0</v>
      </c>
    </row>
    <row r="1147" spans="1:11" hidden="1" x14ac:dyDescent="0.2">
      <c r="A1147" t="s">
        <v>59</v>
      </c>
      <c r="B1147">
        <v>2.888373660078951E-7</v>
      </c>
      <c r="D1147" t="s">
        <v>14</v>
      </c>
      <c r="E1147" t="s">
        <v>9</v>
      </c>
      <c r="F1147" t="s">
        <v>15</v>
      </c>
      <c r="H1147">
        <v>0</v>
      </c>
    </row>
    <row r="1148" spans="1:11" hidden="1" x14ac:dyDescent="0.2">
      <c r="A1148" t="s">
        <v>242</v>
      </c>
      <c r="B1148">
        <v>7.63619826432997E-7</v>
      </c>
      <c r="D1148" t="s">
        <v>14</v>
      </c>
      <c r="E1148" t="s">
        <v>9</v>
      </c>
      <c r="F1148" t="s">
        <v>15</v>
      </c>
      <c r="H1148">
        <v>0</v>
      </c>
    </row>
    <row r="1149" spans="1:11" hidden="1" x14ac:dyDescent="0.2">
      <c r="A1149" t="s">
        <v>62</v>
      </c>
      <c r="B1149">
        <v>2.4262338744663193E-8</v>
      </c>
      <c r="D1149" t="s">
        <v>14</v>
      </c>
      <c r="E1149" t="s">
        <v>9</v>
      </c>
      <c r="F1149" t="s">
        <v>15</v>
      </c>
      <c r="H1149">
        <v>0</v>
      </c>
    </row>
    <row r="1150" spans="1:11" hidden="1" x14ac:dyDescent="0.2">
      <c r="A1150" t="s">
        <v>241</v>
      </c>
      <c r="B1150">
        <v>3.9657281817228329E-7</v>
      </c>
      <c r="D1150" t="s">
        <v>14</v>
      </c>
      <c r="E1150" t="s">
        <v>9</v>
      </c>
      <c r="F1150" t="s">
        <v>15</v>
      </c>
      <c r="H1150">
        <v>0</v>
      </c>
    </row>
    <row r="1151" spans="1:11" hidden="1" x14ac:dyDescent="0.2">
      <c r="A1151" t="s">
        <v>124</v>
      </c>
      <c r="B1151">
        <f>2.74*B1135</f>
        <v>5.7684210526315789E-2</v>
      </c>
      <c r="D1151" t="s">
        <v>118</v>
      </c>
      <c r="E1151" t="s">
        <v>9</v>
      </c>
      <c r="F1151" t="s">
        <v>15</v>
      </c>
      <c r="H1151">
        <v>0</v>
      </c>
    </row>
    <row r="1152" spans="1:11" hidden="1" x14ac:dyDescent="0.2">
      <c r="A1152" t="s">
        <v>70</v>
      </c>
      <c r="B1152">
        <v>2.9407627408218493E-5</v>
      </c>
      <c r="D1152" t="s">
        <v>14</v>
      </c>
      <c r="E1152" t="s">
        <v>9</v>
      </c>
      <c r="F1152" t="s">
        <v>15</v>
      </c>
      <c r="H1152">
        <v>0</v>
      </c>
    </row>
    <row r="1153" spans="1:12" hidden="1" x14ac:dyDescent="0.2">
      <c r="A1153" t="s">
        <v>82</v>
      </c>
      <c r="B1153">
        <v>1.1553494640315805E-9</v>
      </c>
      <c r="D1153" t="s">
        <v>14</v>
      </c>
      <c r="E1153" t="s">
        <v>9</v>
      </c>
      <c r="F1153" t="s">
        <v>15</v>
      </c>
      <c r="H1153">
        <v>0</v>
      </c>
    </row>
    <row r="1154" spans="1:12" hidden="1" x14ac:dyDescent="0.2">
      <c r="A1154" t="s">
        <v>256</v>
      </c>
      <c r="B1154">
        <v>1.1740772587352886E-5</v>
      </c>
      <c r="D1154" t="s">
        <v>14</v>
      </c>
      <c r="E1154" t="s">
        <v>9</v>
      </c>
      <c r="F1154" t="s">
        <v>15</v>
      </c>
      <c r="H1154">
        <v>0</v>
      </c>
    </row>
    <row r="1155" spans="1:12" hidden="1" x14ac:dyDescent="0.2">
      <c r="A1155" t="s">
        <v>73</v>
      </c>
      <c r="B1155">
        <v>1.7330241960473703E-10</v>
      </c>
      <c r="D1155" t="s">
        <v>14</v>
      </c>
      <c r="E1155" t="s">
        <v>9</v>
      </c>
      <c r="F1155" t="s">
        <v>15</v>
      </c>
      <c r="H1155">
        <v>0</v>
      </c>
    </row>
    <row r="1156" spans="1:12" hidden="1" x14ac:dyDescent="0.2">
      <c r="A1156" t="s">
        <v>79</v>
      </c>
      <c r="B1156">
        <v>2.8883736600789512E-11</v>
      </c>
      <c r="D1156" t="s">
        <v>14</v>
      </c>
      <c r="E1156" t="s">
        <v>9</v>
      </c>
      <c r="F1156" t="s">
        <v>15</v>
      </c>
      <c r="H1156">
        <v>0</v>
      </c>
    </row>
    <row r="1157" spans="1:12" hidden="1" x14ac:dyDescent="0.2">
      <c r="A1157" t="s">
        <v>63</v>
      </c>
      <c r="B1157">
        <v>8.6651209802368528E-10</v>
      </c>
      <c r="D1157" t="s">
        <v>14</v>
      </c>
      <c r="E1157" t="s">
        <v>9</v>
      </c>
      <c r="F1157" t="s">
        <v>15</v>
      </c>
      <c r="H1157">
        <v>0</v>
      </c>
    </row>
    <row r="1158" spans="1:12" hidden="1" x14ac:dyDescent="0.2">
      <c r="A1158" t="s">
        <v>52</v>
      </c>
      <c r="B1158">
        <v>4.3325604901184269E-10</v>
      </c>
      <c r="D1158" t="s">
        <v>14</v>
      </c>
      <c r="E1158" t="s">
        <v>9</v>
      </c>
      <c r="F1158" t="s">
        <v>15</v>
      </c>
      <c r="H1158">
        <v>0</v>
      </c>
    </row>
    <row r="1159" spans="1:12" hidden="1" x14ac:dyDescent="0.2">
      <c r="A1159" t="s">
        <v>125</v>
      </c>
      <c r="B1159">
        <v>4.4309095397735818E-5</v>
      </c>
      <c r="D1159" t="s">
        <v>14</v>
      </c>
      <c r="E1159" t="s">
        <v>9</v>
      </c>
      <c r="F1159" t="s">
        <v>15</v>
      </c>
      <c r="H1159">
        <v>0</v>
      </c>
    </row>
    <row r="1160" spans="1:12" hidden="1" x14ac:dyDescent="0.2">
      <c r="A1160" t="s">
        <v>74</v>
      </c>
      <c r="B1160">
        <v>2.8883736600789513E-10</v>
      </c>
      <c r="D1160" t="s">
        <v>14</v>
      </c>
      <c r="E1160" t="s">
        <v>9</v>
      </c>
      <c r="F1160" t="s">
        <v>15</v>
      </c>
      <c r="H1160">
        <v>0</v>
      </c>
    </row>
    <row r="1161" spans="1:12" hidden="1" x14ac:dyDescent="0.2">
      <c r="A1161" t="s">
        <v>46</v>
      </c>
      <c r="B1161">
        <v>1.3199867626560807E-8</v>
      </c>
      <c r="D1161" t="s">
        <v>14</v>
      </c>
      <c r="E1161" t="s">
        <v>9</v>
      </c>
      <c r="F1161" t="s">
        <v>15</v>
      </c>
      <c r="H1161">
        <v>0</v>
      </c>
    </row>
    <row r="1162" spans="1:12" hidden="1" x14ac:dyDescent="0.2"/>
    <row r="1163" spans="1:12" hidden="1" x14ac:dyDescent="0.2">
      <c r="A1163" s="1" t="s">
        <v>2</v>
      </c>
      <c r="B1163" s="1" t="s">
        <v>96</v>
      </c>
      <c r="C1163" s="2"/>
      <c r="D1163" s="2"/>
      <c r="E1163" s="2"/>
      <c r="F1163" s="2"/>
      <c r="G1163" s="2"/>
      <c r="H1163" s="2"/>
    </row>
    <row r="1164" spans="1:12" hidden="1" x14ac:dyDescent="0.2">
      <c r="A1164" s="2" t="s">
        <v>3</v>
      </c>
      <c r="B1164" s="2" t="s">
        <v>18</v>
      </c>
      <c r="C1164" s="2"/>
      <c r="D1164" s="2"/>
      <c r="E1164" s="2"/>
      <c r="F1164" s="2"/>
      <c r="G1164" s="2"/>
      <c r="H1164" s="2"/>
      <c r="I1164" s="2"/>
      <c r="J1164" s="2"/>
      <c r="K1164" s="2"/>
      <c r="L1164" s="2"/>
    </row>
    <row r="1165" spans="1:12" hidden="1" x14ac:dyDescent="0.2">
      <c r="A1165" s="2" t="s">
        <v>4</v>
      </c>
      <c r="B1165" s="2">
        <v>1</v>
      </c>
      <c r="C1165" s="2"/>
      <c r="D1165" s="2"/>
      <c r="E1165" s="2"/>
      <c r="F1165" s="2"/>
      <c r="G1165" s="2"/>
      <c r="H1165" s="2"/>
      <c r="I1165" s="2"/>
      <c r="J1165" s="2"/>
      <c r="K1165" s="2"/>
      <c r="L1165" s="2"/>
    </row>
    <row r="1166" spans="1:12" hidden="1" x14ac:dyDescent="0.2">
      <c r="A1166" s="2" t="s">
        <v>5</v>
      </c>
      <c r="B1166" s="2" t="s">
        <v>1</v>
      </c>
      <c r="C1166" s="2"/>
      <c r="D1166" s="2"/>
      <c r="E1166" s="2"/>
      <c r="F1166" s="2"/>
      <c r="G1166" s="2"/>
      <c r="H1166" s="2"/>
      <c r="I1166" s="2"/>
      <c r="J1166" s="2"/>
    </row>
    <row r="1167" spans="1:12" hidden="1" x14ac:dyDescent="0.2">
      <c r="A1167" s="2" t="s">
        <v>6</v>
      </c>
      <c r="B1167" s="2" t="s">
        <v>7</v>
      </c>
      <c r="C1167" s="2"/>
      <c r="D1167" s="2"/>
      <c r="E1167" s="2"/>
      <c r="F1167" s="2"/>
      <c r="G1167" s="2"/>
      <c r="H1167" s="2"/>
      <c r="I1167" s="2"/>
      <c r="J1167" s="2"/>
      <c r="K1167" s="2"/>
      <c r="L1167" s="2"/>
    </row>
    <row r="1168" spans="1:12" hidden="1" x14ac:dyDescent="0.2">
      <c r="A1168" s="2" t="s">
        <v>8</v>
      </c>
      <c r="B1168" s="2" t="s">
        <v>17</v>
      </c>
      <c r="C1168" s="2"/>
      <c r="D1168" s="2"/>
      <c r="E1168" s="2"/>
      <c r="F1168" s="2"/>
      <c r="G1168" s="2"/>
      <c r="H1168" s="2"/>
      <c r="I1168" s="2"/>
      <c r="J1168" s="2"/>
      <c r="K1168" s="2"/>
      <c r="L1168" s="2"/>
    </row>
    <row r="1169" spans="1:12" hidden="1" x14ac:dyDescent="0.2">
      <c r="A1169" s="1" t="s">
        <v>10</v>
      </c>
      <c r="B1169" s="2"/>
      <c r="C1169" s="2"/>
      <c r="D1169" s="2"/>
      <c r="E1169" s="2"/>
      <c r="F1169" s="2"/>
      <c r="G1169" s="2"/>
      <c r="H1169" s="2"/>
      <c r="I1169" s="2"/>
      <c r="J1169" s="2"/>
      <c r="K1169" s="2"/>
      <c r="L1169" s="2"/>
    </row>
    <row r="1170" spans="1:12" hidden="1" x14ac:dyDescent="0.2">
      <c r="A1170" s="2" t="s">
        <v>11</v>
      </c>
      <c r="B1170" s="2" t="s">
        <v>12</v>
      </c>
      <c r="C1170" s="2" t="s">
        <v>3</v>
      </c>
      <c r="D1170" s="2" t="s">
        <v>8</v>
      </c>
      <c r="E1170" s="2" t="s">
        <v>13</v>
      </c>
      <c r="F1170" s="2" t="s">
        <v>6</v>
      </c>
      <c r="G1170" s="2" t="s">
        <v>5</v>
      </c>
      <c r="H1170" s="2"/>
      <c r="I1170" s="2"/>
      <c r="J1170" s="2"/>
      <c r="K1170" s="2"/>
    </row>
    <row r="1171" spans="1:12" hidden="1" x14ac:dyDescent="0.2">
      <c r="A1171" s="2" t="str">
        <f>B1163</f>
        <v>kerosene, burned in aircraft</v>
      </c>
      <c r="B1171" s="2">
        <v>1</v>
      </c>
      <c r="C1171" s="2" t="str">
        <f>B1164</f>
        <v>RER</v>
      </c>
      <c r="D1171" s="2" t="str">
        <f>B1168</f>
        <v>megajoule</v>
      </c>
      <c r="E1171" s="2"/>
      <c r="F1171" s="2" t="s">
        <v>19</v>
      </c>
      <c r="G1171" s="2" t="str">
        <f>B1166</f>
        <v>heat</v>
      </c>
      <c r="H1171" s="2"/>
      <c r="I1171" s="2"/>
      <c r="J1171" s="2"/>
      <c r="K1171" s="2"/>
      <c r="L1171" s="2"/>
    </row>
    <row r="1172" spans="1:12" hidden="1" x14ac:dyDescent="0.2">
      <c r="A1172" t="s">
        <v>97</v>
      </c>
      <c r="B1172">
        <f>1/43</f>
        <v>2.3255813953488372E-2</v>
      </c>
      <c r="C1172" t="s">
        <v>27</v>
      </c>
      <c r="D1172" t="s">
        <v>9</v>
      </c>
      <c r="F1172" t="s">
        <v>23</v>
      </c>
      <c r="G1172" t="s">
        <v>98</v>
      </c>
    </row>
    <row r="1173" spans="1:12" hidden="1" x14ac:dyDescent="0.2">
      <c r="A1173" t="s">
        <v>53</v>
      </c>
      <c r="B1173" s="3">
        <v>2.1198518564846293E-10</v>
      </c>
      <c r="D1173" t="s">
        <v>9</v>
      </c>
      <c r="E1173" t="s">
        <v>100</v>
      </c>
      <c r="F1173" s="2" t="s">
        <v>15</v>
      </c>
      <c r="H1173" s="3"/>
    </row>
    <row r="1174" spans="1:12" hidden="1" x14ac:dyDescent="0.2">
      <c r="A1174" t="s">
        <v>53</v>
      </c>
      <c r="B1174" s="3">
        <v>2.0573376279857471E-11</v>
      </c>
      <c r="D1174" t="s">
        <v>9</v>
      </c>
      <c r="E1174" t="s">
        <v>101</v>
      </c>
      <c r="F1174" s="2" t="s">
        <v>15</v>
      </c>
      <c r="H1174" s="3"/>
    </row>
    <row r="1175" spans="1:12" hidden="1" x14ac:dyDescent="0.2">
      <c r="A1175" t="s">
        <v>54</v>
      </c>
      <c r="B1175">
        <v>6.6068583902493483E-2</v>
      </c>
      <c r="D1175" t="s">
        <v>9</v>
      </c>
      <c r="E1175" t="s">
        <v>100</v>
      </c>
      <c r="F1175" s="2" t="s">
        <v>15</v>
      </c>
      <c r="H1175" s="3"/>
    </row>
    <row r="1176" spans="1:12" hidden="1" x14ac:dyDescent="0.2">
      <c r="A1176" t="s">
        <v>54</v>
      </c>
      <c r="B1176">
        <v>6.4120361938797945E-3</v>
      </c>
      <c r="D1176" t="s">
        <v>9</v>
      </c>
      <c r="E1176" t="s">
        <v>101</v>
      </c>
      <c r="F1176" s="2" t="s">
        <v>15</v>
      </c>
      <c r="H1176" s="3"/>
    </row>
    <row r="1177" spans="1:12" hidden="1" x14ac:dyDescent="0.2">
      <c r="A1177" t="s">
        <v>55</v>
      </c>
      <c r="B1177" s="3">
        <v>4.9620580872355555E-5</v>
      </c>
      <c r="D1177" t="s">
        <v>9</v>
      </c>
      <c r="E1177" t="s">
        <v>100</v>
      </c>
      <c r="F1177" s="2" t="s">
        <v>15</v>
      </c>
      <c r="H1177" s="3"/>
    </row>
    <row r="1178" spans="1:12" hidden="1" x14ac:dyDescent="0.2">
      <c r="A1178" t="s">
        <v>55</v>
      </c>
      <c r="B1178" s="3">
        <v>4.8157339611827094E-6</v>
      </c>
      <c r="D1178" t="s">
        <v>9</v>
      </c>
      <c r="E1178" t="s">
        <v>101</v>
      </c>
      <c r="F1178" s="2" t="s">
        <v>15</v>
      </c>
      <c r="H1178" s="3"/>
    </row>
    <row r="1179" spans="1:12" hidden="1" x14ac:dyDescent="0.2">
      <c r="A1179" t="s">
        <v>56</v>
      </c>
      <c r="B1179" s="3">
        <v>1.0599259282423148E-9</v>
      </c>
      <c r="D1179" t="s">
        <v>9</v>
      </c>
      <c r="E1179" t="s">
        <v>100</v>
      </c>
      <c r="F1179" s="2" t="s">
        <v>15</v>
      </c>
      <c r="H1179" s="3"/>
    </row>
    <row r="1180" spans="1:12" hidden="1" x14ac:dyDescent="0.2">
      <c r="A1180" t="s">
        <v>56</v>
      </c>
      <c r="B1180" s="3">
        <v>1.0286688139928735E-10</v>
      </c>
      <c r="D1180" t="s">
        <v>9</v>
      </c>
      <c r="E1180" t="s">
        <v>101</v>
      </c>
      <c r="F1180" s="2" t="s">
        <v>15</v>
      </c>
      <c r="H1180" s="3"/>
    </row>
    <row r="1181" spans="1:12" hidden="1" x14ac:dyDescent="0.2">
      <c r="A1181" t="s">
        <v>58</v>
      </c>
      <c r="B1181" s="3">
        <v>3.6037375961879753E-8</v>
      </c>
      <c r="D1181" t="s">
        <v>9</v>
      </c>
      <c r="E1181" t="s">
        <v>100</v>
      </c>
      <c r="F1181" s="2" t="s">
        <v>15</v>
      </c>
      <c r="H1181" s="3"/>
    </row>
    <row r="1182" spans="1:12" hidden="1" x14ac:dyDescent="0.2">
      <c r="A1182" t="s">
        <v>58</v>
      </c>
      <c r="B1182" s="3">
        <v>3.4974704476304713E-9</v>
      </c>
      <c r="D1182" t="s">
        <v>9</v>
      </c>
      <c r="E1182" t="s">
        <v>101</v>
      </c>
      <c r="F1182" s="2" t="s">
        <v>15</v>
      </c>
      <c r="H1182" s="3"/>
    </row>
    <row r="1183" spans="1:12" hidden="1" x14ac:dyDescent="0.2">
      <c r="A1183" t="s">
        <v>64</v>
      </c>
      <c r="B1183" s="3">
        <v>4.2396949131060127E-7</v>
      </c>
      <c r="D1183" t="s">
        <v>9</v>
      </c>
      <c r="E1183" t="s">
        <v>100</v>
      </c>
      <c r="F1183" s="2" t="s">
        <v>15</v>
      </c>
      <c r="H1183" s="3"/>
    </row>
    <row r="1184" spans="1:12" hidden="1" x14ac:dyDescent="0.2">
      <c r="A1184" t="s">
        <v>64</v>
      </c>
      <c r="B1184" s="3">
        <v>4.1146752559714943E-8</v>
      </c>
      <c r="D1184" t="s">
        <v>9</v>
      </c>
      <c r="E1184" t="s">
        <v>101</v>
      </c>
      <c r="F1184" s="2" t="s">
        <v>15</v>
      </c>
      <c r="H1184" s="3"/>
    </row>
    <row r="1185" spans="1:8" hidden="1" x14ac:dyDescent="0.2">
      <c r="A1185" t="s">
        <v>65</v>
      </c>
      <c r="B1185" s="3">
        <v>1.4838945395665915E-12</v>
      </c>
      <c r="D1185" t="s">
        <v>9</v>
      </c>
      <c r="E1185" t="s">
        <v>100</v>
      </c>
      <c r="F1185" s="2" t="s">
        <v>15</v>
      </c>
      <c r="H1185" s="3"/>
    </row>
    <row r="1186" spans="1:8" hidden="1" x14ac:dyDescent="0.2">
      <c r="A1186" t="s">
        <v>65</v>
      </c>
      <c r="B1186" s="3">
        <v>1.4401328196447244E-13</v>
      </c>
      <c r="D1186" t="s">
        <v>9</v>
      </c>
      <c r="E1186" t="s">
        <v>101</v>
      </c>
      <c r="F1186" s="2" t="s">
        <v>15</v>
      </c>
      <c r="H1186" s="3"/>
    </row>
    <row r="1187" spans="1:8" hidden="1" x14ac:dyDescent="0.2">
      <c r="A1187" t="s">
        <v>68</v>
      </c>
      <c r="B1187" s="3">
        <v>4.9290146007471967E-6</v>
      </c>
      <c r="D1187" t="s">
        <v>9</v>
      </c>
      <c r="E1187" t="s">
        <v>100</v>
      </c>
      <c r="F1187" s="2" t="s">
        <v>15</v>
      </c>
      <c r="H1187" s="3"/>
    </row>
    <row r="1188" spans="1:8" hidden="1" x14ac:dyDescent="0.2">
      <c r="A1188" t="s">
        <v>68</v>
      </c>
      <c r="B1188" s="3">
        <v>4.7836672595146453E-7</v>
      </c>
      <c r="D1188" t="s">
        <v>9</v>
      </c>
      <c r="E1188" t="s">
        <v>101</v>
      </c>
      <c r="F1188" s="2" t="s">
        <v>15</v>
      </c>
      <c r="H1188" s="3"/>
    </row>
    <row r="1189" spans="1:8" hidden="1" x14ac:dyDescent="0.2">
      <c r="A1189" t="s">
        <v>69</v>
      </c>
      <c r="B1189" s="3">
        <v>1.4838945395665916E-9</v>
      </c>
      <c r="D1189" t="s">
        <v>9</v>
      </c>
      <c r="E1189" t="s">
        <v>100</v>
      </c>
      <c r="F1189" s="2" t="s">
        <v>15</v>
      </c>
      <c r="H1189" s="3"/>
    </row>
    <row r="1190" spans="1:8" hidden="1" x14ac:dyDescent="0.2">
      <c r="A1190" t="s">
        <v>69</v>
      </c>
      <c r="B1190" s="3">
        <v>1.4401328196447246E-10</v>
      </c>
      <c r="D1190" t="s">
        <v>9</v>
      </c>
      <c r="E1190" t="s">
        <v>101</v>
      </c>
      <c r="F1190" s="2" t="s">
        <v>15</v>
      </c>
      <c r="H1190" s="3"/>
    </row>
    <row r="1191" spans="1:8" hidden="1" x14ac:dyDescent="0.2">
      <c r="A1191" t="s">
        <v>70</v>
      </c>
      <c r="B1191">
        <v>3.0006653682198702E-4</v>
      </c>
      <c r="D1191" t="s">
        <v>9</v>
      </c>
      <c r="E1191" t="s">
        <v>100</v>
      </c>
      <c r="F1191" s="2" t="s">
        <v>15</v>
      </c>
      <c r="H1191" s="3"/>
    </row>
    <row r="1192" spans="1:8" hidden="1" x14ac:dyDescent="0.2">
      <c r="A1192" t="s">
        <v>70</v>
      </c>
      <c r="B1192" s="3">
        <v>2.9121827432823326E-5</v>
      </c>
      <c r="D1192" t="s">
        <v>9</v>
      </c>
      <c r="E1192" t="s">
        <v>101</v>
      </c>
      <c r="F1192" s="2" t="s">
        <v>15</v>
      </c>
      <c r="H1192" s="3"/>
    </row>
    <row r="1193" spans="1:8" hidden="1" x14ac:dyDescent="0.2">
      <c r="A1193" t="s">
        <v>72</v>
      </c>
      <c r="B1193" s="3">
        <v>3.8963858482936672E-6</v>
      </c>
      <c r="D1193" t="s">
        <v>9</v>
      </c>
      <c r="E1193" t="s">
        <v>100</v>
      </c>
      <c r="F1193" s="2" t="s">
        <v>15</v>
      </c>
      <c r="H1193" s="3"/>
    </row>
    <row r="1194" spans="1:8" hidden="1" x14ac:dyDescent="0.2">
      <c r="A1194" t="s">
        <v>72</v>
      </c>
      <c r="B1194" s="3">
        <v>3.7814860338919342E-7</v>
      </c>
      <c r="D1194" t="s">
        <v>9</v>
      </c>
      <c r="E1194" t="s">
        <v>101</v>
      </c>
      <c r="F1194" s="2" t="s">
        <v>15</v>
      </c>
      <c r="H1194" s="3"/>
    </row>
    <row r="1195" spans="1:8" hidden="1" x14ac:dyDescent="0.2">
      <c r="A1195" t="s">
        <v>76</v>
      </c>
      <c r="B1195" s="3">
        <v>2.1198518564846293E-10</v>
      </c>
      <c r="D1195" t="s">
        <v>9</v>
      </c>
      <c r="E1195" t="s">
        <v>100</v>
      </c>
      <c r="F1195" s="2" t="s">
        <v>15</v>
      </c>
      <c r="H1195" s="3"/>
    </row>
    <row r="1196" spans="1:8" hidden="1" x14ac:dyDescent="0.2">
      <c r="A1196" t="s">
        <v>76</v>
      </c>
      <c r="B1196" s="3">
        <v>2.0573376279857471E-11</v>
      </c>
      <c r="D1196" t="s">
        <v>9</v>
      </c>
      <c r="E1196" t="s">
        <v>101</v>
      </c>
      <c r="F1196" s="2" t="s">
        <v>15</v>
      </c>
      <c r="H1196" s="3"/>
    </row>
    <row r="1197" spans="1:8" hidden="1" x14ac:dyDescent="0.2">
      <c r="A1197" t="s">
        <v>78</v>
      </c>
      <c r="B1197" s="3">
        <v>1.7806699275346112E-5</v>
      </c>
      <c r="D1197" t="s">
        <v>9</v>
      </c>
      <c r="E1197" t="s">
        <v>100</v>
      </c>
      <c r="F1197" s="2" t="s">
        <v>15</v>
      </c>
      <c r="H1197" s="3"/>
    </row>
    <row r="1198" spans="1:8" hidden="1" x14ac:dyDescent="0.2">
      <c r="A1198" t="s">
        <v>78</v>
      </c>
      <c r="B1198" s="3">
        <v>1.7281611435463185E-6</v>
      </c>
      <c r="D1198" t="s">
        <v>9</v>
      </c>
      <c r="E1198" t="s">
        <v>101</v>
      </c>
      <c r="F1198" s="2" t="s">
        <v>15</v>
      </c>
      <c r="H1198" s="3"/>
    </row>
    <row r="1199" spans="1:8" hidden="1" x14ac:dyDescent="0.2">
      <c r="A1199" t="s">
        <v>99</v>
      </c>
      <c r="B1199" s="3">
        <v>1.6219731937580282E-7</v>
      </c>
      <c r="D1199" s="2" t="s">
        <v>95</v>
      </c>
      <c r="E1199" t="s">
        <v>100</v>
      </c>
      <c r="F1199" s="2" t="s">
        <v>15</v>
      </c>
      <c r="H1199" s="3"/>
    </row>
    <row r="1200" spans="1:8" hidden="1" x14ac:dyDescent="0.2">
      <c r="A1200" t="s">
        <v>99</v>
      </c>
      <c r="B1200" s="3">
        <v>1.574145937016555E-8</v>
      </c>
      <c r="D1200" s="2" t="s">
        <v>95</v>
      </c>
      <c r="E1200" t="s">
        <v>101</v>
      </c>
      <c r="F1200" s="2" t="s">
        <v>15</v>
      </c>
      <c r="H1200" s="3"/>
    </row>
    <row r="1201" spans="1:12" hidden="1" x14ac:dyDescent="0.2">
      <c r="A1201" t="s">
        <v>80</v>
      </c>
      <c r="B1201" s="3">
        <v>2.1198518564846295E-7</v>
      </c>
      <c r="D1201" t="s">
        <v>9</v>
      </c>
      <c r="E1201" t="s">
        <v>100</v>
      </c>
      <c r="F1201" s="2" t="s">
        <v>15</v>
      </c>
      <c r="H1201" s="3"/>
    </row>
    <row r="1202" spans="1:12" hidden="1" x14ac:dyDescent="0.2">
      <c r="A1202" t="s">
        <v>80</v>
      </c>
      <c r="B1202" s="3">
        <v>2.0573376279857471E-8</v>
      </c>
      <c r="D1202" t="s">
        <v>9</v>
      </c>
      <c r="E1202" t="s">
        <v>101</v>
      </c>
      <c r="F1202" s="2" t="s">
        <v>15</v>
      </c>
      <c r="H1202" s="3"/>
    </row>
    <row r="1203" spans="1:12" hidden="1" x14ac:dyDescent="0.2"/>
    <row r="1204" spans="1:12" hidden="1" x14ac:dyDescent="0.2">
      <c r="A1204" s="1" t="s">
        <v>2</v>
      </c>
      <c r="B1204" s="1" t="s">
        <v>316</v>
      </c>
      <c r="C1204" s="2"/>
      <c r="D1204" s="2"/>
      <c r="E1204" s="2"/>
      <c r="F1204" s="2"/>
      <c r="G1204" s="2"/>
      <c r="H1204" s="2"/>
    </row>
    <row r="1205" spans="1:12" hidden="1" x14ac:dyDescent="0.2">
      <c r="A1205" s="2" t="s">
        <v>3</v>
      </c>
      <c r="B1205" s="2" t="s">
        <v>18</v>
      </c>
      <c r="C1205" s="2"/>
      <c r="D1205" s="2"/>
      <c r="E1205" s="2"/>
      <c r="F1205" s="2"/>
      <c r="G1205" s="2"/>
      <c r="H1205" s="2"/>
      <c r="I1205" s="2"/>
      <c r="J1205" s="2"/>
      <c r="K1205" s="2"/>
      <c r="L1205" s="2"/>
    </row>
    <row r="1206" spans="1:12" hidden="1" x14ac:dyDescent="0.2">
      <c r="A1206" s="2" t="s">
        <v>4</v>
      </c>
      <c r="B1206" s="2">
        <v>1</v>
      </c>
      <c r="C1206" s="2"/>
      <c r="D1206" s="2"/>
      <c r="E1206" s="2"/>
      <c r="F1206" s="2"/>
      <c r="G1206" s="2"/>
      <c r="H1206" s="2"/>
      <c r="I1206" s="2"/>
      <c r="J1206" s="2"/>
      <c r="K1206" s="2"/>
      <c r="L1206" s="2"/>
    </row>
    <row r="1207" spans="1:12" hidden="1" x14ac:dyDescent="0.2">
      <c r="A1207" s="2" t="s">
        <v>5</v>
      </c>
      <c r="B1207" s="2" t="s">
        <v>1</v>
      </c>
      <c r="C1207" s="2"/>
      <c r="D1207" s="2"/>
      <c r="E1207" s="2"/>
      <c r="F1207" s="2"/>
      <c r="G1207" s="2"/>
      <c r="H1207" s="2"/>
      <c r="I1207" s="2"/>
      <c r="J1207" s="2"/>
    </row>
    <row r="1208" spans="1:12" hidden="1" x14ac:dyDescent="0.2">
      <c r="A1208" s="2" t="s">
        <v>6</v>
      </c>
      <c r="B1208" s="2" t="s">
        <v>7</v>
      </c>
      <c r="C1208" s="2"/>
      <c r="D1208" s="2"/>
      <c r="E1208" s="2"/>
      <c r="F1208" s="2"/>
      <c r="G1208" s="2"/>
      <c r="H1208" s="2"/>
      <c r="I1208" s="2"/>
      <c r="J1208" s="2"/>
      <c r="K1208" s="2"/>
      <c r="L1208" s="2"/>
    </row>
    <row r="1209" spans="1:12" hidden="1" x14ac:dyDescent="0.2">
      <c r="A1209" s="2" t="s">
        <v>8</v>
      </c>
      <c r="B1209" s="2" t="s">
        <v>17</v>
      </c>
      <c r="C1209" s="2"/>
      <c r="D1209" s="2"/>
      <c r="E1209" s="2"/>
      <c r="F1209" s="2"/>
      <c r="G1209" s="2"/>
      <c r="H1209" s="2"/>
      <c r="I1209" s="2"/>
      <c r="J1209" s="2"/>
      <c r="K1209" s="2"/>
      <c r="L1209" s="2"/>
    </row>
    <row r="1210" spans="1:12" hidden="1" x14ac:dyDescent="0.2">
      <c r="A1210" s="1" t="s">
        <v>10</v>
      </c>
      <c r="B1210" s="2"/>
      <c r="C1210" s="2"/>
      <c r="D1210" s="2"/>
      <c r="E1210" s="2"/>
      <c r="F1210" s="2"/>
      <c r="G1210" s="2"/>
      <c r="H1210" s="2"/>
      <c r="I1210" s="2"/>
      <c r="J1210" s="2"/>
      <c r="K1210" s="2"/>
      <c r="L1210" s="2"/>
    </row>
    <row r="1211" spans="1:12" hidden="1" x14ac:dyDescent="0.2">
      <c r="A1211" s="2" t="s">
        <v>11</v>
      </c>
      <c r="B1211" s="2" t="s">
        <v>12</v>
      </c>
      <c r="C1211" s="2" t="s">
        <v>3</v>
      </c>
      <c r="D1211" s="2" t="s">
        <v>8</v>
      </c>
      <c r="E1211" s="2" t="s">
        <v>13</v>
      </c>
      <c r="F1211" s="2" t="s">
        <v>6</v>
      </c>
      <c r="G1211" s="2" t="s">
        <v>5</v>
      </c>
      <c r="H1211" s="2"/>
      <c r="I1211" s="2"/>
      <c r="J1211" s="2"/>
      <c r="K1211" s="2"/>
    </row>
    <row r="1212" spans="1:12" hidden="1" x14ac:dyDescent="0.2">
      <c r="A1212" s="2" t="str">
        <f>B1204</f>
        <v>kerosene, from biomass, burned in aircraft</v>
      </c>
      <c r="B1212" s="2">
        <v>1</v>
      </c>
      <c r="C1212" s="2" t="str">
        <f>B1205</f>
        <v>RER</v>
      </c>
      <c r="D1212" s="2" t="str">
        <f>B1209</f>
        <v>megajoule</v>
      </c>
      <c r="E1212" s="2"/>
      <c r="F1212" s="2" t="s">
        <v>19</v>
      </c>
      <c r="G1212" s="2" t="str">
        <f>B1207</f>
        <v>heat</v>
      </c>
      <c r="H1212" s="2"/>
      <c r="I1212" s="2"/>
      <c r="J1212" s="2"/>
      <c r="K1212" s="2"/>
      <c r="L1212" s="2"/>
    </row>
    <row r="1213" spans="1:12" hidden="1" x14ac:dyDescent="0.2">
      <c r="A1213" t="s">
        <v>131</v>
      </c>
      <c r="B1213">
        <f>1/43</f>
        <v>2.3255813953488372E-2</v>
      </c>
      <c r="C1213" t="s">
        <v>18</v>
      </c>
      <c r="D1213" t="s">
        <v>9</v>
      </c>
      <c r="F1213" t="s">
        <v>23</v>
      </c>
      <c r="G1213" t="s">
        <v>132</v>
      </c>
    </row>
    <row r="1214" spans="1:12" hidden="1" x14ac:dyDescent="0.2">
      <c r="A1214" t="s">
        <v>53</v>
      </c>
      <c r="B1214" s="3">
        <v>2.1198518564846293E-10</v>
      </c>
      <c r="D1214" t="s">
        <v>9</v>
      </c>
      <c r="E1214" t="s">
        <v>100</v>
      </c>
      <c r="F1214" s="2" t="s">
        <v>15</v>
      </c>
      <c r="H1214" s="3"/>
    </row>
    <row r="1215" spans="1:12" hidden="1" x14ac:dyDescent="0.2">
      <c r="A1215" t="s">
        <v>53</v>
      </c>
      <c r="B1215" s="3">
        <v>2.0573376279857471E-11</v>
      </c>
      <c r="D1215" t="s">
        <v>9</v>
      </c>
      <c r="E1215" t="s">
        <v>101</v>
      </c>
      <c r="F1215" s="2" t="s">
        <v>15</v>
      </c>
      <c r="H1215" s="3"/>
    </row>
    <row r="1216" spans="1:12" hidden="1" x14ac:dyDescent="0.2">
      <c r="A1216" t="s">
        <v>124</v>
      </c>
      <c r="B1216">
        <f>0.0660685839024935+0.00641203619387979</f>
        <v>7.2480620096373294E-2</v>
      </c>
      <c r="D1216" t="s">
        <v>9</v>
      </c>
      <c r="E1216" t="s">
        <v>118</v>
      </c>
      <c r="F1216" s="2" t="s">
        <v>15</v>
      </c>
      <c r="H1216" s="3"/>
    </row>
    <row r="1217" spans="1:8" hidden="1" x14ac:dyDescent="0.2">
      <c r="A1217" t="s">
        <v>125</v>
      </c>
      <c r="B1217" s="3">
        <f>0.0000496205808723556+4.81573396118271E-06</f>
        <v>5.4436314833538314E-5</v>
      </c>
      <c r="D1217" t="s">
        <v>9</v>
      </c>
      <c r="E1217" t="s">
        <v>118</v>
      </c>
      <c r="F1217" s="2" t="s">
        <v>15</v>
      </c>
      <c r="H1217" s="3"/>
    </row>
    <row r="1218" spans="1:8" hidden="1" x14ac:dyDescent="0.2">
      <c r="A1218" t="s">
        <v>56</v>
      </c>
      <c r="B1218" s="3">
        <v>1.0599259282423148E-9</v>
      </c>
      <c r="D1218" t="s">
        <v>9</v>
      </c>
      <c r="E1218" t="s">
        <v>100</v>
      </c>
      <c r="F1218" s="2" t="s">
        <v>15</v>
      </c>
      <c r="H1218" s="3"/>
    </row>
    <row r="1219" spans="1:8" hidden="1" x14ac:dyDescent="0.2">
      <c r="A1219" t="s">
        <v>56</v>
      </c>
      <c r="B1219" s="3">
        <v>1.0286688139928735E-10</v>
      </c>
      <c r="D1219" t="s">
        <v>9</v>
      </c>
      <c r="E1219" t="s">
        <v>101</v>
      </c>
      <c r="F1219" s="2" t="s">
        <v>15</v>
      </c>
      <c r="H1219" s="3"/>
    </row>
    <row r="1220" spans="1:8" hidden="1" x14ac:dyDescent="0.2">
      <c r="A1220" t="s">
        <v>58</v>
      </c>
      <c r="B1220" s="3">
        <v>3.6037375961879753E-8</v>
      </c>
      <c r="D1220" t="s">
        <v>9</v>
      </c>
      <c r="E1220" t="s">
        <v>100</v>
      </c>
      <c r="F1220" s="2" t="s">
        <v>15</v>
      </c>
      <c r="H1220" s="3"/>
    </row>
    <row r="1221" spans="1:8" hidden="1" x14ac:dyDescent="0.2">
      <c r="A1221" t="s">
        <v>58</v>
      </c>
      <c r="B1221" s="3">
        <v>3.4974704476304713E-9</v>
      </c>
      <c r="D1221" t="s">
        <v>9</v>
      </c>
      <c r="E1221" t="s">
        <v>101</v>
      </c>
      <c r="F1221" s="2" t="s">
        <v>15</v>
      </c>
      <c r="H1221" s="3"/>
    </row>
    <row r="1222" spans="1:8" hidden="1" x14ac:dyDescent="0.2">
      <c r="A1222" t="s">
        <v>64</v>
      </c>
      <c r="B1222" s="3">
        <v>4.2396949131060127E-7</v>
      </c>
      <c r="D1222" t="s">
        <v>9</v>
      </c>
      <c r="E1222" t="s">
        <v>100</v>
      </c>
      <c r="F1222" s="2" t="s">
        <v>15</v>
      </c>
      <c r="H1222" s="3"/>
    </row>
    <row r="1223" spans="1:8" hidden="1" x14ac:dyDescent="0.2">
      <c r="A1223" t="s">
        <v>64</v>
      </c>
      <c r="B1223" s="3">
        <v>4.1146752559714943E-8</v>
      </c>
      <c r="D1223" t="s">
        <v>9</v>
      </c>
      <c r="E1223" t="s">
        <v>101</v>
      </c>
      <c r="F1223" s="2" t="s">
        <v>15</v>
      </c>
      <c r="H1223" s="3"/>
    </row>
    <row r="1224" spans="1:8" hidden="1" x14ac:dyDescent="0.2">
      <c r="A1224" t="s">
        <v>65</v>
      </c>
      <c r="B1224" s="3">
        <v>1.4838945395665915E-12</v>
      </c>
      <c r="D1224" t="s">
        <v>9</v>
      </c>
      <c r="E1224" t="s">
        <v>100</v>
      </c>
      <c r="F1224" s="2" t="s">
        <v>15</v>
      </c>
      <c r="H1224" s="3"/>
    </row>
    <row r="1225" spans="1:8" hidden="1" x14ac:dyDescent="0.2">
      <c r="A1225" t="s">
        <v>65</v>
      </c>
      <c r="B1225" s="3">
        <v>1.4401328196447244E-13</v>
      </c>
      <c r="D1225" t="s">
        <v>9</v>
      </c>
      <c r="E1225" t="s">
        <v>101</v>
      </c>
      <c r="F1225" s="2" t="s">
        <v>15</v>
      </c>
      <c r="H1225" s="3"/>
    </row>
    <row r="1226" spans="1:8" hidden="1" x14ac:dyDescent="0.2">
      <c r="A1226" t="s">
        <v>68</v>
      </c>
      <c r="B1226" s="3">
        <v>4.9290146007471967E-6</v>
      </c>
      <c r="D1226" t="s">
        <v>9</v>
      </c>
      <c r="E1226" t="s">
        <v>100</v>
      </c>
      <c r="F1226" s="2" t="s">
        <v>15</v>
      </c>
      <c r="H1226" s="3"/>
    </row>
    <row r="1227" spans="1:8" hidden="1" x14ac:dyDescent="0.2">
      <c r="A1227" t="s">
        <v>68</v>
      </c>
      <c r="B1227" s="3">
        <v>4.7836672595146453E-7</v>
      </c>
      <c r="D1227" t="s">
        <v>9</v>
      </c>
      <c r="E1227" t="s">
        <v>101</v>
      </c>
      <c r="F1227" s="2" t="s">
        <v>15</v>
      </c>
      <c r="H1227" s="3"/>
    </row>
    <row r="1228" spans="1:8" hidden="1" x14ac:dyDescent="0.2">
      <c r="A1228" t="s">
        <v>69</v>
      </c>
      <c r="B1228" s="3">
        <v>1.4838945395665916E-9</v>
      </c>
      <c r="D1228" t="s">
        <v>9</v>
      </c>
      <c r="E1228" t="s">
        <v>100</v>
      </c>
      <c r="F1228" s="2" t="s">
        <v>15</v>
      </c>
      <c r="H1228" s="3"/>
    </row>
    <row r="1229" spans="1:8" hidden="1" x14ac:dyDescent="0.2">
      <c r="A1229" t="s">
        <v>69</v>
      </c>
      <c r="B1229" s="3">
        <v>1.4401328196447246E-10</v>
      </c>
      <c r="D1229" t="s">
        <v>9</v>
      </c>
      <c r="E1229" t="s">
        <v>101</v>
      </c>
      <c r="F1229" s="2" t="s">
        <v>15</v>
      </c>
      <c r="H1229" s="3"/>
    </row>
    <row r="1230" spans="1:8" hidden="1" x14ac:dyDescent="0.2">
      <c r="A1230" t="s">
        <v>70</v>
      </c>
      <c r="B1230">
        <v>3.0006653682198702E-4</v>
      </c>
      <c r="D1230" t="s">
        <v>9</v>
      </c>
      <c r="E1230" t="s">
        <v>100</v>
      </c>
      <c r="F1230" s="2" t="s">
        <v>15</v>
      </c>
      <c r="H1230" s="3"/>
    </row>
    <row r="1231" spans="1:8" hidden="1" x14ac:dyDescent="0.2">
      <c r="A1231" t="s">
        <v>70</v>
      </c>
      <c r="B1231" s="3">
        <v>2.9121827432823326E-5</v>
      </c>
      <c r="D1231" t="s">
        <v>9</v>
      </c>
      <c r="E1231" t="s">
        <v>101</v>
      </c>
      <c r="F1231" s="2" t="s">
        <v>15</v>
      </c>
      <c r="H1231" s="3"/>
    </row>
    <row r="1232" spans="1:8" hidden="1" x14ac:dyDescent="0.2">
      <c r="A1232" t="s">
        <v>72</v>
      </c>
      <c r="B1232" s="3">
        <v>3.8963858482936672E-6</v>
      </c>
      <c r="D1232" t="s">
        <v>9</v>
      </c>
      <c r="E1232" t="s">
        <v>100</v>
      </c>
      <c r="F1232" s="2" t="s">
        <v>15</v>
      </c>
      <c r="H1232" s="3"/>
    </row>
    <row r="1233" spans="1:12" hidden="1" x14ac:dyDescent="0.2">
      <c r="A1233" t="s">
        <v>72</v>
      </c>
      <c r="B1233" s="3">
        <v>3.7814860338919342E-7</v>
      </c>
      <c r="D1233" t="s">
        <v>9</v>
      </c>
      <c r="E1233" t="s">
        <v>101</v>
      </c>
      <c r="F1233" s="2" t="s">
        <v>15</v>
      </c>
      <c r="H1233" s="3"/>
    </row>
    <row r="1234" spans="1:12" hidden="1" x14ac:dyDescent="0.2">
      <c r="A1234" t="s">
        <v>76</v>
      </c>
      <c r="B1234" s="3">
        <v>2.1198518564846293E-10</v>
      </c>
      <c r="D1234" t="s">
        <v>9</v>
      </c>
      <c r="E1234" t="s">
        <v>100</v>
      </c>
      <c r="F1234" s="2" t="s">
        <v>15</v>
      </c>
      <c r="H1234" s="3"/>
    </row>
    <row r="1235" spans="1:12" hidden="1" x14ac:dyDescent="0.2">
      <c r="A1235" t="s">
        <v>76</v>
      </c>
      <c r="B1235" s="3">
        <v>2.0573376279857471E-11</v>
      </c>
      <c r="D1235" t="s">
        <v>9</v>
      </c>
      <c r="E1235" t="s">
        <v>101</v>
      </c>
      <c r="F1235" s="2" t="s">
        <v>15</v>
      </c>
      <c r="H1235" s="3"/>
    </row>
    <row r="1236" spans="1:12" hidden="1" x14ac:dyDescent="0.2">
      <c r="A1236" t="s">
        <v>78</v>
      </c>
      <c r="B1236" s="3">
        <v>1.7806699275346112E-5</v>
      </c>
      <c r="D1236" t="s">
        <v>9</v>
      </c>
      <c r="E1236" t="s">
        <v>100</v>
      </c>
      <c r="F1236" s="2" t="s">
        <v>15</v>
      </c>
      <c r="H1236" s="3"/>
    </row>
    <row r="1237" spans="1:12" hidden="1" x14ac:dyDescent="0.2">
      <c r="A1237" t="s">
        <v>78</v>
      </c>
      <c r="B1237" s="3">
        <v>1.7281611435463185E-6</v>
      </c>
      <c r="D1237" t="s">
        <v>9</v>
      </c>
      <c r="E1237" t="s">
        <v>101</v>
      </c>
      <c r="F1237" s="2" t="s">
        <v>15</v>
      </c>
      <c r="H1237" s="3"/>
    </row>
    <row r="1238" spans="1:12" hidden="1" x14ac:dyDescent="0.2">
      <c r="A1238" t="s">
        <v>99</v>
      </c>
      <c r="B1238" s="3">
        <v>1.6219731937580282E-7</v>
      </c>
      <c r="D1238" s="2" t="s">
        <v>95</v>
      </c>
      <c r="E1238" t="s">
        <v>100</v>
      </c>
      <c r="F1238" s="2" t="s">
        <v>15</v>
      </c>
      <c r="H1238" s="3"/>
    </row>
    <row r="1239" spans="1:12" hidden="1" x14ac:dyDescent="0.2">
      <c r="A1239" t="s">
        <v>99</v>
      </c>
      <c r="B1239" s="3">
        <v>1.574145937016555E-8</v>
      </c>
      <c r="D1239" s="2" t="s">
        <v>95</v>
      </c>
      <c r="E1239" t="s">
        <v>101</v>
      </c>
      <c r="F1239" s="2" t="s">
        <v>15</v>
      </c>
      <c r="H1239" s="3"/>
    </row>
    <row r="1240" spans="1:12" hidden="1" x14ac:dyDescent="0.2">
      <c r="A1240" t="s">
        <v>80</v>
      </c>
      <c r="B1240" s="3">
        <v>2.1198518564846295E-7</v>
      </c>
      <c r="D1240" t="s">
        <v>9</v>
      </c>
      <c r="E1240" t="s">
        <v>100</v>
      </c>
      <c r="F1240" s="2" t="s">
        <v>15</v>
      </c>
      <c r="H1240" s="3"/>
    </row>
    <row r="1241" spans="1:12" hidden="1" x14ac:dyDescent="0.2">
      <c r="A1241" t="s">
        <v>80</v>
      </c>
      <c r="B1241" s="3">
        <v>2.0573376279857471E-8</v>
      </c>
      <c r="D1241" t="s">
        <v>9</v>
      </c>
      <c r="E1241" t="s">
        <v>101</v>
      </c>
      <c r="F1241" s="2" t="s">
        <v>15</v>
      </c>
      <c r="H1241" s="3"/>
    </row>
    <row r="1242" spans="1:12" hidden="1" x14ac:dyDescent="0.2"/>
    <row r="1243" spans="1:12" hidden="1" x14ac:dyDescent="0.2">
      <c r="A1243" s="1" t="s">
        <v>2</v>
      </c>
      <c r="B1243" s="1" t="s">
        <v>291</v>
      </c>
      <c r="C1243" s="2"/>
      <c r="D1243" s="2"/>
      <c r="E1243" s="2"/>
      <c r="F1243" s="2"/>
      <c r="G1243" s="2"/>
      <c r="H1243" s="2"/>
    </row>
    <row r="1244" spans="1:12" hidden="1" x14ac:dyDescent="0.2">
      <c r="A1244" s="2" t="s">
        <v>3</v>
      </c>
      <c r="B1244" s="2" t="s">
        <v>18</v>
      </c>
      <c r="C1244" s="2"/>
      <c r="D1244" s="2"/>
      <c r="E1244" s="2"/>
      <c r="F1244" s="2"/>
      <c r="G1244" s="2"/>
      <c r="H1244" s="2"/>
      <c r="I1244" s="2"/>
      <c r="J1244" s="2"/>
      <c r="K1244" s="2"/>
      <c r="L1244" s="2"/>
    </row>
    <row r="1245" spans="1:12" hidden="1" x14ac:dyDescent="0.2">
      <c r="A1245" s="2" t="s">
        <v>4</v>
      </c>
      <c r="B1245" s="2">
        <v>1</v>
      </c>
      <c r="C1245" s="2"/>
      <c r="D1245" s="2"/>
      <c r="E1245" s="2"/>
      <c r="F1245" s="2"/>
      <c r="G1245" s="2"/>
      <c r="H1245" s="2"/>
      <c r="I1245" s="2"/>
      <c r="J1245" s="2"/>
      <c r="K1245" s="2"/>
      <c r="L1245" s="2"/>
    </row>
    <row r="1246" spans="1:12" hidden="1" x14ac:dyDescent="0.2">
      <c r="A1246" s="2" t="s">
        <v>5</v>
      </c>
      <c r="B1246" s="2" t="s">
        <v>1</v>
      </c>
      <c r="C1246" s="2"/>
      <c r="D1246" s="2"/>
      <c r="E1246" s="2"/>
      <c r="F1246" s="2"/>
      <c r="G1246" s="2"/>
      <c r="H1246" s="2"/>
      <c r="I1246" s="2"/>
      <c r="J1246" s="2"/>
    </row>
    <row r="1247" spans="1:12" hidden="1" x14ac:dyDescent="0.2">
      <c r="A1247" s="2" t="s">
        <v>6</v>
      </c>
      <c r="B1247" s="2" t="s">
        <v>7</v>
      </c>
      <c r="C1247" s="2"/>
      <c r="D1247" s="2"/>
      <c r="E1247" s="2"/>
      <c r="F1247" s="2"/>
      <c r="G1247" s="2"/>
      <c r="H1247" s="2"/>
      <c r="I1247" s="2"/>
      <c r="J1247" s="2"/>
      <c r="K1247" s="2"/>
      <c r="L1247" s="2"/>
    </row>
    <row r="1248" spans="1:12" hidden="1" x14ac:dyDescent="0.2">
      <c r="A1248" s="2" t="s">
        <v>8</v>
      </c>
      <c r="B1248" s="2" t="s">
        <v>17</v>
      </c>
      <c r="C1248" s="2"/>
      <c r="D1248" s="2"/>
      <c r="E1248" s="2"/>
      <c r="F1248" s="2"/>
      <c r="G1248" s="2"/>
      <c r="H1248" s="2"/>
      <c r="I1248" s="2"/>
      <c r="J1248" s="2"/>
      <c r="K1248" s="2"/>
      <c r="L1248" s="2"/>
    </row>
    <row r="1249" spans="1:12" hidden="1" x14ac:dyDescent="0.2">
      <c r="A1249" s="1" t="s">
        <v>10</v>
      </c>
      <c r="B1249" s="2"/>
      <c r="C1249" s="2"/>
      <c r="D1249" s="2"/>
      <c r="E1249" s="2"/>
      <c r="F1249" s="2"/>
      <c r="G1249" s="2"/>
      <c r="H1249" s="2"/>
      <c r="I1249" s="2"/>
      <c r="J1249" s="2"/>
      <c r="K1249" s="2"/>
      <c r="L1249" s="2"/>
    </row>
    <row r="1250" spans="1:12" hidden="1" x14ac:dyDescent="0.2">
      <c r="A1250" s="2" t="s">
        <v>11</v>
      </c>
      <c r="B1250" s="2" t="s">
        <v>12</v>
      </c>
      <c r="C1250" s="2" t="s">
        <v>3</v>
      </c>
      <c r="D1250" s="2" t="s">
        <v>8</v>
      </c>
      <c r="E1250" s="2" t="s">
        <v>13</v>
      </c>
      <c r="F1250" s="2" t="s">
        <v>6</v>
      </c>
      <c r="G1250" s="2" t="s">
        <v>5</v>
      </c>
      <c r="H1250" s="2"/>
      <c r="I1250" s="2"/>
      <c r="J1250" s="2"/>
      <c r="K1250" s="2"/>
    </row>
    <row r="1251" spans="1:12" hidden="1" x14ac:dyDescent="0.2">
      <c r="A1251" s="2" t="str">
        <f>B1243</f>
        <v>kerosene, synthetic, burned in aircraft</v>
      </c>
      <c r="B1251" s="2">
        <v>1</v>
      </c>
      <c r="C1251" s="2" t="str">
        <f>B1244</f>
        <v>RER</v>
      </c>
      <c r="D1251" s="2" t="str">
        <f>B1248</f>
        <v>megajoule</v>
      </c>
      <c r="E1251" s="2"/>
      <c r="F1251" s="2" t="s">
        <v>19</v>
      </c>
      <c r="G1251" s="2" t="str">
        <f>B1246</f>
        <v>heat</v>
      </c>
      <c r="H1251" s="2"/>
      <c r="I1251" s="2"/>
      <c r="J1251" s="2"/>
      <c r="K1251" s="2"/>
      <c r="L1251" s="2"/>
    </row>
    <row r="1252" spans="1:12" hidden="1" x14ac:dyDescent="0.2">
      <c r="A1252" t="s">
        <v>292</v>
      </c>
      <c r="B1252">
        <f>1/43</f>
        <v>2.3255813953488372E-2</v>
      </c>
      <c r="C1252" t="s">
        <v>18</v>
      </c>
      <c r="D1252" t="s">
        <v>9</v>
      </c>
      <c r="F1252" t="s">
        <v>23</v>
      </c>
      <c r="G1252" t="s">
        <v>293</v>
      </c>
    </row>
    <row r="1253" spans="1:12" hidden="1" x14ac:dyDescent="0.2">
      <c r="A1253" t="s">
        <v>53</v>
      </c>
      <c r="B1253" s="3">
        <v>2.1198518564846293E-10</v>
      </c>
      <c r="D1253" t="s">
        <v>9</v>
      </c>
      <c r="E1253" t="s">
        <v>100</v>
      </c>
      <c r="F1253" s="2" t="s">
        <v>15</v>
      </c>
      <c r="H1253" s="3"/>
    </row>
    <row r="1254" spans="1:12" hidden="1" x14ac:dyDescent="0.2">
      <c r="A1254" t="s">
        <v>53</v>
      </c>
      <c r="B1254" s="3">
        <v>2.0573376279857471E-11</v>
      </c>
      <c r="D1254" t="s">
        <v>9</v>
      </c>
      <c r="E1254" t="s">
        <v>101</v>
      </c>
      <c r="F1254" s="2" t="s">
        <v>15</v>
      </c>
      <c r="H1254" s="3"/>
    </row>
    <row r="1255" spans="1:12" hidden="1" x14ac:dyDescent="0.2">
      <c r="A1255" t="s">
        <v>124</v>
      </c>
      <c r="B1255">
        <f>0.0660685839024935+0.00641203619387979</f>
        <v>7.2480620096373294E-2</v>
      </c>
      <c r="D1255" t="s">
        <v>9</v>
      </c>
      <c r="E1255" t="s">
        <v>118</v>
      </c>
      <c r="F1255" s="2" t="s">
        <v>15</v>
      </c>
      <c r="H1255" s="3"/>
    </row>
    <row r="1256" spans="1:12" hidden="1" x14ac:dyDescent="0.2">
      <c r="A1256" t="s">
        <v>125</v>
      </c>
      <c r="B1256" s="3">
        <f>0.0000496205808723556+4.81573396118271E-06</f>
        <v>5.4436314833538314E-5</v>
      </c>
      <c r="D1256" t="s">
        <v>9</v>
      </c>
      <c r="E1256" t="s">
        <v>118</v>
      </c>
      <c r="F1256" s="2" t="s">
        <v>15</v>
      </c>
      <c r="H1256" s="3"/>
    </row>
    <row r="1257" spans="1:12" hidden="1" x14ac:dyDescent="0.2">
      <c r="A1257" t="s">
        <v>56</v>
      </c>
      <c r="B1257" s="3">
        <v>1.0599259282423148E-9</v>
      </c>
      <c r="D1257" t="s">
        <v>9</v>
      </c>
      <c r="E1257" t="s">
        <v>100</v>
      </c>
      <c r="F1257" s="2" t="s">
        <v>15</v>
      </c>
      <c r="H1257" s="3"/>
    </row>
    <row r="1258" spans="1:12" hidden="1" x14ac:dyDescent="0.2">
      <c r="A1258" t="s">
        <v>56</v>
      </c>
      <c r="B1258" s="3">
        <v>1.0286688139928735E-10</v>
      </c>
      <c r="D1258" t="s">
        <v>9</v>
      </c>
      <c r="E1258" t="s">
        <v>101</v>
      </c>
      <c r="F1258" s="2" t="s">
        <v>15</v>
      </c>
      <c r="H1258" s="3"/>
    </row>
    <row r="1259" spans="1:12" hidden="1" x14ac:dyDescent="0.2">
      <c r="A1259" t="s">
        <v>58</v>
      </c>
      <c r="B1259" s="3">
        <v>3.6037375961879753E-8</v>
      </c>
      <c r="D1259" t="s">
        <v>9</v>
      </c>
      <c r="E1259" t="s">
        <v>100</v>
      </c>
      <c r="F1259" s="2" t="s">
        <v>15</v>
      </c>
      <c r="H1259" s="3"/>
    </row>
    <row r="1260" spans="1:12" hidden="1" x14ac:dyDescent="0.2">
      <c r="A1260" t="s">
        <v>58</v>
      </c>
      <c r="B1260" s="3">
        <v>3.4974704476304713E-9</v>
      </c>
      <c r="D1260" t="s">
        <v>9</v>
      </c>
      <c r="E1260" t="s">
        <v>101</v>
      </c>
      <c r="F1260" s="2" t="s">
        <v>15</v>
      </c>
      <c r="H1260" s="3"/>
    </row>
    <row r="1261" spans="1:12" hidden="1" x14ac:dyDescent="0.2">
      <c r="A1261" t="s">
        <v>64</v>
      </c>
      <c r="B1261" s="3">
        <v>4.2396949131060127E-7</v>
      </c>
      <c r="D1261" t="s">
        <v>9</v>
      </c>
      <c r="E1261" t="s">
        <v>100</v>
      </c>
      <c r="F1261" s="2" t="s">
        <v>15</v>
      </c>
      <c r="H1261" s="3"/>
    </row>
    <row r="1262" spans="1:12" hidden="1" x14ac:dyDescent="0.2">
      <c r="A1262" t="s">
        <v>64</v>
      </c>
      <c r="B1262" s="3">
        <v>4.1146752559714943E-8</v>
      </c>
      <c r="D1262" t="s">
        <v>9</v>
      </c>
      <c r="E1262" t="s">
        <v>101</v>
      </c>
      <c r="F1262" s="2" t="s">
        <v>15</v>
      </c>
      <c r="H1262" s="3"/>
    </row>
    <row r="1263" spans="1:12" hidden="1" x14ac:dyDescent="0.2">
      <c r="A1263" t="s">
        <v>65</v>
      </c>
      <c r="B1263" s="3">
        <v>1.4838945395665915E-12</v>
      </c>
      <c r="D1263" t="s">
        <v>9</v>
      </c>
      <c r="E1263" t="s">
        <v>100</v>
      </c>
      <c r="F1263" s="2" t="s">
        <v>15</v>
      </c>
      <c r="H1263" s="3"/>
    </row>
    <row r="1264" spans="1:12" hidden="1" x14ac:dyDescent="0.2">
      <c r="A1264" t="s">
        <v>65</v>
      </c>
      <c r="B1264" s="3">
        <v>1.4401328196447244E-13</v>
      </c>
      <c r="D1264" t="s">
        <v>9</v>
      </c>
      <c r="E1264" t="s">
        <v>101</v>
      </c>
      <c r="F1264" s="2" t="s">
        <v>15</v>
      </c>
      <c r="H1264" s="3"/>
    </row>
    <row r="1265" spans="1:8" hidden="1" x14ac:dyDescent="0.2">
      <c r="A1265" t="s">
        <v>68</v>
      </c>
      <c r="B1265" s="3">
        <v>4.9290146007471967E-6</v>
      </c>
      <c r="D1265" t="s">
        <v>9</v>
      </c>
      <c r="E1265" t="s">
        <v>100</v>
      </c>
      <c r="F1265" s="2" t="s">
        <v>15</v>
      </c>
      <c r="H1265" s="3"/>
    </row>
    <row r="1266" spans="1:8" hidden="1" x14ac:dyDescent="0.2">
      <c r="A1266" t="s">
        <v>68</v>
      </c>
      <c r="B1266" s="3">
        <v>4.7836672595146453E-7</v>
      </c>
      <c r="D1266" t="s">
        <v>9</v>
      </c>
      <c r="E1266" t="s">
        <v>101</v>
      </c>
      <c r="F1266" s="2" t="s">
        <v>15</v>
      </c>
      <c r="H1266" s="3"/>
    </row>
    <row r="1267" spans="1:8" hidden="1" x14ac:dyDescent="0.2">
      <c r="A1267" t="s">
        <v>69</v>
      </c>
      <c r="B1267" s="3">
        <v>1.4838945395665916E-9</v>
      </c>
      <c r="D1267" t="s">
        <v>9</v>
      </c>
      <c r="E1267" t="s">
        <v>100</v>
      </c>
      <c r="F1267" s="2" t="s">
        <v>15</v>
      </c>
      <c r="H1267" s="3"/>
    </row>
    <row r="1268" spans="1:8" hidden="1" x14ac:dyDescent="0.2">
      <c r="A1268" t="s">
        <v>69</v>
      </c>
      <c r="B1268" s="3">
        <v>1.4401328196447246E-10</v>
      </c>
      <c r="D1268" t="s">
        <v>9</v>
      </c>
      <c r="E1268" t="s">
        <v>101</v>
      </c>
      <c r="F1268" s="2" t="s">
        <v>15</v>
      </c>
      <c r="H1268" s="3"/>
    </row>
    <row r="1269" spans="1:8" hidden="1" x14ac:dyDescent="0.2">
      <c r="A1269" t="s">
        <v>70</v>
      </c>
      <c r="B1269">
        <v>3.0006653682198702E-4</v>
      </c>
      <c r="D1269" t="s">
        <v>9</v>
      </c>
      <c r="E1269" t="s">
        <v>100</v>
      </c>
      <c r="F1269" s="2" t="s">
        <v>15</v>
      </c>
      <c r="H1269" s="3"/>
    </row>
    <row r="1270" spans="1:8" hidden="1" x14ac:dyDescent="0.2">
      <c r="A1270" t="s">
        <v>70</v>
      </c>
      <c r="B1270" s="3">
        <v>2.9121827432823326E-5</v>
      </c>
      <c r="D1270" t="s">
        <v>9</v>
      </c>
      <c r="E1270" t="s">
        <v>101</v>
      </c>
      <c r="F1270" s="2" t="s">
        <v>15</v>
      </c>
      <c r="H1270" s="3"/>
    </row>
    <row r="1271" spans="1:8" hidden="1" x14ac:dyDescent="0.2">
      <c r="A1271" t="s">
        <v>72</v>
      </c>
      <c r="B1271" s="3">
        <v>3.8963858482936672E-6</v>
      </c>
      <c r="D1271" t="s">
        <v>9</v>
      </c>
      <c r="E1271" t="s">
        <v>100</v>
      </c>
      <c r="F1271" s="2" t="s">
        <v>15</v>
      </c>
      <c r="H1271" s="3"/>
    </row>
    <row r="1272" spans="1:8" hidden="1" x14ac:dyDescent="0.2">
      <c r="A1272" t="s">
        <v>72</v>
      </c>
      <c r="B1272" s="3">
        <v>3.7814860338919342E-7</v>
      </c>
      <c r="D1272" t="s">
        <v>9</v>
      </c>
      <c r="E1272" t="s">
        <v>101</v>
      </c>
      <c r="F1272" s="2" t="s">
        <v>15</v>
      </c>
      <c r="H1272" s="3"/>
    </row>
    <row r="1273" spans="1:8" hidden="1" x14ac:dyDescent="0.2">
      <c r="A1273" t="s">
        <v>76</v>
      </c>
      <c r="B1273" s="3">
        <v>2.1198518564846293E-10</v>
      </c>
      <c r="D1273" t="s">
        <v>9</v>
      </c>
      <c r="E1273" t="s">
        <v>100</v>
      </c>
      <c r="F1273" s="2" t="s">
        <v>15</v>
      </c>
      <c r="H1273" s="3"/>
    </row>
    <row r="1274" spans="1:8" hidden="1" x14ac:dyDescent="0.2">
      <c r="A1274" t="s">
        <v>76</v>
      </c>
      <c r="B1274" s="3">
        <v>2.0573376279857471E-11</v>
      </c>
      <c r="D1274" t="s">
        <v>9</v>
      </c>
      <c r="E1274" t="s">
        <v>101</v>
      </c>
      <c r="F1274" s="2" t="s">
        <v>15</v>
      </c>
      <c r="H1274" s="3"/>
    </row>
    <row r="1275" spans="1:8" hidden="1" x14ac:dyDescent="0.2">
      <c r="A1275" t="s">
        <v>78</v>
      </c>
      <c r="B1275" s="3">
        <v>1.7806699275346112E-5</v>
      </c>
      <c r="D1275" t="s">
        <v>9</v>
      </c>
      <c r="E1275" t="s">
        <v>100</v>
      </c>
      <c r="F1275" s="2" t="s">
        <v>15</v>
      </c>
      <c r="H1275" s="3"/>
    </row>
    <row r="1276" spans="1:8" hidden="1" x14ac:dyDescent="0.2">
      <c r="A1276" t="s">
        <v>78</v>
      </c>
      <c r="B1276" s="3">
        <v>1.7281611435463185E-6</v>
      </c>
      <c r="D1276" t="s">
        <v>9</v>
      </c>
      <c r="E1276" t="s">
        <v>101</v>
      </c>
      <c r="F1276" s="2" t="s">
        <v>15</v>
      </c>
      <c r="H1276" s="3"/>
    </row>
    <row r="1277" spans="1:8" hidden="1" x14ac:dyDescent="0.2">
      <c r="A1277" t="s">
        <v>99</v>
      </c>
      <c r="B1277" s="3">
        <v>1.6219731937580282E-7</v>
      </c>
      <c r="D1277" s="2" t="s">
        <v>95</v>
      </c>
      <c r="E1277" t="s">
        <v>100</v>
      </c>
      <c r="F1277" s="2" t="s">
        <v>15</v>
      </c>
      <c r="H1277" s="3"/>
    </row>
    <row r="1278" spans="1:8" hidden="1" x14ac:dyDescent="0.2">
      <c r="A1278" t="s">
        <v>99</v>
      </c>
      <c r="B1278" s="3">
        <v>1.574145937016555E-8</v>
      </c>
      <c r="D1278" s="2" t="s">
        <v>95</v>
      </c>
      <c r="E1278" t="s">
        <v>101</v>
      </c>
      <c r="F1278" s="2" t="s">
        <v>15</v>
      </c>
      <c r="H1278" s="3"/>
    </row>
    <row r="1279" spans="1:8" hidden="1" x14ac:dyDescent="0.2">
      <c r="A1279" t="s">
        <v>80</v>
      </c>
      <c r="B1279" s="3">
        <v>2.1198518564846295E-7</v>
      </c>
      <c r="D1279" t="s">
        <v>9</v>
      </c>
      <c r="E1279" t="s">
        <v>100</v>
      </c>
      <c r="F1279" s="2" t="s">
        <v>15</v>
      </c>
      <c r="H1279" s="3"/>
    </row>
    <row r="1280" spans="1:8" hidden="1" x14ac:dyDescent="0.2">
      <c r="A1280" t="s">
        <v>80</v>
      </c>
      <c r="B1280" s="3">
        <v>2.0573376279857471E-8</v>
      </c>
      <c r="D1280" t="s">
        <v>9</v>
      </c>
      <c r="E1280" t="s">
        <v>101</v>
      </c>
      <c r="F1280" s="2" t="s">
        <v>15</v>
      </c>
      <c r="H1280" s="3"/>
    </row>
    <row r="1281" spans="1:12" hidden="1" x14ac:dyDescent="0.2"/>
    <row r="1282" spans="1:12" hidden="1" x14ac:dyDescent="0.2">
      <c r="A1282" s="1" t="s">
        <v>2</v>
      </c>
      <c r="B1282" s="1" t="s">
        <v>102</v>
      </c>
      <c r="C1282" s="2"/>
      <c r="D1282" s="2"/>
      <c r="E1282" s="2"/>
      <c r="F1282" s="2"/>
      <c r="G1282" s="2"/>
      <c r="H1282" s="2"/>
    </row>
    <row r="1283" spans="1:12" hidden="1" x14ac:dyDescent="0.2">
      <c r="A1283" s="2" t="s">
        <v>3</v>
      </c>
      <c r="B1283" s="2" t="s">
        <v>18</v>
      </c>
      <c r="C1283" s="2"/>
      <c r="D1283" s="2"/>
      <c r="E1283" s="2"/>
      <c r="F1283" s="2"/>
      <c r="G1283" s="2"/>
      <c r="H1283" s="2"/>
      <c r="I1283" s="2"/>
      <c r="J1283" s="2"/>
      <c r="K1283" s="2"/>
      <c r="L1283" s="2"/>
    </row>
    <row r="1284" spans="1:12" hidden="1" x14ac:dyDescent="0.2">
      <c r="A1284" s="2" t="s">
        <v>4</v>
      </c>
      <c r="B1284" s="2">
        <v>1</v>
      </c>
      <c r="C1284" s="2"/>
      <c r="D1284" s="2"/>
      <c r="E1284" s="2"/>
      <c r="F1284" s="2"/>
      <c r="G1284" s="2"/>
      <c r="H1284" s="2"/>
      <c r="I1284" s="2"/>
      <c r="J1284" s="2"/>
      <c r="K1284" s="2"/>
      <c r="L1284" s="2"/>
    </row>
    <row r="1285" spans="1:12" hidden="1" x14ac:dyDescent="0.2">
      <c r="A1285" s="2" t="s">
        <v>5</v>
      </c>
      <c r="B1285" s="2" t="s">
        <v>1</v>
      </c>
      <c r="C1285" s="2"/>
      <c r="D1285" s="2"/>
      <c r="E1285" s="2"/>
      <c r="F1285" s="2"/>
      <c r="G1285" s="2"/>
      <c r="H1285" s="2"/>
      <c r="I1285" s="2"/>
      <c r="J1285" s="2"/>
    </row>
    <row r="1286" spans="1:12" hidden="1" x14ac:dyDescent="0.2">
      <c r="A1286" s="2" t="s">
        <v>6</v>
      </c>
      <c r="B1286" s="2" t="s">
        <v>7</v>
      </c>
      <c r="C1286" s="2"/>
      <c r="D1286" s="2"/>
      <c r="E1286" s="2"/>
      <c r="F1286" s="2"/>
      <c r="G1286" s="2"/>
      <c r="H1286" s="2"/>
      <c r="I1286" s="2"/>
      <c r="J1286" s="2"/>
      <c r="K1286" s="2"/>
      <c r="L1286" s="2"/>
    </row>
    <row r="1287" spans="1:12" hidden="1" x14ac:dyDescent="0.2">
      <c r="A1287" s="2" t="s">
        <v>8</v>
      </c>
      <c r="B1287" s="2" t="s">
        <v>17</v>
      </c>
      <c r="C1287" s="2"/>
      <c r="D1287" s="2"/>
      <c r="E1287" s="2"/>
      <c r="F1287" s="2"/>
      <c r="G1287" s="2"/>
      <c r="H1287" s="2"/>
      <c r="I1287" s="2"/>
      <c r="J1287" s="2"/>
      <c r="K1287" s="2"/>
      <c r="L1287" s="2"/>
    </row>
    <row r="1288" spans="1:12" hidden="1" x14ac:dyDescent="0.2">
      <c r="A1288" s="1" t="s">
        <v>10</v>
      </c>
      <c r="B1288" s="2"/>
      <c r="C1288" s="2"/>
      <c r="D1288" s="2"/>
      <c r="E1288" s="2"/>
      <c r="F1288" s="2"/>
      <c r="G1288" s="2"/>
      <c r="H1288" s="2"/>
      <c r="I1288" s="2"/>
      <c r="J1288" s="2"/>
      <c r="K1288" s="2"/>
      <c r="L1288" s="2"/>
    </row>
    <row r="1289" spans="1:12" hidden="1" x14ac:dyDescent="0.2">
      <c r="A1289" s="2" t="s">
        <v>11</v>
      </c>
      <c r="B1289" s="2" t="s">
        <v>12</v>
      </c>
      <c r="C1289" s="2" t="s">
        <v>3</v>
      </c>
      <c r="D1289" s="2" t="s">
        <v>8</v>
      </c>
      <c r="E1289" s="2" t="s">
        <v>13</v>
      </c>
      <c r="F1289" s="2" t="s">
        <v>6</v>
      </c>
      <c r="G1289" s="2" t="s">
        <v>5</v>
      </c>
      <c r="H1289" s="2"/>
      <c r="I1289" s="2"/>
      <c r="J1289" s="2"/>
      <c r="K1289" s="2"/>
    </row>
    <row r="1290" spans="1:12" hidden="1" x14ac:dyDescent="0.2">
      <c r="A1290" s="2" t="str">
        <f>B1282</f>
        <v>heavy fuel oil, burned in container ship</v>
      </c>
      <c r="B1290" s="2">
        <v>1</v>
      </c>
      <c r="C1290" s="2" t="str">
        <f>B1283</f>
        <v>RER</v>
      </c>
      <c r="D1290" s="2" t="str">
        <f>B1287</f>
        <v>megajoule</v>
      </c>
      <c r="E1290" s="2"/>
      <c r="F1290" s="2" t="s">
        <v>19</v>
      </c>
      <c r="G1290" s="2" t="str">
        <f>B1285</f>
        <v>heat</v>
      </c>
      <c r="H1290" s="2"/>
      <c r="I1290" s="2"/>
      <c r="J1290" s="2"/>
      <c r="K1290" s="2"/>
      <c r="L1290" s="2"/>
    </row>
    <row r="1291" spans="1:12" hidden="1" x14ac:dyDescent="0.2">
      <c r="A1291" t="s">
        <v>127</v>
      </c>
      <c r="B1291">
        <f>1/39</f>
        <v>2.564102564102564E-2</v>
      </c>
      <c r="C1291" t="s">
        <v>27</v>
      </c>
      <c r="D1291" t="s">
        <v>9</v>
      </c>
      <c r="F1291" t="s">
        <v>23</v>
      </c>
      <c r="G1291" t="s">
        <v>103</v>
      </c>
    </row>
    <row r="1292" spans="1:12" hidden="1" x14ac:dyDescent="0.2">
      <c r="A1292" t="s">
        <v>49</v>
      </c>
      <c r="B1292" s="3">
        <v>1.0256365433645409E-5</v>
      </c>
      <c r="D1292" t="s">
        <v>9</v>
      </c>
      <c r="E1292" t="s">
        <v>101</v>
      </c>
      <c r="F1292" s="2" t="s">
        <v>15</v>
      </c>
      <c r="H1292" s="3"/>
    </row>
    <row r="1293" spans="1:12" hidden="1" x14ac:dyDescent="0.2">
      <c r="A1293" t="s">
        <v>91</v>
      </c>
      <c r="B1293" s="3">
        <v>9.6449727337009339E-9</v>
      </c>
      <c r="D1293" t="s">
        <v>9</v>
      </c>
      <c r="E1293" t="s">
        <v>101</v>
      </c>
      <c r="F1293" s="2" t="s">
        <v>15</v>
      </c>
      <c r="H1293" s="3"/>
    </row>
    <row r="1294" spans="1:12" hidden="1" x14ac:dyDescent="0.2">
      <c r="A1294" t="s">
        <v>53</v>
      </c>
      <c r="B1294" s="3">
        <v>6.2721921074364377E-10</v>
      </c>
      <c r="D1294" t="s">
        <v>9</v>
      </c>
      <c r="E1294" t="s">
        <v>101</v>
      </c>
      <c r="F1294" s="2" t="s">
        <v>15</v>
      </c>
      <c r="H1294" s="3"/>
    </row>
    <row r="1295" spans="1:12" hidden="1" x14ac:dyDescent="0.2">
      <c r="A1295" t="s">
        <v>54</v>
      </c>
      <c r="B1295">
        <v>7.9939098901879183E-2</v>
      </c>
      <c r="D1295" t="s">
        <v>9</v>
      </c>
      <c r="E1295" t="s">
        <v>101</v>
      </c>
      <c r="F1295" s="2" t="s">
        <v>15</v>
      </c>
      <c r="H1295" s="3"/>
    </row>
    <row r="1296" spans="1:12" hidden="1" x14ac:dyDescent="0.2">
      <c r="A1296" t="s">
        <v>55</v>
      </c>
      <c r="B1296" s="3">
        <v>6.8728477177939384E-5</v>
      </c>
      <c r="D1296" t="s">
        <v>9</v>
      </c>
      <c r="E1296" t="s">
        <v>101</v>
      </c>
      <c r="F1296" s="2" t="s">
        <v>15</v>
      </c>
      <c r="H1296" s="3"/>
      <c r="K1296" s="3"/>
    </row>
    <row r="1297" spans="1:11" hidden="1" x14ac:dyDescent="0.2">
      <c r="A1297" t="s">
        <v>56</v>
      </c>
      <c r="B1297" s="3">
        <v>4.0039462777159148E-9</v>
      </c>
      <c r="D1297" t="s">
        <v>9</v>
      </c>
      <c r="E1297" t="s">
        <v>101</v>
      </c>
      <c r="F1297" s="2" t="s">
        <v>15</v>
      </c>
      <c r="H1297" s="3"/>
      <c r="K1297" s="3"/>
    </row>
    <row r="1298" spans="1:11" hidden="1" x14ac:dyDescent="0.2">
      <c r="A1298" t="s">
        <v>58</v>
      </c>
      <c r="B1298" s="3">
        <v>9.6449727337009339E-9</v>
      </c>
      <c r="D1298" t="s">
        <v>9</v>
      </c>
      <c r="E1298" t="s">
        <v>101</v>
      </c>
      <c r="F1298" s="2" t="s">
        <v>15</v>
      </c>
      <c r="H1298" s="3"/>
      <c r="K1298" s="3"/>
    </row>
    <row r="1299" spans="1:11" hidden="1" x14ac:dyDescent="0.2">
      <c r="A1299" t="s">
        <v>59</v>
      </c>
      <c r="B1299" s="3">
        <v>4.0793809536092252E-6</v>
      </c>
      <c r="D1299" t="s">
        <v>9</v>
      </c>
      <c r="E1299" t="s">
        <v>101</v>
      </c>
      <c r="F1299" s="2" t="s">
        <v>15</v>
      </c>
      <c r="H1299" s="3"/>
      <c r="K1299" s="3"/>
    </row>
    <row r="1300" spans="1:11" hidden="1" x14ac:dyDescent="0.2">
      <c r="A1300" t="s">
        <v>104</v>
      </c>
      <c r="B1300" s="3">
        <v>2.5641066388993793E-14</v>
      </c>
      <c r="D1300" t="s">
        <v>9</v>
      </c>
      <c r="E1300" t="s">
        <v>101</v>
      </c>
      <c r="F1300" s="2" t="s">
        <v>15</v>
      </c>
      <c r="H1300" s="3"/>
    </row>
    <row r="1301" spans="1:11" hidden="1" x14ac:dyDescent="0.2">
      <c r="A1301" t="s">
        <v>105</v>
      </c>
      <c r="B1301" s="3">
        <v>1.4988121356087533E-6</v>
      </c>
      <c r="D1301" t="s">
        <v>9</v>
      </c>
      <c r="E1301" t="s">
        <v>101</v>
      </c>
      <c r="F1301" s="2" t="s">
        <v>15</v>
      </c>
      <c r="H1301" s="3"/>
    </row>
    <row r="1302" spans="1:11" hidden="1" x14ac:dyDescent="0.2">
      <c r="A1302" t="s">
        <v>106</v>
      </c>
      <c r="B1302" s="3">
        <v>1.4988121356087536E-7</v>
      </c>
      <c r="D1302" t="s">
        <v>9</v>
      </c>
      <c r="E1302" t="s">
        <v>101</v>
      </c>
      <c r="F1302" s="2" t="s">
        <v>15</v>
      </c>
      <c r="H1302" s="3"/>
    </row>
    <row r="1303" spans="1:11" hidden="1" x14ac:dyDescent="0.2">
      <c r="A1303" t="s">
        <v>64</v>
      </c>
      <c r="B1303" s="3">
        <v>4.4181493731679086E-9</v>
      </c>
      <c r="D1303" t="s">
        <v>9</v>
      </c>
      <c r="E1303" t="s">
        <v>101</v>
      </c>
      <c r="F1303" s="2" t="s">
        <v>15</v>
      </c>
      <c r="H1303" s="3"/>
    </row>
    <row r="1304" spans="1:11" hidden="1" x14ac:dyDescent="0.2">
      <c r="A1304" t="s">
        <v>65</v>
      </c>
      <c r="B1304" s="3">
        <v>7.2386626011604185E-10</v>
      </c>
      <c r="D1304" t="s">
        <v>9</v>
      </c>
      <c r="E1304" t="s">
        <v>101</v>
      </c>
      <c r="F1304" s="2" t="s">
        <v>15</v>
      </c>
      <c r="H1304" s="3"/>
    </row>
    <row r="1305" spans="1:11" hidden="1" x14ac:dyDescent="0.2">
      <c r="A1305" t="s">
        <v>66</v>
      </c>
      <c r="B1305" s="3">
        <v>1.3879471014768287E-6</v>
      </c>
      <c r="D1305" t="s">
        <v>9</v>
      </c>
      <c r="E1305" t="s">
        <v>101</v>
      </c>
      <c r="F1305" s="2" t="s">
        <v>15</v>
      </c>
      <c r="H1305" s="3"/>
    </row>
    <row r="1306" spans="1:11" hidden="1" x14ac:dyDescent="0.2">
      <c r="A1306" t="s">
        <v>68</v>
      </c>
      <c r="B1306" s="3">
        <v>6.9408357025220894E-5</v>
      </c>
      <c r="D1306" t="s">
        <v>9</v>
      </c>
      <c r="E1306" t="s">
        <v>101</v>
      </c>
      <c r="F1306" s="2" t="s">
        <v>15</v>
      </c>
      <c r="H1306" s="3"/>
    </row>
    <row r="1307" spans="1:11" hidden="1" x14ac:dyDescent="0.2">
      <c r="A1307" t="s">
        <v>69</v>
      </c>
      <c r="B1307" s="3">
        <v>5.5818502193524422E-7</v>
      </c>
      <c r="D1307" t="s">
        <v>9</v>
      </c>
      <c r="E1307" t="s">
        <v>101</v>
      </c>
      <c r="F1307" s="2" t="s">
        <v>15</v>
      </c>
      <c r="H1307" s="3"/>
    </row>
    <row r="1308" spans="1:11" hidden="1" x14ac:dyDescent="0.2">
      <c r="A1308" t="s">
        <v>70</v>
      </c>
      <c r="B1308">
        <v>1.9128828001645137E-3</v>
      </c>
      <c r="D1308" t="s">
        <v>9</v>
      </c>
      <c r="E1308" t="s">
        <v>101</v>
      </c>
      <c r="F1308" s="2" t="s">
        <v>15</v>
      </c>
      <c r="H1308" s="3"/>
    </row>
    <row r="1309" spans="1:11" hidden="1" x14ac:dyDescent="0.2">
      <c r="A1309" t="s">
        <v>71</v>
      </c>
      <c r="B1309" s="3">
        <v>5.12820309080674E-8</v>
      </c>
      <c r="D1309" t="s">
        <v>9</v>
      </c>
      <c r="E1309" t="s">
        <v>101</v>
      </c>
      <c r="F1309" s="2" t="s">
        <v>15</v>
      </c>
      <c r="H1309" s="3"/>
    </row>
    <row r="1310" spans="1:11" hidden="1" x14ac:dyDescent="0.2">
      <c r="A1310" t="s">
        <v>72</v>
      </c>
      <c r="B1310" s="3">
        <v>4.4996554963039493E-5</v>
      </c>
      <c r="D1310" t="s">
        <v>9</v>
      </c>
      <c r="E1310" t="s">
        <v>101</v>
      </c>
      <c r="F1310" s="2" t="s">
        <v>15</v>
      </c>
      <c r="H1310" s="3"/>
    </row>
    <row r="1311" spans="1:11" hidden="1" x14ac:dyDescent="0.2">
      <c r="A1311" t="s">
        <v>107</v>
      </c>
      <c r="B1311" s="3">
        <v>6.428083646287935E-5</v>
      </c>
      <c r="D1311" t="s">
        <v>9</v>
      </c>
      <c r="E1311" t="s">
        <v>101</v>
      </c>
      <c r="F1311" s="2" t="s">
        <v>15</v>
      </c>
      <c r="H1311" s="3"/>
    </row>
    <row r="1312" spans="1:11" hidden="1" x14ac:dyDescent="0.2">
      <c r="A1312" t="s">
        <v>108</v>
      </c>
      <c r="B1312" s="3">
        <v>5.1424648796319438E-5</v>
      </c>
      <c r="D1312" t="s">
        <v>9</v>
      </c>
      <c r="E1312" t="s">
        <v>101</v>
      </c>
      <c r="F1312" s="2" t="s">
        <v>15</v>
      </c>
      <c r="H1312" s="3"/>
    </row>
    <row r="1313" spans="1:12" hidden="1" x14ac:dyDescent="0.2">
      <c r="A1313" t="s">
        <v>76</v>
      </c>
      <c r="B1313" s="3">
        <v>8.8362885593437998E-9</v>
      </c>
      <c r="D1313" t="s">
        <v>9</v>
      </c>
      <c r="E1313" t="s">
        <v>101</v>
      </c>
      <c r="F1313" s="2" t="s">
        <v>15</v>
      </c>
      <c r="H1313" s="3"/>
    </row>
    <row r="1314" spans="1:12" hidden="1" x14ac:dyDescent="0.2">
      <c r="A1314" t="s">
        <v>78</v>
      </c>
      <c r="B1314">
        <v>1.1659114234524397E-3</v>
      </c>
      <c r="D1314" t="s">
        <v>9</v>
      </c>
      <c r="E1314" t="s">
        <v>101</v>
      </c>
      <c r="F1314" s="2" t="s">
        <v>15</v>
      </c>
      <c r="H1314" s="3"/>
    </row>
    <row r="1315" spans="1:12" hidden="1" x14ac:dyDescent="0.2">
      <c r="A1315" t="s">
        <v>80</v>
      </c>
      <c r="B1315" s="3">
        <v>2.0260399075004886E-8</v>
      </c>
      <c r="D1315" t="s">
        <v>9</v>
      </c>
      <c r="E1315" t="s">
        <v>101</v>
      </c>
      <c r="F1315" s="2" t="s">
        <v>15</v>
      </c>
      <c r="H1315" s="3"/>
    </row>
    <row r="1316" spans="1:12" hidden="1" x14ac:dyDescent="0.2">
      <c r="A1316" t="s">
        <v>58</v>
      </c>
      <c r="B1316" s="3">
        <v>1.6520143085674979E-9</v>
      </c>
      <c r="D1316" t="s">
        <v>9</v>
      </c>
      <c r="E1316" t="s">
        <v>113</v>
      </c>
      <c r="F1316" s="2" t="s">
        <v>15</v>
      </c>
      <c r="H1316" s="3"/>
    </row>
    <row r="1317" spans="1:12" hidden="1" x14ac:dyDescent="0.2">
      <c r="A1317" t="s">
        <v>109</v>
      </c>
      <c r="B1317" s="3">
        <v>1.5836494051346807E-10</v>
      </c>
      <c r="D1317" t="s">
        <v>9</v>
      </c>
      <c r="E1317" t="s">
        <v>113</v>
      </c>
      <c r="F1317" s="2" t="s">
        <v>15</v>
      </c>
      <c r="H1317" s="3"/>
    </row>
    <row r="1318" spans="1:12" hidden="1" x14ac:dyDescent="0.2">
      <c r="A1318" t="s">
        <v>110</v>
      </c>
      <c r="B1318" s="3">
        <v>4.5524750499172942E-7</v>
      </c>
      <c r="D1318" t="s">
        <v>9</v>
      </c>
      <c r="E1318" t="s">
        <v>113</v>
      </c>
      <c r="F1318" s="2" t="s">
        <v>15</v>
      </c>
      <c r="H1318" s="3"/>
    </row>
    <row r="1319" spans="1:12" hidden="1" x14ac:dyDescent="0.2">
      <c r="A1319" t="s">
        <v>111</v>
      </c>
      <c r="B1319" s="3">
        <v>2.6394088838964563E-11</v>
      </c>
      <c r="D1319" t="s">
        <v>9</v>
      </c>
      <c r="E1319" t="s">
        <v>113</v>
      </c>
      <c r="F1319" s="2" t="s">
        <v>15</v>
      </c>
      <c r="H1319" s="3"/>
    </row>
    <row r="1320" spans="1:12" hidden="1" x14ac:dyDescent="0.2">
      <c r="A1320" t="s">
        <v>112</v>
      </c>
      <c r="B1320" s="3">
        <v>2.4156210432449703E-10</v>
      </c>
      <c r="D1320" t="s">
        <v>9</v>
      </c>
      <c r="E1320" t="s">
        <v>113</v>
      </c>
      <c r="F1320" s="2" t="s">
        <v>15</v>
      </c>
      <c r="H1320" s="3"/>
    </row>
    <row r="1321" spans="1:12" hidden="1" x14ac:dyDescent="0.2"/>
    <row r="1322" spans="1:12" hidden="1" x14ac:dyDescent="0.2"/>
    <row r="1323" spans="1:12" hidden="1" x14ac:dyDescent="0.2">
      <c r="A1323" s="1" t="s">
        <v>2</v>
      </c>
      <c r="B1323" s="1" t="s">
        <v>130</v>
      </c>
      <c r="C1323" s="2"/>
      <c r="D1323" s="2"/>
      <c r="E1323" s="2"/>
      <c r="F1323" s="2"/>
      <c r="G1323" s="2"/>
      <c r="H1323" s="2"/>
    </row>
    <row r="1324" spans="1:12" hidden="1" x14ac:dyDescent="0.2">
      <c r="A1324" s="2" t="s">
        <v>3</v>
      </c>
      <c r="B1324" s="2" t="s">
        <v>18</v>
      </c>
      <c r="C1324" s="2"/>
      <c r="D1324" s="2"/>
      <c r="E1324" s="2"/>
      <c r="F1324" s="2"/>
      <c r="G1324" s="2"/>
      <c r="H1324" s="2"/>
      <c r="I1324" s="2"/>
      <c r="J1324" s="2"/>
      <c r="K1324" s="2"/>
      <c r="L1324" s="2"/>
    </row>
    <row r="1325" spans="1:12" hidden="1" x14ac:dyDescent="0.2">
      <c r="A1325" s="2" t="s">
        <v>4</v>
      </c>
      <c r="B1325" s="2">
        <v>1</v>
      </c>
      <c r="C1325" s="2"/>
      <c r="D1325" s="2"/>
      <c r="E1325" s="2"/>
      <c r="F1325" s="2"/>
      <c r="G1325" s="2"/>
      <c r="H1325" s="2"/>
      <c r="I1325" s="2"/>
      <c r="J1325" s="2"/>
      <c r="K1325" s="2"/>
      <c r="L1325" s="2"/>
    </row>
    <row r="1326" spans="1:12" hidden="1" x14ac:dyDescent="0.2">
      <c r="A1326" s="2" t="s">
        <v>5</v>
      </c>
      <c r="B1326" s="2" t="s">
        <v>1</v>
      </c>
      <c r="C1326" s="2"/>
      <c r="D1326" s="2"/>
      <c r="E1326" s="2"/>
      <c r="F1326" s="2"/>
      <c r="G1326" s="2"/>
      <c r="H1326" s="2"/>
      <c r="I1326" s="2"/>
      <c r="J1326" s="2"/>
    </row>
    <row r="1327" spans="1:12" hidden="1" x14ac:dyDescent="0.2">
      <c r="A1327" s="2" t="s">
        <v>6</v>
      </c>
      <c r="B1327" s="2" t="s">
        <v>7</v>
      </c>
      <c r="C1327" s="2"/>
      <c r="D1327" s="2"/>
      <c r="E1327" s="2"/>
      <c r="F1327" s="2"/>
      <c r="G1327" s="2"/>
      <c r="H1327" s="2"/>
      <c r="I1327" s="2"/>
      <c r="J1327" s="2"/>
      <c r="K1327" s="2"/>
      <c r="L1327" s="2"/>
    </row>
    <row r="1328" spans="1:12" hidden="1" x14ac:dyDescent="0.2">
      <c r="A1328" s="2" t="s">
        <v>8</v>
      </c>
      <c r="B1328" s="2" t="s">
        <v>17</v>
      </c>
      <c r="C1328" s="2"/>
      <c r="D1328" s="2"/>
      <c r="E1328" s="2"/>
      <c r="F1328" s="2"/>
      <c r="G1328" s="2"/>
      <c r="H1328" s="2"/>
      <c r="I1328" s="2"/>
      <c r="J1328" s="2"/>
      <c r="K1328" s="2"/>
      <c r="L1328" s="2"/>
    </row>
    <row r="1329" spans="1:12" hidden="1" x14ac:dyDescent="0.2">
      <c r="A1329" s="1" t="s">
        <v>10</v>
      </c>
      <c r="B1329" s="2"/>
      <c r="C1329" s="2"/>
      <c r="D1329" s="2"/>
      <c r="E1329" s="2"/>
      <c r="F1329" s="2"/>
      <c r="G1329" s="2"/>
      <c r="H1329" s="2"/>
      <c r="I1329" s="2"/>
      <c r="J1329" s="2"/>
      <c r="K1329" s="2"/>
      <c r="L1329" s="2"/>
    </row>
    <row r="1330" spans="1:12" hidden="1" x14ac:dyDescent="0.2">
      <c r="A1330" s="2" t="s">
        <v>11</v>
      </c>
      <c r="B1330" s="2" t="s">
        <v>12</v>
      </c>
      <c r="C1330" s="2" t="s">
        <v>3</v>
      </c>
      <c r="D1330" s="2" t="s">
        <v>8</v>
      </c>
      <c r="E1330" s="2" t="s">
        <v>13</v>
      </c>
      <c r="F1330" s="2" t="s">
        <v>6</v>
      </c>
      <c r="G1330" s="2" t="s">
        <v>5</v>
      </c>
      <c r="H1330" s="2"/>
      <c r="I1330" s="2"/>
      <c r="J1330" s="2"/>
      <c r="K1330" s="2"/>
    </row>
    <row r="1331" spans="1:12" hidden="1" x14ac:dyDescent="0.2">
      <c r="A1331" s="2" t="str">
        <f>B1323</f>
        <v>methanol from biomass, burned in container ship</v>
      </c>
      <c r="B1331" s="2">
        <v>1</v>
      </c>
      <c r="C1331" s="2" t="str">
        <f>B1324</f>
        <v>RER</v>
      </c>
      <c r="D1331" s="2" t="str">
        <f>B1328</f>
        <v>megajoule</v>
      </c>
      <c r="E1331" s="2"/>
      <c r="F1331" s="2" t="s">
        <v>19</v>
      </c>
      <c r="G1331" s="2" t="str">
        <f>B1326</f>
        <v>heat</v>
      </c>
      <c r="H1331" s="2"/>
      <c r="I1331" s="2"/>
      <c r="J1331" s="2"/>
      <c r="K1331" s="2"/>
      <c r="L1331" s="2"/>
    </row>
    <row r="1332" spans="1:12" hidden="1" x14ac:dyDescent="0.2">
      <c r="A1332" t="s">
        <v>151</v>
      </c>
      <c r="B1332" s="8">
        <v>5.5555555555555601E-2</v>
      </c>
      <c r="C1332" t="s">
        <v>129</v>
      </c>
      <c r="D1332" t="s">
        <v>9</v>
      </c>
      <c r="F1332" t="s">
        <v>23</v>
      </c>
      <c r="G1332" t="s">
        <v>128</v>
      </c>
    </row>
    <row r="1333" spans="1:12" s="4" customFormat="1" hidden="1" x14ac:dyDescent="0.2">
      <c r="A1333" s="4" t="s">
        <v>99</v>
      </c>
      <c r="B1333" s="7">
        <f>0.0625/1000</f>
        <v>6.2500000000000001E-5</v>
      </c>
      <c r="D1333" s="4" t="s">
        <v>95</v>
      </c>
      <c r="E1333" s="4" t="s">
        <v>118</v>
      </c>
      <c r="F1333" s="4" t="s">
        <v>15</v>
      </c>
      <c r="L1333" s="5"/>
    </row>
    <row r="1334" spans="1:12" s="4" customFormat="1" hidden="1" x14ac:dyDescent="0.2">
      <c r="A1334" s="4" t="s">
        <v>124</v>
      </c>
      <c r="B1334" s="7">
        <v>7.6222222222222233E-2</v>
      </c>
      <c r="D1334" s="4" t="s">
        <v>9</v>
      </c>
      <c r="E1334" s="4" t="s">
        <v>14</v>
      </c>
      <c r="F1334" s="4" t="s">
        <v>15</v>
      </c>
      <c r="L1334" s="5"/>
    </row>
    <row r="1335" spans="1:12" s="4" customFormat="1" hidden="1" x14ac:dyDescent="0.2">
      <c r="A1335" s="4" t="s">
        <v>125</v>
      </c>
      <c r="B1335" s="7">
        <v>9.0000000000000002E-6</v>
      </c>
      <c r="D1335" s="4" t="s">
        <v>9</v>
      </c>
      <c r="E1335" s="4" t="s">
        <v>14</v>
      </c>
      <c r="F1335" s="4" t="s">
        <v>15</v>
      </c>
    </row>
    <row r="1336" spans="1:12" s="4" customFormat="1" hidden="1" x14ac:dyDescent="0.2">
      <c r="A1336" s="4" t="s">
        <v>70</v>
      </c>
      <c r="B1336" s="7">
        <v>6.8750000000000002E-6</v>
      </c>
      <c r="D1336" s="4" t="s">
        <v>9</v>
      </c>
      <c r="E1336" s="4" t="s">
        <v>14</v>
      </c>
      <c r="F1336" s="4" t="s">
        <v>15</v>
      </c>
      <c r="L1336" s="5"/>
    </row>
    <row r="1337" spans="1:12" s="4" customFormat="1" hidden="1" x14ac:dyDescent="0.2">
      <c r="A1337" s="4" t="s">
        <v>72</v>
      </c>
      <c r="B1337" s="7">
        <v>1.2499999999999999E-7</v>
      </c>
      <c r="D1337" s="4" t="s">
        <v>9</v>
      </c>
      <c r="E1337" s="4" t="s">
        <v>14</v>
      </c>
      <c r="F1337" s="4" t="s">
        <v>15</v>
      </c>
      <c r="L1337" s="5"/>
    </row>
    <row r="1338" spans="1:12" hidden="1" x14ac:dyDescent="0.2"/>
    <row r="1339" spans="1:12" hidden="1" x14ac:dyDescent="0.2">
      <c r="A1339" s="1" t="s">
        <v>2</v>
      </c>
      <c r="B1339" s="1" t="s">
        <v>261</v>
      </c>
      <c r="C1339" s="2"/>
      <c r="D1339" s="2"/>
      <c r="E1339" s="2"/>
      <c r="F1339" s="2"/>
      <c r="G1339" s="2"/>
      <c r="H1339" s="2"/>
    </row>
    <row r="1340" spans="1:12" hidden="1" x14ac:dyDescent="0.2">
      <c r="A1340" s="2" t="s">
        <v>3</v>
      </c>
      <c r="B1340" s="2" t="s">
        <v>18</v>
      </c>
      <c r="C1340" s="2"/>
      <c r="D1340" s="2"/>
      <c r="E1340" s="2"/>
      <c r="F1340" s="2"/>
      <c r="G1340" s="2"/>
      <c r="H1340" s="2"/>
      <c r="I1340" s="2"/>
      <c r="J1340" s="2"/>
      <c r="K1340" s="2"/>
      <c r="L1340" s="2"/>
    </row>
    <row r="1341" spans="1:12" hidden="1" x14ac:dyDescent="0.2">
      <c r="A1341" s="2" t="s">
        <v>4</v>
      </c>
      <c r="B1341" s="2">
        <v>1</v>
      </c>
      <c r="C1341" s="2"/>
      <c r="D1341" s="2"/>
      <c r="E1341" s="2"/>
      <c r="F1341" s="2"/>
      <c r="G1341" s="2"/>
      <c r="H1341" s="2"/>
      <c r="I1341" s="2"/>
      <c r="J1341" s="2"/>
      <c r="K1341" s="2"/>
      <c r="L1341" s="2"/>
    </row>
    <row r="1342" spans="1:12" hidden="1" x14ac:dyDescent="0.2">
      <c r="A1342" s="2" t="s">
        <v>5</v>
      </c>
      <c r="B1342" s="2" t="s">
        <v>262</v>
      </c>
      <c r="C1342" s="2"/>
      <c r="D1342" s="2"/>
      <c r="E1342" s="2"/>
      <c r="F1342" s="2"/>
      <c r="G1342" s="2"/>
      <c r="H1342" s="2"/>
      <c r="I1342" s="2"/>
      <c r="J1342" s="2"/>
    </row>
    <row r="1343" spans="1:12" hidden="1" x14ac:dyDescent="0.2">
      <c r="A1343" s="2" t="s">
        <v>6</v>
      </c>
      <c r="B1343" s="2" t="s">
        <v>7</v>
      </c>
      <c r="C1343" s="2"/>
      <c r="D1343" s="2"/>
      <c r="E1343" s="2"/>
      <c r="F1343" s="2"/>
      <c r="G1343" s="2"/>
      <c r="H1343" s="2"/>
      <c r="I1343" s="2"/>
      <c r="J1343" s="2"/>
      <c r="K1343" s="2"/>
      <c r="L1343" s="2"/>
    </row>
    <row r="1344" spans="1:12" hidden="1" x14ac:dyDescent="0.2">
      <c r="A1344" s="2" t="s">
        <v>8</v>
      </c>
      <c r="B1344" s="2" t="s">
        <v>17</v>
      </c>
      <c r="C1344" s="2"/>
      <c r="D1344" s="2"/>
      <c r="E1344" s="2"/>
      <c r="F1344" s="2"/>
      <c r="G1344" s="2"/>
      <c r="H1344" s="2"/>
      <c r="I1344" s="2"/>
      <c r="J1344" s="2"/>
      <c r="K1344" s="2"/>
      <c r="L1344" s="2"/>
    </row>
    <row r="1345" spans="1:12" hidden="1" x14ac:dyDescent="0.2">
      <c r="A1345" s="1" t="s">
        <v>10</v>
      </c>
      <c r="B1345" s="2"/>
      <c r="C1345" s="2"/>
      <c r="D1345" s="2"/>
      <c r="E1345" s="2"/>
      <c r="F1345" s="2"/>
      <c r="G1345" s="2"/>
      <c r="H1345" s="2"/>
      <c r="I1345" s="2"/>
      <c r="J1345" s="2"/>
      <c r="K1345" s="2"/>
      <c r="L1345" s="2"/>
    </row>
    <row r="1346" spans="1:12" hidden="1" x14ac:dyDescent="0.2">
      <c r="A1346" s="2" t="s">
        <v>11</v>
      </c>
      <c r="B1346" s="2" t="s">
        <v>12</v>
      </c>
      <c r="C1346" s="2" t="s">
        <v>3</v>
      </c>
      <c r="D1346" s="2" t="s">
        <v>8</v>
      </c>
      <c r="E1346" s="2" t="s">
        <v>13</v>
      </c>
      <c r="F1346" s="2" t="s">
        <v>6</v>
      </c>
      <c r="G1346" s="2" t="s">
        <v>5</v>
      </c>
      <c r="H1346" s="2"/>
      <c r="I1346" s="2"/>
      <c r="J1346" s="2"/>
      <c r="K1346" s="2"/>
    </row>
    <row r="1347" spans="1:12" hidden="1" x14ac:dyDescent="0.2">
      <c r="A1347" s="2" t="str">
        <f>B1339</f>
        <v>electricity, used in passenger train</v>
      </c>
      <c r="B1347" s="2">
        <v>1</v>
      </c>
      <c r="C1347" s="2" t="str">
        <f>B1340</f>
        <v>RER</v>
      </c>
      <c r="D1347" s="2" t="str">
        <f>B1344</f>
        <v>megajoule</v>
      </c>
      <c r="E1347" s="2"/>
      <c r="F1347" s="2" t="s">
        <v>19</v>
      </c>
      <c r="G1347" s="2" t="str">
        <f>B1342</f>
        <v>electricity, high voltage</v>
      </c>
      <c r="H1347" s="2"/>
      <c r="I1347" s="2"/>
      <c r="J1347" s="2"/>
      <c r="K1347" s="2"/>
      <c r="L1347" s="2"/>
    </row>
    <row r="1348" spans="1:12" hidden="1" x14ac:dyDescent="0.2">
      <c r="A1348" s="2" t="s">
        <v>313</v>
      </c>
      <c r="B1348" s="2">
        <f>1/3.6</f>
        <v>0.27777777777777779</v>
      </c>
      <c r="C1348" s="2" t="s">
        <v>18</v>
      </c>
      <c r="D1348" s="2" t="s">
        <v>143</v>
      </c>
      <c r="E1348" s="2"/>
      <c r="F1348" s="2" t="s">
        <v>23</v>
      </c>
      <c r="G1348" s="2" t="s">
        <v>262</v>
      </c>
      <c r="H1348" s="2"/>
      <c r="I1348" s="2"/>
      <c r="J1348" s="2"/>
      <c r="K1348" s="2"/>
      <c r="L1348" s="2"/>
    </row>
    <row r="1349" spans="1:12" hidden="1" x14ac:dyDescent="0.2"/>
    <row r="1350" spans="1:12" hidden="1" x14ac:dyDescent="0.2">
      <c r="A1350" s="1" t="s">
        <v>2</v>
      </c>
      <c r="B1350" s="1" t="s">
        <v>137</v>
      </c>
      <c r="C1350" s="2"/>
      <c r="D1350" s="2"/>
      <c r="E1350" s="2"/>
      <c r="F1350" s="2"/>
      <c r="G1350" s="2"/>
      <c r="H1350" s="2"/>
    </row>
    <row r="1351" spans="1:12" hidden="1" x14ac:dyDescent="0.2">
      <c r="A1351" s="2" t="s">
        <v>3</v>
      </c>
      <c r="B1351" s="2" t="s">
        <v>18</v>
      </c>
      <c r="C1351" s="2"/>
      <c r="D1351" s="2"/>
      <c r="E1351" s="2"/>
      <c r="F1351" s="2"/>
      <c r="G1351" s="2"/>
      <c r="H1351" s="2"/>
      <c r="I1351" s="2"/>
      <c r="J1351" s="2"/>
      <c r="K1351" s="2"/>
      <c r="L1351" s="2"/>
    </row>
    <row r="1352" spans="1:12" hidden="1" x14ac:dyDescent="0.2">
      <c r="A1352" s="2" t="s">
        <v>4</v>
      </c>
      <c r="B1352" s="2">
        <v>1</v>
      </c>
      <c r="C1352" s="2"/>
      <c r="D1352" s="2"/>
      <c r="E1352" s="2"/>
      <c r="F1352" s="2"/>
      <c r="G1352" s="2"/>
      <c r="H1352" s="2"/>
      <c r="I1352" s="2"/>
      <c r="J1352" s="2"/>
      <c r="K1352" s="2"/>
      <c r="L1352" s="2"/>
    </row>
    <row r="1353" spans="1:12" hidden="1" x14ac:dyDescent="0.2">
      <c r="A1353" s="2" t="s">
        <v>5</v>
      </c>
      <c r="B1353" s="2" t="s">
        <v>1</v>
      </c>
      <c r="C1353" s="2"/>
      <c r="D1353" s="2"/>
      <c r="E1353" s="2"/>
      <c r="F1353" s="2"/>
      <c r="G1353" s="2"/>
      <c r="H1353" s="2"/>
      <c r="I1353" s="2"/>
      <c r="J1353" s="2"/>
    </row>
    <row r="1354" spans="1:12" hidden="1" x14ac:dyDescent="0.2">
      <c r="A1354" s="2" t="s">
        <v>6</v>
      </c>
      <c r="B1354" s="2" t="s">
        <v>7</v>
      </c>
      <c r="C1354" s="2"/>
      <c r="D1354" s="2"/>
      <c r="E1354" s="2"/>
      <c r="F1354" s="2"/>
      <c r="G1354" s="2"/>
      <c r="H1354" s="2"/>
      <c r="I1354" s="2"/>
      <c r="J1354" s="2"/>
      <c r="K1354" s="2"/>
      <c r="L1354" s="2"/>
    </row>
    <row r="1355" spans="1:12" hidden="1" x14ac:dyDescent="0.2">
      <c r="A1355" s="2" t="s">
        <v>8</v>
      </c>
      <c r="B1355" s="2" t="s">
        <v>17</v>
      </c>
      <c r="C1355" s="2"/>
      <c r="D1355" s="2"/>
      <c r="E1355" s="2"/>
      <c r="F1355" s="2"/>
      <c r="G1355" s="2"/>
      <c r="H1355" s="2"/>
      <c r="I1355" s="2"/>
      <c r="J1355" s="2"/>
      <c r="K1355" s="2"/>
      <c r="L1355" s="2"/>
    </row>
    <row r="1356" spans="1:12" hidden="1" x14ac:dyDescent="0.2">
      <c r="A1356" s="1" t="s">
        <v>10</v>
      </c>
      <c r="B1356" s="2"/>
      <c r="C1356" s="2"/>
      <c r="D1356" s="2"/>
      <c r="E1356" s="2"/>
      <c r="F1356" s="2"/>
      <c r="G1356" s="2"/>
      <c r="H1356" s="2"/>
      <c r="I1356" s="2"/>
      <c r="J1356" s="2"/>
      <c r="K1356" s="2"/>
      <c r="L1356" s="2"/>
    </row>
    <row r="1357" spans="1:12" hidden="1" x14ac:dyDescent="0.2">
      <c r="A1357" s="2" t="s">
        <v>11</v>
      </c>
      <c r="B1357" s="2" t="s">
        <v>12</v>
      </c>
      <c r="C1357" s="2" t="s">
        <v>3</v>
      </c>
      <c r="D1357" s="2" t="s">
        <v>8</v>
      </c>
      <c r="E1357" s="2" t="s">
        <v>13</v>
      </c>
      <c r="F1357" s="2" t="s">
        <v>6</v>
      </c>
      <c r="G1357" s="2" t="s">
        <v>5</v>
      </c>
      <c r="H1357" s="2"/>
      <c r="I1357" s="2"/>
      <c r="J1357" s="2"/>
      <c r="K1357" s="2"/>
    </row>
    <row r="1358" spans="1:12" hidden="1" x14ac:dyDescent="0.2">
      <c r="A1358" s="2" t="str">
        <f>B1350</f>
        <v>diesel, burned in passenger train</v>
      </c>
      <c r="B1358" s="2">
        <v>1</v>
      </c>
      <c r="C1358" s="2" t="str">
        <f>B1351</f>
        <v>RER</v>
      </c>
      <c r="D1358" s="2" t="str">
        <f>B1355</f>
        <v>megajoule</v>
      </c>
      <c r="E1358" s="2"/>
      <c r="F1358" s="2" t="s">
        <v>19</v>
      </c>
      <c r="G1358" s="2" t="str">
        <f>B1353</f>
        <v>heat</v>
      </c>
      <c r="H1358" s="2"/>
      <c r="I1358" s="2"/>
      <c r="J1358" s="2"/>
      <c r="K1358" s="2"/>
      <c r="L1358" s="2"/>
    </row>
    <row r="1359" spans="1:12" hidden="1" x14ac:dyDescent="0.2">
      <c r="A1359" s="2" t="s">
        <v>121</v>
      </c>
      <c r="B1359" s="9">
        <f>1/43</f>
        <v>2.3255813953488372E-2</v>
      </c>
      <c r="C1359" t="s">
        <v>27</v>
      </c>
      <c r="D1359" t="s">
        <v>9</v>
      </c>
      <c r="F1359" t="s">
        <v>23</v>
      </c>
      <c r="G1359" t="s">
        <v>45</v>
      </c>
    </row>
    <row r="1360" spans="1:12" hidden="1" x14ac:dyDescent="0.2">
      <c r="A1360" t="s">
        <v>49</v>
      </c>
      <c r="B1360" s="3">
        <v>4.6511627906976748E-7</v>
      </c>
      <c r="D1360" t="s">
        <v>9</v>
      </c>
      <c r="E1360" t="s">
        <v>118</v>
      </c>
      <c r="F1360" s="2" t="s">
        <v>15</v>
      </c>
      <c r="H1360" s="3"/>
      <c r="I1360" s="3"/>
    </row>
    <row r="1361" spans="1:9" hidden="1" x14ac:dyDescent="0.2">
      <c r="A1361" t="s">
        <v>51</v>
      </c>
      <c r="B1361" s="3">
        <v>2.3255813953488372E-6</v>
      </c>
      <c r="D1361" t="s">
        <v>9</v>
      </c>
      <c r="E1361" t="s">
        <v>118</v>
      </c>
      <c r="F1361" s="2" t="s">
        <v>15</v>
      </c>
      <c r="H1361" s="3"/>
      <c r="I1361" s="3"/>
    </row>
    <row r="1362" spans="1:9" hidden="1" x14ac:dyDescent="0.2">
      <c r="A1362" t="s">
        <v>53</v>
      </c>
      <c r="B1362" s="3">
        <v>2.3255813953488374E-10</v>
      </c>
      <c r="D1362" t="s">
        <v>9</v>
      </c>
      <c r="E1362" t="s">
        <v>118</v>
      </c>
      <c r="F1362" s="2" t="s">
        <v>15</v>
      </c>
      <c r="I1362" s="3"/>
    </row>
    <row r="1363" spans="1:9" hidden="1" x14ac:dyDescent="0.2">
      <c r="A1363" t="s">
        <v>54</v>
      </c>
      <c r="B1363">
        <f>3.15*B1359</f>
        <v>7.3255813953488375E-2</v>
      </c>
      <c r="D1363" t="s">
        <v>9</v>
      </c>
      <c r="E1363" t="s">
        <v>118</v>
      </c>
      <c r="F1363" s="2" t="s">
        <v>15</v>
      </c>
      <c r="I1363" s="3"/>
    </row>
    <row r="1364" spans="1:9" hidden="1" x14ac:dyDescent="0.2">
      <c r="A1364" t="s">
        <v>55</v>
      </c>
      <c r="B1364">
        <v>3.6731145403173224E-4</v>
      </c>
      <c r="D1364" t="s">
        <v>9</v>
      </c>
      <c r="E1364" t="s">
        <v>118</v>
      </c>
      <c r="F1364" s="2" t="s">
        <v>15</v>
      </c>
      <c r="I1364" s="3"/>
    </row>
    <row r="1365" spans="1:9" hidden="1" x14ac:dyDescent="0.2">
      <c r="A1365" t="s">
        <v>56</v>
      </c>
      <c r="B1365" s="3">
        <v>1.160617257118018E-9</v>
      </c>
      <c r="D1365" t="s">
        <v>9</v>
      </c>
      <c r="E1365" t="s">
        <v>118</v>
      </c>
      <c r="F1365" s="2" t="s">
        <v>15</v>
      </c>
      <c r="I1365" s="3"/>
    </row>
    <row r="1366" spans="1:9" hidden="1" x14ac:dyDescent="0.2">
      <c r="A1366" t="s">
        <v>58</v>
      </c>
      <c r="B1366" s="3">
        <v>3.9556618126494245E-8</v>
      </c>
      <c r="D1366" t="s">
        <v>9</v>
      </c>
      <c r="E1366" t="s">
        <v>118</v>
      </c>
      <c r="F1366" s="2" t="s">
        <v>15</v>
      </c>
      <c r="I1366" s="3"/>
    </row>
    <row r="1367" spans="1:9" hidden="1" x14ac:dyDescent="0.2">
      <c r="A1367" t="s">
        <v>59</v>
      </c>
      <c r="B1367" s="3">
        <v>2.3255813953488372E-6</v>
      </c>
      <c r="D1367" t="s">
        <v>9</v>
      </c>
      <c r="E1367" t="s">
        <v>118</v>
      </c>
      <c r="F1367" s="2" t="s">
        <v>15</v>
      </c>
      <c r="I1367" s="3"/>
    </row>
    <row r="1368" spans="1:9" hidden="1" x14ac:dyDescent="0.2">
      <c r="A1368" t="s">
        <v>64</v>
      </c>
      <c r="B1368" s="3">
        <v>2.5429254509889156E-12</v>
      </c>
      <c r="D1368" t="s">
        <v>9</v>
      </c>
      <c r="E1368" t="s">
        <v>118</v>
      </c>
      <c r="F1368" s="2" t="s">
        <v>15</v>
      </c>
      <c r="I1368" s="3"/>
    </row>
    <row r="1369" spans="1:9" hidden="1" x14ac:dyDescent="0.2">
      <c r="A1369" t="s">
        <v>65</v>
      </c>
      <c r="B1369" s="3">
        <v>4.651162790697675E-13</v>
      </c>
      <c r="D1369" t="s">
        <v>9</v>
      </c>
      <c r="E1369" t="s">
        <v>118</v>
      </c>
      <c r="F1369" s="2" t="s">
        <v>15</v>
      </c>
      <c r="I1369" s="3"/>
    </row>
    <row r="1370" spans="1:9" hidden="1" x14ac:dyDescent="0.2">
      <c r="A1370" t="s">
        <v>66</v>
      </c>
      <c r="B1370" s="3">
        <v>3.0210823733970879E-6</v>
      </c>
      <c r="D1370" t="s">
        <v>9</v>
      </c>
      <c r="E1370" t="s">
        <v>118</v>
      </c>
      <c r="F1370" s="2" t="s">
        <v>15</v>
      </c>
      <c r="I1370" s="3"/>
    </row>
    <row r="1371" spans="1:9" hidden="1" x14ac:dyDescent="0.2">
      <c r="A1371" t="s">
        <v>68</v>
      </c>
      <c r="B1371" s="3">
        <v>1.1758313410128234E-4</v>
      </c>
      <c r="D1371" t="s">
        <v>9</v>
      </c>
      <c r="E1371" t="s">
        <v>118</v>
      </c>
      <c r="F1371" s="2" t="s">
        <v>15</v>
      </c>
      <c r="I1371" s="3"/>
    </row>
    <row r="1372" spans="1:9" hidden="1" x14ac:dyDescent="0.2">
      <c r="A1372" t="s">
        <v>69</v>
      </c>
      <c r="B1372" s="3">
        <v>1.6235600956313845E-9</v>
      </c>
      <c r="D1372" t="s">
        <v>9</v>
      </c>
      <c r="E1372" t="s">
        <v>118</v>
      </c>
      <c r="F1372" s="2" t="s">
        <v>15</v>
      </c>
      <c r="I1372" s="3"/>
    </row>
    <row r="1373" spans="1:9" hidden="1" x14ac:dyDescent="0.2">
      <c r="A1373" t="s">
        <v>70</v>
      </c>
      <c r="B1373">
        <v>1.2758096066072594E-3</v>
      </c>
      <c r="D1373" t="s">
        <v>9</v>
      </c>
      <c r="E1373" t="s">
        <v>118</v>
      </c>
      <c r="F1373" s="2" t="s">
        <v>15</v>
      </c>
      <c r="I1373" s="3"/>
    </row>
    <row r="1374" spans="1:9" hidden="1" x14ac:dyDescent="0.2">
      <c r="A1374" t="s">
        <v>72</v>
      </c>
      <c r="B1374" s="3">
        <v>2.9836991958269943E-5</v>
      </c>
      <c r="D1374" t="s">
        <v>9</v>
      </c>
      <c r="E1374" t="s">
        <v>118</v>
      </c>
      <c r="F1374" s="2" t="s">
        <v>15</v>
      </c>
      <c r="I1374" s="3"/>
    </row>
    <row r="1375" spans="1:9" hidden="1" x14ac:dyDescent="0.2">
      <c r="A1375" t="s">
        <v>107</v>
      </c>
      <c r="B1375" s="3">
        <v>3.5524885894370795E-5</v>
      </c>
      <c r="D1375" t="s">
        <v>9</v>
      </c>
      <c r="E1375" t="s">
        <v>118</v>
      </c>
      <c r="F1375" s="2" t="s">
        <v>15</v>
      </c>
      <c r="I1375" s="3"/>
    </row>
    <row r="1376" spans="1:9" hidden="1" x14ac:dyDescent="0.2">
      <c r="A1376" t="s">
        <v>108</v>
      </c>
      <c r="B1376" s="3">
        <v>1.6163877417952619E-5</v>
      </c>
      <c r="D1376" t="s">
        <v>9</v>
      </c>
      <c r="E1376" t="s">
        <v>118</v>
      </c>
      <c r="F1376" s="2" t="s">
        <v>15</v>
      </c>
      <c r="I1376" s="3"/>
    </row>
    <row r="1377" spans="1:12" hidden="1" x14ac:dyDescent="0.2">
      <c r="A1377" t="s">
        <v>76</v>
      </c>
      <c r="B1377" s="3">
        <v>2.3255813953488374E-10</v>
      </c>
      <c r="D1377" t="s">
        <v>9</v>
      </c>
      <c r="E1377" t="s">
        <v>118</v>
      </c>
      <c r="F1377" s="2" t="s">
        <v>15</v>
      </c>
      <c r="I1377" s="3"/>
    </row>
    <row r="1378" spans="1:12" hidden="1" x14ac:dyDescent="0.2">
      <c r="A1378" t="s">
        <v>78</v>
      </c>
      <c r="B1378" s="3">
        <v>1.3931753966529016E-5</v>
      </c>
      <c r="D1378" t="s">
        <v>9</v>
      </c>
      <c r="E1378" t="s">
        <v>118</v>
      </c>
      <c r="F1378" s="2" t="s">
        <v>15</v>
      </c>
      <c r="I1378" s="3"/>
    </row>
    <row r="1379" spans="1:12" hidden="1" x14ac:dyDescent="0.2">
      <c r="A1379" t="s">
        <v>79</v>
      </c>
      <c r="B1379" s="3">
        <v>9.2805911758313421E-7</v>
      </c>
      <c r="D1379" t="s">
        <v>9</v>
      </c>
      <c r="E1379" t="s">
        <v>118</v>
      </c>
      <c r="F1379" s="2" t="s">
        <v>15</v>
      </c>
      <c r="I1379" s="3"/>
    </row>
    <row r="1380" spans="1:12" hidden="1" x14ac:dyDescent="0.2">
      <c r="A1380" t="s">
        <v>138</v>
      </c>
      <c r="B1380" s="3">
        <v>9.2805911758313421E-7</v>
      </c>
      <c r="D1380" t="s">
        <v>9</v>
      </c>
      <c r="E1380" t="s">
        <v>118</v>
      </c>
      <c r="F1380" s="2" t="s">
        <v>15</v>
      </c>
      <c r="I1380" s="3"/>
    </row>
    <row r="1381" spans="1:12" hidden="1" x14ac:dyDescent="0.2">
      <c r="A1381" t="s">
        <v>80</v>
      </c>
      <c r="B1381" s="3">
        <v>2.3255813953488372E-8</v>
      </c>
      <c r="D1381" t="s">
        <v>9</v>
      </c>
      <c r="E1381" t="s">
        <v>118</v>
      </c>
      <c r="F1381" s="2" t="s">
        <v>15</v>
      </c>
      <c r="I1381" s="3"/>
    </row>
    <row r="1382" spans="1:12" hidden="1" x14ac:dyDescent="0.2">
      <c r="A1382" t="s">
        <v>139</v>
      </c>
      <c r="B1382" s="3">
        <v>1.3084112149532712E-4</v>
      </c>
      <c r="D1382" t="s">
        <v>9</v>
      </c>
      <c r="E1382" t="s">
        <v>140</v>
      </c>
      <c r="F1382" s="2" t="s">
        <v>15</v>
      </c>
      <c r="I1382" s="3"/>
    </row>
    <row r="1383" spans="1:12" hidden="1" x14ac:dyDescent="0.2"/>
    <row r="1384" spans="1:12" hidden="1" x14ac:dyDescent="0.2">
      <c r="A1384" s="1" t="s">
        <v>2</v>
      </c>
      <c r="B1384" s="1" t="s">
        <v>285</v>
      </c>
      <c r="C1384" s="2"/>
      <c r="D1384" s="2"/>
      <c r="E1384" s="2"/>
      <c r="F1384" s="2"/>
      <c r="G1384" s="2"/>
      <c r="H1384" s="2"/>
    </row>
    <row r="1385" spans="1:12" hidden="1" x14ac:dyDescent="0.2">
      <c r="A1385" s="2" t="s">
        <v>3</v>
      </c>
      <c r="B1385" s="2" t="s">
        <v>18</v>
      </c>
      <c r="C1385" s="2"/>
      <c r="D1385" s="2"/>
      <c r="E1385" s="2"/>
      <c r="F1385" s="2"/>
      <c r="G1385" s="2"/>
      <c r="H1385" s="2"/>
      <c r="I1385" s="2"/>
      <c r="J1385" s="2"/>
      <c r="K1385" s="2"/>
      <c r="L1385" s="2"/>
    </row>
    <row r="1386" spans="1:12" hidden="1" x14ac:dyDescent="0.2">
      <c r="A1386" s="2" t="s">
        <v>4</v>
      </c>
      <c r="B1386" s="2">
        <v>1</v>
      </c>
      <c r="C1386" s="2"/>
      <c r="D1386" s="2"/>
      <c r="E1386" s="2"/>
      <c r="F1386" s="2"/>
      <c r="G1386" s="2"/>
      <c r="H1386" s="2"/>
      <c r="I1386" s="2"/>
      <c r="J1386" s="2"/>
      <c r="K1386" s="2"/>
      <c r="L1386" s="2"/>
    </row>
    <row r="1387" spans="1:12" hidden="1" x14ac:dyDescent="0.2">
      <c r="A1387" s="2" t="s">
        <v>5</v>
      </c>
      <c r="B1387" s="2" t="s">
        <v>1</v>
      </c>
      <c r="C1387" s="2"/>
      <c r="D1387" s="2"/>
      <c r="E1387" s="2"/>
      <c r="F1387" s="2"/>
      <c r="G1387" s="2"/>
      <c r="H1387" s="2"/>
      <c r="I1387" s="2"/>
      <c r="J1387" s="2"/>
    </row>
    <row r="1388" spans="1:12" hidden="1" x14ac:dyDescent="0.2">
      <c r="A1388" s="2" t="s">
        <v>6</v>
      </c>
      <c r="B1388" s="2" t="s">
        <v>7</v>
      </c>
      <c r="C1388" s="2"/>
      <c r="D1388" s="2"/>
      <c r="E1388" s="2"/>
      <c r="F1388" s="2"/>
      <c r="G1388" s="2"/>
      <c r="H1388" s="2"/>
      <c r="I1388" s="2"/>
      <c r="J1388" s="2"/>
      <c r="K1388" s="2"/>
      <c r="L1388" s="2"/>
    </row>
    <row r="1389" spans="1:12" hidden="1" x14ac:dyDescent="0.2">
      <c r="A1389" s="2" t="s">
        <v>8</v>
      </c>
      <c r="B1389" s="2" t="s">
        <v>17</v>
      </c>
      <c r="C1389" s="2"/>
      <c r="D1389" s="2"/>
      <c r="E1389" s="2"/>
      <c r="F1389" s="2"/>
      <c r="G1389" s="2"/>
      <c r="H1389" s="2"/>
      <c r="I1389" s="2"/>
      <c r="J1389" s="2"/>
      <c r="K1389" s="2"/>
      <c r="L1389" s="2"/>
    </row>
    <row r="1390" spans="1:12" hidden="1" x14ac:dyDescent="0.2">
      <c r="A1390" s="1" t="s">
        <v>10</v>
      </c>
      <c r="B1390" s="2"/>
      <c r="C1390" s="2"/>
      <c r="D1390" s="2"/>
      <c r="E1390" s="2"/>
      <c r="F1390" s="2"/>
      <c r="G1390" s="2"/>
      <c r="H1390" s="2"/>
      <c r="I1390" s="2"/>
      <c r="J1390" s="2"/>
      <c r="K1390" s="2"/>
      <c r="L1390" s="2"/>
    </row>
    <row r="1391" spans="1:12" hidden="1" x14ac:dyDescent="0.2">
      <c r="A1391" s="2" t="s">
        <v>11</v>
      </c>
      <c r="B1391" s="2" t="s">
        <v>12</v>
      </c>
      <c r="C1391" s="2" t="s">
        <v>3</v>
      </c>
      <c r="D1391" s="2" t="s">
        <v>8</v>
      </c>
      <c r="E1391" s="2" t="s">
        <v>13</v>
      </c>
      <c r="F1391" s="2" t="s">
        <v>6</v>
      </c>
      <c r="G1391" s="2" t="s">
        <v>5</v>
      </c>
      <c r="H1391" s="2"/>
      <c r="I1391" s="2"/>
      <c r="J1391" s="2"/>
      <c r="K1391" s="2"/>
    </row>
    <row r="1392" spans="1:12" hidden="1" x14ac:dyDescent="0.2">
      <c r="A1392" s="2" t="str">
        <f>B1384</f>
        <v>diesel, synthetic, burned in passenger train</v>
      </c>
      <c r="B1392" s="2">
        <v>1</v>
      </c>
      <c r="C1392" s="2" t="str">
        <f>B1385</f>
        <v>RER</v>
      </c>
      <c r="D1392" s="2" t="str">
        <f>B1389</f>
        <v>megajoule</v>
      </c>
      <c r="E1392" s="2"/>
      <c r="F1392" s="2" t="s">
        <v>19</v>
      </c>
      <c r="G1392" s="2" t="str">
        <f>B1387</f>
        <v>heat</v>
      </c>
      <c r="H1392" s="2"/>
      <c r="I1392" s="2"/>
      <c r="J1392" s="2"/>
      <c r="K1392" s="2"/>
      <c r="L1392" s="2"/>
    </row>
    <row r="1393" spans="1:9" hidden="1" x14ac:dyDescent="0.2">
      <c r="A1393" s="2" t="s">
        <v>283</v>
      </c>
      <c r="B1393" s="9">
        <f>1/43</f>
        <v>2.3255813953488372E-2</v>
      </c>
      <c r="C1393" t="s">
        <v>18</v>
      </c>
      <c r="D1393" t="s">
        <v>9</v>
      </c>
      <c r="F1393" t="s">
        <v>23</v>
      </c>
      <c r="G1393" t="s">
        <v>284</v>
      </c>
    </row>
    <row r="1394" spans="1:9" hidden="1" x14ac:dyDescent="0.2">
      <c r="A1394" t="s">
        <v>49</v>
      </c>
      <c r="B1394" s="3">
        <v>4.6511627906976748E-7</v>
      </c>
      <c r="D1394" t="s">
        <v>9</v>
      </c>
      <c r="E1394" t="s">
        <v>118</v>
      </c>
      <c r="F1394" s="2" t="s">
        <v>15</v>
      </c>
      <c r="H1394" s="3"/>
      <c r="I1394" s="3"/>
    </row>
    <row r="1395" spans="1:9" hidden="1" x14ac:dyDescent="0.2">
      <c r="A1395" t="s">
        <v>51</v>
      </c>
      <c r="B1395" s="3">
        <v>2.3255813953488372E-6</v>
      </c>
      <c r="D1395" t="s">
        <v>9</v>
      </c>
      <c r="E1395" t="s">
        <v>118</v>
      </c>
      <c r="F1395" s="2" t="s">
        <v>15</v>
      </c>
      <c r="H1395" s="3"/>
      <c r="I1395" s="3"/>
    </row>
    <row r="1396" spans="1:9" hidden="1" x14ac:dyDescent="0.2">
      <c r="A1396" t="s">
        <v>53</v>
      </c>
      <c r="B1396" s="3">
        <v>2.3255813953488374E-10</v>
      </c>
      <c r="D1396" t="s">
        <v>9</v>
      </c>
      <c r="E1396" t="s">
        <v>118</v>
      </c>
      <c r="F1396" s="2" t="s">
        <v>15</v>
      </c>
      <c r="I1396" s="3"/>
    </row>
    <row r="1397" spans="1:9" hidden="1" x14ac:dyDescent="0.2">
      <c r="A1397" t="s">
        <v>124</v>
      </c>
      <c r="B1397">
        <f>3.15*B1393</f>
        <v>7.3255813953488375E-2</v>
      </c>
      <c r="D1397" t="s">
        <v>9</v>
      </c>
      <c r="E1397" t="s">
        <v>118</v>
      </c>
      <c r="F1397" s="2" t="s">
        <v>15</v>
      </c>
      <c r="I1397" s="3"/>
    </row>
    <row r="1398" spans="1:9" hidden="1" x14ac:dyDescent="0.2">
      <c r="A1398" t="s">
        <v>125</v>
      </c>
      <c r="B1398">
        <v>3.6731145403173224E-4</v>
      </c>
      <c r="D1398" t="s">
        <v>9</v>
      </c>
      <c r="E1398" t="s">
        <v>118</v>
      </c>
      <c r="F1398" s="2" t="s">
        <v>15</v>
      </c>
      <c r="I1398" s="3"/>
    </row>
    <row r="1399" spans="1:9" hidden="1" x14ac:dyDescent="0.2">
      <c r="A1399" t="s">
        <v>56</v>
      </c>
      <c r="B1399" s="3">
        <v>1.160617257118018E-9</v>
      </c>
      <c r="D1399" t="s">
        <v>9</v>
      </c>
      <c r="E1399" t="s">
        <v>118</v>
      </c>
      <c r="F1399" s="2" t="s">
        <v>15</v>
      </c>
      <c r="I1399" s="3"/>
    </row>
    <row r="1400" spans="1:9" hidden="1" x14ac:dyDescent="0.2">
      <c r="A1400" t="s">
        <v>58</v>
      </c>
      <c r="B1400" s="3">
        <v>3.9556618126494245E-8</v>
      </c>
      <c r="D1400" t="s">
        <v>9</v>
      </c>
      <c r="E1400" t="s">
        <v>118</v>
      </c>
      <c r="F1400" s="2" t="s">
        <v>15</v>
      </c>
      <c r="I1400" s="3"/>
    </row>
    <row r="1401" spans="1:9" hidden="1" x14ac:dyDescent="0.2">
      <c r="A1401" t="s">
        <v>59</v>
      </c>
      <c r="B1401" s="3">
        <v>2.3255813953488372E-6</v>
      </c>
      <c r="D1401" t="s">
        <v>9</v>
      </c>
      <c r="E1401" t="s">
        <v>118</v>
      </c>
      <c r="F1401" s="2" t="s">
        <v>15</v>
      </c>
      <c r="I1401" s="3"/>
    </row>
    <row r="1402" spans="1:9" hidden="1" x14ac:dyDescent="0.2">
      <c r="A1402" t="s">
        <v>64</v>
      </c>
      <c r="B1402" s="3">
        <v>2.5429254509889156E-12</v>
      </c>
      <c r="D1402" t="s">
        <v>9</v>
      </c>
      <c r="E1402" t="s">
        <v>118</v>
      </c>
      <c r="F1402" s="2" t="s">
        <v>15</v>
      </c>
      <c r="I1402" s="3"/>
    </row>
    <row r="1403" spans="1:9" hidden="1" x14ac:dyDescent="0.2">
      <c r="A1403" t="s">
        <v>65</v>
      </c>
      <c r="B1403" s="3">
        <v>4.651162790697675E-13</v>
      </c>
      <c r="D1403" t="s">
        <v>9</v>
      </c>
      <c r="E1403" t="s">
        <v>118</v>
      </c>
      <c r="F1403" s="2" t="s">
        <v>15</v>
      </c>
      <c r="I1403" s="3"/>
    </row>
    <row r="1404" spans="1:9" hidden="1" x14ac:dyDescent="0.2">
      <c r="A1404" t="s">
        <v>181</v>
      </c>
      <c r="B1404" s="3">
        <v>3.0210823733970879E-6</v>
      </c>
      <c r="D1404" t="s">
        <v>9</v>
      </c>
      <c r="E1404" t="s">
        <v>118</v>
      </c>
      <c r="F1404" s="2" t="s">
        <v>15</v>
      </c>
      <c r="I1404" s="3"/>
    </row>
    <row r="1405" spans="1:9" hidden="1" x14ac:dyDescent="0.2">
      <c r="A1405" t="s">
        <v>68</v>
      </c>
      <c r="B1405" s="3">
        <v>1.1758313410128234E-4</v>
      </c>
      <c r="D1405" t="s">
        <v>9</v>
      </c>
      <c r="E1405" t="s">
        <v>118</v>
      </c>
      <c r="F1405" s="2" t="s">
        <v>15</v>
      </c>
      <c r="I1405" s="3"/>
    </row>
    <row r="1406" spans="1:9" hidden="1" x14ac:dyDescent="0.2">
      <c r="A1406" t="s">
        <v>69</v>
      </c>
      <c r="B1406" s="3">
        <v>1.6235600956313845E-9</v>
      </c>
      <c r="D1406" t="s">
        <v>9</v>
      </c>
      <c r="E1406" t="s">
        <v>118</v>
      </c>
      <c r="F1406" s="2" t="s">
        <v>15</v>
      </c>
      <c r="I1406" s="3"/>
    </row>
    <row r="1407" spans="1:9" hidden="1" x14ac:dyDescent="0.2">
      <c r="A1407" t="s">
        <v>70</v>
      </c>
      <c r="B1407">
        <v>1.2758096066072594E-3</v>
      </c>
      <c r="D1407" t="s">
        <v>9</v>
      </c>
      <c r="E1407" t="s">
        <v>118</v>
      </c>
      <c r="F1407" s="2" t="s">
        <v>15</v>
      </c>
      <c r="I1407" s="3"/>
    </row>
    <row r="1408" spans="1:9" hidden="1" x14ac:dyDescent="0.2">
      <c r="A1408" t="s">
        <v>72</v>
      </c>
      <c r="B1408" s="3">
        <v>2.9836991958269943E-5</v>
      </c>
      <c r="D1408" t="s">
        <v>9</v>
      </c>
      <c r="E1408" t="s">
        <v>118</v>
      </c>
      <c r="F1408" s="2" t="s">
        <v>15</v>
      </c>
      <c r="I1408" s="3"/>
    </row>
    <row r="1409" spans="1:12" hidden="1" x14ac:dyDescent="0.2">
      <c r="A1409" t="s">
        <v>107</v>
      </c>
      <c r="B1409" s="3">
        <v>3.5524885894370795E-5</v>
      </c>
      <c r="D1409" t="s">
        <v>9</v>
      </c>
      <c r="E1409" t="s">
        <v>118</v>
      </c>
      <c r="F1409" s="2" t="s">
        <v>15</v>
      </c>
      <c r="I1409" s="3"/>
    </row>
    <row r="1410" spans="1:12" hidden="1" x14ac:dyDescent="0.2">
      <c r="A1410" t="s">
        <v>108</v>
      </c>
      <c r="B1410" s="3">
        <v>1.6163877417952619E-5</v>
      </c>
      <c r="D1410" t="s">
        <v>9</v>
      </c>
      <c r="E1410" t="s">
        <v>118</v>
      </c>
      <c r="F1410" s="2" t="s">
        <v>15</v>
      </c>
      <c r="I1410" s="3"/>
    </row>
    <row r="1411" spans="1:12" hidden="1" x14ac:dyDescent="0.2">
      <c r="A1411" t="s">
        <v>76</v>
      </c>
      <c r="B1411" s="3">
        <v>2.3255813953488374E-10</v>
      </c>
      <c r="D1411" t="s">
        <v>9</v>
      </c>
      <c r="E1411" t="s">
        <v>118</v>
      </c>
      <c r="F1411" s="2" t="s">
        <v>15</v>
      </c>
      <c r="I1411" s="3"/>
    </row>
    <row r="1412" spans="1:12" hidden="1" x14ac:dyDescent="0.2">
      <c r="A1412" t="s">
        <v>78</v>
      </c>
      <c r="B1412" s="3">
        <v>1.3931753966529016E-5</v>
      </c>
      <c r="D1412" t="s">
        <v>9</v>
      </c>
      <c r="E1412" t="s">
        <v>118</v>
      </c>
      <c r="F1412" s="2" t="s">
        <v>15</v>
      </c>
      <c r="I1412" s="3"/>
    </row>
    <row r="1413" spans="1:12" hidden="1" x14ac:dyDescent="0.2">
      <c r="A1413" t="s">
        <v>79</v>
      </c>
      <c r="B1413" s="3">
        <v>9.2805911758313421E-7</v>
      </c>
      <c r="D1413" t="s">
        <v>9</v>
      </c>
      <c r="E1413" t="s">
        <v>118</v>
      </c>
      <c r="F1413" s="2" t="s">
        <v>15</v>
      </c>
      <c r="I1413" s="3"/>
    </row>
    <row r="1414" spans="1:12" hidden="1" x14ac:dyDescent="0.2">
      <c r="A1414" t="s">
        <v>138</v>
      </c>
      <c r="B1414" s="3">
        <v>9.2805911758313421E-7</v>
      </c>
      <c r="D1414" t="s">
        <v>9</v>
      </c>
      <c r="E1414" t="s">
        <v>118</v>
      </c>
      <c r="F1414" s="2" t="s">
        <v>15</v>
      </c>
      <c r="I1414" s="3"/>
    </row>
    <row r="1415" spans="1:12" hidden="1" x14ac:dyDescent="0.2">
      <c r="A1415" t="s">
        <v>80</v>
      </c>
      <c r="B1415" s="3">
        <v>2.3255813953488372E-8</v>
      </c>
      <c r="D1415" t="s">
        <v>9</v>
      </c>
      <c r="E1415" t="s">
        <v>118</v>
      </c>
      <c r="F1415" s="2" t="s">
        <v>15</v>
      </c>
      <c r="I1415" s="3"/>
    </row>
    <row r="1416" spans="1:12" hidden="1" x14ac:dyDescent="0.2">
      <c r="A1416" t="s">
        <v>139</v>
      </c>
      <c r="B1416" s="3">
        <v>1.3084112149532712E-4</v>
      </c>
      <c r="D1416" t="s">
        <v>9</v>
      </c>
      <c r="E1416" t="s">
        <v>140</v>
      </c>
      <c r="F1416" s="2" t="s">
        <v>15</v>
      </c>
      <c r="I1416" s="3"/>
    </row>
    <row r="1417" spans="1:12" hidden="1" x14ac:dyDescent="0.2"/>
    <row r="1418" spans="1:12" hidden="1" x14ac:dyDescent="0.2">
      <c r="A1418" s="1" t="s">
        <v>2</v>
      </c>
      <c r="B1418" s="1" t="s">
        <v>178</v>
      </c>
      <c r="C1418" s="2"/>
      <c r="D1418" s="2"/>
      <c r="E1418" s="2"/>
      <c r="F1418" s="2"/>
      <c r="G1418" s="2"/>
      <c r="H1418" s="2"/>
    </row>
    <row r="1419" spans="1:12" hidden="1" x14ac:dyDescent="0.2">
      <c r="A1419" s="2" t="s">
        <v>3</v>
      </c>
      <c r="B1419" s="2" t="s">
        <v>18</v>
      </c>
      <c r="C1419" s="2"/>
      <c r="D1419" s="2"/>
      <c r="E1419" s="2"/>
      <c r="F1419" s="2"/>
      <c r="G1419" s="2"/>
      <c r="H1419" s="2"/>
      <c r="I1419" s="2"/>
      <c r="J1419" s="2"/>
      <c r="K1419" s="2"/>
      <c r="L1419" s="2"/>
    </row>
    <row r="1420" spans="1:12" hidden="1" x14ac:dyDescent="0.2">
      <c r="A1420" s="2" t="s">
        <v>4</v>
      </c>
      <c r="B1420" s="2">
        <v>1</v>
      </c>
      <c r="C1420" s="2"/>
      <c r="D1420" s="2"/>
      <c r="E1420" s="2"/>
      <c r="F1420" s="2"/>
      <c r="G1420" s="2"/>
      <c r="H1420" s="2"/>
      <c r="I1420" s="2"/>
      <c r="J1420" s="2"/>
      <c r="K1420" s="2"/>
      <c r="L1420" s="2"/>
    </row>
    <row r="1421" spans="1:12" hidden="1" x14ac:dyDescent="0.2">
      <c r="A1421" s="2" t="s">
        <v>5</v>
      </c>
      <c r="B1421" s="2" t="s">
        <v>1</v>
      </c>
      <c r="C1421" s="2"/>
      <c r="D1421" s="2"/>
      <c r="E1421" s="2"/>
      <c r="F1421" s="2"/>
      <c r="G1421" s="2"/>
      <c r="H1421" s="2"/>
      <c r="I1421" s="2"/>
      <c r="J1421" s="2"/>
    </row>
    <row r="1422" spans="1:12" hidden="1" x14ac:dyDescent="0.2">
      <c r="A1422" s="2" t="s">
        <v>6</v>
      </c>
      <c r="B1422" s="2" t="s">
        <v>7</v>
      </c>
      <c r="C1422" s="2"/>
      <c r="D1422" s="2"/>
      <c r="E1422" s="2"/>
      <c r="F1422" s="2"/>
      <c r="G1422" s="2"/>
      <c r="H1422" s="2"/>
      <c r="I1422" s="2"/>
      <c r="J1422" s="2"/>
      <c r="K1422" s="2"/>
      <c r="L1422" s="2"/>
    </row>
    <row r="1423" spans="1:12" hidden="1" x14ac:dyDescent="0.2">
      <c r="A1423" s="2" t="s">
        <v>8</v>
      </c>
      <c r="B1423" s="2" t="s">
        <v>17</v>
      </c>
      <c r="C1423" s="2"/>
      <c r="D1423" s="2"/>
      <c r="E1423" s="2"/>
      <c r="F1423" s="2"/>
      <c r="G1423" s="2"/>
      <c r="H1423" s="2"/>
      <c r="I1423" s="2"/>
      <c r="J1423" s="2"/>
      <c r="K1423" s="2"/>
      <c r="L1423" s="2"/>
    </row>
    <row r="1424" spans="1:12" hidden="1" x14ac:dyDescent="0.2">
      <c r="A1424" s="1" t="s">
        <v>10</v>
      </c>
      <c r="B1424" s="2"/>
      <c r="C1424" s="2"/>
      <c r="D1424" s="2"/>
      <c r="E1424" s="2"/>
      <c r="F1424" s="2"/>
      <c r="G1424" s="2"/>
      <c r="H1424" s="2"/>
      <c r="I1424" s="2"/>
      <c r="J1424" s="2"/>
      <c r="K1424" s="2"/>
      <c r="L1424" s="2"/>
    </row>
    <row r="1425" spans="1:12" hidden="1" x14ac:dyDescent="0.2">
      <c r="A1425" s="2" t="s">
        <v>11</v>
      </c>
      <c r="B1425" s="2" t="s">
        <v>12</v>
      </c>
      <c r="C1425" s="2" t="s">
        <v>3</v>
      </c>
      <c r="D1425" s="2" t="s">
        <v>8</v>
      </c>
      <c r="E1425" s="2" t="s">
        <v>13</v>
      </c>
      <c r="F1425" s="2" t="s">
        <v>6</v>
      </c>
      <c r="G1425" s="2" t="s">
        <v>5</v>
      </c>
      <c r="H1425" s="2"/>
      <c r="I1425" s="2"/>
      <c r="J1425" s="2"/>
      <c r="K1425" s="2"/>
    </row>
    <row r="1426" spans="1:12" hidden="1" x14ac:dyDescent="0.2">
      <c r="A1426" s="2" t="str">
        <f>B1418</f>
        <v>biodiesel, burned in passenger train</v>
      </c>
      <c r="B1426" s="2">
        <v>1</v>
      </c>
      <c r="C1426" s="2" t="str">
        <f>B1419</f>
        <v>RER</v>
      </c>
      <c r="D1426" s="2" t="str">
        <f>B1423</f>
        <v>megajoule</v>
      </c>
      <c r="E1426" s="2"/>
      <c r="F1426" s="2" t="s">
        <v>19</v>
      </c>
      <c r="G1426" s="2" t="str">
        <f>B1421</f>
        <v>heat</v>
      </c>
      <c r="H1426" s="2"/>
      <c r="I1426" s="2"/>
      <c r="J1426" s="2"/>
      <c r="K1426" s="2"/>
      <c r="L1426" s="2"/>
    </row>
    <row r="1427" spans="1:12" hidden="1" x14ac:dyDescent="0.2">
      <c r="A1427" s="2" t="s">
        <v>179</v>
      </c>
      <c r="B1427" s="9">
        <f>1/43</f>
        <v>2.3255813953488372E-2</v>
      </c>
      <c r="C1427" t="s">
        <v>18</v>
      </c>
      <c r="D1427" t="s">
        <v>9</v>
      </c>
      <c r="F1427" t="s">
        <v>23</v>
      </c>
      <c r="G1427" t="s">
        <v>180</v>
      </c>
    </row>
    <row r="1428" spans="1:12" hidden="1" x14ac:dyDescent="0.2">
      <c r="A1428" t="s">
        <v>49</v>
      </c>
      <c r="B1428" s="3">
        <v>4.6511627906976748E-7</v>
      </c>
      <c r="D1428" t="s">
        <v>9</v>
      </c>
      <c r="E1428" t="s">
        <v>118</v>
      </c>
      <c r="F1428" s="2" t="s">
        <v>15</v>
      </c>
      <c r="H1428" s="3"/>
      <c r="I1428" s="3"/>
    </row>
    <row r="1429" spans="1:12" hidden="1" x14ac:dyDescent="0.2">
      <c r="A1429" t="s">
        <v>51</v>
      </c>
      <c r="B1429" s="3">
        <v>2.3255813953488372E-6</v>
      </c>
      <c r="D1429" t="s">
        <v>9</v>
      </c>
      <c r="E1429" t="s">
        <v>118</v>
      </c>
      <c r="F1429" s="2" t="s">
        <v>15</v>
      </c>
      <c r="H1429" s="3"/>
      <c r="I1429" s="3"/>
    </row>
    <row r="1430" spans="1:12" hidden="1" x14ac:dyDescent="0.2">
      <c r="A1430" t="s">
        <v>53</v>
      </c>
      <c r="B1430" s="3">
        <v>2.3255813953488374E-10</v>
      </c>
      <c r="D1430" t="s">
        <v>9</v>
      </c>
      <c r="E1430" t="s">
        <v>118</v>
      </c>
      <c r="F1430" s="2" t="s">
        <v>15</v>
      </c>
      <c r="I1430" s="3"/>
    </row>
    <row r="1431" spans="1:12" hidden="1" x14ac:dyDescent="0.2">
      <c r="A1431" t="s">
        <v>124</v>
      </c>
      <c r="B1431">
        <f>3.15*B1427</f>
        <v>7.3255813953488375E-2</v>
      </c>
      <c r="D1431" t="s">
        <v>9</v>
      </c>
      <c r="E1431" t="s">
        <v>118</v>
      </c>
      <c r="F1431" s="2" t="s">
        <v>15</v>
      </c>
      <c r="I1431" s="3"/>
    </row>
    <row r="1432" spans="1:12" hidden="1" x14ac:dyDescent="0.2">
      <c r="A1432" t="s">
        <v>125</v>
      </c>
      <c r="B1432">
        <v>3.6731145403173224E-4</v>
      </c>
      <c r="D1432" t="s">
        <v>9</v>
      </c>
      <c r="E1432" t="s">
        <v>118</v>
      </c>
      <c r="F1432" s="2" t="s">
        <v>15</v>
      </c>
      <c r="I1432" s="3"/>
    </row>
    <row r="1433" spans="1:12" hidden="1" x14ac:dyDescent="0.2">
      <c r="A1433" t="s">
        <v>56</v>
      </c>
      <c r="B1433" s="3">
        <v>1.160617257118018E-9</v>
      </c>
      <c r="D1433" t="s">
        <v>9</v>
      </c>
      <c r="E1433" t="s">
        <v>118</v>
      </c>
      <c r="F1433" s="2" t="s">
        <v>15</v>
      </c>
      <c r="I1433" s="3"/>
    </row>
    <row r="1434" spans="1:12" hidden="1" x14ac:dyDescent="0.2">
      <c r="A1434" t="s">
        <v>58</v>
      </c>
      <c r="B1434" s="3">
        <v>3.9556618126494245E-8</v>
      </c>
      <c r="D1434" t="s">
        <v>9</v>
      </c>
      <c r="E1434" t="s">
        <v>118</v>
      </c>
      <c r="F1434" s="2" t="s">
        <v>15</v>
      </c>
      <c r="I1434" s="3"/>
    </row>
    <row r="1435" spans="1:12" hidden="1" x14ac:dyDescent="0.2">
      <c r="A1435" t="s">
        <v>59</v>
      </c>
      <c r="B1435" s="3">
        <v>2.3255813953488372E-6</v>
      </c>
      <c r="D1435" t="s">
        <v>9</v>
      </c>
      <c r="E1435" t="s">
        <v>118</v>
      </c>
      <c r="F1435" s="2" t="s">
        <v>15</v>
      </c>
      <c r="I1435" s="3"/>
    </row>
    <row r="1436" spans="1:12" hidden="1" x14ac:dyDescent="0.2">
      <c r="A1436" t="s">
        <v>64</v>
      </c>
      <c r="B1436" s="3">
        <v>2.5429254509889156E-12</v>
      </c>
      <c r="D1436" t="s">
        <v>9</v>
      </c>
      <c r="E1436" t="s">
        <v>118</v>
      </c>
      <c r="F1436" s="2" t="s">
        <v>15</v>
      </c>
      <c r="I1436" s="3"/>
    </row>
    <row r="1437" spans="1:12" hidden="1" x14ac:dyDescent="0.2">
      <c r="A1437" t="s">
        <v>65</v>
      </c>
      <c r="B1437" s="3">
        <v>4.651162790697675E-13</v>
      </c>
      <c r="D1437" t="s">
        <v>9</v>
      </c>
      <c r="E1437" t="s">
        <v>118</v>
      </c>
      <c r="F1437" s="2" t="s">
        <v>15</v>
      </c>
      <c r="I1437" s="3"/>
    </row>
    <row r="1438" spans="1:12" hidden="1" x14ac:dyDescent="0.2">
      <c r="A1438" t="s">
        <v>181</v>
      </c>
      <c r="B1438" s="3">
        <v>3.0210823733970879E-6</v>
      </c>
      <c r="D1438" t="s">
        <v>9</v>
      </c>
      <c r="E1438" t="s">
        <v>118</v>
      </c>
      <c r="F1438" s="2" t="s">
        <v>15</v>
      </c>
      <c r="I1438" s="3"/>
    </row>
    <row r="1439" spans="1:12" hidden="1" x14ac:dyDescent="0.2">
      <c r="A1439" t="s">
        <v>68</v>
      </c>
      <c r="B1439" s="3">
        <v>1.1758313410128234E-4</v>
      </c>
      <c r="D1439" t="s">
        <v>9</v>
      </c>
      <c r="E1439" t="s">
        <v>118</v>
      </c>
      <c r="F1439" s="2" t="s">
        <v>15</v>
      </c>
      <c r="I1439" s="3"/>
    </row>
    <row r="1440" spans="1:12" hidden="1" x14ac:dyDescent="0.2">
      <c r="A1440" t="s">
        <v>69</v>
      </c>
      <c r="B1440" s="3">
        <v>1.6235600956313845E-9</v>
      </c>
      <c r="D1440" t="s">
        <v>9</v>
      </c>
      <c r="E1440" t="s">
        <v>118</v>
      </c>
      <c r="F1440" s="2" t="s">
        <v>15</v>
      </c>
      <c r="I1440" s="3"/>
    </row>
    <row r="1441" spans="1:12" hidden="1" x14ac:dyDescent="0.2">
      <c r="A1441" t="s">
        <v>70</v>
      </c>
      <c r="B1441">
        <v>1.2758096066072594E-3</v>
      </c>
      <c r="D1441" t="s">
        <v>9</v>
      </c>
      <c r="E1441" t="s">
        <v>118</v>
      </c>
      <c r="F1441" s="2" t="s">
        <v>15</v>
      </c>
      <c r="I1441" s="3"/>
    </row>
    <row r="1442" spans="1:12" hidden="1" x14ac:dyDescent="0.2">
      <c r="A1442" t="s">
        <v>72</v>
      </c>
      <c r="B1442" s="3">
        <v>2.9836991958269943E-5</v>
      </c>
      <c r="D1442" t="s">
        <v>9</v>
      </c>
      <c r="E1442" t="s">
        <v>118</v>
      </c>
      <c r="F1442" s="2" t="s">
        <v>15</v>
      </c>
      <c r="I1442" s="3"/>
    </row>
    <row r="1443" spans="1:12" hidden="1" x14ac:dyDescent="0.2">
      <c r="A1443" t="s">
        <v>107</v>
      </c>
      <c r="B1443" s="3">
        <v>3.5524885894370795E-5</v>
      </c>
      <c r="D1443" t="s">
        <v>9</v>
      </c>
      <c r="E1443" t="s">
        <v>118</v>
      </c>
      <c r="F1443" s="2" t="s">
        <v>15</v>
      </c>
      <c r="I1443" s="3"/>
    </row>
    <row r="1444" spans="1:12" hidden="1" x14ac:dyDescent="0.2">
      <c r="A1444" t="s">
        <v>108</v>
      </c>
      <c r="B1444" s="3">
        <v>1.6163877417952619E-5</v>
      </c>
      <c r="D1444" t="s">
        <v>9</v>
      </c>
      <c r="E1444" t="s">
        <v>118</v>
      </c>
      <c r="F1444" s="2" t="s">
        <v>15</v>
      </c>
      <c r="I1444" s="3"/>
    </row>
    <row r="1445" spans="1:12" hidden="1" x14ac:dyDescent="0.2">
      <c r="A1445" t="s">
        <v>76</v>
      </c>
      <c r="B1445" s="3">
        <v>2.3255813953488374E-10</v>
      </c>
      <c r="D1445" t="s">
        <v>9</v>
      </c>
      <c r="E1445" t="s">
        <v>118</v>
      </c>
      <c r="F1445" s="2" t="s">
        <v>15</v>
      </c>
      <c r="I1445" s="3"/>
    </row>
    <row r="1446" spans="1:12" hidden="1" x14ac:dyDescent="0.2">
      <c r="A1446" t="s">
        <v>78</v>
      </c>
      <c r="B1446" s="3">
        <v>1.3931753966529016E-5</v>
      </c>
      <c r="D1446" t="s">
        <v>9</v>
      </c>
      <c r="E1446" t="s">
        <v>118</v>
      </c>
      <c r="F1446" s="2" t="s">
        <v>15</v>
      </c>
      <c r="I1446" s="3"/>
    </row>
    <row r="1447" spans="1:12" hidden="1" x14ac:dyDescent="0.2">
      <c r="A1447" t="s">
        <v>79</v>
      </c>
      <c r="B1447" s="3">
        <v>9.2805911758313421E-7</v>
      </c>
      <c r="D1447" t="s">
        <v>9</v>
      </c>
      <c r="E1447" t="s">
        <v>118</v>
      </c>
      <c r="F1447" s="2" t="s">
        <v>15</v>
      </c>
      <c r="I1447" s="3"/>
    </row>
    <row r="1448" spans="1:12" hidden="1" x14ac:dyDescent="0.2">
      <c r="A1448" t="s">
        <v>138</v>
      </c>
      <c r="B1448" s="3">
        <v>9.2805911758313421E-7</v>
      </c>
      <c r="D1448" t="s">
        <v>9</v>
      </c>
      <c r="E1448" t="s">
        <v>118</v>
      </c>
      <c r="F1448" s="2" t="s">
        <v>15</v>
      </c>
      <c r="I1448" s="3"/>
    </row>
    <row r="1449" spans="1:12" hidden="1" x14ac:dyDescent="0.2">
      <c r="A1449" t="s">
        <v>80</v>
      </c>
      <c r="B1449" s="3">
        <v>2.3255813953488372E-8</v>
      </c>
      <c r="D1449" t="s">
        <v>9</v>
      </c>
      <c r="E1449" t="s">
        <v>118</v>
      </c>
      <c r="F1449" s="2" t="s">
        <v>15</v>
      </c>
      <c r="I1449" s="3"/>
    </row>
    <row r="1450" spans="1:12" hidden="1" x14ac:dyDescent="0.2">
      <c r="A1450" t="s">
        <v>139</v>
      </c>
      <c r="B1450" s="3">
        <v>1.3084112149532712E-4</v>
      </c>
      <c r="D1450" t="s">
        <v>9</v>
      </c>
      <c r="E1450" t="s">
        <v>140</v>
      </c>
      <c r="F1450" s="2" t="s">
        <v>15</v>
      </c>
      <c r="I1450" s="3"/>
    </row>
    <row r="1451" spans="1:12" hidden="1" x14ac:dyDescent="0.2"/>
    <row r="1452" spans="1:12" hidden="1" x14ac:dyDescent="0.2">
      <c r="A1452" s="1" t="s">
        <v>2</v>
      </c>
      <c r="B1452" s="1" t="s">
        <v>88</v>
      </c>
      <c r="C1452" s="2"/>
      <c r="D1452" s="2"/>
      <c r="E1452" s="2"/>
      <c r="F1452" s="2"/>
      <c r="G1452" s="2"/>
      <c r="H1452" s="2"/>
    </row>
    <row r="1453" spans="1:12" hidden="1" x14ac:dyDescent="0.2">
      <c r="A1453" s="2" t="s">
        <v>3</v>
      </c>
      <c r="B1453" s="2" t="s">
        <v>18</v>
      </c>
      <c r="C1453" s="2"/>
      <c r="D1453" s="2"/>
      <c r="E1453" s="2"/>
      <c r="F1453" s="2"/>
      <c r="G1453" s="2"/>
      <c r="H1453" s="2"/>
      <c r="I1453" s="2"/>
      <c r="J1453" s="2"/>
      <c r="K1453" s="2"/>
      <c r="L1453" s="2"/>
    </row>
    <row r="1454" spans="1:12" hidden="1" x14ac:dyDescent="0.2">
      <c r="A1454" s="2" t="s">
        <v>4</v>
      </c>
      <c r="B1454" s="2">
        <v>1</v>
      </c>
      <c r="C1454" s="2"/>
      <c r="D1454" s="2"/>
      <c r="E1454" s="2"/>
      <c r="F1454" s="2"/>
      <c r="G1454" s="2"/>
      <c r="H1454" s="2"/>
      <c r="I1454" s="2"/>
      <c r="J1454" s="2"/>
      <c r="K1454" s="2"/>
      <c r="L1454" s="2"/>
    </row>
    <row r="1455" spans="1:12" hidden="1" x14ac:dyDescent="0.2">
      <c r="A1455" s="2" t="s">
        <v>5</v>
      </c>
      <c r="B1455" s="2" t="s">
        <v>1</v>
      </c>
      <c r="C1455" s="2"/>
      <c r="D1455" s="2"/>
      <c r="E1455" s="2"/>
      <c r="F1455" s="2"/>
      <c r="G1455" s="2"/>
      <c r="H1455" s="2"/>
      <c r="I1455" s="2"/>
      <c r="J1455" s="2"/>
    </row>
    <row r="1456" spans="1:12" hidden="1" x14ac:dyDescent="0.2">
      <c r="A1456" s="2" t="s">
        <v>6</v>
      </c>
      <c r="B1456" s="2" t="s">
        <v>7</v>
      </c>
      <c r="C1456" s="2"/>
      <c r="D1456" s="2"/>
      <c r="E1456" s="2"/>
      <c r="F1456" s="2"/>
      <c r="G1456" s="2"/>
      <c r="H1456" s="2"/>
      <c r="I1456" s="2"/>
      <c r="J1456" s="2"/>
      <c r="K1456" s="2"/>
      <c r="L1456" s="2"/>
    </row>
    <row r="1457" spans="1:12" hidden="1" x14ac:dyDescent="0.2">
      <c r="A1457" s="2" t="s">
        <v>8</v>
      </c>
      <c r="B1457" s="2" t="s">
        <v>17</v>
      </c>
      <c r="C1457" s="2"/>
      <c r="D1457" s="2"/>
      <c r="E1457" s="2"/>
      <c r="F1457" s="2"/>
      <c r="G1457" s="2"/>
      <c r="H1457" s="2"/>
      <c r="I1457" s="2"/>
      <c r="J1457" s="2"/>
      <c r="K1457" s="2"/>
      <c r="L1457" s="2"/>
    </row>
    <row r="1458" spans="1:12" hidden="1" x14ac:dyDescent="0.2">
      <c r="A1458" s="1" t="s">
        <v>10</v>
      </c>
      <c r="B1458" s="2"/>
      <c r="C1458" s="2"/>
      <c r="D1458" s="2"/>
      <c r="E1458" s="2"/>
      <c r="F1458" s="2"/>
      <c r="G1458" s="2"/>
      <c r="H1458" s="2"/>
      <c r="I1458" s="2"/>
      <c r="J1458" s="2"/>
      <c r="K1458" s="2"/>
      <c r="L1458" s="2"/>
    </row>
    <row r="1459" spans="1:12" hidden="1" x14ac:dyDescent="0.2">
      <c r="A1459" s="2" t="s">
        <v>11</v>
      </c>
      <c r="B1459" s="2" t="s">
        <v>12</v>
      </c>
      <c r="C1459" s="2" t="s">
        <v>3</v>
      </c>
      <c r="D1459" s="2" t="s">
        <v>8</v>
      </c>
      <c r="E1459" s="2" t="s">
        <v>13</v>
      </c>
      <c r="F1459" s="2" t="s">
        <v>6</v>
      </c>
      <c r="G1459" s="2" t="s">
        <v>5</v>
      </c>
      <c r="H1459" s="2"/>
      <c r="I1459" s="2"/>
      <c r="J1459" s="2"/>
      <c r="K1459" s="2"/>
    </row>
    <row r="1460" spans="1:12" hidden="1" x14ac:dyDescent="0.2">
      <c r="A1460" s="2" t="str">
        <f>B1452</f>
        <v>diesel, burned in passenger car</v>
      </c>
      <c r="B1460" s="2">
        <v>1</v>
      </c>
      <c r="C1460" s="2" t="str">
        <f>B1453</f>
        <v>RER</v>
      </c>
      <c r="D1460" s="2" t="str">
        <f>B1457</f>
        <v>megajoule</v>
      </c>
      <c r="E1460" s="2"/>
      <c r="F1460" s="2" t="s">
        <v>19</v>
      </c>
      <c r="G1460" s="2" t="str">
        <f>B1455</f>
        <v>heat</v>
      </c>
      <c r="H1460" s="2"/>
      <c r="I1460" s="2"/>
      <c r="J1460" s="2"/>
      <c r="K1460" s="2"/>
      <c r="L1460" s="2"/>
    </row>
    <row r="1461" spans="1:12" hidden="1" x14ac:dyDescent="0.2">
      <c r="A1461" s="2" t="s">
        <v>121</v>
      </c>
      <c r="B1461">
        <f>1/43</f>
        <v>2.3255813953488372E-2</v>
      </c>
      <c r="C1461" t="s">
        <v>27</v>
      </c>
      <c r="D1461" t="s">
        <v>9</v>
      </c>
      <c r="F1461" t="s">
        <v>23</v>
      </c>
      <c r="G1461" t="s">
        <v>45</v>
      </c>
    </row>
    <row r="1462" spans="1:12" hidden="1" x14ac:dyDescent="0.2">
      <c r="A1462" s="2" t="s">
        <v>145</v>
      </c>
      <c r="B1462">
        <f>150/200000/2.15</f>
        <v>3.4883720930232559E-4</v>
      </c>
      <c r="C1462" t="s">
        <v>115</v>
      </c>
      <c r="D1462" t="s">
        <v>9</v>
      </c>
      <c r="F1462" t="s">
        <v>23</v>
      </c>
      <c r="G1462" t="s">
        <v>146</v>
      </c>
    </row>
    <row r="1463" spans="1:12" hidden="1" x14ac:dyDescent="0.2">
      <c r="A1463" t="s">
        <v>46</v>
      </c>
      <c r="B1463" s="3">
        <v>7.1455665432553858E-7</v>
      </c>
      <c r="D1463" t="s">
        <v>9</v>
      </c>
      <c r="E1463" t="s">
        <v>14</v>
      </c>
      <c r="F1463" s="2" t="s">
        <v>15</v>
      </c>
      <c r="H1463" s="3"/>
    </row>
    <row r="1464" spans="1:12" hidden="1" x14ac:dyDescent="0.2">
      <c r="A1464" t="s">
        <v>47</v>
      </c>
      <c r="B1464" s="3">
        <v>3.2468920124586623E-7</v>
      </c>
      <c r="D1464" t="s">
        <v>9</v>
      </c>
      <c r="E1464" t="s">
        <v>14</v>
      </c>
      <c r="F1464" s="2" t="s">
        <v>15</v>
      </c>
      <c r="H1464" s="3"/>
    </row>
    <row r="1465" spans="1:12" hidden="1" x14ac:dyDescent="0.2">
      <c r="A1465" t="s">
        <v>48</v>
      </c>
      <c r="B1465" s="3">
        <v>3.9534349472964383E-7</v>
      </c>
      <c r="D1465" t="s">
        <v>9</v>
      </c>
      <c r="E1465" t="s">
        <v>14</v>
      </c>
      <c r="F1465" s="2" t="s">
        <v>15</v>
      </c>
      <c r="H1465" s="3"/>
    </row>
    <row r="1466" spans="1:12" hidden="1" x14ac:dyDescent="0.2">
      <c r="A1466" t="s">
        <v>49</v>
      </c>
      <c r="B1466" s="3">
        <v>3.7209280955662761E-7</v>
      </c>
      <c r="D1466" t="s">
        <v>9</v>
      </c>
      <c r="E1466" t="s">
        <v>14</v>
      </c>
      <c r="F1466" s="2" t="s">
        <v>15</v>
      </c>
      <c r="H1466" s="3"/>
    </row>
    <row r="1467" spans="1:12" hidden="1" x14ac:dyDescent="0.2">
      <c r="A1467" t="s">
        <v>50</v>
      </c>
      <c r="B1467" s="3">
        <v>9.4995966427857817E-8</v>
      </c>
      <c r="D1467" t="s">
        <v>9</v>
      </c>
      <c r="E1467" t="s">
        <v>14</v>
      </c>
      <c r="F1467" s="2" t="s">
        <v>15</v>
      </c>
      <c r="H1467" s="3"/>
    </row>
    <row r="1468" spans="1:12" hidden="1" x14ac:dyDescent="0.2">
      <c r="A1468" t="s">
        <v>51</v>
      </c>
      <c r="B1468" s="3">
        <v>2.186743705223342E-7</v>
      </c>
      <c r="D1468" t="s">
        <v>9</v>
      </c>
      <c r="E1468" t="s">
        <v>14</v>
      </c>
      <c r="F1468" s="2" t="s">
        <v>15</v>
      </c>
      <c r="H1468" s="3"/>
    </row>
    <row r="1469" spans="1:12" hidden="1" x14ac:dyDescent="0.2">
      <c r="A1469" t="s">
        <v>52</v>
      </c>
      <c r="B1469" s="3">
        <v>1.2147463123534157E-8</v>
      </c>
      <c r="D1469" t="s">
        <v>9</v>
      </c>
      <c r="E1469" t="s">
        <v>14</v>
      </c>
      <c r="F1469" s="2" t="s">
        <v>15</v>
      </c>
      <c r="H1469" s="3"/>
    </row>
    <row r="1470" spans="1:12" hidden="1" x14ac:dyDescent="0.2">
      <c r="A1470" t="s">
        <v>53</v>
      </c>
      <c r="B1470" s="3">
        <v>2.3255800597289225E-10</v>
      </c>
      <c r="D1470" t="s">
        <v>9</v>
      </c>
      <c r="E1470" t="s">
        <v>14</v>
      </c>
      <c r="F1470" s="2" t="s">
        <v>15</v>
      </c>
      <c r="H1470" s="3"/>
    </row>
    <row r="1471" spans="1:12" hidden="1" x14ac:dyDescent="0.2">
      <c r="A1471" t="s">
        <v>54</v>
      </c>
      <c r="B1471">
        <f>B1461*3.15</f>
        <v>7.3255813953488375E-2</v>
      </c>
      <c r="D1471" t="s">
        <v>9</v>
      </c>
      <c r="E1471" t="s">
        <v>14</v>
      </c>
      <c r="F1471" s="2" t="s">
        <v>15</v>
      </c>
      <c r="H1471" s="3"/>
    </row>
    <row r="1472" spans="1:12" hidden="1" x14ac:dyDescent="0.2">
      <c r="A1472" t="s">
        <v>55</v>
      </c>
      <c r="B1472" s="3">
        <v>2.1069404153243686E-5</v>
      </c>
      <c r="D1472" t="s">
        <v>9</v>
      </c>
      <c r="E1472" t="s">
        <v>14</v>
      </c>
      <c r="F1472" s="2" t="s">
        <v>15</v>
      </c>
      <c r="H1472" s="3"/>
    </row>
    <row r="1473" spans="1:8" hidden="1" x14ac:dyDescent="0.2">
      <c r="A1473" t="s">
        <v>56</v>
      </c>
      <c r="B1473" s="3">
        <v>1.1627900298644613E-9</v>
      </c>
      <c r="D1473" t="s">
        <v>9</v>
      </c>
      <c r="E1473" t="s">
        <v>14</v>
      </c>
      <c r="F1473" s="2" t="s">
        <v>15</v>
      </c>
      <c r="H1473" s="3"/>
    </row>
    <row r="1474" spans="1:8" hidden="1" x14ac:dyDescent="0.2">
      <c r="A1474" t="s">
        <v>57</v>
      </c>
      <c r="B1474" s="3">
        <v>2.3255800597289222E-12</v>
      </c>
      <c r="D1474" t="s">
        <v>9</v>
      </c>
      <c r="E1474" t="s">
        <v>14</v>
      </c>
      <c r="F1474" s="2" t="s">
        <v>15</v>
      </c>
      <c r="H1474" s="3"/>
    </row>
    <row r="1475" spans="1:8" hidden="1" x14ac:dyDescent="0.2">
      <c r="A1475" t="s">
        <v>58</v>
      </c>
      <c r="B1475" s="3">
        <v>3.9534861015391682E-8</v>
      </c>
      <c r="D1475" t="s">
        <v>9</v>
      </c>
      <c r="E1475" t="s">
        <v>14</v>
      </c>
      <c r="F1475" s="2" t="s">
        <v>15</v>
      </c>
      <c r="H1475" s="3"/>
    </row>
    <row r="1476" spans="1:8" hidden="1" x14ac:dyDescent="0.2">
      <c r="A1476" t="s">
        <v>153</v>
      </c>
      <c r="B1476" s="3">
        <v>7.1789570411210658E-8</v>
      </c>
      <c r="D1476" t="s">
        <v>9</v>
      </c>
      <c r="E1476" t="s">
        <v>14</v>
      </c>
      <c r="F1476" s="2" t="s">
        <v>15</v>
      </c>
      <c r="H1476" s="3"/>
    </row>
    <row r="1477" spans="1:8" hidden="1" x14ac:dyDescent="0.2">
      <c r="A1477" t="s">
        <v>59</v>
      </c>
      <c r="B1477" s="3">
        <v>1.1627900298644611E-6</v>
      </c>
      <c r="D1477" t="s">
        <v>9</v>
      </c>
      <c r="E1477" t="s">
        <v>14</v>
      </c>
      <c r="F1477" s="2" t="s">
        <v>15</v>
      </c>
      <c r="H1477" s="3"/>
    </row>
    <row r="1478" spans="1:8" hidden="1" x14ac:dyDescent="0.2">
      <c r="A1478" t="s">
        <v>60</v>
      </c>
      <c r="B1478" s="3">
        <v>3.646242366932188E-8</v>
      </c>
      <c r="D1478" t="s">
        <v>9</v>
      </c>
      <c r="E1478" t="s">
        <v>14</v>
      </c>
      <c r="F1478" s="2" t="s">
        <v>15</v>
      </c>
      <c r="H1478" s="3"/>
    </row>
    <row r="1479" spans="1:8" hidden="1" x14ac:dyDescent="0.2">
      <c r="A1479" t="s">
        <v>61</v>
      </c>
      <c r="B1479" s="3">
        <v>1.2114072625668476E-6</v>
      </c>
      <c r="D1479" t="s">
        <v>9</v>
      </c>
      <c r="E1479" t="s">
        <v>14</v>
      </c>
      <c r="F1479" s="2" t="s">
        <v>15</v>
      </c>
      <c r="H1479" s="3"/>
    </row>
    <row r="1480" spans="1:8" hidden="1" x14ac:dyDescent="0.2">
      <c r="A1480" t="s">
        <v>62</v>
      </c>
      <c r="B1480" s="3">
        <v>1.3252688602888143E-6</v>
      </c>
      <c r="D1480" t="s">
        <v>9</v>
      </c>
      <c r="E1480" t="s">
        <v>14</v>
      </c>
      <c r="F1480" s="2" t="s">
        <v>15</v>
      </c>
      <c r="H1480" s="3"/>
    </row>
    <row r="1481" spans="1:8" hidden="1" x14ac:dyDescent="0.2">
      <c r="A1481" t="s">
        <v>63</v>
      </c>
      <c r="B1481" s="3">
        <v>2.2087814338146904E-8</v>
      </c>
      <c r="D1481" t="s">
        <v>9</v>
      </c>
      <c r="E1481" t="s">
        <v>14</v>
      </c>
      <c r="F1481" s="2" t="s">
        <v>15</v>
      </c>
      <c r="H1481" s="3"/>
    </row>
    <row r="1482" spans="1:8" hidden="1" x14ac:dyDescent="0.2">
      <c r="A1482" t="s">
        <v>64</v>
      </c>
      <c r="B1482" s="3">
        <v>1.9186035492763611E-15</v>
      </c>
      <c r="D1482" t="s">
        <v>9</v>
      </c>
      <c r="E1482" t="s">
        <v>14</v>
      </c>
      <c r="F1482" s="2" t="s">
        <v>15</v>
      </c>
      <c r="H1482" s="3"/>
    </row>
    <row r="1483" spans="1:8" hidden="1" x14ac:dyDescent="0.2">
      <c r="A1483" t="s">
        <v>65</v>
      </c>
      <c r="B1483" s="3">
        <v>4.6511601194578451E-13</v>
      </c>
      <c r="D1483" t="s">
        <v>9</v>
      </c>
      <c r="E1483" t="s">
        <v>14</v>
      </c>
      <c r="F1483" s="2" t="s">
        <v>15</v>
      </c>
      <c r="H1483" s="3"/>
    </row>
    <row r="1484" spans="1:8" hidden="1" x14ac:dyDescent="0.2">
      <c r="A1484" t="s">
        <v>66</v>
      </c>
      <c r="B1484" s="3">
        <v>6.6447090752701953E-7</v>
      </c>
      <c r="D1484" t="s">
        <v>9</v>
      </c>
      <c r="E1484" t="s">
        <v>14</v>
      </c>
      <c r="F1484" s="2" t="s">
        <v>15</v>
      </c>
      <c r="H1484" s="3"/>
    </row>
    <row r="1485" spans="1:8" hidden="1" x14ac:dyDescent="0.2">
      <c r="A1485" t="s">
        <v>67</v>
      </c>
      <c r="B1485" s="3">
        <v>1.3252688602888143E-7</v>
      </c>
      <c r="D1485" t="s">
        <v>9</v>
      </c>
      <c r="E1485" t="s">
        <v>14</v>
      </c>
      <c r="F1485" s="2" t="s">
        <v>15</v>
      </c>
      <c r="H1485" s="3"/>
    </row>
    <row r="1486" spans="1:8" hidden="1" x14ac:dyDescent="0.2">
      <c r="A1486" t="s">
        <v>68</v>
      </c>
      <c r="B1486" s="3">
        <v>5.8566933256401625E-6</v>
      </c>
      <c r="D1486" t="s">
        <v>9</v>
      </c>
      <c r="E1486" t="s">
        <v>14</v>
      </c>
      <c r="F1486" s="2" t="s">
        <v>15</v>
      </c>
      <c r="H1486" s="3"/>
    </row>
    <row r="1487" spans="1:8" hidden="1" x14ac:dyDescent="0.2">
      <c r="A1487" t="s">
        <v>69</v>
      </c>
      <c r="B1487" s="3">
        <v>1.6279060418102458E-9</v>
      </c>
      <c r="D1487" t="s">
        <v>9</v>
      </c>
      <c r="E1487" t="s">
        <v>14</v>
      </c>
      <c r="F1487" s="2" t="s">
        <v>15</v>
      </c>
      <c r="H1487" s="3"/>
    </row>
    <row r="1488" spans="1:8" hidden="1" x14ac:dyDescent="0.2">
      <c r="A1488" t="s">
        <v>70</v>
      </c>
      <c r="B1488">
        <v>2.2614048584510013E-4</v>
      </c>
      <c r="D1488" t="s">
        <v>9</v>
      </c>
      <c r="E1488" t="s">
        <v>14</v>
      </c>
      <c r="F1488" s="2" t="s">
        <v>15</v>
      </c>
      <c r="H1488" s="3"/>
    </row>
    <row r="1489" spans="1:12" hidden="1" x14ac:dyDescent="0.2">
      <c r="A1489" t="s">
        <v>71</v>
      </c>
      <c r="B1489" s="3">
        <v>4.2883696301401334E-9</v>
      </c>
      <c r="D1489" t="s">
        <v>9</v>
      </c>
      <c r="E1489" t="s">
        <v>14</v>
      </c>
      <c r="F1489" s="2" t="s">
        <v>15</v>
      </c>
      <c r="H1489" s="3"/>
    </row>
    <row r="1490" spans="1:12" hidden="1" x14ac:dyDescent="0.2">
      <c r="A1490" t="s">
        <v>72</v>
      </c>
      <c r="B1490" s="3">
        <v>6.3929447213629726E-7</v>
      </c>
      <c r="D1490" t="s">
        <v>9</v>
      </c>
      <c r="E1490" t="s">
        <v>14</v>
      </c>
      <c r="F1490" s="2" t="s">
        <v>15</v>
      </c>
      <c r="H1490" s="3"/>
    </row>
    <row r="1491" spans="1:12" hidden="1" x14ac:dyDescent="0.2">
      <c r="A1491" t="s">
        <v>73</v>
      </c>
      <c r="B1491" s="3">
        <v>4.417562867629381E-9</v>
      </c>
      <c r="D1491" t="s">
        <v>9</v>
      </c>
      <c r="E1491" t="s">
        <v>14</v>
      </c>
      <c r="F1491" s="2" t="s">
        <v>15</v>
      </c>
      <c r="H1491" s="3"/>
    </row>
    <row r="1492" spans="1:12" hidden="1" x14ac:dyDescent="0.2">
      <c r="A1492" t="s">
        <v>74</v>
      </c>
      <c r="B1492" s="3">
        <v>1.2147463123534157E-8</v>
      </c>
      <c r="D1492" t="s">
        <v>9</v>
      </c>
      <c r="E1492" t="s">
        <v>14</v>
      </c>
      <c r="F1492" s="2" t="s">
        <v>15</v>
      </c>
      <c r="H1492" s="3"/>
    </row>
    <row r="1493" spans="1:12" hidden="1" x14ac:dyDescent="0.2">
      <c r="A1493" t="s">
        <v>75</v>
      </c>
      <c r="B1493" s="3">
        <v>3.9768082958024133E-7</v>
      </c>
      <c r="D1493" t="s">
        <v>9</v>
      </c>
      <c r="E1493" t="s">
        <v>14</v>
      </c>
      <c r="F1493" s="2" t="s">
        <v>15</v>
      </c>
      <c r="H1493" s="3"/>
    </row>
    <row r="1494" spans="1:12" hidden="1" x14ac:dyDescent="0.2">
      <c r="A1494" t="s">
        <v>76</v>
      </c>
      <c r="B1494" s="3">
        <v>2.3255800597289225E-10</v>
      </c>
      <c r="D1494" t="s">
        <v>9</v>
      </c>
      <c r="E1494" t="s">
        <v>14</v>
      </c>
      <c r="F1494" s="2" t="s">
        <v>15</v>
      </c>
      <c r="H1494" s="3"/>
    </row>
    <row r="1495" spans="1:12" hidden="1" x14ac:dyDescent="0.2">
      <c r="A1495" t="s">
        <v>77</v>
      </c>
      <c r="B1495" s="3">
        <v>4.0869969387591558E-8</v>
      </c>
      <c r="D1495" t="s">
        <v>9</v>
      </c>
      <c r="E1495" t="s">
        <v>14</v>
      </c>
      <c r="F1495" s="2" t="s">
        <v>15</v>
      </c>
      <c r="H1495" s="3"/>
    </row>
    <row r="1496" spans="1:12" hidden="1" x14ac:dyDescent="0.2">
      <c r="A1496" t="s">
        <v>78</v>
      </c>
      <c r="B1496" s="3">
        <v>4.651160119457845E-7</v>
      </c>
      <c r="D1496" t="s">
        <v>9</v>
      </c>
      <c r="E1496" t="s">
        <v>14</v>
      </c>
      <c r="F1496" s="2" t="s">
        <v>15</v>
      </c>
      <c r="H1496" s="3"/>
    </row>
    <row r="1497" spans="1:12" hidden="1" x14ac:dyDescent="0.2">
      <c r="A1497" t="s">
        <v>79</v>
      </c>
      <c r="B1497" s="3">
        <v>7.619711612948033E-8</v>
      </c>
      <c r="D1497" t="s">
        <v>9</v>
      </c>
      <c r="E1497" t="s">
        <v>14</v>
      </c>
      <c r="F1497" s="2" t="s">
        <v>15</v>
      </c>
      <c r="H1497" s="3"/>
    </row>
    <row r="1498" spans="1:12" hidden="1" x14ac:dyDescent="0.2">
      <c r="A1498" t="s">
        <v>80</v>
      </c>
      <c r="B1498" s="3">
        <v>2.3255800597289226E-8</v>
      </c>
      <c r="D1498" t="s">
        <v>9</v>
      </c>
      <c r="E1498" t="s">
        <v>14</v>
      </c>
      <c r="F1498" s="2" t="s">
        <v>15</v>
      </c>
      <c r="H1498" s="3"/>
    </row>
    <row r="1499" spans="1:12" hidden="1" x14ac:dyDescent="0.2">
      <c r="A1499" t="s">
        <v>81</v>
      </c>
      <c r="B1499" s="3">
        <v>6.7382024692940973E-8</v>
      </c>
      <c r="D1499" t="s">
        <v>9</v>
      </c>
      <c r="E1499" t="s">
        <v>14</v>
      </c>
      <c r="F1499" s="2" t="s">
        <v>15</v>
      </c>
      <c r="H1499" s="3"/>
    </row>
    <row r="1500" spans="1:12" hidden="1" x14ac:dyDescent="0.2">
      <c r="A1500" t="s">
        <v>82</v>
      </c>
      <c r="B1500" s="3">
        <v>2.9821053643838246E-8</v>
      </c>
      <c r="D1500" t="s">
        <v>9</v>
      </c>
      <c r="E1500" t="s">
        <v>14</v>
      </c>
      <c r="F1500" s="2" t="s">
        <v>15</v>
      </c>
      <c r="H1500" s="3"/>
    </row>
    <row r="1501" spans="1:12" hidden="1" x14ac:dyDescent="0.2">
      <c r="F1501" s="2"/>
      <c r="H1501" s="3"/>
    </row>
    <row r="1502" spans="1:12" hidden="1" x14ac:dyDescent="0.2">
      <c r="A1502" s="1" t="s">
        <v>2</v>
      </c>
      <c r="B1502" s="1" t="s">
        <v>123</v>
      </c>
      <c r="C1502" s="2"/>
      <c r="D1502" s="2"/>
      <c r="E1502" s="2"/>
      <c r="F1502" s="2"/>
      <c r="G1502" s="2"/>
      <c r="H1502" s="2"/>
    </row>
    <row r="1503" spans="1:12" hidden="1" x14ac:dyDescent="0.2">
      <c r="A1503" s="2" t="s">
        <v>3</v>
      </c>
      <c r="B1503" s="2" t="s">
        <v>18</v>
      </c>
      <c r="C1503" s="2"/>
      <c r="D1503" s="2"/>
      <c r="E1503" s="2"/>
      <c r="F1503" s="2"/>
      <c r="G1503" s="2"/>
      <c r="H1503" s="2"/>
      <c r="I1503" s="2"/>
      <c r="J1503" s="2"/>
      <c r="K1503" s="2"/>
      <c r="L1503" s="2"/>
    </row>
    <row r="1504" spans="1:12" hidden="1" x14ac:dyDescent="0.2">
      <c r="A1504" s="2" t="s">
        <v>4</v>
      </c>
      <c r="B1504" s="2">
        <v>1</v>
      </c>
      <c r="C1504" s="2"/>
      <c r="D1504" s="2"/>
      <c r="E1504" s="2"/>
      <c r="F1504" s="2"/>
      <c r="G1504" s="2"/>
      <c r="H1504" s="2"/>
      <c r="I1504" s="2"/>
      <c r="J1504" s="2"/>
      <c r="K1504" s="2"/>
      <c r="L1504" s="2"/>
    </row>
    <row r="1505" spans="1:12" hidden="1" x14ac:dyDescent="0.2">
      <c r="A1505" s="2" t="s">
        <v>5</v>
      </c>
      <c r="B1505" s="2" t="s">
        <v>1</v>
      </c>
      <c r="C1505" s="2"/>
      <c r="D1505" s="2"/>
      <c r="E1505" s="2"/>
      <c r="F1505" s="2"/>
      <c r="G1505" s="2"/>
      <c r="H1505" s="2"/>
      <c r="I1505" s="2"/>
      <c r="J1505" s="2"/>
    </row>
    <row r="1506" spans="1:12" hidden="1" x14ac:dyDescent="0.2">
      <c r="A1506" s="2" t="s">
        <v>6</v>
      </c>
      <c r="B1506" s="2" t="s">
        <v>7</v>
      </c>
      <c r="C1506" s="2"/>
      <c r="D1506" s="2"/>
      <c r="E1506" s="2"/>
      <c r="F1506" s="2"/>
      <c r="G1506" s="2"/>
      <c r="H1506" s="2"/>
      <c r="I1506" s="2"/>
      <c r="J1506" s="2"/>
      <c r="K1506" s="2"/>
      <c r="L1506" s="2"/>
    </row>
    <row r="1507" spans="1:12" hidden="1" x14ac:dyDescent="0.2">
      <c r="A1507" s="2" t="s">
        <v>8</v>
      </c>
      <c r="B1507" s="2" t="s">
        <v>17</v>
      </c>
      <c r="C1507" s="2"/>
      <c r="D1507" s="2"/>
      <c r="E1507" s="2"/>
      <c r="F1507" s="2"/>
      <c r="G1507" s="2"/>
      <c r="H1507" s="2"/>
      <c r="I1507" s="2"/>
      <c r="J1507" s="2"/>
      <c r="K1507" s="2"/>
      <c r="L1507" s="2"/>
    </row>
    <row r="1508" spans="1:12" hidden="1" x14ac:dyDescent="0.2">
      <c r="A1508" s="1" t="s">
        <v>10</v>
      </c>
      <c r="B1508" s="2"/>
      <c r="C1508" s="2"/>
      <c r="D1508" s="2"/>
      <c r="E1508" s="2"/>
      <c r="F1508" s="2"/>
      <c r="G1508" s="2"/>
      <c r="H1508" s="2"/>
      <c r="I1508" s="2"/>
      <c r="J1508" s="2"/>
      <c r="K1508" s="2"/>
      <c r="L1508" s="2"/>
    </row>
    <row r="1509" spans="1:12" hidden="1" x14ac:dyDescent="0.2">
      <c r="A1509" s="2" t="s">
        <v>11</v>
      </c>
      <c r="B1509" s="2" t="s">
        <v>12</v>
      </c>
      <c r="C1509" s="2" t="s">
        <v>3</v>
      </c>
      <c r="D1509" s="2" t="s">
        <v>8</v>
      </c>
      <c r="E1509" s="2" t="s">
        <v>13</v>
      </c>
      <c r="F1509" s="2" t="s">
        <v>6</v>
      </c>
      <c r="G1509" s="2" t="s">
        <v>5</v>
      </c>
      <c r="H1509" s="2"/>
      <c r="I1509" s="2"/>
      <c r="J1509" s="2"/>
      <c r="K1509" s="2"/>
    </row>
    <row r="1510" spans="1:12" hidden="1" x14ac:dyDescent="0.2">
      <c r="A1510" s="2" t="str">
        <f>B1502</f>
        <v>biodiesel, burned in passenger car</v>
      </c>
      <c r="B1510" s="2">
        <v>1</v>
      </c>
      <c r="C1510" s="2" t="str">
        <f>B1503</f>
        <v>RER</v>
      </c>
      <c r="D1510" s="2" t="str">
        <f>B1507</f>
        <v>megajoule</v>
      </c>
      <c r="E1510" s="2"/>
      <c r="F1510" s="2" t="s">
        <v>19</v>
      </c>
      <c r="G1510" s="2" t="str">
        <f>B1505</f>
        <v>heat</v>
      </c>
      <c r="H1510" s="2"/>
      <c r="I1510" s="2"/>
      <c r="J1510" s="2"/>
      <c r="K1510" s="2"/>
      <c r="L1510" s="2"/>
    </row>
    <row r="1511" spans="1:12" hidden="1" x14ac:dyDescent="0.2">
      <c r="A1511" s="2" t="s">
        <v>179</v>
      </c>
      <c r="B1511">
        <f>1/43</f>
        <v>2.3255813953488372E-2</v>
      </c>
      <c r="C1511" t="s">
        <v>18</v>
      </c>
      <c r="D1511" t="s">
        <v>9</v>
      </c>
      <c r="F1511" t="s">
        <v>23</v>
      </c>
      <c r="G1511" t="s">
        <v>180</v>
      </c>
    </row>
    <row r="1512" spans="1:12" hidden="1" x14ac:dyDescent="0.2">
      <c r="A1512" s="2" t="s">
        <v>145</v>
      </c>
      <c r="B1512">
        <f>150/200000/2.15</f>
        <v>3.4883720930232559E-4</v>
      </c>
      <c r="C1512" t="s">
        <v>115</v>
      </c>
      <c r="D1512" t="s">
        <v>9</v>
      </c>
      <c r="F1512" t="s">
        <v>23</v>
      </c>
      <c r="G1512" t="s">
        <v>146</v>
      </c>
    </row>
    <row r="1513" spans="1:12" hidden="1" x14ac:dyDescent="0.2">
      <c r="A1513" t="s">
        <v>46</v>
      </c>
      <c r="B1513" s="3">
        <v>7.1455665432553858E-7</v>
      </c>
      <c r="D1513" t="s">
        <v>9</v>
      </c>
      <c r="E1513" t="s">
        <v>14</v>
      </c>
      <c r="F1513" s="2" t="s">
        <v>15</v>
      </c>
      <c r="H1513" s="3"/>
    </row>
    <row r="1514" spans="1:12" hidden="1" x14ac:dyDescent="0.2">
      <c r="A1514" t="s">
        <v>47</v>
      </c>
      <c r="B1514" s="3">
        <v>3.2468920124586623E-7</v>
      </c>
      <c r="D1514" t="s">
        <v>9</v>
      </c>
      <c r="E1514" t="s">
        <v>14</v>
      </c>
      <c r="F1514" s="2" t="s">
        <v>15</v>
      </c>
      <c r="H1514" s="3"/>
    </row>
    <row r="1515" spans="1:12" hidden="1" x14ac:dyDescent="0.2">
      <c r="A1515" t="s">
        <v>48</v>
      </c>
      <c r="B1515" s="3">
        <v>3.9534349472964383E-7</v>
      </c>
      <c r="D1515" t="s">
        <v>9</v>
      </c>
      <c r="E1515" t="s">
        <v>14</v>
      </c>
      <c r="F1515" s="2" t="s">
        <v>15</v>
      </c>
      <c r="H1515" s="3"/>
    </row>
    <row r="1516" spans="1:12" hidden="1" x14ac:dyDescent="0.2">
      <c r="A1516" t="s">
        <v>49</v>
      </c>
      <c r="B1516" s="3">
        <v>3.7209280955662761E-7</v>
      </c>
      <c r="D1516" t="s">
        <v>9</v>
      </c>
      <c r="E1516" t="s">
        <v>14</v>
      </c>
      <c r="F1516" s="2" t="s">
        <v>15</v>
      </c>
      <c r="H1516" s="3"/>
    </row>
    <row r="1517" spans="1:12" hidden="1" x14ac:dyDescent="0.2">
      <c r="A1517" t="s">
        <v>50</v>
      </c>
      <c r="B1517" s="3">
        <v>9.4995966427857817E-8</v>
      </c>
      <c r="D1517" t="s">
        <v>9</v>
      </c>
      <c r="E1517" t="s">
        <v>14</v>
      </c>
      <c r="F1517" s="2" t="s">
        <v>15</v>
      </c>
      <c r="H1517" s="3"/>
    </row>
    <row r="1518" spans="1:12" hidden="1" x14ac:dyDescent="0.2">
      <c r="A1518" t="s">
        <v>51</v>
      </c>
      <c r="B1518" s="3">
        <v>2.186743705223342E-7</v>
      </c>
      <c r="D1518" t="s">
        <v>9</v>
      </c>
      <c r="E1518" t="s">
        <v>14</v>
      </c>
      <c r="F1518" s="2" t="s">
        <v>15</v>
      </c>
      <c r="H1518" s="3"/>
    </row>
    <row r="1519" spans="1:12" hidden="1" x14ac:dyDescent="0.2">
      <c r="A1519" t="s">
        <v>52</v>
      </c>
      <c r="B1519" s="3">
        <v>1.2147463123534157E-8</v>
      </c>
      <c r="D1519" t="s">
        <v>9</v>
      </c>
      <c r="E1519" t="s">
        <v>14</v>
      </c>
      <c r="F1519" s="2" t="s">
        <v>15</v>
      </c>
      <c r="H1519" s="3"/>
    </row>
    <row r="1520" spans="1:12" hidden="1" x14ac:dyDescent="0.2">
      <c r="A1520" t="s">
        <v>53</v>
      </c>
      <c r="B1520" s="3">
        <v>2.3255800597289225E-10</v>
      </c>
      <c r="D1520" t="s">
        <v>9</v>
      </c>
      <c r="E1520" t="s">
        <v>14</v>
      </c>
      <c r="F1520" s="2" t="s">
        <v>15</v>
      </c>
      <c r="H1520" s="3"/>
    </row>
    <row r="1521" spans="1:8" hidden="1" x14ac:dyDescent="0.2">
      <c r="A1521" t="s">
        <v>124</v>
      </c>
      <c r="B1521">
        <f>B1511*3.15</f>
        <v>7.3255813953488375E-2</v>
      </c>
      <c r="D1521" t="s">
        <v>9</v>
      </c>
      <c r="E1521" t="s">
        <v>14</v>
      </c>
      <c r="F1521" s="2" t="s">
        <v>15</v>
      </c>
      <c r="H1521" s="3"/>
    </row>
    <row r="1522" spans="1:8" hidden="1" x14ac:dyDescent="0.2">
      <c r="A1522" t="s">
        <v>125</v>
      </c>
      <c r="B1522" s="3">
        <v>2.1069404153243686E-5</v>
      </c>
      <c r="D1522" t="s">
        <v>9</v>
      </c>
      <c r="E1522" t="s">
        <v>14</v>
      </c>
      <c r="F1522" s="2" t="s">
        <v>15</v>
      </c>
      <c r="H1522" s="3"/>
    </row>
    <row r="1523" spans="1:8" hidden="1" x14ac:dyDescent="0.2">
      <c r="A1523" t="s">
        <v>56</v>
      </c>
      <c r="B1523" s="3">
        <v>1.1627900298644613E-9</v>
      </c>
      <c r="D1523" t="s">
        <v>9</v>
      </c>
      <c r="E1523" t="s">
        <v>14</v>
      </c>
      <c r="F1523" s="2" t="s">
        <v>15</v>
      </c>
      <c r="H1523" s="3"/>
    </row>
    <row r="1524" spans="1:8" hidden="1" x14ac:dyDescent="0.2">
      <c r="A1524" t="s">
        <v>57</v>
      </c>
      <c r="B1524" s="3">
        <v>2.3255800597289222E-12</v>
      </c>
      <c r="D1524" t="s">
        <v>9</v>
      </c>
      <c r="E1524" t="s">
        <v>14</v>
      </c>
      <c r="F1524" s="2" t="s">
        <v>15</v>
      </c>
      <c r="H1524" s="3"/>
    </row>
    <row r="1525" spans="1:8" hidden="1" x14ac:dyDescent="0.2">
      <c r="A1525" t="s">
        <v>58</v>
      </c>
      <c r="B1525" s="3">
        <v>3.9534861015391682E-8</v>
      </c>
      <c r="D1525" t="s">
        <v>9</v>
      </c>
      <c r="E1525" t="s">
        <v>14</v>
      </c>
      <c r="F1525" s="2" t="s">
        <v>15</v>
      </c>
      <c r="H1525" s="3"/>
    </row>
    <row r="1526" spans="1:8" hidden="1" x14ac:dyDescent="0.2">
      <c r="A1526" t="s">
        <v>153</v>
      </c>
      <c r="B1526" s="3">
        <v>7.1789570411210658E-8</v>
      </c>
      <c r="D1526" t="s">
        <v>9</v>
      </c>
      <c r="E1526" t="s">
        <v>14</v>
      </c>
      <c r="F1526" s="2" t="s">
        <v>15</v>
      </c>
      <c r="H1526" s="3"/>
    </row>
    <row r="1527" spans="1:8" hidden="1" x14ac:dyDescent="0.2">
      <c r="A1527" t="s">
        <v>59</v>
      </c>
      <c r="B1527" s="3">
        <v>1.1627900298644611E-6</v>
      </c>
      <c r="D1527" t="s">
        <v>9</v>
      </c>
      <c r="E1527" t="s">
        <v>14</v>
      </c>
      <c r="F1527" s="2" t="s">
        <v>15</v>
      </c>
      <c r="H1527" s="3"/>
    </row>
    <row r="1528" spans="1:8" hidden="1" x14ac:dyDescent="0.2">
      <c r="A1528" t="s">
        <v>60</v>
      </c>
      <c r="B1528" s="3">
        <v>3.646242366932188E-8</v>
      </c>
      <c r="D1528" t="s">
        <v>9</v>
      </c>
      <c r="E1528" t="s">
        <v>14</v>
      </c>
      <c r="F1528" s="2" t="s">
        <v>15</v>
      </c>
      <c r="H1528" s="3"/>
    </row>
    <row r="1529" spans="1:8" hidden="1" x14ac:dyDescent="0.2">
      <c r="A1529" t="s">
        <v>61</v>
      </c>
      <c r="B1529" s="3">
        <v>1.2114072625668476E-6</v>
      </c>
      <c r="D1529" t="s">
        <v>9</v>
      </c>
      <c r="E1529" t="s">
        <v>14</v>
      </c>
      <c r="F1529" s="2" t="s">
        <v>15</v>
      </c>
      <c r="H1529" s="3"/>
    </row>
    <row r="1530" spans="1:8" hidden="1" x14ac:dyDescent="0.2">
      <c r="A1530" t="s">
        <v>62</v>
      </c>
      <c r="B1530" s="3">
        <v>1.3252688602888143E-6</v>
      </c>
      <c r="D1530" t="s">
        <v>9</v>
      </c>
      <c r="E1530" t="s">
        <v>14</v>
      </c>
      <c r="F1530" s="2" t="s">
        <v>15</v>
      </c>
      <c r="H1530" s="3"/>
    </row>
    <row r="1531" spans="1:8" hidden="1" x14ac:dyDescent="0.2">
      <c r="A1531" t="s">
        <v>63</v>
      </c>
      <c r="B1531" s="3">
        <v>2.2087814338146904E-8</v>
      </c>
      <c r="D1531" t="s">
        <v>9</v>
      </c>
      <c r="E1531" t="s">
        <v>14</v>
      </c>
      <c r="F1531" s="2" t="s">
        <v>15</v>
      </c>
      <c r="H1531" s="3"/>
    </row>
    <row r="1532" spans="1:8" hidden="1" x14ac:dyDescent="0.2">
      <c r="A1532" t="s">
        <v>64</v>
      </c>
      <c r="B1532" s="3">
        <v>1.9186035492763611E-15</v>
      </c>
      <c r="D1532" t="s">
        <v>9</v>
      </c>
      <c r="E1532" t="s">
        <v>14</v>
      </c>
      <c r="F1532" s="2" t="s">
        <v>15</v>
      </c>
      <c r="H1532" s="3"/>
    </row>
    <row r="1533" spans="1:8" hidden="1" x14ac:dyDescent="0.2">
      <c r="A1533" t="s">
        <v>65</v>
      </c>
      <c r="B1533" s="3">
        <v>4.6511601194578451E-13</v>
      </c>
      <c r="D1533" t="s">
        <v>9</v>
      </c>
      <c r="E1533" t="s">
        <v>14</v>
      </c>
      <c r="F1533" s="2" t="s">
        <v>15</v>
      </c>
      <c r="H1533" s="3"/>
    </row>
    <row r="1534" spans="1:8" hidden="1" x14ac:dyDescent="0.2">
      <c r="A1534" t="s">
        <v>181</v>
      </c>
      <c r="B1534" s="3">
        <v>6.6447090752701953E-7</v>
      </c>
      <c r="D1534" t="s">
        <v>9</v>
      </c>
      <c r="E1534" t="s">
        <v>14</v>
      </c>
      <c r="F1534" s="2" t="s">
        <v>15</v>
      </c>
      <c r="H1534" s="3"/>
    </row>
    <row r="1535" spans="1:8" hidden="1" x14ac:dyDescent="0.2">
      <c r="A1535" t="s">
        <v>67</v>
      </c>
      <c r="B1535" s="3">
        <v>1.3252688602888143E-7</v>
      </c>
      <c r="D1535" t="s">
        <v>9</v>
      </c>
      <c r="E1535" t="s">
        <v>14</v>
      </c>
      <c r="F1535" s="2" t="s">
        <v>15</v>
      </c>
      <c r="H1535" s="3"/>
    </row>
    <row r="1536" spans="1:8" hidden="1" x14ac:dyDescent="0.2">
      <c r="A1536" t="s">
        <v>68</v>
      </c>
      <c r="B1536" s="3">
        <v>5.8566933256401625E-6</v>
      </c>
      <c r="D1536" t="s">
        <v>9</v>
      </c>
      <c r="E1536" t="s">
        <v>14</v>
      </c>
      <c r="F1536" s="2" t="s">
        <v>15</v>
      </c>
      <c r="H1536" s="3"/>
    </row>
    <row r="1537" spans="1:8" hidden="1" x14ac:dyDescent="0.2">
      <c r="A1537" t="s">
        <v>69</v>
      </c>
      <c r="B1537" s="3">
        <v>1.6279060418102458E-9</v>
      </c>
      <c r="D1537" t="s">
        <v>9</v>
      </c>
      <c r="E1537" t="s">
        <v>14</v>
      </c>
      <c r="F1537" s="2" t="s">
        <v>15</v>
      </c>
      <c r="H1537" s="3"/>
    </row>
    <row r="1538" spans="1:8" hidden="1" x14ac:dyDescent="0.2">
      <c r="A1538" t="s">
        <v>70</v>
      </c>
      <c r="B1538">
        <v>2.2614048584510013E-4</v>
      </c>
      <c r="D1538" t="s">
        <v>9</v>
      </c>
      <c r="E1538" t="s">
        <v>14</v>
      </c>
      <c r="F1538" s="2" t="s">
        <v>15</v>
      </c>
      <c r="H1538" s="3"/>
    </row>
    <row r="1539" spans="1:8" hidden="1" x14ac:dyDescent="0.2">
      <c r="A1539" t="s">
        <v>71</v>
      </c>
      <c r="B1539" s="3">
        <v>4.2883696301401334E-9</v>
      </c>
      <c r="D1539" t="s">
        <v>9</v>
      </c>
      <c r="E1539" t="s">
        <v>14</v>
      </c>
      <c r="F1539" s="2" t="s">
        <v>15</v>
      </c>
      <c r="H1539" s="3"/>
    </row>
    <row r="1540" spans="1:8" hidden="1" x14ac:dyDescent="0.2">
      <c r="A1540" t="s">
        <v>72</v>
      </c>
      <c r="B1540" s="3">
        <v>6.3929447213629726E-7</v>
      </c>
      <c r="D1540" t="s">
        <v>9</v>
      </c>
      <c r="E1540" t="s">
        <v>14</v>
      </c>
      <c r="F1540" s="2" t="s">
        <v>15</v>
      </c>
      <c r="H1540" s="3"/>
    </row>
    <row r="1541" spans="1:8" hidden="1" x14ac:dyDescent="0.2">
      <c r="A1541" t="s">
        <v>73</v>
      </c>
      <c r="B1541" s="3">
        <v>4.417562867629381E-9</v>
      </c>
      <c r="D1541" t="s">
        <v>9</v>
      </c>
      <c r="E1541" t="s">
        <v>14</v>
      </c>
      <c r="F1541" s="2" t="s">
        <v>15</v>
      </c>
      <c r="H1541" s="3"/>
    </row>
    <row r="1542" spans="1:8" hidden="1" x14ac:dyDescent="0.2">
      <c r="A1542" t="s">
        <v>74</v>
      </c>
      <c r="B1542" s="3">
        <v>1.2147463123534157E-8</v>
      </c>
      <c r="D1542" t="s">
        <v>9</v>
      </c>
      <c r="E1542" t="s">
        <v>14</v>
      </c>
      <c r="F1542" s="2" t="s">
        <v>15</v>
      </c>
      <c r="H1542" s="3"/>
    </row>
    <row r="1543" spans="1:8" hidden="1" x14ac:dyDescent="0.2">
      <c r="A1543" t="s">
        <v>75</v>
      </c>
      <c r="B1543" s="3">
        <v>3.9768082958024133E-7</v>
      </c>
      <c r="D1543" t="s">
        <v>9</v>
      </c>
      <c r="E1543" t="s">
        <v>14</v>
      </c>
      <c r="F1543" s="2" t="s">
        <v>15</v>
      </c>
      <c r="H1543" s="3"/>
    </row>
    <row r="1544" spans="1:8" hidden="1" x14ac:dyDescent="0.2">
      <c r="A1544" t="s">
        <v>76</v>
      </c>
      <c r="B1544" s="3">
        <v>2.3255800597289225E-10</v>
      </c>
      <c r="D1544" t="s">
        <v>9</v>
      </c>
      <c r="E1544" t="s">
        <v>14</v>
      </c>
      <c r="F1544" s="2" t="s">
        <v>15</v>
      </c>
      <c r="H1544" s="3"/>
    </row>
    <row r="1545" spans="1:8" hidden="1" x14ac:dyDescent="0.2">
      <c r="A1545" t="s">
        <v>77</v>
      </c>
      <c r="B1545" s="3">
        <v>4.0869969387591558E-8</v>
      </c>
      <c r="D1545" t="s">
        <v>9</v>
      </c>
      <c r="E1545" t="s">
        <v>14</v>
      </c>
      <c r="F1545" s="2" t="s">
        <v>15</v>
      </c>
      <c r="H1545" s="3"/>
    </row>
    <row r="1546" spans="1:8" hidden="1" x14ac:dyDescent="0.2">
      <c r="A1546" t="s">
        <v>78</v>
      </c>
      <c r="B1546" s="3">
        <v>4.651160119457845E-7</v>
      </c>
      <c r="D1546" t="s">
        <v>9</v>
      </c>
      <c r="E1546" t="s">
        <v>14</v>
      </c>
      <c r="F1546" s="2" t="s">
        <v>15</v>
      </c>
      <c r="H1546" s="3"/>
    </row>
    <row r="1547" spans="1:8" hidden="1" x14ac:dyDescent="0.2">
      <c r="A1547" t="s">
        <v>79</v>
      </c>
      <c r="B1547" s="3">
        <v>7.619711612948033E-8</v>
      </c>
      <c r="D1547" t="s">
        <v>9</v>
      </c>
      <c r="E1547" t="s">
        <v>14</v>
      </c>
      <c r="F1547" s="2" t="s">
        <v>15</v>
      </c>
      <c r="H1547" s="3"/>
    </row>
    <row r="1548" spans="1:8" hidden="1" x14ac:dyDescent="0.2">
      <c r="A1548" t="s">
        <v>80</v>
      </c>
      <c r="B1548" s="3">
        <v>2.3255800597289226E-8</v>
      </c>
      <c r="D1548" t="s">
        <v>9</v>
      </c>
      <c r="E1548" t="s">
        <v>14</v>
      </c>
      <c r="F1548" s="2" t="s">
        <v>15</v>
      </c>
      <c r="H1548" s="3"/>
    </row>
    <row r="1549" spans="1:8" hidden="1" x14ac:dyDescent="0.2">
      <c r="A1549" t="s">
        <v>81</v>
      </c>
      <c r="B1549" s="3">
        <v>6.7382024692940973E-8</v>
      </c>
      <c r="D1549" t="s">
        <v>9</v>
      </c>
      <c r="E1549" t="s">
        <v>14</v>
      </c>
      <c r="F1549" s="2" t="s">
        <v>15</v>
      </c>
      <c r="H1549" s="3"/>
    </row>
    <row r="1550" spans="1:8" hidden="1" x14ac:dyDescent="0.2">
      <c r="A1550" t="s">
        <v>82</v>
      </c>
      <c r="B1550" s="3">
        <v>2.9821053643838246E-8</v>
      </c>
      <c r="D1550" t="s">
        <v>9</v>
      </c>
      <c r="E1550" t="s">
        <v>14</v>
      </c>
      <c r="F1550" s="2" t="s">
        <v>15</v>
      </c>
      <c r="H1550" s="3"/>
    </row>
    <row r="1551" spans="1:8" hidden="1" x14ac:dyDescent="0.2">
      <c r="F1551" s="2"/>
      <c r="H1551" s="3"/>
    </row>
    <row r="1552" spans="1:8" hidden="1" x14ac:dyDescent="0.2">
      <c r="A1552" s="1" t="s">
        <v>2</v>
      </c>
      <c r="B1552" s="1" t="s">
        <v>286</v>
      </c>
      <c r="C1552" s="2"/>
      <c r="D1552" s="2"/>
      <c r="E1552" s="2"/>
      <c r="F1552" s="2"/>
      <c r="G1552" s="2"/>
      <c r="H1552" s="2"/>
    </row>
    <row r="1553" spans="1:12" hidden="1" x14ac:dyDescent="0.2">
      <c r="A1553" s="2" t="s">
        <v>3</v>
      </c>
      <c r="B1553" s="2" t="s">
        <v>18</v>
      </c>
      <c r="C1553" s="2"/>
      <c r="D1553" s="2"/>
      <c r="E1553" s="2"/>
      <c r="F1553" s="2"/>
      <c r="G1553" s="2"/>
      <c r="H1553" s="2"/>
      <c r="I1553" s="2"/>
      <c r="J1553" s="2"/>
      <c r="K1553" s="2"/>
      <c r="L1553" s="2"/>
    </row>
    <row r="1554" spans="1:12" hidden="1" x14ac:dyDescent="0.2">
      <c r="A1554" s="2" t="s">
        <v>4</v>
      </c>
      <c r="B1554" s="2">
        <v>1</v>
      </c>
      <c r="C1554" s="2"/>
      <c r="D1554" s="2"/>
      <c r="E1554" s="2"/>
      <c r="F1554" s="2"/>
      <c r="G1554" s="2"/>
      <c r="H1554" s="2"/>
      <c r="I1554" s="2"/>
      <c r="J1554" s="2"/>
      <c r="K1554" s="2"/>
      <c r="L1554" s="2"/>
    </row>
    <row r="1555" spans="1:12" hidden="1" x14ac:dyDescent="0.2">
      <c r="A1555" s="2" t="s">
        <v>5</v>
      </c>
      <c r="B1555" s="2" t="s">
        <v>1</v>
      </c>
      <c r="C1555" s="2"/>
      <c r="D1555" s="2"/>
      <c r="E1555" s="2"/>
      <c r="F1555" s="2"/>
      <c r="G1555" s="2"/>
      <c r="H1555" s="2"/>
      <c r="I1555" s="2"/>
      <c r="J1555" s="2"/>
    </row>
    <row r="1556" spans="1:12" hidden="1" x14ac:dyDescent="0.2">
      <c r="A1556" s="2" t="s">
        <v>6</v>
      </c>
      <c r="B1556" s="2" t="s">
        <v>7</v>
      </c>
      <c r="C1556" s="2"/>
      <c r="D1556" s="2"/>
      <c r="E1556" s="2"/>
      <c r="F1556" s="2"/>
      <c r="G1556" s="2"/>
      <c r="H1556" s="2"/>
      <c r="I1556" s="2"/>
      <c r="J1556" s="2"/>
      <c r="K1556" s="2"/>
      <c r="L1556" s="2"/>
    </row>
    <row r="1557" spans="1:12" hidden="1" x14ac:dyDescent="0.2">
      <c r="A1557" s="2" t="s">
        <v>8</v>
      </c>
      <c r="B1557" s="2" t="s">
        <v>17</v>
      </c>
      <c r="C1557" s="2"/>
      <c r="D1557" s="2"/>
      <c r="E1557" s="2"/>
      <c r="F1557" s="2"/>
      <c r="G1557" s="2"/>
      <c r="H1557" s="2"/>
      <c r="I1557" s="2"/>
      <c r="J1557" s="2"/>
      <c r="K1557" s="2"/>
      <c r="L1557" s="2"/>
    </row>
    <row r="1558" spans="1:12" hidden="1" x14ac:dyDescent="0.2">
      <c r="A1558" s="1" t="s">
        <v>10</v>
      </c>
      <c r="B1558" s="2"/>
      <c r="C1558" s="2"/>
      <c r="D1558" s="2"/>
      <c r="E1558" s="2"/>
      <c r="F1558" s="2"/>
      <c r="G1558" s="2"/>
      <c r="H1558" s="2"/>
      <c r="I1558" s="2"/>
      <c r="J1558" s="2"/>
      <c r="K1558" s="2"/>
      <c r="L1558" s="2"/>
    </row>
    <row r="1559" spans="1:12" hidden="1" x14ac:dyDescent="0.2">
      <c r="A1559" s="2" t="s">
        <v>11</v>
      </c>
      <c r="B1559" s="2" t="s">
        <v>12</v>
      </c>
      <c r="C1559" s="2" t="s">
        <v>3</v>
      </c>
      <c r="D1559" s="2" t="s">
        <v>8</v>
      </c>
      <c r="E1559" s="2" t="s">
        <v>13</v>
      </c>
      <c r="F1559" s="2" t="s">
        <v>6</v>
      </c>
      <c r="G1559" s="2" t="s">
        <v>5</v>
      </c>
      <c r="H1559" s="2"/>
      <c r="I1559" s="2"/>
      <c r="J1559" s="2"/>
      <c r="K1559" s="2"/>
    </row>
    <row r="1560" spans="1:12" hidden="1" x14ac:dyDescent="0.2">
      <c r="A1560" s="2" t="str">
        <f>B1552</f>
        <v>diesel, synthetic, burned in passenger car</v>
      </c>
      <c r="B1560" s="2">
        <v>1</v>
      </c>
      <c r="C1560" s="2" t="str">
        <f>B1553</f>
        <v>RER</v>
      </c>
      <c r="D1560" s="2" t="str">
        <f>B1557</f>
        <v>megajoule</v>
      </c>
      <c r="E1560" s="2"/>
      <c r="F1560" s="2" t="s">
        <v>19</v>
      </c>
      <c r="G1560" s="2" t="str">
        <f>B1555</f>
        <v>heat</v>
      </c>
      <c r="H1560" s="2"/>
      <c r="I1560" s="2"/>
      <c r="J1560" s="2"/>
      <c r="K1560" s="2"/>
      <c r="L1560" s="2"/>
    </row>
    <row r="1561" spans="1:12" hidden="1" x14ac:dyDescent="0.2">
      <c r="A1561" s="2" t="s">
        <v>283</v>
      </c>
      <c r="B1561">
        <f>1/43</f>
        <v>2.3255813953488372E-2</v>
      </c>
      <c r="C1561" t="s">
        <v>18</v>
      </c>
      <c r="D1561" t="s">
        <v>9</v>
      </c>
      <c r="F1561" t="s">
        <v>23</v>
      </c>
      <c r="G1561" t="s">
        <v>284</v>
      </c>
    </row>
    <row r="1562" spans="1:12" hidden="1" x14ac:dyDescent="0.2">
      <c r="A1562" s="2" t="s">
        <v>145</v>
      </c>
      <c r="B1562">
        <f>150/200000/2.15</f>
        <v>3.4883720930232559E-4</v>
      </c>
      <c r="C1562" t="s">
        <v>115</v>
      </c>
      <c r="D1562" t="s">
        <v>9</v>
      </c>
      <c r="F1562" t="s">
        <v>23</v>
      </c>
      <c r="G1562" t="s">
        <v>146</v>
      </c>
    </row>
    <row r="1563" spans="1:12" hidden="1" x14ac:dyDescent="0.2">
      <c r="A1563" t="s">
        <v>46</v>
      </c>
      <c r="B1563" s="3">
        <v>7.1455665432553858E-7</v>
      </c>
      <c r="D1563" t="s">
        <v>9</v>
      </c>
      <c r="E1563" t="s">
        <v>14</v>
      </c>
      <c r="F1563" s="2" t="s">
        <v>15</v>
      </c>
      <c r="H1563" s="3"/>
    </row>
    <row r="1564" spans="1:12" hidden="1" x14ac:dyDescent="0.2">
      <c r="A1564" t="s">
        <v>47</v>
      </c>
      <c r="B1564" s="3">
        <v>3.2468920124586623E-7</v>
      </c>
      <c r="D1564" t="s">
        <v>9</v>
      </c>
      <c r="E1564" t="s">
        <v>14</v>
      </c>
      <c r="F1564" s="2" t="s">
        <v>15</v>
      </c>
      <c r="H1564" s="3"/>
    </row>
    <row r="1565" spans="1:12" hidden="1" x14ac:dyDescent="0.2">
      <c r="A1565" t="s">
        <v>48</v>
      </c>
      <c r="B1565" s="3">
        <v>3.9534349472964383E-7</v>
      </c>
      <c r="D1565" t="s">
        <v>9</v>
      </c>
      <c r="E1565" t="s">
        <v>14</v>
      </c>
      <c r="F1565" s="2" t="s">
        <v>15</v>
      </c>
      <c r="H1565" s="3"/>
    </row>
    <row r="1566" spans="1:12" hidden="1" x14ac:dyDescent="0.2">
      <c r="A1566" t="s">
        <v>49</v>
      </c>
      <c r="B1566" s="3">
        <v>3.7209280955662761E-7</v>
      </c>
      <c r="D1566" t="s">
        <v>9</v>
      </c>
      <c r="E1566" t="s">
        <v>14</v>
      </c>
      <c r="F1566" s="2" t="s">
        <v>15</v>
      </c>
      <c r="H1566" s="3"/>
    </row>
    <row r="1567" spans="1:12" hidden="1" x14ac:dyDescent="0.2">
      <c r="A1567" t="s">
        <v>50</v>
      </c>
      <c r="B1567" s="3">
        <v>9.4995966427857817E-8</v>
      </c>
      <c r="D1567" t="s">
        <v>9</v>
      </c>
      <c r="E1567" t="s">
        <v>14</v>
      </c>
      <c r="F1567" s="2" t="s">
        <v>15</v>
      </c>
      <c r="H1567" s="3"/>
    </row>
    <row r="1568" spans="1:12" hidden="1" x14ac:dyDescent="0.2">
      <c r="A1568" t="s">
        <v>51</v>
      </c>
      <c r="B1568" s="3">
        <v>2.186743705223342E-7</v>
      </c>
      <c r="D1568" t="s">
        <v>9</v>
      </c>
      <c r="E1568" t="s">
        <v>14</v>
      </c>
      <c r="F1568" s="2" t="s">
        <v>15</v>
      </c>
      <c r="H1568" s="3"/>
    </row>
    <row r="1569" spans="1:8" hidden="1" x14ac:dyDescent="0.2">
      <c r="A1569" t="s">
        <v>52</v>
      </c>
      <c r="B1569" s="3">
        <v>1.2147463123534157E-8</v>
      </c>
      <c r="D1569" t="s">
        <v>9</v>
      </c>
      <c r="E1569" t="s">
        <v>14</v>
      </c>
      <c r="F1569" s="2" t="s">
        <v>15</v>
      </c>
      <c r="H1569" s="3"/>
    </row>
    <row r="1570" spans="1:8" hidden="1" x14ac:dyDescent="0.2">
      <c r="A1570" t="s">
        <v>53</v>
      </c>
      <c r="B1570" s="3">
        <v>2.3255800597289225E-10</v>
      </c>
      <c r="D1570" t="s">
        <v>9</v>
      </c>
      <c r="E1570" t="s">
        <v>14</v>
      </c>
      <c r="F1570" s="2" t="s">
        <v>15</v>
      </c>
      <c r="H1570" s="3"/>
    </row>
    <row r="1571" spans="1:8" hidden="1" x14ac:dyDescent="0.2">
      <c r="A1571" t="s">
        <v>124</v>
      </c>
      <c r="B1571">
        <f>B1561*3.15</f>
        <v>7.3255813953488375E-2</v>
      </c>
      <c r="D1571" t="s">
        <v>9</v>
      </c>
      <c r="E1571" t="s">
        <v>14</v>
      </c>
      <c r="F1571" s="2" t="s">
        <v>15</v>
      </c>
      <c r="H1571" s="3"/>
    </row>
    <row r="1572" spans="1:8" hidden="1" x14ac:dyDescent="0.2">
      <c r="A1572" t="s">
        <v>125</v>
      </c>
      <c r="B1572" s="3">
        <v>2.1069404153243686E-5</v>
      </c>
      <c r="D1572" t="s">
        <v>9</v>
      </c>
      <c r="E1572" t="s">
        <v>14</v>
      </c>
      <c r="F1572" s="2" t="s">
        <v>15</v>
      </c>
      <c r="H1572" s="3"/>
    </row>
    <row r="1573" spans="1:8" hidden="1" x14ac:dyDescent="0.2">
      <c r="A1573" t="s">
        <v>56</v>
      </c>
      <c r="B1573" s="3">
        <v>1.1627900298644613E-9</v>
      </c>
      <c r="D1573" t="s">
        <v>9</v>
      </c>
      <c r="E1573" t="s">
        <v>14</v>
      </c>
      <c r="F1573" s="2" t="s">
        <v>15</v>
      </c>
      <c r="H1573" s="3"/>
    </row>
    <row r="1574" spans="1:8" hidden="1" x14ac:dyDescent="0.2">
      <c r="A1574" t="s">
        <v>57</v>
      </c>
      <c r="B1574" s="3">
        <v>2.3255800597289222E-12</v>
      </c>
      <c r="D1574" t="s">
        <v>9</v>
      </c>
      <c r="E1574" t="s">
        <v>14</v>
      </c>
      <c r="F1574" s="2" t="s">
        <v>15</v>
      </c>
      <c r="H1574" s="3"/>
    </row>
    <row r="1575" spans="1:8" hidden="1" x14ac:dyDescent="0.2">
      <c r="A1575" t="s">
        <v>58</v>
      </c>
      <c r="B1575" s="3">
        <v>3.9534861015391682E-8</v>
      </c>
      <c r="D1575" t="s">
        <v>9</v>
      </c>
      <c r="E1575" t="s">
        <v>14</v>
      </c>
      <c r="F1575" s="2" t="s">
        <v>15</v>
      </c>
      <c r="H1575" s="3"/>
    </row>
    <row r="1576" spans="1:8" hidden="1" x14ac:dyDescent="0.2">
      <c r="A1576" t="s">
        <v>153</v>
      </c>
      <c r="B1576" s="3">
        <v>7.1789570411210658E-8</v>
      </c>
      <c r="D1576" t="s">
        <v>9</v>
      </c>
      <c r="E1576" t="s">
        <v>14</v>
      </c>
      <c r="F1576" s="2" t="s">
        <v>15</v>
      </c>
      <c r="H1576" s="3"/>
    </row>
    <row r="1577" spans="1:8" hidden="1" x14ac:dyDescent="0.2">
      <c r="A1577" t="s">
        <v>59</v>
      </c>
      <c r="B1577" s="3">
        <v>1.1627900298644611E-6</v>
      </c>
      <c r="D1577" t="s">
        <v>9</v>
      </c>
      <c r="E1577" t="s">
        <v>14</v>
      </c>
      <c r="F1577" s="2" t="s">
        <v>15</v>
      </c>
      <c r="H1577" s="3"/>
    </row>
    <row r="1578" spans="1:8" hidden="1" x14ac:dyDescent="0.2">
      <c r="A1578" t="s">
        <v>60</v>
      </c>
      <c r="B1578" s="3">
        <v>3.646242366932188E-8</v>
      </c>
      <c r="D1578" t="s">
        <v>9</v>
      </c>
      <c r="E1578" t="s">
        <v>14</v>
      </c>
      <c r="F1578" s="2" t="s">
        <v>15</v>
      </c>
      <c r="H1578" s="3"/>
    </row>
    <row r="1579" spans="1:8" hidden="1" x14ac:dyDescent="0.2">
      <c r="A1579" t="s">
        <v>61</v>
      </c>
      <c r="B1579" s="3">
        <v>1.2114072625668476E-6</v>
      </c>
      <c r="D1579" t="s">
        <v>9</v>
      </c>
      <c r="E1579" t="s">
        <v>14</v>
      </c>
      <c r="F1579" s="2" t="s">
        <v>15</v>
      </c>
      <c r="H1579" s="3"/>
    </row>
    <row r="1580" spans="1:8" hidden="1" x14ac:dyDescent="0.2">
      <c r="A1580" t="s">
        <v>62</v>
      </c>
      <c r="B1580" s="3">
        <v>1.3252688602888143E-6</v>
      </c>
      <c r="D1580" t="s">
        <v>9</v>
      </c>
      <c r="E1580" t="s">
        <v>14</v>
      </c>
      <c r="F1580" s="2" t="s">
        <v>15</v>
      </c>
      <c r="H1580" s="3"/>
    </row>
    <row r="1581" spans="1:8" hidden="1" x14ac:dyDescent="0.2">
      <c r="A1581" t="s">
        <v>63</v>
      </c>
      <c r="B1581" s="3">
        <v>2.2087814338146904E-8</v>
      </c>
      <c r="D1581" t="s">
        <v>9</v>
      </c>
      <c r="E1581" t="s">
        <v>14</v>
      </c>
      <c r="F1581" s="2" t="s">
        <v>15</v>
      </c>
      <c r="H1581" s="3"/>
    </row>
    <row r="1582" spans="1:8" hidden="1" x14ac:dyDescent="0.2">
      <c r="A1582" t="s">
        <v>64</v>
      </c>
      <c r="B1582" s="3">
        <v>1.9186035492763611E-15</v>
      </c>
      <c r="D1582" t="s">
        <v>9</v>
      </c>
      <c r="E1582" t="s">
        <v>14</v>
      </c>
      <c r="F1582" s="2" t="s">
        <v>15</v>
      </c>
      <c r="H1582" s="3"/>
    </row>
    <row r="1583" spans="1:8" hidden="1" x14ac:dyDescent="0.2">
      <c r="A1583" t="s">
        <v>65</v>
      </c>
      <c r="B1583" s="3">
        <v>4.6511601194578451E-13</v>
      </c>
      <c r="D1583" t="s">
        <v>9</v>
      </c>
      <c r="E1583" t="s">
        <v>14</v>
      </c>
      <c r="F1583" s="2" t="s">
        <v>15</v>
      </c>
      <c r="H1583" s="3"/>
    </row>
    <row r="1584" spans="1:8" hidden="1" x14ac:dyDescent="0.2">
      <c r="A1584" t="s">
        <v>181</v>
      </c>
      <c r="B1584" s="3">
        <v>6.6447090752701953E-7</v>
      </c>
      <c r="D1584" t="s">
        <v>9</v>
      </c>
      <c r="E1584" t="s">
        <v>14</v>
      </c>
      <c r="F1584" s="2" t="s">
        <v>15</v>
      </c>
      <c r="H1584" s="3"/>
    </row>
    <row r="1585" spans="1:8" hidden="1" x14ac:dyDescent="0.2">
      <c r="A1585" t="s">
        <v>67</v>
      </c>
      <c r="B1585" s="3">
        <v>1.3252688602888143E-7</v>
      </c>
      <c r="D1585" t="s">
        <v>9</v>
      </c>
      <c r="E1585" t="s">
        <v>14</v>
      </c>
      <c r="F1585" s="2" t="s">
        <v>15</v>
      </c>
      <c r="H1585" s="3"/>
    </row>
    <row r="1586" spans="1:8" hidden="1" x14ac:dyDescent="0.2">
      <c r="A1586" t="s">
        <v>68</v>
      </c>
      <c r="B1586" s="3">
        <v>5.8566933256401625E-6</v>
      </c>
      <c r="D1586" t="s">
        <v>9</v>
      </c>
      <c r="E1586" t="s">
        <v>14</v>
      </c>
      <c r="F1586" s="2" t="s">
        <v>15</v>
      </c>
      <c r="H1586" s="3"/>
    </row>
    <row r="1587" spans="1:8" hidden="1" x14ac:dyDescent="0.2">
      <c r="A1587" t="s">
        <v>69</v>
      </c>
      <c r="B1587" s="3">
        <v>1.6279060418102458E-9</v>
      </c>
      <c r="D1587" t="s">
        <v>9</v>
      </c>
      <c r="E1587" t="s">
        <v>14</v>
      </c>
      <c r="F1587" s="2" t="s">
        <v>15</v>
      </c>
      <c r="H1587" s="3"/>
    </row>
    <row r="1588" spans="1:8" hidden="1" x14ac:dyDescent="0.2">
      <c r="A1588" t="s">
        <v>70</v>
      </c>
      <c r="B1588">
        <v>2.2614048584510013E-4</v>
      </c>
      <c r="D1588" t="s">
        <v>9</v>
      </c>
      <c r="E1588" t="s">
        <v>14</v>
      </c>
      <c r="F1588" s="2" t="s">
        <v>15</v>
      </c>
      <c r="H1588" s="3"/>
    </row>
    <row r="1589" spans="1:8" hidden="1" x14ac:dyDescent="0.2">
      <c r="A1589" t="s">
        <v>71</v>
      </c>
      <c r="B1589" s="3">
        <v>4.2883696301401334E-9</v>
      </c>
      <c r="D1589" t="s">
        <v>9</v>
      </c>
      <c r="E1589" t="s">
        <v>14</v>
      </c>
      <c r="F1589" s="2" t="s">
        <v>15</v>
      </c>
      <c r="H1589" s="3"/>
    </row>
    <row r="1590" spans="1:8" hidden="1" x14ac:dyDescent="0.2">
      <c r="A1590" t="s">
        <v>72</v>
      </c>
      <c r="B1590" s="3">
        <v>6.3929447213629726E-7</v>
      </c>
      <c r="D1590" t="s">
        <v>9</v>
      </c>
      <c r="E1590" t="s">
        <v>14</v>
      </c>
      <c r="F1590" s="2" t="s">
        <v>15</v>
      </c>
      <c r="H1590" s="3"/>
    </row>
    <row r="1591" spans="1:8" hidden="1" x14ac:dyDescent="0.2">
      <c r="A1591" t="s">
        <v>73</v>
      </c>
      <c r="B1591" s="3">
        <v>4.417562867629381E-9</v>
      </c>
      <c r="D1591" t="s">
        <v>9</v>
      </c>
      <c r="E1591" t="s">
        <v>14</v>
      </c>
      <c r="F1591" s="2" t="s">
        <v>15</v>
      </c>
      <c r="H1591" s="3"/>
    </row>
    <row r="1592" spans="1:8" hidden="1" x14ac:dyDescent="0.2">
      <c r="A1592" t="s">
        <v>74</v>
      </c>
      <c r="B1592" s="3">
        <v>1.2147463123534157E-8</v>
      </c>
      <c r="D1592" t="s">
        <v>9</v>
      </c>
      <c r="E1592" t="s">
        <v>14</v>
      </c>
      <c r="F1592" s="2" t="s">
        <v>15</v>
      </c>
      <c r="H1592" s="3"/>
    </row>
    <row r="1593" spans="1:8" hidden="1" x14ac:dyDescent="0.2">
      <c r="A1593" t="s">
        <v>75</v>
      </c>
      <c r="B1593" s="3">
        <v>3.9768082958024133E-7</v>
      </c>
      <c r="D1593" t="s">
        <v>9</v>
      </c>
      <c r="E1593" t="s">
        <v>14</v>
      </c>
      <c r="F1593" s="2" t="s">
        <v>15</v>
      </c>
      <c r="H1593" s="3"/>
    </row>
    <row r="1594" spans="1:8" hidden="1" x14ac:dyDescent="0.2">
      <c r="A1594" t="s">
        <v>76</v>
      </c>
      <c r="B1594" s="3">
        <v>2.3255800597289225E-10</v>
      </c>
      <c r="D1594" t="s">
        <v>9</v>
      </c>
      <c r="E1594" t="s">
        <v>14</v>
      </c>
      <c r="F1594" s="2" t="s">
        <v>15</v>
      </c>
      <c r="H1594" s="3"/>
    </row>
    <row r="1595" spans="1:8" hidden="1" x14ac:dyDescent="0.2">
      <c r="A1595" t="s">
        <v>77</v>
      </c>
      <c r="B1595" s="3">
        <v>4.0869969387591558E-8</v>
      </c>
      <c r="D1595" t="s">
        <v>9</v>
      </c>
      <c r="E1595" t="s">
        <v>14</v>
      </c>
      <c r="F1595" s="2" t="s">
        <v>15</v>
      </c>
      <c r="H1595" s="3"/>
    </row>
    <row r="1596" spans="1:8" hidden="1" x14ac:dyDescent="0.2">
      <c r="A1596" t="s">
        <v>78</v>
      </c>
      <c r="B1596" s="3">
        <v>4.651160119457845E-7</v>
      </c>
      <c r="D1596" t="s">
        <v>9</v>
      </c>
      <c r="E1596" t="s">
        <v>14</v>
      </c>
      <c r="F1596" s="2" t="s">
        <v>15</v>
      </c>
      <c r="H1596" s="3"/>
    </row>
    <row r="1597" spans="1:8" hidden="1" x14ac:dyDescent="0.2">
      <c r="A1597" t="s">
        <v>79</v>
      </c>
      <c r="B1597" s="3">
        <v>7.619711612948033E-8</v>
      </c>
      <c r="D1597" t="s">
        <v>9</v>
      </c>
      <c r="E1597" t="s">
        <v>14</v>
      </c>
      <c r="F1597" s="2" t="s">
        <v>15</v>
      </c>
      <c r="H1597" s="3"/>
    </row>
    <row r="1598" spans="1:8" hidden="1" x14ac:dyDescent="0.2">
      <c r="A1598" t="s">
        <v>80</v>
      </c>
      <c r="B1598" s="3">
        <v>2.3255800597289226E-8</v>
      </c>
      <c r="D1598" t="s">
        <v>9</v>
      </c>
      <c r="E1598" t="s">
        <v>14</v>
      </c>
      <c r="F1598" s="2" t="s">
        <v>15</v>
      </c>
      <c r="H1598" s="3"/>
    </row>
    <row r="1599" spans="1:8" hidden="1" x14ac:dyDescent="0.2">
      <c r="A1599" t="s">
        <v>81</v>
      </c>
      <c r="B1599" s="3">
        <v>6.7382024692940973E-8</v>
      </c>
      <c r="D1599" t="s">
        <v>9</v>
      </c>
      <c r="E1599" t="s">
        <v>14</v>
      </c>
      <c r="F1599" s="2" t="s">
        <v>15</v>
      </c>
      <c r="H1599" s="3"/>
    </row>
    <row r="1600" spans="1:8" hidden="1" x14ac:dyDescent="0.2">
      <c r="A1600" t="s">
        <v>82</v>
      </c>
      <c r="B1600" s="3">
        <v>2.9821053643838246E-8</v>
      </c>
      <c r="D1600" t="s">
        <v>9</v>
      </c>
      <c r="E1600" t="s">
        <v>14</v>
      </c>
      <c r="F1600" s="2" t="s">
        <v>15</v>
      </c>
      <c r="H1600" s="3"/>
    </row>
    <row r="1601" spans="1:12" hidden="1" x14ac:dyDescent="0.2">
      <c r="B1601" s="3"/>
      <c r="F1601" s="2"/>
      <c r="H1601" s="3"/>
    </row>
    <row r="1602" spans="1:12" hidden="1" x14ac:dyDescent="0.2">
      <c r="A1602" s="1" t="s">
        <v>2</v>
      </c>
      <c r="B1602" s="1" t="s">
        <v>89</v>
      </c>
      <c r="C1602" s="2"/>
      <c r="D1602" s="2"/>
      <c r="E1602" s="2"/>
      <c r="F1602" s="2"/>
      <c r="G1602" s="2"/>
      <c r="H1602" s="2"/>
    </row>
    <row r="1603" spans="1:12" hidden="1" x14ac:dyDescent="0.2">
      <c r="A1603" s="2" t="s">
        <v>3</v>
      </c>
      <c r="B1603" s="2" t="s">
        <v>18</v>
      </c>
      <c r="C1603" s="2"/>
      <c r="D1603" s="2"/>
      <c r="E1603" s="2"/>
      <c r="F1603" s="2"/>
      <c r="G1603" s="2"/>
      <c r="H1603" s="2"/>
      <c r="I1603" s="2"/>
      <c r="J1603" s="2"/>
      <c r="K1603" s="2"/>
      <c r="L1603" s="2"/>
    </row>
    <row r="1604" spans="1:12" hidden="1" x14ac:dyDescent="0.2">
      <c r="A1604" s="2" t="s">
        <v>4</v>
      </c>
      <c r="B1604" s="2">
        <v>1</v>
      </c>
      <c r="C1604" s="2"/>
      <c r="D1604" s="2"/>
      <c r="E1604" s="2"/>
      <c r="F1604" s="2"/>
      <c r="G1604" s="2"/>
      <c r="H1604" s="2"/>
      <c r="I1604" s="2"/>
      <c r="J1604" s="2"/>
      <c r="K1604" s="2"/>
      <c r="L1604" s="2"/>
    </row>
    <row r="1605" spans="1:12" hidden="1" x14ac:dyDescent="0.2">
      <c r="A1605" s="2" t="s">
        <v>5</v>
      </c>
      <c r="B1605" s="2" t="s">
        <v>1</v>
      </c>
      <c r="C1605" s="2"/>
      <c r="D1605" s="2"/>
      <c r="E1605" s="2"/>
      <c r="F1605" s="2"/>
      <c r="G1605" s="2"/>
      <c r="H1605" s="2"/>
      <c r="I1605" s="2"/>
      <c r="J1605" s="2"/>
    </row>
    <row r="1606" spans="1:12" hidden="1" x14ac:dyDescent="0.2">
      <c r="A1606" s="2" t="s">
        <v>6</v>
      </c>
      <c r="B1606" s="2" t="s">
        <v>7</v>
      </c>
      <c r="C1606" s="2"/>
      <c r="D1606" s="2"/>
      <c r="E1606" s="2"/>
      <c r="F1606" s="2"/>
      <c r="G1606" s="2"/>
      <c r="H1606" s="2"/>
      <c r="I1606" s="2"/>
      <c r="J1606" s="2"/>
      <c r="K1606" s="2"/>
      <c r="L1606" s="2"/>
    </row>
    <row r="1607" spans="1:12" hidden="1" x14ac:dyDescent="0.2">
      <c r="A1607" s="2" t="s">
        <v>8</v>
      </c>
      <c r="B1607" s="2" t="s">
        <v>17</v>
      </c>
      <c r="C1607" s="2"/>
      <c r="D1607" s="2"/>
      <c r="E1607" s="2"/>
      <c r="F1607" s="2"/>
      <c r="G1607" s="2"/>
      <c r="H1607" s="2"/>
      <c r="I1607" s="2"/>
      <c r="J1607" s="2"/>
      <c r="K1607" s="2"/>
      <c r="L1607" s="2"/>
    </row>
    <row r="1608" spans="1:12" hidden="1" x14ac:dyDescent="0.2">
      <c r="A1608" s="1" t="s">
        <v>10</v>
      </c>
      <c r="B1608" s="2"/>
      <c r="C1608" s="2"/>
      <c r="D1608" s="2"/>
      <c r="E1608" s="2"/>
      <c r="F1608" s="2"/>
      <c r="G1608" s="2"/>
      <c r="H1608" s="2"/>
      <c r="I1608" s="2"/>
      <c r="J1608" s="2"/>
      <c r="K1608" s="2"/>
      <c r="L1608" s="2"/>
    </row>
    <row r="1609" spans="1:12" hidden="1" x14ac:dyDescent="0.2">
      <c r="A1609" s="2" t="s">
        <v>11</v>
      </c>
      <c r="B1609" s="2" t="s">
        <v>12</v>
      </c>
      <c r="C1609" s="2" t="s">
        <v>3</v>
      </c>
      <c r="D1609" s="2" t="s">
        <v>8</v>
      </c>
      <c r="E1609" s="2" t="s">
        <v>13</v>
      </c>
      <c r="F1609" s="2" t="s">
        <v>6</v>
      </c>
      <c r="G1609" s="2" t="s">
        <v>5</v>
      </c>
      <c r="H1609" s="2"/>
      <c r="I1609" s="2"/>
      <c r="J1609" s="2"/>
      <c r="K1609" s="2"/>
    </row>
    <row r="1610" spans="1:12" hidden="1" x14ac:dyDescent="0.2">
      <c r="A1610" s="2" t="str">
        <f>B1602</f>
        <v>petrol, burned in passenger car</v>
      </c>
      <c r="B1610" s="2">
        <v>1</v>
      </c>
      <c r="C1610" s="2" t="str">
        <f>B1603</f>
        <v>RER</v>
      </c>
      <c r="D1610" s="2" t="str">
        <f>B1607</f>
        <v>megajoule</v>
      </c>
      <c r="E1610" s="2"/>
      <c r="F1610" s="2" t="s">
        <v>19</v>
      </c>
      <c r="G1610" s="2" t="str">
        <f>B1605</f>
        <v>heat</v>
      </c>
      <c r="H1610" s="2"/>
      <c r="I1610" s="2"/>
      <c r="J1610" s="2"/>
      <c r="K1610" s="2"/>
      <c r="L1610" s="2"/>
    </row>
    <row r="1611" spans="1:12" hidden="1" x14ac:dyDescent="0.2">
      <c r="A1611" t="s">
        <v>122</v>
      </c>
      <c r="B1611">
        <f>1/42.6</f>
        <v>2.3474178403755867E-2</v>
      </c>
      <c r="C1611" t="s">
        <v>27</v>
      </c>
      <c r="D1611" t="s">
        <v>9</v>
      </c>
      <c r="F1611" t="s">
        <v>23</v>
      </c>
      <c r="G1611" t="s">
        <v>83</v>
      </c>
    </row>
    <row r="1612" spans="1:12" hidden="1" x14ac:dyDescent="0.2">
      <c r="A1612" s="2" t="s">
        <v>145</v>
      </c>
      <c r="B1612">
        <f>150/200000/2.15</f>
        <v>3.4883720930232559E-4</v>
      </c>
      <c r="C1612" t="s">
        <v>115</v>
      </c>
      <c r="D1612" t="s">
        <v>9</v>
      </c>
      <c r="F1612" t="s">
        <v>23</v>
      </c>
      <c r="G1612" t="s">
        <v>146</v>
      </c>
    </row>
    <row r="1613" spans="1:12" hidden="1" x14ac:dyDescent="0.2">
      <c r="A1613" t="s">
        <v>84</v>
      </c>
      <c r="B1613" s="3">
        <v>1.4547114129662022E-7</v>
      </c>
      <c r="D1613" t="s">
        <v>9</v>
      </c>
      <c r="E1613" t="s">
        <v>14</v>
      </c>
      <c r="F1613" s="2" t="s">
        <v>15</v>
      </c>
      <c r="H1613" s="3"/>
    </row>
    <row r="1614" spans="1:12" hidden="1" x14ac:dyDescent="0.2">
      <c r="A1614" t="s">
        <v>152</v>
      </c>
      <c r="B1614" s="3">
        <v>2.3599288167039204E-6</v>
      </c>
      <c r="D1614" t="s">
        <v>9</v>
      </c>
      <c r="E1614" t="s">
        <v>14</v>
      </c>
      <c r="F1614" s="2" t="s">
        <v>15</v>
      </c>
      <c r="H1614" s="3"/>
    </row>
    <row r="1615" spans="1:12" hidden="1" x14ac:dyDescent="0.2">
      <c r="A1615" t="s">
        <v>46</v>
      </c>
      <c r="B1615" s="3">
        <v>6.4176573052336623E-8</v>
      </c>
      <c r="D1615" t="s">
        <v>9</v>
      </c>
      <c r="E1615" t="s">
        <v>14</v>
      </c>
      <c r="F1615" s="2" t="s">
        <v>15</v>
      </c>
      <c r="H1615" s="3"/>
    </row>
    <row r="1616" spans="1:12" hidden="1" x14ac:dyDescent="0.2">
      <c r="A1616" t="s">
        <v>47</v>
      </c>
      <c r="B1616" s="3">
        <v>5.2181249284002014E-8</v>
      </c>
      <c r="D1616" t="s">
        <v>9</v>
      </c>
      <c r="E1616" t="s">
        <v>14</v>
      </c>
      <c r="F1616" s="2" t="s">
        <v>15</v>
      </c>
      <c r="H1616" s="3"/>
    </row>
    <row r="1617" spans="1:8" hidden="1" x14ac:dyDescent="0.2">
      <c r="A1617" t="s">
        <v>48</v>
      </c>
      <c r="B1617" s="3">
        <v>1.6258913648856724E-8</v>
      </c>
      <c r="D1617" t="s">
        <v>9</v>
      </c>
      <c r="E1617" t="s">
        <v>14</v>
      </c>
      <c r="F1617" s="2" t="s">
        <v>15</v>
      </c>
      <c r="H1617" s="3"/>
    </row>
    <row r="1618" spans="1:8" hidden="1" x14ac:dyDescent="0.2">
      <c r="A1618" t="s">
        <v>49</v>
      </c>
      <c r="B1618" s="3">
        <v>7.0422535211267627E-7</v>
      </c>
      <c r="D1618" t="s">
        <v>9</v>
      </c>
      <c r="E1618" t="s">
        <v>14</v>
      </c>
      <c r="F1618" s="2" t="s">
        <v>15</v>
      </c>
      <c r="H1618" s="3"/>
    </row>
    <row r="1619" spans="1:8" hidden="1" x14ac:dyDescent="0.2">
      <c r="A1619" t="s">
        <v>50</v>
      </c>
      <c r="B1619" s="3">
        <v>1.8823431144155847E-8</v>
      </c>
      <c r="D1619" t="s">
        <v>9</v>
      </c>
      <c r="E1619" t="s">
        <v>14</v>
      </c>
      <c r="F1619" s="2" t="s">
        <v>15</v>
      </c>
      <c r="H1619" s="3"/>
    </row>
    <row r="1620" spans="1:8" hidden="1" x14ac:dyDescent="0.2">
      <c r="A1620" t="s">
        <v>51</v>
      </c>
      <c r="B1620" s="3">
        <v>1.2876677795875375E-6</v>
      </c>
      <c r="D1620" t="s">
        <v>9</v>
      </c>
      <c r="E1620" t="s">
        <v>14</v>
      </c>
      <c r="F1620" s="2" t="s">
        <v>15</v>
      </c>
      <c r="H1620" s="3"/>
    </row>
    <row r="1621" spans="1:8" hidden="1" x14ac:dyDescent="0.2">
      <c r="A1621" t="s">
        <v>52</v>
      </c>
      <c r="B1621" s="3">
        <v>2.4210190597681178E-6</v>
      </c>
      <c r="D1621" t="s">
        <v>9</v>
      </c>
      <c r="E1621" t="s">
        <v>14</v>
      </c>
      <c r="F1621" s="2" t="s">
        <v>15</v>
      </c>
      <c r="H1621" s="3"/>
    </row>
    <row r="1622" spans="1:8" hidden="1" x14ac:dyDescent="0.2">
      <c r="A1622" t="s">
        <v>53</v>
      </c>
      <c r="B1622" s="3">
        <v>2.3474178403755876E-10</v>
      </c>
      <c r="D1622" t="s">
        <v>9</v>
      </c>
      <c r="E1622" t="s">
        <v>14</v>
      </c>
      <c r="F1622" s="2" t="s">
        <v>15</v>
      </c>
      <c r="H1622" s="3"/>
    </row>
    <row r="1623" spans="1:8" hidden="1" x14ac:dyDescent="0.2">
      <c r="A1623" t="s">
        <v>54</v>
      </c>
      <c r="B1623">
        <f>3.15*B1611</f>
        <v>7.3943661971830985E-2</v>
      </c>
      <c r="D1623" t="s">
        <v>9</v>
      </c>
      <c r="E1623" t="s">
        <v>14</v>
      </c>
      <c r="F1623" s="2" t="s">
        <v>15</v>
      </c>
      <c r="H1623" s="3"/>
    </row>
    <row r="1624" spans="1:8" hidden="1" x14ac:dyDescent="0.2">
      <c r="A1624" t="s">
        <v>55</v>
      </c>
      <c r="B1624">
        <v>1.2822587476495615E-4</v>
      </c>
      <c r="D1624" t="s">
        <v>9</v>
      </c>
      <c r="E1624" t="s">
        <v>14</v>
      </c>
      <c r="F1624" s="2" t="s">
        <v>15</v>
      </c>
      <c r="H1624" s="3"/>
    </row>
    <row r="1625" spans="1:8" hidden="1" x14ac:dyDescent="0.2">
      <c r="A1625" t="s">
        <v>56</v>
      </c>
      <c r="B1625" s="3">
        <v>1.173708920187794E-9</v>
      </c>
      <c r="D1625" t="s">
        <v>9</v>
      </c>
      <c r="E1625" t="s">
        <v>14</v>
      </c>
      <c r="F1625" s="2" t="s">
        <v>15</v>
      </c>
      <c r="H1625" s="3"/>
    </row>
    <row r="1626" spans="1:8" hidden="1" x14ac:dyDescent="0.2">
      <c r="A1626" t="s">
        <v>57</v>
      </c>
      <c r="B1626" s="3">
        <v>2.3474178403755881E-12</v>
      </c>
      <c r="D1626" t="s">
        <v>9</v>
      </c>
      <c r="E1626" t="s">
        <v>14</v>
      </c>
      <c r="F1626" s="2" t="s">
        <v>15</v>
      </c>
      <c r="H1626" s="3"/>
    </row>
    <row r="1627" spans="1:8" hidden="1" x14ac:dyDescent="0.2">
      <c r="A1627" t="s">
        <v>58</v>
      </c>
      <c r="B1627" s="3">
        <v>3.9906103286384993E-8</v>
      </c>
      <c r="D1627" t="s">
        <v>9</v>
      </c>
      <c r="E1627" t="s">
        <v>14</v>
      </c>
      <c r="F1627" s="2" t="s">
        <v>15</v>
      </c>
      <c r="H1627" s="3"/>
    </row>
    <row r="1628" spans="1:8" hidden="1" x14ac:dyDescent="0.2">
      <c r="A1628" t="s">
        <v>153</v>
      </c>
      <c r="B1628" s="3">
        <v>9.7553481893140337E-8</v>
      </c>
      <c r="D1628" t="s">
        <v>9</v>
      </c>
      <c r="E1628" t="s">
        <v>14</v>
      </c>
      <c r="F1628" s="2" t="s">
        <v>15</v>
      </c>
      <c r="H1628" s="3"/>
    </row>
    <row r="1629" spans="1:8" hidden="1" x14ac:dyDescent="0.2">
      <c r="A1629" t="s">
        <v>59</v>
      </c>
      <c r="B1629" s="3">
        <v>3.0516431924882642E-6</v>
      </c>
      <c r="D1629" t="s">
        <v>9</v>
      </c>
      <c r="E1629" t="s">
        <v>14</v>
      </c>
      <c r="F1629" s="2" t="s">
        <v>15</v>
      </c>
      <c r="H1629" s="3"/>
    </row>
    <row r="1630" spans="1:8" hidden="1" x14ac:dyDescent="0.2">
      <c r="A1630" t="s">
        <v>60</v>
      </c>
      <c r="B1630" s="3">
        <v>3.738595604189168E-7</v>
      </c>
      <c r="D1630" t="s">
        <v>9</v>
      </c>
      <c r="E1630" t="s">
        <v>14</v>
      </c>
      <c r="F1630" s="2" t="s">
        <v>15</v>
      </c>
      <c r="H1630" s="3"/>
    </row>
    <row r="1631" spans="1:8" hidden="1" x14ac:dyDescent="0.2">
      <c r="A1631" t="s">
        <v>85</v>
      </c>
      <c r="B1631" s="3">
        <v>8.4158173387917866E-9</v>
      </c>
      <c r="D1631" t="s">
        <v>9</v>
      </c>
      <c r="E1631" t="s">
        <v>14</v>
      </c>
      <c r="F1631" s="2" t="s">
        <v>15</v>
      </c>
      <c r="H1631" s="3"/>
    </row>
    <row r="1632" spans="1:8" hidden="1" x14ac:dyDescent="0.2">
      <c r="A1632" t="s">
        <v>61</v>
      </c>
      <c r="B1632" s="3">
        <v>6.2458409966156062E-7</v>
      </c>
      <c r="D1632" t="s">
        <v>9</v>
      </c>
      <c r="E1632" t="s">
        <v>14</v>
      </c>
      <c r="F1632" s="2" t="s">
        <v>15</v>
      </c>
      <c r="H1632" s="3"/>
    </row>
    <row r="1633" spans="1:8" hidden="1" x14ac:dyDescent="0.2">
      <c r="A1633" t="s">
        <v>62</v>
      </c>
      <c r="B1633" s="3">
        <v>1.4547114129662022E-7</v>
      </c>
      <c r="D1633" t="s">
        <v>9</v>
      </c>
      <c r="E1633" t="s">
        <v>14</v>
      </c>
      <c r="F1633" s="2" t="s">
        <v>15</v>
      </c>
      <c r="H1633" s="3"/>
    </row>
    <row r="1634" spans="1:8" hidden="1" x14ac:dyDescent="0.2">
      <c r="A1634" t="s">
        <v>63</v>
      </c>
      <c r="B1634" s="3">
        <v>6.3317491509246337E-8</v>
      </c>
      <c r="D1634" t="s">
        <v>9</v>
      </c>
      <c r="E1634" t="s">
        <v>14</v>
      </c>
      <c r="F1634" s="2" t="s">
        <v>15</v>
      </c>
      <c r="H1634" s="3"/>
    </row>
    <row r="1635" spans="1:8" hidden="1" x14ac:dyDescent="0.2">
      <c r="A1635" t="s">
        <v>86</v>
      </c>
      <c r="B1635" s="3">
        <v>1.3777122524373701E-7</v>
      </c>
      <c r="D1635" t="s">
        <v>9</v>
      </c>
      <c r="E1635" t="s">
        <v>14</v>
      </c>
      <c r="F1635" s="2" t="s">
        <v>15</v>
      </c>
      <c r="H1635" s="3"/>
    </row>
    <row r="1636" spans="1:8" hidden="1" x14ac:dyDescent="0.2">
      <c r="A1636" t="s">
        <v>64</v>
      </c>
      <c r="B1636" s="3">
        <v>3.5211267605633819E-11</v>
      </c>
      <c r="D1636" t="s">
        <v>9</v>
      </c>
      <c r="E1636" t="s">
        <v>14</v>
      </c>
      <c r="F1636" s="2" t="s">
        <v>15</v>
      </c>
      <c r="H1636" s="3"/>
    </row>
    <row r="1637" spans="1:8" hidden="1" x14ac:dyDescent="0.2">
      <c r="A1637" t="s">
        <v>65</v>
      </c>
      <c r="B1637" s="3">
        <v>1.6431924882629114E-12</v>
      </c>
      <c r="D1637" t="s">
        <v>9</v>
      </c>
      <c r="E1637" t="s">
        <v>14</v>
      </c>
      <c r="F1637" s="2" t="s">
        <v>15</v>
      </c>
      <c r="H1637" s="3"/>
    </row>
    <row r="1638" spans="1:8" hidden="1" x14ac:dyDescent="0.2">
      <c r="A1638" t="s">
        <v>66</v>
      </c>
      <c r="B1638" s="3">
        <v>5.7558463387048561E-6</v>
      </c>
      <c r="D1638" t="s">
        <v>9</v>
      </c>
      <c r="E1638" t="s">
        <v>14</v>
      </c>
      <c r="F1638" s="2" t="s">
        <v>15</v>
      </c>
      <c r="H1638" s="3"/>
    </row>
    <row r="1639" spans="1:8" hidden="1" x14ac:dyDescent="0.2">
      <c r="A1639" t="s">
        <v>67</v>
      </c>
      <c r="B1639" s="3">
        <v>4.2794987979867499E-9</v>
      </c>
      <c r="D1639" t="s">
        <v>9</v>
      </c>
      <c r="E1639" t="s">
        <v>14</v>
      </c>
      <c r="F1639" s="2" t="s">
        <v>15</v>
      </c>
      <c r="H1639" s="3"/>
    </row>
    <row r="1640" spans="1:8" hidden="1" x14ac:dyDescent="0.2">
      <c r="A1640" t="s">
        <v>68</v>
      </c>
      <c r="B1640" s="3">
        <v>2.1817489411000107E-5</v>
      </c>
      <c r="D1640" t="s">
        <v>9</v>
      </c>
      <c r="E1640" t="s">
        <v>14</v>
      </c>
      <c r="F1640" s="2" t="s">
        <v>15</v>
      </c>
      <c r="H1640" s="3"/>
    </row>
    <row r="1641" spans="1:8" hidden="1" x14ac:dyDescent="0.2">
      <c r="A1641" t="s">
        <v>69</v>
      </c>
      <c r="B1641" s="3">
        <v>1.6431924882629115E-9</v>
      </c>
      <c r="D1641" t="s">
        <v>9</v>
      </c>
      <c r="E1641" t="s">
        <v>14</v>
      </c>
      <c r="F1641" s="2" t="s">
        <v>15</v>
      </c>
      <c r="H1641" s="3"/>
    </row>
    <row r="1642" spans="1:8" hidden="1" x14ac:dyDescent="0.2">
      <c r="A1642" t="s">
        <v>70</v>
      </c>
      <c r="B1642" s="3">
        <v>1.0423522722828692E-5</v>
      </c>
      <c r="D1642" t="s">
        <v>9</v>
      </c>
      <c r="E1642" t="s">
        <v>14</v>
      </c>
      <c r="F1642" s="2" t="s">
        <v>15</v>
      </c>
      <c r="H1642" s="3"/>
    </row>
    <row r="1643" spans="1:8" hidden="1" x14ac:dyDescent="0.2">
      <c r="A1643" t="s">
        <v>71</v>
      </c>
      <c r="B1643" s="3">
        <v>8.1690140845070448E-10</v>
      </c>
      <c r="D1643" t="s">
        <v>9</v>
      </c>
      <c r="E1643" t="s">
        <v>14</v>
      </c>
      <c r="F1643" s="2" t="s">
        <v>15</v>
      </c>
      <c r="H1643" s="3"/>
    </row>
    <row r="1644" spans="1:8" hidden="1" x14ac:dyDescent="0.2">
      <c r="A1644" t="s">
        <v>72</v>
      </c>
      <c r="B1644" s="3">
        <v>3.3122366161369572E-7</v>
      </c>
      <c r="D1644" t="s">
        <v>9</v>
      </c>
      <c r="E1644" t="s">
        <v>14</v>
      </c>
      <c r="F1644" s="2" t="s">
        <v>15</v>
      </c>
      <c r="H1644" s="3"/>
    </row>
    <row r="1645" spans="1:8" hidden="1" x14ac:dyDescent="0.2">
      <c r="A1645" t="s">
        <v>73</v>
      </c>
      <c r="B1645" s="3">
        <v>2.7827878429139121E-6</v>
      </c>
      <c r="D1645" t="s">
        <v>9</v>
      </c>
      <c r="E1645" t="s">
        <v>14</v>
      </c>
      <c r="F1645" s="2" t="s">
        <v>15</v>
      </c>
      <c r="H1645" s="3"/>
    </row>
    <row r="1646" spans="1:8" hidden="1" x14ac:dyDescent="0.2">
      <c r="A1646" t="s">
        <v>74</v>
      </c>
      <c r="B1646" s="3">
        <v>1.789116858072825E-6</v>
      </c>
      <c r="D1646" t="s">
        <v>9</v>
      </c>
      <c r="E1646" t="s">
        <v>14</v>
      </c>
      <c r="F1646" s="2" t="s">
        <v>15</v>
      </c>
      <c r="H1646" s="3"/>
    </row>
    <row r="1647" spans="1:8" hidden="1" x14ac:dyDescent="0.2">
      <c r="A1647" t="s">
        <v>87</v>
      </c>
      <c r="B1647" s="3">
        <v>4.7122213530248159E-8</v>
      </c>
      <c r="D1647" t="s">
        <v>9</v>
      </c>
      <c r="E1647" t="s">
        <v>14</v>
      </c>
      <c r="F1647" s="2" t="s">
        <v>15</v>
      </c>
      <c r="H1647" s="3"/>
    </row>
    <row r="1648" spans="1:8" hidden="1" x14ac:dyDescent="0.2">
      <c r="A1648" t="s">
        <v>75</v>
      </c>
      <c r="B1648" s="3">
        <v>3.2676916472359795E-7</v>
      </c>
      <c r="D1648" t="s">
        <v>9</v>
      </c>
      <c r="E1648" t="s">
        <v>14</v>
      </c>
      <c r="F1648" s="2" t="s">
        <v>15</v>
      </c>
      <c r="H1648" s="3"/>
    </row>
    <row r="1649" spans="1:12" hidden="1" x14ac:dyDescent="0.2">
      <c r="A1649" t="s">
        <v>76</v>
      </c>
      <c r="B1649" s="3">
        <v>2.3474178403755876E-10</v>
      </c>
      <c r="D1649" t="s">
        <v>9</v>
      </c>
      <c r="E1649" t="s">
        <v>14</v>
      </c>
      <c r="F1649" s="2" t="s">
        <v>15</v>
      </c>
      <c r="H1649" s="3"/>
    </row>
    <row r="1650" spans="1:12" hidden="1" x14ac:dyDescent="0.2">
      <c r="A1650" t="s">
        <v>77</v>
      </c>
      <c r="B1650" s="3">
        <v>8.6417239667896019E-8</v>
      </c>
      <c r="D1650" t="s">
        <v>9</v>
      </c>
      <c r="E1650" t="s">
        <v>14</v>
      </c>
      <c r="F1650" s="2" t="s">
        <v>15</v>
      </c>
      <c r="H1650" s="3"/>
    </row>
    <row r="1651" spans="1:12" hidden="1" x14ac:dyDescent="0.2">
      <c r="A1651" t="s">
        <v>78</v>
      </c>
      <c r="B1651" s="3">
        <v>4.6948356807511755E-7</v>
      </c>
      <c r="D1651" t="s">
        <v>9</v>
      </c>
      <c r="E1651" t="s">
        <v>14</v>
      </c>
      <c r="F1651" s="2" t="s">
        <v>15</v>
      </c>
      <c r="H1651" s="3"/>
    </row>
    <row r="1652" spans="1:12" hidden="1" x14ac:dyDescent="0.2">
      <c r="A1652" t="s">
        <v>79</v>
      </c>
      <c r="B1652" s="3">
        <v>2.4137009577343855E-6</v>
      </c>
      <c r="D1652" t="s">
        <v>9</v>
      </c>
      <c r="E1652" t="s">
        <v>14</v>
      </c>
      <c r="F1652" s="2" t="s">
        <v>15</v>
      </c>
      <c r="H1652" s="3"/>
    </row>
    <row r="1653" spans="1:12" hidden="1" x14ac:dyDescent="0.2">
      <c r="A1653" t="s">
        <v>80</v>
      </c>
      <c r="B1653" s="3">
        <v>2.3474178403755879E-8</v>
      </c>
      <c r="D1653" t="s">
        <v>9</v>
      </c>
      <c r="E1653" t="s">
        <v>14</v>
      </c>
      <c r="F1653" s="2" t="s">
        <v>15</v>
      </c>
      <c r="H1653" s="3"/>
    </row>
    <row r="1654" spans="1:12" hidden="1" x14ac:dyDescent="0.2">
      <c r="A1654" t="s">
        <v>81</v>
      </c>
      <c r="B1654" s="3">
        <v>1.0417159155842839E-6</v>
      </c>
      <c r="D1654" t="s">
        <v>9</v>
      </c>
      <c r="E1654" t="s">
        <v>14</v>
      </c>
      <c r="F1654" s="2" t="s">
        <v>15</v>
      </c>
      <c r="H1654" s="3"/>
    </row>
    <row r="1655" spans="1:12" hidden="1" x14ac:dyDescent="0.2">
      <c r="A1655" t="s">
        <v>82</v>
      </c>
      <c r="B1655" s="3">
        <v>2.4967455068997787E-7</v>
      </c>
      <c r="D1655" t="s">
        <v>9</v>
      </c>
      <c r="E1655" t="s">
        <v>14</v>
      </c>
      <c r="F1655" s="2" t="s">
        <v>15</v>
      </c>
      <c r="H1655" s="3"/>
    </row>
    <row r="1656" spans="1:12" hidden="1" x14ac:dyDescent="0.2"/>
    <row r="1657" spans="1:12" hidden="1" x14ac:dyDescent="0.2">
      <c r="A1657" s="1" t="s">
        <v>2</v>
      </c>
      <c r="B1657" s="1" t="s">
        <v>141</v>
      </c>
      <c r="C1657" s="2"/>
      <c r="D1657" s="2"/>
      <c r="E1657" s="2"/>
      <c r="F1657" s="2"/>
      <c r="G1657" s="2"/>
      <c r="H1657" s="2"/>
    </row>
    <row r="1658" spans="1:12" hidden="1" x14ac:dyDescent="0.2">
      <c r="A1658" s="2" t="s">
        <v>3</v>
      </c>
      <c r="B1658" s="2" t="s">
        <v>18</v>
      </c>
      <c r="C1658" s="2"/>
      <c r="D1658" s="2"/>
      <c r="E1658" s="2"/>
      <c r="F1658" s="2"/>
      <c r="G1658" s="2"/>
      <c r="H1658" s="2"/>
      <c r="I1658" s="2"/>
      <c r="J1658" s="2"/>
      <c r="K1658" s="2"/>
      <c r="L1658" s="2"/>
    </row>
    <row r="1659" spans="1:12" hidden="1" x14ac:dyDescent="0.2">
      <c r="A1659" t="s">
        <v>154</v>
      </c>
      <c r="B1659" t="s">
        <v>182</v>
      </c>
      <c r="C1659" s="2"/>
      <c r="D1659" s="2"/>
      <c r="E1659" s="2"/>
      <c r="F1659" s="2"/>
      <c r="G1659" s="2"/>
      <c r="H1659" s="2"/>
      <c r="I1659" s="2"/>
      <c r="J1659" s="2"/>
      <c r="K1659" s="2"/>
      <c r="L1659" s="2"/>
    </row>
    <row r="1660" spans="1:12" hidden="1" x14ac:dyDescent="0.2">
      <c r="A1660" s="2" t="s">
        <v>4</v>
      </c>
      <c r="B1660" s="2">
        <v>1</v>
      </c>
      <c r="C1660" s="2"/>
      <c r="D1660" s="2"/>
      <c r="E1660" s="2"/>
      <c r="F1660" s="2"/>
      <c r="G1660" s="2"/>
      <c r="H1660" s="2"/>
      <c r="I1660" s="2"/>
      <c r="J1660" s="2"/>
      <c r="K1660" s="2"/>
      <c r="L1660" s="2"/>
    </row>
    <row r="1661" spans="1:12" hidden="1" x14ac:dyDescent="0.2">
      <c r="A1661" s="2" t="s">
        <v>5</v>
      </c>
      <c r="B1661" s="2" t="s">
        <v>144</v>
      </c>
      <c r="C1661" s="2"/>
      <c r="D1661" s="2"/>
      <c r="E1661" s="2"/>
      <c r="F1661" s="2"/>
      <c r="G1661" s="2"/>
      <c r="H1661" s="2"/>
      <c r="I1661" s="2"/>
      <c r="J1661" s="2"/>
    </row>
    <row r="1662" spans="1:12" hidden="1" x14ac:dyDescent="0.2">
      <c r="A1662" s="2" t="s">
        <v>6</v>
      </c>
      <c r="B1662" s="2" t="s">
        <v>7</v>
      </c>
      <c r="C1662" s="2"/>
      <c r="D1662" s="2"/>
      <c r="E1662" s="2"/>
      <c r="F1662" s="2"/>
      <c r="G1662" s="2"/>
      <c r="H1662" s="2"/>
      <c r="I1662" s="2"/>
      <c r="J1662" s="2"/>
      <c r="K1662" s="2"/>
      <c r="L1662" s="2"/>
    </row>
    <row r="1663" spans="1:12" hidden="1" x14ac:dyDescent="0.2">
      <c r="A1663" s="2" t="s">
        <v>8</v>
      </c>
      <c r="B1663" s="2" t="s">
        <v>17</v>
      </c>
      <c r="C1663" s="2"/>
      <c r="D1663" s="2"/>
      <c r="E1663" s="2"/>
      <c r="F1663" s="2"/>
      <c r="G1663" s="2"/>
      <c r="H1663" s="2"/>
      <c r="I1663" s="2"/>
      <c r="J1663" s="2"/>
      <c r="K1663" s="2"/>
      <c r="L1663" s="2"/>
    </row>
    <row r="1664" spans="1:12" hidden="1" x14ac:dyDescent="0.2">
      <c r="A1664" s="1" t="s">
        <v>10</v>
      </c>
      <c r="B1664" s="2"/>
      <c r="C1664" s="2"/>
      <c r="D1664" s="2"/>
      <c r="E1664" s="2"/>
      <c r="F1664" s="2"/>
      <c r="G1664" s="2"/>
      <c r="H1664" s="2"/>
      <c r="I1664" s="2"/>
      <c r="J1664" s="2"/>
      <c r="K1664" s="2"/>
      <c r="L1664" s="2"/>
    </row>
    <row r="1665" spans="1:12" hidden="1" x14ac:dyDescent="0.2">
      <c r="A1665" s="2" t="s">
        <v>11</v>
      </c>
      <c r="B1665" s="2" t="s">
        <v>12</v>
      </c>
      <c r="C1665" s="2" t="s">
        <v>3</v>
      </c>
      <c r="D1665" s="2" t="s">
        <v>8</v>
      </c>
      <c r="E1665" s="2" t="s">
        <v>13</v>
      </c>
      <c r="F1665" s="2" t="s">
        <v>6</v>
      </c>
      <c r="G1665" s="2" t="s">
        <v>5</v>
      </c>
      <c r="H1665" t="s">
        <v>183</v>
      </c>
      <c r="I1665" t="s">
        <v>184</v>
      </c>
      <c r="J1665" t="s">
        <v>185</v>
      </c>
      <c r="K1665" t="s">
        <v>186</v>
      </c>
    </row>
    <row r="1666" spans="1:12" hidden="1" x14ac:dyDescent="0.2">
      <c r="A1666" s="2" t="str">
        <f>B1657</f>
        <v>electricity, used in passenger car</v>
      </c>
      <c r="B1666" s="2">
        <v>1</v>
      </c>
      <c r="C1666" s="2" t="str">
        <f>B1658</f>
        <v>RER</v>
      </c>
      <c r="D1666" s="2" t="str">
        <f>B1663</f>
        <v>megajoule</v>
      </c>
      <c r="E1666" s="2"/>
      <c r="F1666" s="2" t="s">
        <v>19</v>
      </c>
      <c r="G1666" s="2" t="str">
        <f>B1661</f>
        <v>electricity, low voltage</v>
      </c>
      <c r="H1666" s="2">
        <v>0</v>
      </c>
      <c r="J1666" s="2"/>
      <c r="K1666" s="2"/>
    </row>
    <row r="1667" spans="1:12" hidden="1" x14ac:dyDescent="0.2">
      <c r="A1667" s="2" t="s">
        <v>142</v>
      </c>
      <c r="B1667">
        <f>1/3.6</f>
        <v>0.27777777777777779</v>
      </c>
      <c r="C1667" t="s">
        <v>18</v>
      </c>
      <c r="D1667" t="s">
        <v>143</v>
      </c>
      <c r="F1667" t="s">
        <v>23</v>
      </c>
      <c r="G1667" t="s">
        <v>144</v>
      </c>
      <c r="H1667">
        <v>0</v>
      </c>
    </row>
    <row r="1668" spans="1:12" hidden="1" x14ac:dyDescent="0.2">
      <c r="A1668" s="2" t="s">
        <v>148</v>
      </c>
      <c r="B1668">
        <f>89.9/200000/0.75</f>
        <v>5.9933333333333334E-4</v>
      </c>
      <c r="C1668" t="s">
        <v>115</v>
      </c>
      <c r="D1668" t="s">
        <v>9</v>
      </c>
      <c r="F1668" t="s">
        <v>23</v>
      </c>
      <c r="G1668" t="s">
        <v>149</v>
      </c>
      <c r="H1668">
        <v>5</v>
      </c>
      <c r="I1668">
        <f t="shared" ref="I1668:I1673" si="6">B1668</f>
        <v>5.9933333333333334E-4</v>
      </c>
      <c r="J1668">
        <f>60/250000/0.75</f>
        <v>3.2000000000000003E-4</v>
      </c>
      <c r="K1668">
        <f>120/150000/0.75</f>
        <v>1.0666666666666667E-3</v>
      </c>
    </row>
    <row r="1669" spans="1:12" hidden="1" x14ac:dyDescent="0.2">
      <c r="A1669" t="s">
        <v>187</v>
      </c>
      <c r="B1669">
        <v>2.9804347826086958E-5</v>
      </c>
      <c r="C1669" t="s">
        <v>115</v>
      </c>
      <c r="D1669" t="s">
        <v>9</v>
      </c>
      <c r="F1669" t="s">
        <v>23</v>
      </c>
      <c r="G1669" t="s">
        <v>188</v>
      </c>
      <c r="H1669">
        <v>5</v>
      </c>
      <c r="I1669">
        <f t="shared" si="6"/>
        <v>2.9804347826086958E-5</v>
      </c>
      <c r="J1669">
        <f>(200000/250000)*B1669</f>
        <v>2.3843478260869569E-5</v>
      </c>
      <c r="K1669">
        <f>(200000/150000)*B1669</f>
        <v>3.9739130434782611E-5</v>
      </c>
    </row>
    <row r="1670" spans="1:12" hidden="1" x14ac:dyDescent="0.2">
      <c r="A1670" t="s">
        <v>189</v>
      </c>
      <c r="B1670">
        <f>8.94/200000/0.75</f>
        <v>5.9599999999999992E-5</v>
      </c>
      <c r="C1670" t="s">
        <v>115</v>
      </c>
      <c r="D1670" t="s">
        <v>9</v>
      </c>
      <c r="F1670" t="s">
        <v>23</v>
      </c>
      <c r="G1670" t="s">
        <v>190</v>
      </c>
      <c r="H1670">
        <v>5</v>
      </c>
      <c r="I1670">
        <f t="shared" si="6"/>
        <v>5.9599999999999992E-5</v>
      </c>
      <c r="J1670">
        <f>8.94/250000/0.75</f>
        <v>4.7679999999999998E-5</v>
      </c>
      <c r="K1670">
        <f>8.94/150000/0.75</f>
        <v>7.9466666666666669E-5</v>
      </c>
    </row>
    <row r="1671" spans="1:12" hidden="1" x14ac:dyDescent="0.2">
      <c r="A1671" t="s">
        <v>191</v>
      </c>
      <c r="B1671">
        <v>2.6492753623188407E-5</v>
      </c>
      <c r="C1671" t="s">
        <v>115</v>
      </c>
      <c r="D1671" t="s">
        <v>9</v>
      </c>
      <c r="F1671" t="s">
        <v>23</v>
      </c>
      <c r="G1671" t="s">
        <v>192</v>
      </c>
      <c r="H1671">
        <v>5</v>
      </c>
      <c r="I1671">
        <f t="shared" si="6"/>
        <v>2.6492753623188407E-5</v>
      </c>
      <c r="J1671">
        <f>(200000/250000)*B1671</f>
        <v>2.1194202898550728E-5</v>
      </c>
      <c r="K1671">
        <f>(200000/150000)*B1671</f>
        <v>3.5323671497584541E-5</v>
      </c>
    </row>
    <row r="1672" spans="1:12" hidden="1" x14ac:dyDescent="0.2">
      <c r="A1672" t="s">
        <v>193</v>
      </c>
      <c r="B1672">
        <f>48/200000/0.75</f>
        <v>3.2000000000000003E-4</v>
      </c>
      <c r="C1672" s="2" t="s">
        <v>115</v>
      </c>
      <c r="D1672" t="s">
        <v>143</v>
      </c>
      <c r="F1672" t="s">
        <v>23</v>
      </c>
      <c r="G1672" t="s">
        <v>194</v>
      </c>
      <c r="H1672">
        <v>5</v>
      </c>
      <c r="I1672">
        <f t="shared" si="6"/>
        <v>3.2000000000000003E-4</v>
      </c>
      <c r="J1672">
        <f>30/250000/0.75</f>
        <v>1.6000000000000001E-4</v>
      </c>
      <c r="K1672">
        <f>80/150000/0.75</f>
        <v>7.1111111111111115E-4</v>
      </c>
    </row>
    <row r="1673" spans="1:12" hidden="1" x14ac:dyDescent="0.2">
      <c r="A1673" t="s">
        <v>195</v>
      </c>
      <c r="B1673">
        <f>5.96/200000/0.75</f>
        <v>3.9733333333333335E-5</v>
      </c>
      <c r="C1673" t="s">
        <v>115</v>
      </c>
      <c r="D1673" t="s">
        <v>9</v>
      </c>
      <c r="F1673" t="s">
        <v>23</v>
      </c>
      <c r="G1673" t="s">
        <v>196</v>
      </c>
      <c r="H1673">
        <v>5</v>
      </c>
      <c r="I1673">
        <f t="shared" si="6"/>
        <v>3.9733333333333335E-5</v>
      </c>
      <c r="J1673">
        <f>5.96/250000/0.75</f>
        <v>3.1786666666666665E-5</v>
      </c>
      <c r="K1673">
        <f>5.96/150000/0.75</f>
        <v>5.2977777777777782E-5</v>
      </c>
    </row>
    <row r="1674" spans="1:12" hidden="1" x14ac:dyDescent="0.2"/>
    <row r="1675" spans="1:12" hidden="1" x14ac:dyDescent="0.2">
      <c r="A1675" s="1" t="s">
        <v>2</v>
      </c>
      <c r="B1675" s="1" t="s">
        <v>312</v>
      </c>
      <c r="C1675" s="2"/>
      <c r="D1675" s="2"/>
      <c r="E1675" s="2"/>
      <c r="F1675" s="2"/>
      <c r="G1675" s="2"/>
      <c r="H1675" s="2"/>
    </row>
    <row r="1676" spans="1:12" hidden="1" x14ac:dyDescent="0.2">
      <c r="A1676" s="2" t="s">
        <v>3</v>
      </c>
      <c r="B1676" s="2" t="s">
        <v>18</v>
      </c>
      <c r="C1676" s="2"/>
      <c r="D1676" s="2"/>
      <c r="E1676" s="2"/>
      <c r="F1676" s="2"/>
      <c r="G1676" s="2"/>
      <c r="H1676" s="2"/>
      <c r="I1676" s="2"/>
      <c r="J1676" s="2"/>
      <c r="K1676" s="2"/>
      <c r="L1676" s="2"/>
    </row>
    <row r="1677" spans="1:12" hidden="1" x14ac:dyDescent="0.2">
      <c r="A1677" s="2" t="s">
        <v>4</v>
      </c>
      <c r="B1677" s="2">
        <v>1</v>
      </c>
      <c r="C1677" s="2"/>
      <c r="D1677" s="2"/>
      <c r="E1677" s="2"/>
      <c r="F1677" s="2"/>
      <c r="G1677" s="2"/>
      <c r="H1677" s="2"/>
      <c r="I1677" s="2"/>
      <c r="J1677" s="2"/>
      <c r="K1677" s="2"/>
      <c r="L1677" s="2"/>
    </row>
    <row r="1678" spans="1:12" hidden="1" x14ac:dyDescent="0.2">
      <c r="A1678" s="2" t="s">
        <v>5</v>
      </c>
      <c r="B1678" s="2" t="s">
        <v>1</v>
      </c>
      <c r="C1678" s="2"/>
      <c r="D1678" s="2"/>
      <c r="E1678" s="2"/>
      <c r="F1678" s="2"/>
      <c r="G1678" s="2"/>
      <c r="H1678" s="2"/>
      <c r="I1678" s="2"/>
      <c r="J1678" s="2"/>
    </row>
    <row r="1679" spans="1:12" hidden="1" x14ac:dyDescent="0.2">
      <c r="A1679" s="2" t="s">
        <v>6</v>
      </c>
      <c r="B1679" s="2" t="s">
        <v>7</v>
      </c>
      <c r="C1679" s="2"/>
      <c r="D1679" s="2"/>
      <c r="E1679" s="2"/>
      <c r="F1679" s="2"/>
      <c r="G1679" s="2"/>
      <c r="H1679" s="2"/>
      <c r="I1679" s="2"/>
      <c r="J1679" s="2"/>
      <c r="K1679" s="2"/>
      <c r="L1679" s="2"/>
    </row>
    <row r="1680" spans="1:12" hidden="1" x14ac:dyDescent="0.2">
      <c r="A1680" t="s">
        <v>154</v>
      </c>
      <c r="B1680" t="s">
        <v>197</v>
      </c>
      <c r="C1680" s="2"/>
      <c r="D1680" s="2"/>
      <c r="E1680" s="2"/>
      <c r="F1680" s="2"/>
      <c r="G1680" s="2"/>
      <c r="H1680" s="2"/>
      <c r="I1680" s="2"/>
      <c r="J1680" s="2"/>
      <c r="K1680" s="2"/>
      <c r="L1680" s="2"/>
    </row>
    <row r="1681" spans="1:15" hidden="1" x14ac:dyDescent="0.2">
      <c r="A1681" s="2" t="s">
        <v>8</v>
      </c>
      <c r="B1681" s="2" t="s">
        <v>17</v>
      </c>
      <c r="C1681" s="2"/>
      <c r="D1681" s="2"/>
      <c r="E1681" s="2"/>
      <c r="F1681" s="2"/>
      <c r="G1681" s="2"/>
      <c r="H1681" s="2"/>
      <c r="I1681" s="2"/>
      <c r="J1681" s="2"/>
      <c r="K1681" s="2"/>
      <c r="L1681" s="2"/>
    </row>
    <row r="1682" spans="1:15" hidden="1" x14ac:dyDescent="0.2">
      <c r="A1682" s="1" t="s">
        <v>10</v>
      </c>
      <c r="B1682" s="2"/>
      <c r="C1682" s="2"/>
      <c r="D1682" s="2"/>
      <c r="E1682" s="2"/>
      <c r="F1682" s="2"/>
      <c r="G1682" s="2"/>
      <c r="H1682" s="2"/>
      <c r="I1682" s="2"/>
      <c r="J1682" s="2"/>
      <c r="K1682" s="2"/>
      <c r="L1682" s="2"/>
    </row>
    <row r="1683" spans="1:15" hidden="1" x14ac:dyDescent="0.2">
      <c r="A1683" s="2" t="s">
        <v>11</v>
      </c>
      <c r="B1683" s="2" t="s">
        <v>12</v>
      </c>
      <c r="C1683" s="2" t="s">
        <v>3</v>
      </c>
      <c r="D1683" s="2" t="s">
        <v>8</v>
      </c>
      <c r="E1683" s="2" t="s">
        <v>13</v>
      </c>
      <c r="F1683" s="2" t="s">
        <v>6</v>
      </c>
      <c r="G1683" s="2" t="s">
        <v>5</v>
      </c>
      <c r="H1683" t="s">
        <v>183</v>
      </c>
      <c r="I1683" t="s">
        <v>184</v>
      </c>
      <c r="J1683" t="s">
        <v>185</v>
      </c>
      <c r="K1683" t="s">
        <v>186</v>
      </c>
    </row>
    <row r="1684" spans="1:15" hidden="1" x14ac:dyDescent="0.2">
      <c r="A1684" s="2" t="str">
        <f>B1675</f>
        <v>hydrogen, used in a fuel cell in a passenger car</v>
      </c>
      <c r="B1684" s="2">
        <v>1</v>
      </c>
      <c r="C1684" s="2" t="str">
        <f>B1676</f>
        <v>RER</v>
      </c>
      <c r="D1684" s="2" t="str">
        <f>B1681</f>
        <v>megajoule</v>
      </c>
      <c r="E1684" s="2"/>
      <c r="F1684" s="2" t="s">
        <v>19</v>
      </c>
      <c r="G1684" s="2" t="str">
        <f>B1678</f>
        <v>heat</v>
      </c>
      <c r="H1684" s="2"/>
      <c r="J1684" s="2"/>
      <c r="K1684" s="2"/>
    </row>
    <row r="1685" spans="1:15" s="4" customFormat="1" hidden="1" x14ac:dyDescent="0.2">
      <c r="A1685" s="2" t="s">
        <v>161</v>
      </c>
      <c r="B1685" s="12">
        <f>1/120</f>
        <v>8.3333333333333332E-3</v>
      </c>
      <c r="C1685" s="4" t="s">
        <v>18</v>
      </c>
      <c r="D1685" s="4" t="s">
        <v>9</v>
      </c>
      <c r="F1685" s="4" t="s">
        <v>23</v>
      </c>
      <c r="G1685" s="2" t="s">
        <v>162</v>
      </c>
      <c r="K1685" s="6"/>
      <c r="L1685"/>
      <c r="M1685"/>
      <c r="O1685" s="5"/>
    </row>
    <row r="1686" spans="1:15" s="4" customFormat="1" hidden="1" x14ac:dyDescent="0.2">
      <c r="A1686" s="2" t="s">
        <v>120</v>
      </c>
      <c r="B1686" s="7">
        <f>0.56%*B1685</f>
        <v>4.6666666666666672E-5</v>
      </c>
      <c r="D1686" s="4" t="s">
        <v>9</v>
      </c>
      <c r="E1686" s="4" t="s">
        <v>118</v>
      </c>
      <c r="F1686" s="2" t="s">
        <v>15</v>
      </c>
      <c r="K1686" s="6"/>
      <c r="L1686" s="15"/>
      <c r="M1686"/>
      <c r="O1686" s="5"/>
    </row>
    <row r="1687" spans="1:15" s="4" customFormat="1" hidden="1" x14ac:dyDescent="0.2">
      <c r="A1687" s="2" t="s">
        <v>99</v>
      </c>
      <c r="B1687" s="7">
        <f>B1685*9/1000</f>
        <v>7.4999999999999993E-5</v>
      </c>
      <c r="D1687" s="2" t="s">
        <v>95</v>
      </c>
      <c r="E1687" s="4" t="s">
        <v>118</v>
      </c>
      <c r="F1687" s="2" t="s">
        <v>15</v>
      </c>
      <c r="L1687"/>
      <c r="M1687"/>
      <c r="O1687" s="5"/>
    </row>
    <row r="1688" spans="1:15" hidden="1" x14ac:dyDescent="0.2">
      <c r="A1688" t="s">
        <v>187</v>
      </c>
      <c r="B1688" s="16">
        <f>4.47/200000/1.5</f>
        <v>1.4899999999999998E-5</v>
      </c>
      <c r="C1688" t="s">
        <v>115</v>
      </c>
      <c r="D1688" t="s">
        <v>9</v>
      </c>
      <c r="F1688" t="s">
        <v>23</v>
      </c>
      <c r="G1688" t="s">
        <v>188</v>
      </c>
      <c r="H1688">
        <v>5</v>
      </c>
      <c r="I1688">
        <f>B1688</f>
        <v>1.4899999999999998E-5</v>
      </c>
      <c r="J1688">
        <f>4.47/250000/1.5</f>
        <v>1.1919999999999999E-5</v>
      </c>
      <c r="K1688">
        <f>4.47/150000/1.5</f>
        <v>1.9866666666666667E-5</v>
      </c>
    </row>
    <row r="1689" spans="1:15" hidden="1" x14ac:dyDescent="0.2">
      <c r="A1689" t="s">
        <v>148</v>
      </c>
      <c r="B1689" s="16">
        <v>2.3890980215666521E-4</v>
      </c>
      <c r="C1689" t="s">
        <v>115</v>
      </c>
      <c r="D1689" t="s">
        <v>9</v>
      </c>
      <c r="F1689" t="s">
        <v>23</v>
      </c>
      <c r="G1689" t="s">
        <v>149</v>
      </c>
      <c r="H1689">
        <v>5</v>
      </c>
      <c r="I1689">
        <f>B1689</f>
        <v>2.3890980215666521E-4</v>
      </c>
      <c r="J1689">
        <f>(200000/250000)*B1689</f>
        <v>1.9112784172533218E-4</v>
      </c>
      <c r="K1689">
        <f>(200000/150000)*B1689</f>
        <v>3.1854640287555362E-4</v>
      </c>
    </row>
    <row r="1690" spans="1:15" hidden="1" x14ac:dyDescent="0.2">
      <c r="A1690" t="s">
        <v>189</v>
      </c>
      <c r="B1690" s="16">
        <v>2.4565217391304346E-5</v>
      </c>
      <c r="C1690" t="s">
        <v>115</v>
      </c>
      <c r="D1690" t="s">
        <v>9</v>
      </c>
      <c r="F1690" t="s">
        <v>23</v>
      </c>
      <c r="G1690" t="s">
        <v>190</v>
      </c>
    </row>
    <row r="1691" spans="1:15" hidden="1" x14ac:dyDescent="0.2">
      <c r="A1691" t="s">
        <v>191</v>
      </c>
      <c r="B1691" s="16">
        <v>1.0917874396135266E-5</v>
      </c>
      <c r="C1691" t="s">
        <v>115</v>
      </c>
      <c r="D1691" t="s">
        <v>9</v>
      </c>
      <c r="F1691" t="s">
        <v>23</v>
      </c>
      <c r="G1691" t="s">
        <v>192</v>
      </c>
      <c r="H1691">
        <v>5</v>
      </c>
      <c r="I1691">
        <f>B1691</f>
        <v>1.0917874396135266E-5</v>
      </c>
      <c r="J1691">
        <f>(200000/250000)*B1691</f>
        <v>8.7342995169082132E-6</v>
      </c>
      <c r="K1691">
        <f>(200000/150000)*B1691</f>
        <v>1.4557165861513688E-5</v>
      </c>
    </row>
    <row r="1692" spans="1:15" hidden="1" x14ac:dyDescent="0.2">
      <c r="A1692" t="s">
        <v>193</v>
      </c>
      <c r="B1692" s="16">
        <f>(23.75*0.2)/1.8/200000</f>
        <v>1.3194444444444444E-5</v>
      </c>
      <c r="C1692" s="2" t="s">
        <v>115</v>
      </c>
      <c r="D1692" t="s">
        <v>143</v>
      </c>
      <c r="F1692" t="s">
        <v>23</v>
      </c>
      <c r="G1692" t="s">
        <v>194</v>
      </c>
      <c r="H1692">
        <v>5</v>
      </c>
      <c r="I1692">
        <f>B1692</f>
        <v>1.3194444444444444E-5</v>
      </c>
      <c r="J1692" s="17">
        <f>(11.7*0.2)/1.8/200000</f>
        <v>6.4999999999999988E-6</v>
      </c>
      <c r="K1692" s="17">
        <f>(36*0.2)/1.8/200000</f>
        <v>2.0000000000000002E-5</v>
      </c>
    </row>
    <row r="1693" spans="1:15" hidden="1" x14ac:dyDescent="0.2">
      <c r="A1693" t="s">
        <v>198</v>
      </c>
      <c r="B1693" s="16">
        <f>102/1.8/200000</f>
        <v>2.833333333333333E-4</v>
      </c>
      <c r="C1693" t="s">
        <v>18</v>
      </c>
      <c r="D1693" t="s">
        <v>9</v>
      </c>
      <c r="F1693" t="s">
        <v>23</v>
      </c>
      <c r="G1693" t="s">
        <v>199</v>
      </c>
      <c r="H1693">
        <v>5</v>
      </c>
      <c r="I1693">
        <f>B1693</f>
        <v>2.833333333333333E-4</v>
      </c>
      <c r="J1693" s="17">
        <f>78/1.8/200000</f>
        <v>2.1666666666666668E-4</v>
      </c>
      <c r="K1693" s="17">
        <f>117/1.8/200000</f>
        <v>3.2499999999999999E-4</v>
      </c>
    </row>
    <row r="1694" spans="1:15" hidden="1" x14ac:dyDescent="0.2">
      <c r="A1694" s="15" t="s">
        <v>114</v>
      </c>
      <c r="B1694" s="16">
        <f>45/1.8/200000</f>
        <v>1.25E-4</v>
      </c>
      <c r="C1694" t="s">
        <v>115</v>
      </c>
      <c r="D1694" t="s">
        <v>8</v>
      </c>
      <c r="F1694" t="s">
        <v>23</v>
      </c>
      <c r="G1694" t="s">
        <v>116</v>
      </c>
      <c r="H1694" s="16">
        <v>5</v>
      </c>
      <c r="I1694">
        <f>B1694</f>
        <v>1.25E-4</v>
      </c>
      <c r="J1694" s="17">
        <f>22/1.8/200000</f>
        <v>6.1111111111111107E-5</v>
      </c>
      <c r="K1694" s="17">
        <f>68/1.8/200000</f>
        <v>1.8888888888888888E-4</v>
      </c>
    </row>
    <row r="1695" spans="1:15" hidden="1" x14ac:dyDescent="0.2">
      <c r="B1695" s="3"/>
    </row>
    <row r="1696" spans="1:15" hidden="1" x14ac:dyDescent="0.2">
      <c r="A1696" s="1" t="s">
        <v>2</v>
      </c>
      <c r="B1696" s="1" t="s">
        <v>92</v>
      </c>
      <c r="C1696" s="2"/>
      <c r="D1696" s="2"/>
      <c r="E1696" s="2"/>
      <c r="F1696" s="2"/>
      <c r="G1696" s="2"/>
      <c r="H1696" s="2"/>
    </row>
    <row r="1697" spans="1:12" hidden="1" x14ac:dyDescent="0.2">
      <c r="A1697" s="2" t="s">
        <v>3</v>
      </c>
      <c r="B1697" s="2" t="s">
        <v>18</v>
      </c>
      <c r="C1697" s="2"/>
      <c r="D1697" s="2"/>
      <c r="E1697" s="2"/>
      <c r="F1697" s="2"/>
      <c r="G1697" s="2"/>
      <c r="H1697" s="2"/>
      <c r="I1697" s="2"/>
      <c r="J1697" s="2"/>
      <c r="K1697" s="2"/>
      <c r="L1697" s="2"/>
    </row>
    <row r="1698" spans="1:12" hidden="1" x14ac:dyDescent="0.2">
      <c r="A1698" s="2" t="s">
        <v>4</v>
      </c>
      <c r="B1698" s="2">
        <v>1</v>
      </c>
      <c r="C1698" s="2"/>
      <c r="D1698" s="2"/>
      <c r="E1698" s="2"/>
      <c r="F1698" s="2"/>
      <c r="G1698" s="2"/>
      <c r="H1698" s="2"/>
      <c r="I1698" s="2"/>
      <c r="J1698" s="2"/>
      <c r="K1698" s="2"/>
      <c r="L1698" s="2"/>
    </row>
    <row r="1699" spans="1:12" hidden="1" x14ac:dyDescent="0.2">
      <c r="A1699" s="2" t="s">
        <v>5</v>
      </c>
      <c r="B1699" s="2" t="s">
        <v>1</v>
      </c>
      <c r="C1699" s="2"/>
      <c r="D1699" s="2"/>
      <c r="E1699" s="2"/>
      <c r="F1699" s="2"/>
      <c r="G1699" s="2"/>
      <c r="H1699" s="2"/>
      <c r="I1699" s="2"/>
      <c r="J1699" s="2"/>
    </row>
    <row r="1700" spans="1:12" hidden="1" x14ac:dyDescent="0.2">
      <c r="A1700" s="2" t="s">
        <v>6</v>
      </c>
      <c r="B1700" s="2" t="s">
        <v>7</v>
      </c>
      <c r="C1700" s="2"/>
      <c r="D1700" s="2"/>
      <c r="E1700" s="2"/>
      <c r="F1700" s="2"/>
      <c r="G1700" s="2"/>
      <c r="H1700" s="2"/>
      <c r="I1700" s="2"/>
      <c r="J1700" s="2"/>
      <c r="K1700" s="2"/>
      <c r="L1700" s="2"/>
    </row>
    <row r="1701" spans="1:12" hidden="1" x14ac:dyDescent="0.2">
      <c r="A1701" s="2" t="s">
        <v>8</v>
      </c>
      <c r="B1701" s="2" t="s">
        <v>17</v>
      </c>
      <c r="C1701" s="2"/>
      <c r="D1701" s="2"/>
      <c r="E1701" s="2"/>
      <c r="F1701" s="2"/>
      <c r="G1701" s="2"/>
      <c r="H1701" s="2"/>
      <c r="I1701" s="2"/>
      <c r="J1701" s="2"/>
      <c r="K1701" s="2"/>
      <c r="L1701" s="2"/>
    </row>
    <row r="1702" spans="1:12" hidden="1" x14ac:dyDescent="0.2">
      <c r="A1702" s="1" t="s">
        <v>10</v>
      </c>
      <c r="B1702" s="2"/>
      <c r="C1702" s="2"/>
      <c r="D1702" s="2"/>
      <c r="E1702" s="2"/>
      <c r="F1702" s="2"/>
      <c r="G1702" s="2"/>
      <c r="H1702" s="2"/>
      <c r="I1702" s="2"/>
      <c r="J1702" s="2"/>
      <c r="K1702" s="2"/>
      <c r="L1702" s="2"/>
    </row>
    <row r="1703" spans="1:12" hidden="1" x14ac:dyDescent="0.2">
      <c r="A1703" s="2" t="s">
        <v>11</v>
      </c>
      <c r="B1703" s="2" t="s">
        <v>12</v>
      </c>
      <c r="C1703" s="2" t="s">
        <v>3</v>
      </c>
      <c r="D1703" s="2" t="s">
        <v>8</v>
      </c>
      <c r="E1703" s="2" t="s">
        <v>13</v>
      </c>
      <c r="F1703" s="2" t="s">
        <v>6</v>
      </c>
      <c r="G1703" s="2" t="s">
        <v>5</v>
      </c>
      <c r="H1703" s="2"/>
      <c r="I1703" s="2"/>
      <c r="J1703" s="2"/>
      <c r="K1703" s="2"/>
    </row>
    <row r="1704" spans="1:12" hidden="1" x14ac:dyDescent="0.2">
      <c r="A1704" s="2" t="str">
        <f>B1696</f>
        <v>compressed gas, burned in passenger car</v>
      </c>
      <c r="B1704" s="2">
        <v>1</v>
      </c>
      <c r="C1704" s="2" t="str">
        <f>B1697</f>
        <v>RER</v>
      </c>
      <c r="D1704" s="2" t="str">
        <f>B1701</f>
        <v>megajoule</v>
      </c>
      <c r="E1704" s="2"/>
      <c r="F1704" s="2" t="s">
        <v>19</v>
      </c>
      <c r="G1704" s="2" t="str">
        <f>B1699</f>
        <v>heat</v>
      </c>
      <c r="H1704" s="2"/>
      <c r="I1704" s="2"/>
      <c r="J1704" s="2"/>
      <c r="K1704" s="2"/>
      <c r="L1704" s="2"/>
    </row>
    <row r="1705" spans="1:12" hidden="1" x14ac:dyDescent="0.2">
      <c r="A1705" t="s">
        <v>93</v>
      </c>
      <c r="B1705">
        <f>1/36</f>
        <v>2.7777777777777776E-2</v>
      </c>
      <c r="C1705" t="s">
        <v>27</v>
      </c>
      <c r="D1705" t="s">
        <v>95</v>
      </c>
      <c r="F1705" t="s">
        <v>23</v>
      </c>
      <c r="G1705" t="s">
        <v>94</v>
      </c>
    </row>
    <row r="1706" spans="1:12" hidden="1" x14ac:dyDescent="0.2">
      <c r="A1706" s="2" t="s">
        <v>145</v>
      </c>
      <c r="B1706">
        <f>150/200000/2.15</f>
        <v>3.4883720930232559E-4</v>
      </c>
      <c r="C1706" t="s">
        <v>115</v>
      </c>
      <c r="D1706" t="s">
        <v>9</v>
      </c>
      <c r="F1706" t="s">
        <v>23</v>
      </c>
      <c r="G1706" t="s">
        <v>146</v>
      </c>
    </row>
    <row r="1707" spans="1:12" hidden="1" x14ac:dyDescent="0.2">
      <c r="A1707" t="s">
        <v>49</v>
      </c>
      <c r="B1707" s="3">
        <v>4.4166666666666577E-6</v>
      </c>
      <c r="D1707" t="s">
        <v>9</v>
      </c>
      <c r="E1707" t="s">
        <v>14</v>
      </c>
      <c r="F1707" s="2" t="s">
        <v>15</v>
      </c>
      <c r="H1707" s="3"/>
    </row>
    <row r="1708" spans="1:12" hidden="1" x14ac:dyDescent="0.2">
      <c r="A1708" t="s">
        <v>51</v>
      </c>
      <c r="B1708" s="3">
        <v>7.5082705379565517E-7</v>
      </c>
      <c r="D1708" t="s">
        <v>9</v>
      </c>
      <c r="E1708" t="s">
        <v>14</v>
      </c>
      <c r="F1708" s="2" t="s">
        <v>15</v>
      </c>
      <c r="H1708" s="3"/>
    </row>
    <row r="1709" spans="1:12" hidden="1" x14ac:dyDescent="0.2">
      <c r="A1709" t="s">
        <v>54</v>
      </c>
      <c r="B1709">
        <f>1.96*B1705</f>
        <v>5.4444444444444441E-2</v>
      </c>
      <c r="D1709" t="s">
        <v>9</v>
      </c>
      <c r="E1709" t="s">
        <v>14</v>
      </c>
      <c r="F1709" s="2" t="s">
        <v>15</v>
      </c>
      <c r="H1709" s="3"/>
    </row>
    <row r="1710" spans="1:12" hidden="1" x14ac:dyDescent="0.2">
      <c r="A1710" t="s">
        <v>55</v>
      </c>
      <c r="B1710">
        <v>2.6360440412565261E-4</v>
      </c>
      <c r="D1710" t="s">
        <v>9</v>
      </c>
      <c r="E1710" t="s">
        <v>14</v>
      </c>
      <c r="F1710" s="2" t="s">
        <v>15</v>
      </c>
      <c r="H1710" s="3"/>
    </row>
    <row r="1711" spans="1:12" hidden="1" x14ac:dyDescent="0.2">
      <c r="A1711" t="s">
        <v>59</v>
      </c>
      <c r="B1711" s="3">
        <v>9.6666666666666532E-7</v>
      </c>
      <c r="D1711" t="s">
        <v>9</v>
      </c>
      <c r="E1711" t="s">
        <v>14</v>
      </c>
      <c r="F1711" s="2" t="s">
        <v>15</v>
      </c>
      <c r="H1711" s="3"/>
    </row>
    <row r="1712" spans="1:12" hidden="1" x14ac:dyDescent="0.2">
      <c r="A1712" t="s">
        <v>65</v>
      </c>
      <c r="B1712" s="3">
        <v>2.7750000000000002E-10</v>
      </c>
      <c r="D1712" t="s">
        <v>9</v>
      </c>
      <c r="E1712" t="s">
        <v>14</v>
      </c>
      <c r="F1712" s="2" t="s">
        <v>15</v>
      </c>
      <c r="H1712" s="3"/>
    </row>
    <row r="1713" spans="1:12" hidden="1" x14ac:dyDescent="0.2">
      <c r="A1713" t="s">
        <v>66</v>
      </c>
      <c r="B1713" s="3">
        <v>1.606690212560312E-5</v>
      </c>
      <c r="D1713" t="s">
        <v>9</v>
      </c>
      <c r="E1713" t="s">
        <v>14</v>
      </c>
      <c r="F1713" s="2" t="s">
        <v>15</v>
      </c>
      <c r="H1713" s="3"/>
    </row>
    <row r="1714" spans="1:12" hidden="1" x14ac:dyDescent="0.2">
      <c r="A1714" t="s">
        <v>68</v>
      </c>
      <c r="B1714" s="3">
        <v>6.8382126269474045E-6</v>
      </c>
      <c r="D1714" t="s">
        <v>9</v>
      </c>
      <c r="E1714" t="s">
        <v>14</v>
      </c>
      <c r="F1714" s="2" t="s">
        <v>15</v>
      </c>
      <c r="H1714" s="3"/>
    </row>
    <row r="1715" spans="1:12" hidden="1" x14ac:dyDescent="0.2">
      <c r="A1715" t="s">
        <v>70</v>
      </c>
      <c r="B1715" s="3">
        <v>2.9605693862641999E-6</v>
      </c>
      <c r="D1715" t="s">
        <v>9</v>
      </c>
      <c r="E1715" t="s">
        <v>14</v>
      </c>
      <c r="F1715" s="2" t="s">
        <v>15</v>
      </c>
      <c r="H1715" s="3"/>
    </row>
    <row r="1716" spans="1:12" hidden="1" x14ac:dyDescent="0.2">
      <c r="A1716" t="s">
        <v>72</v>
      </c>
      <c r="B1716" s="3">
        <v>1.4636237937232238E-7</v>
      </c>
      <c r="D1716" t="s">
        <v>9</v>
      </c>
      <c r="E1716" t="s">
        <v>14</v>
      </c>
      <c r="F1716" s="2" t="s">
        <v>15</v>
      </c>
      <c r="H1716" s="3"/>
    </row>
    <row r="1717" spans="1:12" hidden="1" x14ac:dyDescent="0.2">
      <c r="A1717" t="s">
        <v>78</v>
      </c>
      <c r="B1717" s="3">
        <v>5.6430000000000142E-7</v>
      </c>
      <c r="D1717" t="s">
        <v>9</v>
      </c>
      <c r="E1717" t="s">
        <v>14</v>
      </c>
      <c r="F1717" s="2" t="s">
        <v>15</v>
      </c>
      <c r="H1717" s="3"/>
    </row>
    <row r="1718" spans="1:12" hidden="1" x14ac:dyDescent="0.2">
      <c r="A1718" t="s">
        <v>79</v>
      </c>
      <c r="B1718" s="3">
        <v>2.2336471011856279E-6</v>
      </c>
      <c r="D1718" t="s">
        <v>9</v>
      </c>
      <c r="E1718" t="s">
        <v>14</v>
      </c>
      <c r="F1718" s="2" t="s">
        <v>15</v>
      </c>
      <c r="H1718" s="3"/>
    </row>
    <row r="1719" spans="1:12" hidden="1" x14ac:dyDescent="0.2"/>
    <row r="1720" spans="1:12" hidden="1" x14ac:dyDescent="0.2">
      <c r="A1720" s="1" t="s">
        <v>2</v>
      </c>
      <c r="B1720" s="1" t="s">
        <v>278</v>
      </c>
      <c r="C1720" s="2"/>
      <c r="D1720" s="2"/>
      <c r="E1720" s="2"/>
      <c r="F1720" s="2"/>
      <c r="G1720" s="2"/>
      <c r="H1720" s="2"/>
    </row>
    <row r="1721" spans="1:12" hidden="1" x14ac:dyDescent="0.2">
      <c r="A1721" s="2" t="s">
        <v>3</v>
      </c>
      <c r="B1721" s="2" t="s">
        <v>18</v>
      </c>
      <c r="C1721" s="2"/>
      <c r="D1721" s="2"/>
      <c r="E1721" s="2"/>
      <c r="F1721" s="2"/>
      <c r="G1721" s="2"/>
      <c r="H1721" s="2"/>
      <c r="I1721" s="2"/>
      <c r="J1721" s="2"/>
      <c r="K1721" s="2"/>
      <c r="L1721" s="2"/>
    </row>
    <row r="1722" spans="1:12" hidden="1" x14ac:dyDescent="0.2">
      <c r="A1722" s="2" t="s">
        <v>4</v>
      </c>
      <c r="B1722" s="2">
        <v>1</v>
      </c>
      <c r="C1722" s="2"/>
      <c r="D1722" s="2"/>
      <c r="E1722" s="2"/>
      <c r="F1722" s="2"/>
      <c r="G1722" s="2"/>
      <c r="H1722" s="2"/>
      <c r="I1722" s="2"/>
      <c r="J1722" s="2"/>
      <c r="K1722" s="2"/>
      <c r="L1722" s="2"/>
    </row>
    <row r="1723" spans="1:12" hidden="1" x14ac:dyDescent="0.2">
      <c r="A1723" s="2" t="s">
        <v>5</v>
      </c>
      <c r="B1723" s="2" t="s">
        <v>1</v>
      </c>
      <c r="C1723" s="2"/>
      <c r="D1723" s="2"/>
      <c r="E1723" s="2"/>
      <c r="F1723" s="2"/>
      <c r="G1723" s="2"/>
      <c r="H1723" s="2"/>
      <c r="I1723" s="2"/>
      <c r="J1723" s="2"/>
    </row>
    <row r="1724" spans="1:12" hidden="1" x14ac:dyDescent="0.2">
      <c r="A1724" s="2" t="s">
        <v>6</v>
      </c>
      <c r="B1724" s="2" t="s">
        <v>7</v>
      </c>
      <c r="C1724" s="2"/>
      <c r="D1724" s="2"/>
      <c r="E1724" s="2"/>
      <c r="F1724" s="2"/>
      <c r="G1724" s="2"/>
      <c r="H1724" s="2"/>
      <c r="I1724" s="2"/>
      <c r="J1724" s="2"/>
      <c r="K1724" s="2"/>
      <c r="L1724" s="2"/>
    </row>
    <row r="1725" spans="1:12" hidden="1" x14ac:dyDescent="0.2">
      <c r="A1725" s="2" t="s">
        <v>8</v>
      </c>
      <c r="B1725" s="2" t="s">
        <v>17</v>
      </c>
      <c r="C1725" s="2"/>
      <c r="D1725" s="2"/>
      <c r="E1725" s="2"/>
      <c r="F1725" s="2"/>
      <c r="G1725" s="2"/>
      <c r="H1725" s="2"/>
      <c r="I1725" s="2"/>
      <c r="J1725" s="2"/>
      <c r="K1725" s="2"/>
      <c r="L1725" s="2"/>
    </row>
    <row r="1726" spans="1:12" hidden="1" x14ac:dyDescent="0.2">
      <c r="A1726" s="1" t="s">
        <v>10</v>
      </c>
      <c r="B1726" s="2"/>
      <c r="C1726" s="2"/>
      <c r="D1726" s="2"/>
      <c r="E1726" s="2"/>
      <c r="F1726" s="2"/>
      <c r="G1726" s="2"/>
      <c r="H1726" s="2"/>
      <c r="I1726" s="2"/>
      <c r="J1726" s="2"/>
      <c r="K1726" s="2"/>
      <c r="L1726" s="2"/>
    </row>
    <row r="1727" spans="1:12" hidden="1" x14ac:dyDescent="0.2">
      <c r="A1727" s="2" t="s">
        <v>11</v>
      </c>
      <c r="B1727" s="2" t="s">
        <v>12</v>
      </c>
      <c r="C1727" s="2" t="s">
        <v>3</v>
      </c>
      <c r="D1727" s="2" t="s">
        <v>8</v>
      </c>
      <c r="E1727" s="2" t="s">
        <v>13</v>
      </c>
      <c r="F1727" s="2" t="s">
        <v>6</v>
      </c>
      <c r="G1727" s="2" t="s">
        <v>5</v>
      </c>
      <c r="H1727" s="2"/>
      <c r="I1727" s="2"/>
      <c r="J1727" s="2"/>
      <c r="K1727" s="2"/>
    </row>
    <row r="1728" spans="1:12" hidden="1" x14ac:dyDescent="0.2">
      <c r="A1728" s="2" t="str">
        <f>B1720</f>
        <v>compressed gas, synthetic, burned in passenger car</v>
      </c>
      <c r="B1728" s="2">
        <v>1</v>
      </c>
      <c r="C1728" s="2" t="str">
        <f>B1721</f>
        <v>RER</v>
      </c>
      <c r="D1728" s="2" t="str">
        <f>B1725</f>
        <v>megajoule</v>
      </c>
      <c r="E1728" s="2"/>
      <c r="F1728" s="2" t="s">
        <v>19</v>
      </c>
      <c r="G1728" s="2" t="str">
        <f>B1723</f>
        <v>heat</v>
      </c>
      <c r="H1728" s="2"/>
      <c r="I1728" s="2"/>
      <c r="J1728" s="2"/>
      <c r="K1728" s="2"/>
      <c r="L1728" s="2"/>
    </row>
    <row r="1729" spans="1:8" x14ac:dyDescent="0.2">
      <c r="A1729" t="s">
        <v>320</v>
      </c>
      <c r="B1729">
        <f>1/47.5</f>
        <v>2.1052631578947368E-2</v>
      </c>
      <c r="C1729" t="s">
        <v>18</v>
      </c>
      <c r="D1729" t="s">
        <v>9</v>
      </c>
      <c r="F1729" t="s">
        <v>23</v>
      </c>
      <c r="G1729" t="s">
        <v>277</v>
      </c>
    </row>
    <row r="1730" spans="1:8" hidden="1" x14ac:dyDescent="0.2">
      <c r="A1730" s="2" t="s">
        <v>145</v>
      </c>
      <c r="B1730">
        <f>150/200000/2.15</f>
        <v>3.4883720930232559E-4</v>
      </c>
      <c r="C1730" t="s">
        <v>115</v>
      </c>
      <c r="D1730" t="s">
        <v>9</v>
      </c>
      <c r="F1730" t="s">
        <v>23</v>
      </c>
      <c r="G1730" t="s">
        <v>146</v>
      </c>
    </row>
    <row r="1731" spans="1:8" hidden="1" x14ac:dyDescent="0.2">
      <c r="A1731" t="s">
        <v>49</v>
      </c>
      <c r="B1731" s="3">
        <v>4.4166666666666577E-6</v>
      </c>
      <c r="D1731" t="s">
        <v>9</v>
      </c>
      <c r="E1731" t="s">
        <v>14</v>
      </c>
      <c r="F1731" s="2" t="s">
        <v>15</v>
      </c>
      <c r="H1731" s="3"/>
    </row>
    <row r="1732" spans="1:8" hidden="1" x14ac:dyDescent="0.2">
      <c r="A1732" t="s">
        <v>51</v>
      </c>
      <c r="B1732" s="3">
        <v>7.5082705379565517E-7</v>
      </c>
      <c r="D1732" t="s">
        <v>9</v>
      </c>
      <c r="E1732" t="s">
        <v>14</v>
      </c>
      <c r="F1732" s="2" t="s">
        <v>15</v>
      </c>
      <c r="H1732" s="3"/>
    </row>
    <row r="1733" spans="1:8" hidden="1" x14ac:dyDescent="0.2">
      <c r="A1733" t="s">
        <v>124</v>
      </c>
      <c r="B1733">
        <f>2.74*B1729</f>
        <v>5.7684210526315789E-2</v>
      </c>
      <c r="D1733" t="s">
        <v>9</v>
      </c>
      <c r="E1733" t="s">
        <v>14</v>
      </c>
      <c r="F1733" s="2" t="s">
        <v>15</v>
      </c>
      <c r="H1733" s="3"/>
    </row>
    <row r="1734" spans="1:8" hidden="1" x14ac:dyDescent="0.2">
      <c r="A1734" t="s">
        <v>125</v>
      </c>
      <c r="B1734">
        <v>2.6360440412565261E-4</v>
      </c>
      <c r="D1734" t="s">
        <v>9</v>
      </c>
      <c r="E1734" t="s">
        <v>14</v>
      </c>
      <c r="F1734" s="2" t="s">
        <v>15</v>
      </c>
      <c r="H1734" s="3"/>
    </row>
    <row r="1735" spans="1:8" hidden="1" x14ac:dyDescent="0.2">
      <c r="A1735" t="s">
        <v>59</v>
      </c>
      <c r="B1735" s="3">
        <v>9.6666666666666532E-7</v>
      </c>
      <c r="D1735" t="s">
        <v>9</v>
      </c>
      <c r="E1735" t="s">
        <v>14</v>
      </c>
      <c r="F1735" s="2" t="s">
        <v>15</v>
      </c>
      <c r="H1735" s="3"/>
    </row>
    <row r="1736" spans="1:8" hidden="1" x14ac:dyDescent="0.2">
      <c r="A1736" t="s">
        <v>65</v>
      </c>
      <c r="B1736" s="3">
        <v>2.7750000000000002E-10</v>
      </c>
      <c r="D1736" t="s">
        <v>9</v>
      </c>
      <c r="E1736" t="s">
        <v>14</v>
      </c>
      <c r="F1736" s="2" t="s">
        <v>15</v>
      </c>
      <c r="H1736" s="3"/>
    </row>
    <row r="1737" spans="1:8" hidden="1" x14ac:dyDescent="0.2">
      <c r="A1737" t="s">
        <v>181</v>
      </c>
      <c r="B1737" s="3">
        <v>1.606690212560312E-5</v>
      </c>
      <c r="D1737" t="s">
        <v>9</v>
      </c>
      <c r="E1737" t="s">
        <v>14</v>
      </c>
      <c r="F1737" s="2" t="s">
        <v>15</v>
      </c>
      <c r="H1737" s="3"/>
    </row>
    <row r="1738" spans="1:8" hidden="1" x14ac:dyDescent="0.2">
      <c r="A1738" t="s">
        <v>68</v>
      </c>
      <c r="B1738" s="3">
        <v>6.8382126269474045E-6</v>
      </c>
      <c r="D1738" t="s">
        <v>9</v>
      </c>
      <c r="E1738" t="s">
        <v>14</v>
      </c>
      <c r="F1738" s="2" t="s">
        <v>15</v>
      </c>
      <c r="H1738" s="3"/>
    </row>
    <row r="1739" spans="1:8" hidden="1" x14ac:dyDescent="0.2">
      <c r="A1739" t="s">
        <v>70</v>
      </c>
      <c r="B1739" s="3">
        <v>2.9605693862641999E-6</v>
      </c>
      <c r="D1739" t="s">
        <v>9</v>
      </c>
      <c r="E1739" t="s">
        <v>14</v>
      </c>
      <c r="F1739" s="2" t="s">
        <v>15</v>
      </c>
      <c r="H1739" s="3"/>
    </row>
    <row r="1740" spans="1:8" hidden="1" x14ac:dyDescent="0.2">
      <c r="A1740" t="s">
        <v>72</v>
      </c>
      <c r="B1740" s="3">
        <v>1.4636237937232238E-7</v>
      </c>
      <c r="D1740" t="s">
        <v>9</v>
      </c>
      <c r="E1740" t="s">
        <v>14</v>
      </c>
      <c r="F1740" s="2" t="s">
        <v>15</v>
      </c>
      <c r="H1740" s="3"/>
    </row>
    <row r="1741" spans="1:8" hidden="1" x14ac:dyDescent="0.2">
      <c r="A1741" t="s">
        <v>78</v>
      </c>
      <c r="B1741" s="3">
        <v>5.6430000000000142E-7</v>
      </c>
      <c r="D1741" t="s">
        <v>9</v>
      </c>
      <c r="E1741" t="s">
        <v>14</v>
      </c>
      <c r="F1741" s="2" t="s">
        <v>15</v>
      </c>
      <c r="H1741" s="3"/>
    </row>
    <row r="1742" spans="1:8" hidden="1" x14ac:dyDescent="0.2">
      <c r="A1742" t="s">
        <v>79</v>
      </c>
      <c r="B1742" s="3">
        <v>2.2336471011856279E-6</v>
      </c>
      <c r="D1742" t="s">
        <v>9</v>
      </c>
      <c r="E1742" t="s">
        <v>14</v>
      </c>
      <c r="F1742" s="2" t="s">
        <v>15</v>
      </c>
      <c r="H1742" s="3"/>
    </row>
    <row r="1743" spans="1:8" hidden="1" x14ac:dyDescent="0.2"/>
    <row r="1744" spans="1:8" hidden="1" x14ac:dyDescent="0.2">
      <c r="A1744" s="1" t="s">
        <v>2</v>
      </c>
      <c r="B1744" s="1" t="s">
        <v>267</v>
      </c>
      <c r="C1744" s="2"/>
      <c r="D1744" s="2"/>
      <c r="E1744" s="2"/>
      <c r="F1744" s="2"/>
      <c r="G1744" s="2"/>
      <c r="H1744" s="2"/>
    </row>
    <row r="1745" spans="1:12" hidden="1" x14ac:dyDescent="0.2">
      <c r="A1745" s="2" t="s">
        <v>3</v>
      </c>
      <c r="B1745" s="2" t="s">
        <v>18</v>
      </c>
      <c r="C1745" s="2"/>
      <c r="D1745" s="2"/>
      <c r="E1745" s="2"/>
      <c r="F1745" s="2"/>
      <c r="G1745" s="2"/>
      <c r="H1745" s="2"/>
      <c r="I1745" s="2"/>
      <c r="J1745" s="2"/>
      <c r="K1745" s="2"/>
      <c r="L1745" s="2"/>
    </row>
    <row r="1746" spans="1:12" hidden="1" x14ac:dyDescent="0.2">
      <c r="A1746" s="2" t="s">
        <v>4</v>
      </c>
      <c r="B1746" s="2">
        <v>1</v>
      </c>
      <c r="C1746" s="2"/>
      <c r="D1746" s="2"/>
      <c r="E1746" s="2"/>
      <c r="F1746" s="2"/>
      <c r="G1746" s="2"/>
      <c r="H1746" s="2"/>
      <c r="I1746" s="2"/>
      <c r="J1746" s="2"/>
      <c r="K1746" s="2"/>
      <c r="L1746" s="2"/>
    </row>
    <row r="1747" spans="1:12" hidden="1" x14ac:dyDescent="0.2">
      <c r="A1747" s="2" t="s">
        <v>5</v>
      </c>
      <c r="B1747" s="2" t="s">
        <v>1</v>
      </c>
      <c r="C1747" s="2"/>
      <c r="D1747" s="2"/>
      <c r="E1747" s="2"/>
      <c r="F1747" s="2"/>
      <c r="G1747" s="2"/>
      <c r="H1747" s="2"/>
      <c r="I1747" s="2"/>
      <c r="J1747" s="2"/>
    </row>
    <row r="1748" spans="1:12" hidden="1" x14ac:dyDescent="0.2">
      <c r="A1748" s="2" t="s">
        <v>6</v>
      </c>
      <c r="B1748" s="2" t="s">
        <v>7</v>
      </c>
      <c r="C1748" s="2"/>
      <c r="D1748" s="2"/>
      <c r="E1748" s="2"/>
      <c r="F1748" s="2"/>
      <c r="G1748" s="2"/>
      <c r="H1748" s="2"/>
      <c r="I1748" s="2"/>
      <c r="J1748" s="2"/>
      <c r="K1748" s="2"/>
      <c r="L1748" s="2"/>
    </row>
    <row r="1749" spans="1:12" hidden="1" x14ac:dyDescent="0.2">
      <c r="A1749" s="2" t="s">
        <v>8</v>
      </c>
      <c r="B1749" s="2" t="s">
        <v>17</v>
      </c>
      <c r="C1749" s="2"/>
      <c r="D1749" s="2"/>
      <c r="E1749" s="2"/>
      <c r="F1749" s="2"/>
      <c r="G1749" s="2"/>
      <c r="H1749" s="2"/>
      <c r="I1749" s="2"/>
      <c r="J1749" s="2"/>
      <c r="K1749" s="2"/>
      <c r="L1749" s="2"/>
    </row>
    <row r="1750" spans="1:12" hidden="1" x14ac:dyDescent="0.2">
      <c r="A1750" s="1" t="s">
        <v>10</v>
      </c>
      <c r="B1750" s="2"/>
      <c r="C1750" s="2"/>
      <c r="D1750" s="2"/>
      <c r="E1750" s="2"/>
      <c r="F1750" s="2"/>
      <c r="G1750" s="2"/>
      <c r="H1750" s="2"/>
      <c r="I1750" s="2"/>
      <c r="J1750" s="2"/>
      <c r="K1750" s="2"/>
      <c r="L1750" s="2"/>
    </row>
    <row r="1751" spans="1:12" hidden="1" x14ac:dyDescent="0.2">
      <c r="A1751" s="2" t="s">
        <v>11</v>
      </c>
      <c r="B1751" s="2" t="s">
        <v>12</v>
      </c>
      <c r="C1751" s="2" t="s">
        <v>3</v>
      </c>
      <c r="D1751" s="2" t="s">
        <v>8</v>
      </c>
      <c r="E1751" s="2" t="s">
        <v>13</v>
      </c>
      <c r="F1751" s="2" t="s">
        <v>6</v>
      </c>
      <c r="G1751" s="2" t="s">
        <v>5</v>
      </c>
      <c r="H1751" s="2"/>
      <c r="I1751" s="2"/>
      <c r="J1751" s="2"/>
      <c r="K1751" s="2"/>
    </row>
    <row r="1752" spans="1:12" hidden="1" x14ac:dyDescent="0.2">
      <c r="A1752" s="2" t="str">
        <f>B1744</f>
        <v>biomethane, burned in passenger car</v>
      </c>
      <c r="B1752" s="2">
        <v>1</v>
      </c>
      <c r="C1752" s="2" t="str">
        <f>B1745</f>
        <v>RER</v>
      </c>
      <c r="D1752" s="2" t="str">
        <f>B1749</f>
        <v>megajoule</v>
      </c>
      <c r="E1752" s="2"/>
      <c r="F1752" s="2" t="s">
        <v>19</v>
      </c>
      <c r="G1752" s="2" t="str">
        <f>B1747</f>
        <v>heat</v>
      </c>
      <c r="H1752" s="2"/>
      <c r="I1752" s="2"/>
      <c r="J1752" s="2"/>
      <c r="K1752" s="2"/>
      <c r="L1752" s="2"/>
    </row>
    <row r="1753" spans="1:12" hidden="1" x14ac:dyDescent="0.2">
      <c r="A1753" t="s">
        <v>264</v>
      </c>
      <c r="B1753">
        <f>1/47.5</f>
        <v>2.1052631578947368E-2</v>
      </c>
      <c r="C1753" t="s">
        <v>18</v>
      </c>
      <c r="D1753" t="s">
        <v>9</v>
      </c>
      <c r="F1753" t="s">
        <v>23</v>
      </c>
      <c r="G1753" t="s">
        <v>265</v>
      </c>
    </row>
    <row r="1754" spans="1:12" hidden="1" x14ac:dyDescent="0.2">
      <c r="A1754" s="2" t="s">
        <v>145</v>
      </c>
      <c r="B1754">
        <f>150/200000/2.15</f>
        <v>3.4883720930232559E-4</v>
      </c>
      <c r="C1754" t="s">
        <v>115</v>
      </c>
      <c r="D1754" t="s">
        <v>9</v>
      </c>
      <c r="F1754" t="s">
        <v>23</v>
      </c>
      <c r="G1754" t="s">
        <v>146</v>
      </c>
    </row>
    <row r="1755" spans="1:12" hidden="1" x14ac:dyDescent="0.2">
      <c r="A1755" t="s">
        <v>49</v>
      </c>
      <c r="B1755" s="3">
        <v>4.4166666666666577E-6</v>
      </c>
      <c r="D1755" t="s">
        <v>9</v>
      </c>
      <c r="E1755" t="s">
        <v>14</v>
      </c>
      <c r="F1755" s="2" t="s">
        <v>15</v>
      </c>
      <c r="H1755" s="3"/>
    </row>
    <row r="1756" spans="1:12" hidden="1" x14ac:dyDescent="0.2">
      <c r="A1756" t="s">
        <v>51</v>
      </c>
      <c r="B1756" s="3">
        <v>7.5082705379565517E-7</v>
      </c>
      <c r="D1756" t="s">
        <v>9</v>
      </c>
      <c r="E1756" t="s">
        <v>14</v>
      </c>
      <c r="F1756" s="2" t="s">
        <v>15</v>
      </c>
      <c r="H1756" s="3"/>
    </row>
    <row r="1757" spans="1:12" hidden="1" x14ac:dyDescent="0.2">
      <c r="A1757" t="s">
        <v>124</v>
      </c>
      <c r="B1757">
        <f>2.74*B1753</f>
        <v>5.7684210526315789E-2</v>
      </c>
      <c r="D1757" t="s">
        <v>9</v>
      </c>
      <c r="E1757" t="s">
        <v>14</v>
      </c>
      <c r="F1757" s="2" t="s">
        <v>15</v>
      </c>
      <c r="H1757" s="3"/>
    </row>
    <row r="1758" spans="1:12" hidden="1" x14ac:dyDescent="0.2">
      <c r="A1758" t="s">
        <v>125</v>
      </c>
      <c r="B1758">
        <v>2.6360440412565261E-4</v>
      </c>
      <c r="D1758" t="s">
        <v>9</v>
      </c>
      <c r="E1758" t="s">
        <v>14</v>
      </c>
      <c r="F1758" s="2" t="s">
        <v>15</v>
      </c>
      <c r="H1758" s="3"/>
    </row>
    <row r="1759" spans="1:12" hidden="1" x14ac:dyDescent="0.2">
      <c r="A1759" t="s">
        <v>59</v>
      </c>
      <c r="B1759" s="3">
        <v>9.6666666666666532E-7</v>
      </c>
      <c r="D1759" t="s">
        <v>9</v>
      </c>
      <c r="E1759" t="s">
        <v>14</v>
      </c>
      <c r="F1759" s="2" t="s">
        <v>15</v>
      </c>
      <c r="H1759" s="3"/>
    </row>
    <row r="1760" spans="1:12" hidden="1" x14ac:dyDescent="0.2">
      <c r="A1760" t="s">
        <v>65</v>
      </c>
      <c r="B1760" s="3">
        <v>2.7750000000000002E-10</v>
      </c>
      <c r="D1760" t="s">
        <v>9</v>
      </c>
      <c r="E1760" t="s">
        <v>14</v>
      </c>
      <c r="F1760" s="2" t="s">
        <v>15</v>
      </c>
      <c r="H1760" s="3"/>
    </row>
    <row r="1761" spans="1:12" hidden="1" x14ac:dyDescent="0.2">
      <c r="A1761" t="s">
        <v>181</v>
      </c>
      <c r="B1761" s="3">
        <v>1.606690212560312E-5</v>
      </c>
      <c r="D1761" t="s">
        <v>9</v>
      </c>
      <c r="E1761" t="s">
        <v>14</v>
      </c>
      <c r="F1761" s="2" t="s">
        <v>15</v>
      </c>
      <c r="H1761" s="3"/>
    </row>
    <row r="1762" spans="1:12" hidden="1" x14ac:dyDescent="0.2">
      <c r="A1762" t="s">
        <v>68</v>
      </c>
      <c r="B1762" s="3">
        <v>6.8382126269474045E-6</v>
      </c>
      <c r="D1762" t="s">
        <v>9</v>
      </c>
      <c r="E1762" t="s">
        <v>14</v>
      </c>
      <c r="F1762" s="2" t="s">
        <v>15</v>
      </c>
      <c r="H1762" s="3"/>
    </row>
    <row r="1763" spans="1:12" hidden="1" x14ac:dyDescent="0.2">
      <c r="A1763" t="s">
        <v>70</v>
      </c>
      <c r="B1763" s="3">
        <v>2.9605693862641999E-6</v>
      </c>
      <c r="D1763" t="s">
        <v>9</v>
      </c>
      <c r="E1763" t="s">
        <v>14</v>
      </c>
      <c r="F1763" s="2" t="s">
        <v>15</v>
      </c>
      <c r="H1763" s="3"/>
    </row>
    <row r="1764" spans="1:12" hidden="1" x14ac:dyDescent="0.2">
      <c r="A1764" t="s">
        <v>72</v>
      </c>
      <c r="B1764" s="3">
        <v>1.4636237937232238E-7</v>
      </c>
      <c r="D1764" t="s">
        <v>9</v>
      </c>
      <c r="E1764" t="s">
        <v>14</v>
      </c>
      <c r="F1764" s="2" t="s">
        <v>15</v>
      </c>
      <c r="H1764" s="3"/>
    </row>
    <row r="1765" spans="1:12" hidden="1" x14ac:dyDescent="0.2">
      <c r="A1765" t="s">
        <v>78</v>
      </c>
      <c r="B1765" s="3">
        <v>5.6430000000000142E-7</v>
      </c>
      <c r="D1765" t="s">
        <v>9</v>
      </c>
      <c r="E1765" t="s">
        <v>14</v>
      </c>
      <c r="F1765" s="2" t="s">
        <v>15</v>
      </c>
      <c r="H1765" s="3"/>
    </row>
    <row r="1766" spans="1:12" hidden="1" x14ac:dyDescent="0.2">
      <c r="A1766" t="s">
        <v>79</v>
      </c>
      <c r="B1766" s="3">
        <v>2.2336471011856279E-6</v>
      </c>
      <c r="D1766" t="s">
        <v>9</v>
      </c>
      <c r="E1766" t="s">
        <v>14</v>
      </c>
      <c r="F1766" s="2" t="s">
        <v>15</v>
      </c>
      <c r="H1766" s="3"/>
    </row>
    <row r="1767" spans="1:12" hidden="1" x14ac:dyDescent="0.2"/>
    <row r="1768" spans="1:12" hidden="1" x14ac:dyDescent="0.2">
      <c r="A1768" s="1" t="s">
        <v>2</v>
      </c>
      <c r="B1768" s="1" t="s">
        <v>294</v>
      </c>
      <c r="C1768" s="2"/>
      <c r="D1768" s="2"/>
      <c r="E1768" s="2"/>
      <c r="F1768" s="2"/>
      <c r="G1768" s="2"/>
      <c r="H1768" s="2"/>
    </row>
    <row r="1769" spans="1:12" hidden="1" x14ac:dyDescent="0.2">
      <c r="A1769" s="2" t="s">
        <v>3</v>
      </c>
      <c r="B1769" s="2" t="s">
        <v>18</v>
      </c>
      <c r="C1769" s="2"/>
      <c r="D1769" s="2"/>
      <c r="E1769" s="2"/>
      <c r="F1769" s="2"/>
      <c r="G1769" s="2"/>
      <c r="H1769" s="2"/>
      <c r="I1769" s="2"/>
      <c r="J1769" s="2"/>
      <c r="K1769" s="2"/>
      <c r="L1769" s="2"/>
    </row>
    <row r="1770" spans="1:12" hidden="1" x14ac:dyDescent="0.2">
      <c r="A1770" s="2" t="s">
        <v>4</v>
      </c>
      <c r="B1770" s="2">
        <v>1</v>
      </c>
      <c r="C1770" s="2"/>
      <c r="D1770" s="2"/>
      <c r="E1770" s="2"/>
      <c r="F1770" s="2"/>
      <c r="G1770" s="2"/>
      <c r="H1770" s="2"/>
      <c r="I1770" s="2"/>
      <c r="J1770" s="2"/>
      <c r="K1770" s="2"/>
      <c r="L1770" s="2"/>
    </row>
    <row r="1771" spans="1:12" hidden="1" x14ac:dyDescent="0.2">
      <c r="A1771" s="2" t="s">
        <v>5</v>
      </c>
      <c r="B1771" s="2" t="s">
        <v>1</v>
      </c>
      <c r="C1771" s="2"/>
      <c r="D1771" s="2"/>
      <c r="E1771" s="2"/>
      <c r="F1771" s="2"/>
      <c r="G1771" s="2"/>
      <c r="H1771" s="2"/>
      <c r="I1771" s="2"/>
      <c r="J1771" s="2"/>
    </row>
    <row r="1772" spans="1:12" hidden="1" x14ac:dyDescent="0.2">
      <c r="A1772" s="2" t="s">
        <v>6</v>
      </c>
      <c r="B1772" s="2" t="s">
        <v>7</v>
      </c>
      <c r="C1772" s="2"/>
      <c r="D1772" s="2"/>
      <c r="E1772" s="2"/>
      <c r="F1772" s="2"/>
      <c r="G1772" s="2"/>
      <c r="H1772" s="2"/>
      <c r="I1772" s="2"/>
      <c r="J1772" s="2"/>
      <c r="K1772" s="2"/>
      <c r="L1772" s="2"/>
    </row>
    <row r="1773" spans="1:12" hidden="1" x14ac:dyDescent="0.2">
      <c r="A1773" s="2" t="s">
        <v>8</v>
      </c>
      <c r="B1773" s="2" t="s">
        <v>17</v>
      </c>
      <c r="C1773" s="2"/>
      <c r="D1773" s="2"/>
      <c r="E1773" s="2"/>
      <c r="F1773" s="2"/>
      <c r="G1773" s="2"/>
      <c r="H1773" s="2"/>
      <c r="I1773" s="2"/>
      <c r="J1773" s="2"/>
      <c r="K1773" s="2"/>
      <c r="L1773" s="2"/>
    </row>
    <row r="1774" spans="1:12" hidden="1" x14ac:dyDescent="0.2">
      <c r="A1774" s="1" t="s">
        <v>10</v>
      </c>
      <c r="B1774" s="2"/>
      <c r="C1774" s="2"/>
      <c r="D1774" s="2"/>
      <c r="E1774" s="2"/>
      <c r="F1774" s="2"/>
      <c r="G1774" s="2"/>
      <c r="H1774" s="2"/>
      <c r="I1774" s="2"/>
      <c r="J1774" s="2"/>
      <c r="K1774" s="2"/>
      <c r="L1774" s="2"/>
    </row>
    <row r="1775" spans="1:12" hidden="1" x14ac:dyDescent="0.2">
      <c r="A1775" s="2" t="s">
        <v>11</v>
      </c>
      <c r="B1775" s="2" t="s">
        <v>12</v>
      </c>
      <c r="C1775" s="2" t="s">
        <v>3</v>
      </c>
      <c r="D1775" s="2" t="s">
        <v>8</v>
      </c>
      <c r="E1775" s="2" t="s">
        <v>13</v>
      </c>
      <c r="F1775" s="2" t="s">
        <v>6</v>
      </c>
      <c r="G1775" s="2" t="s">
        <v>5</v>
      </c>
      <c r="H1775" s="2"/>
      <c r="I1775" s="2"/>
      <c r="J1775" s="2"/>
      <c r="K1775" s="2"/>
    </row>
    <row r="1776" spans="1:12" hidden="1" x14ac:dyDescent="0.2">
      <c r="A1776" s="2" t="str">
        <f>B1768</f>
        <v>diesel, synthetic, burned in diesel-electric generating set, 10MW</v>
      </c>
      <c r="B1776" s="2">
        <v>1</v>
      </c>
      <c r="C1776" s="2" t="str">
        <f>B1769</f>
        <v>RER</v>
      </c>
      <c r="D1776" s="2" t="str">
        <f>B1773</f>
        <v>megajoule</v>
      </c>
      <c r="E1776" s="2"/>
      <c r="F1776" s="2" t="s">
        <v>19</v>
      </c>
      <c r="G1776" s="2" t="s">
        <v>1</v>
      </c>
      <c r="H1776" s="2"/>
      <c r="I1776" s="2"/>
      <c r="J1776" s="2"/>
      <c r="K1776" s="2"/>
      <c r="L1776" s="2"/>
    </row>
    <row r="1777" spans="1:7" hidden="1" x14ac:dyDescent="0.2">
      <c r="A1777" t="s">
        <v>283</v>
      </c>
      <c r="B1777">
        <v>2.3400000000000001E-2</v>
      </c>
      <c r="C1777" t="s">
        <v>18</v>
      </c>
      <c r="D1777" t="s">
        <v>9</v>
      </c>
      <c r="F1777" t="s">
        <v>23</v>
      </c>
      <c r="G1777" t="s">
        <v>284</v>
      </c>
    </row>
    <row r="1778" spans="1:7" hidden="1" x14ac:dyDescent="0.2">
      <c r="A1778" t="s">
        <v>296</v>
      </c>
      <c r="B1778" s="3">
        <v>1.8500000000000001E-10</v>
      </c>
      <c r="C1778" t="s">
        <v>115</v>
      </c>
      <c r="D1778" t="s">
        <v>8</v>
      </c>
      <c r="F1778" t="s">
        <v>23</v>
      </c>
      <c r="G1778" t="s">
        <v>295</v>
      </c>
    </row>
    <row r="1779" spans="1:7" hidden="1" x14ac:dyDescent="0.2">
      <c r="A1779" t="s">
        <v>298</v>
      </c>
      <c r="B1779" s="3">
        <v>6.7000000000000002E-5</v>
      </c>
      <c r="C1779" t="s">
        <v>129</v>
      </c>
      <c r="D1779" t="s">
        <v>9</v>
      </c>
      <c r="F1779" t="s">
        <v>23</v>
      </c>
      <c r="G1779" t="s">
        <v>297</v>
      </c>
    </row>
    <row r="1780" spans="1:7" hidden="1" x14ac:dyDescent="0.2">
      <c r="A1780" t="s">
        <v>300</v>
      </c>
      <c r="B1780" s="3">
        <v>-6.7000000000000002E-5</v>
      </c>
      <c r="C1780" t="s">
        <v>22</v>
      </c>
      <c r="D1780" t="s">
        <v>9</v>
      </c>
      <c r="F1780" t="s">
        <v>23</v>
      </c>
      <c r="G1780" t="s">
        <v>299</v>
      </c>
    </row>
    <row r="1781" spans="1:7" hidden="1" x14ac:dyDescent="0.2">
      <c r="A1781" t="s">
        <v>51</v>
      </c>
      <c r="B1781" s="3">
        <v>2E-8</v>
      </c>
      <c r="D1781" t="s">
        <v>9</v>
      </c>
      <c r="E1781" t="s">
        <v>101</v>
      </c>
      <c r="F1781" t="s">
        <v>15</v>
      </c>
    </row>
    <row r="1782" spans="1:7" hidden="1" x14ac:dyDescent="0.2">
      <c r="A1782" t="s">
        <v>301</v>
      </c>
      <c r="B1782" s="3">
        <v>1E-10</v>
      </c>
      <c r="D1782" t="s">
        <v>9</v>
      </c>
      <c r="E1782" t="s">
        <v>101</v>
      </c>
      <c r="F1782" t="s">
        <v>15</v>
      </c>
    </row>
    <row r="1783" spans="1:7" hidden="1" x14ac:dyDescent="0.2">
      <c r="A1783" t="s">
        <v>53</v>
      </c>
      <c r="B1783" s="3">
        <v>2.3400000000000002E-10</v>
      </c>
      <c r="D1783" t="s">
        <v>9</v>
      </c>
      <c r="E1783" t="s">
        <v>101</v>
      </c>
      <c r="F1783" t="s">
        <v>15</v>
      </c>
    </row>
    <row r="1784" spans="1:7" hidden="1" x14ac:dyDescent="0.2">
      <c r="A1784" t="s">
        <v>125</v>
      </c>
      <c r="B1784">
        <v>6.8000000000000005E-4</v>
      </c>
      <c r="D1784" t="s">
        <v>9</v>
      </c>
      <c r="E1784" t="s">
        <v>101</v>
      </c>
      <c r="F1784" t="s">
        <v>15</v>
      </c>
    </row>
    <row r="1785" spans="1:7" hidden="1" x14ac:dyDescent="0.2">
      <c r="A1785" t="s">
        <v>56</v>
      </c>
      <c r="B1785" s="3">
        <v>1.1700000000000001E-9</v>
      </c>
      <c r="D1785" t="s">
        <v>9</v>
      </c>
      <c r="E1785" t="s">
        <v>101</v>
      </c>
      <c r="F1785" t="s">
        <v>15</v>
      </c>
    </row>
    <row r="1786" spans="1:7" hidden="1" x14ac:dyDescent="0.2">
      <c r="A1786" t="s">
        <v>57</v>
      </c>
      <c r="B1786" s="3">
        <v>2.3400000000000001E-12</v>
      </c>
      <c r="D1786" t="s">
        <v>9</v>
      </c>
      <c r="E1786" t="s">
        <v>101</v>
      </c>
      <c r="F1786" t="s">
        <v>15</v>
      </c>
    </row>
    <row r="1787" spans="1:7" hidden="1" x14ac:dyDescent="0.2">
      <c r="A1787" t="s">
        <v>58</v>
      </c>
      <c r="B1787" s="3">
        <v>3.9699999999999998E-8</v>
      </c>
      <c r="D1787" t="s">
        <v>9</v>
      </c>
      <c r="E1787" t="s">
        <v>101</v>
      </c>
      <c r="F1787" t="s">
        <v>15</v>
      </c>
    </row>
    <row r="1788" spans="1:7" hidden="1" x14ac:dyDescent="0.2">
      <c r="A1788" t="s">
        <v>59</v>
      </c>
      <c r="B1788" s="3">
        <v>6.0000000000000002E-6</v>
      </c>
      <c r="D1788" t="s">
        <v>9</v>
      </c>
      <c r="E1788" t="s">
        <v>101</v>
      </c>
      <c r="F1788" t="s">
        <v>15</v>
      </c>
    </row>
    <row r="1789" spans="1:7" hidden="1" x14ac:dyDescent="0.2">
      <c r="A1789" t="s">
        <v>65</v>
      </c>
      <c r="B1789" s="3">
        <v>4.6700000000000004E-10</v>
      </c>
      <c r="D1789" t="s">
        <v>9</v>
      </c>
      <c r="E1789" t="s">
        <v>101</v>
      </c>
      <c r="F1789" t="s">
        <v>15</v>
      </c>
    </row>
    <row r="1790" spans="1:7" hidden="1" x14ac:dyDescent="0.2">
      <c r="A1790" t="s">
        <v>181</v>
      </c>
      <c r="B1790" s="3">
        <v>1.6550862912263E-7</v>
      </c>
      <c r="D1790" t="s">
        <v>9</v>
      </c>
      <c r="E1790" t="s">
        <v>101</v>
      </c>
      <c r="F1790" t="s">
        <v>15</v>
      </c>
    </row>
    <row r="1791" spans="1:7" hidden="1" x14ac:dyDescent="0.2">
      <c r="A1791" t="s">
        <v>68</v>
      </c>
      <c r="B1791" s="3">
        <v>9.2399999999999996E-5</v>
      </c>
      <c r="D1791" t="s">
        <v>9</v>
      </c>
      <c r="E1791" t="s">
        <v>101</v>
      </c>
      <c r="F1791" t="s">
        <v>15</v>
      </c>
    </row>
    <row r="1792" spans="1:7" hidden="1" x14ac:dyDescent="0.2">
      <c r="A1792" t="s">
        <v>69</v>
      </c>
      <c r="B1792" s="3">
        <v>1.6399999999999999E-9</v>
      </c>
      <c r="D1792" t="s">
        <v>9</v>
      </c>
      <c r="E1792" t="s">
        <v>101</v>
      </c>
      <c r="F1792" t="s">
        <v>15</v>
      </c>
    </row>
    <row r="1793" spans="1:6" hidden="1" x14ac:dyDescent="0.2">
      <c r="A1793" t="s">
        <v>70</v>
      </c>
      <c r="B1793">
        <v>1.21684812166632E-3</v>
      </c>
      <c r="D1793" t="s">
        <v>9</v>
      </c>
      <c r="E1793" t="s">
        <v>101</v>
      </c>
      <c r="F1793" t="s">
        <v>15</v>
      </c>
    </row>
    <row r="1794" spans="1:6" hidden="1" x14ac:dyDescent="0.2">
      <c r="A1794" t="s">
        <v>72</v>
      </c>
      <c r="B1794">
        <v>1.7000000000000001E-4</v>
      </c>
      <c r="D1794" t="s">
        <v>9</v>
      </c>
      <c r="E1794" t="s">
        <v>101</v>
      </c>
      <c r="F1794" t="s">
        <v>15</v>
      </c>
    </row>
    <row r="1795" spans="1:6" hidden="1" x14ac:dyDescent="0.2">
      <c r="A1795" t="s">
        <v>76</v>
      </c>
      <c r="B1795" s="3">
        <v>2.3400000000000002E-10</v>
      </c>
      <c r="D1795" t="s">
        <v>9</v>
      </c>
      <c r="E1795" t="s">
        <v>101</v>
      </c>
      <c r="F1795" t="s">
        <v>15</v>
      </c>
    </row>
    <row r="1796" spans="1:6" hidden="1" x14ac:dyDescent="0.2">
      <c r="A1796" t="s">
        <v>78</v>
      </c>
      <c r="B1796" s="3">
        <v>6.0099999999999997E-5</v>
      </c>
      <c r="D1796" t="s">
        <v>9</v>
      </c>
      <c r="E1796" t="s">
        <v>101</v>
      </c>
      <c r="F1796" t="s">
        <v>15</v>
      </c>
    </row>
    <row r="1797" spans="1:6" hidden="1" x14ac:dyDescent="0.2">
      <c r="A1797" t="s">
        <v>80</v>
      </c>
      <c r="B1797" s="3">
        <v>2.3400000000000001E-8</v>
      </c>
      <c r="D1797" t="s">
        <v>9</v>
      </c>
      <c r="E1797" t="s">
        <v>101</v>
      </c>
      <c r="F1797" t="s">
        <v>15</v>
      </c>
    </row>
    <row r="1798" spans="1:6" hidden="1" x14ac:dyDescent="0.2">
      <c r="A1798" t="s">
        <v>124</v>
      </c>
      <c r="B1798">
        <f>B1777*3.15</f>
        <v>7.3709999999999998E-2</v>
      </c>
      <c r="D1798" t="s">
        <v>9</v>
      </c>
      <c r="E1798" t="s">
        <v>118</v>
      </c>
      <c r="F1798" t="s">
        <v>15</v>
      </c>
    </row>
  </sheetData>
  <autoFilter ref="A1:O1798" xr:uid="{9F0C42E2-D17A-554B-A2D9-4F73B84316EE}">
    <filterColumn colId="0">
      <filters>
        <filter val="methane, from electrochemical methanation, with carbon from atmosphere"/>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2025-03-26T15:07:39Z</dcterms:modified>
</cp:coreProperties>
</file>