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 iniciales" sheetId="1" state="visible" r:id="rId2"/>
    <sheet name="SIM" sheetId="2" state="visible" r:id="rId3"/>
    <sheet name="db" sheetId="3" state="visible" r:id="rId4"/>
  </sheets>
  <definedNames>
    <definedName function="false" hidden="true" localSheetId="2" name="_xlnm._FilterDatabase" vbProcedure="false">db!$A$2:$N$256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<sst xmlns="http://schemas.openxmlformats.org/spreadsheetml/2006/main" count="74" uniqueCount="52">
  <si>
    <t xml:space="preserve">Valor del inmueble</t>
  </si>
  <si>
    <t xml:space="preserve">MXN</t>
  </si>
  <si>
    <t xml:space="preserve">PREDICCIÓN BASADA EN LA EXPERIENCIA DEL AUTOR. SOLO ES UNA OPINIÓN Y NO DEBE TOMARSE COMO CONSEJO DE INVERSIÓN</t>
  </si>
  <si>
    <t xml:space="preserve">Porcentaje préstamo</t>
  </si>
  <si>
    <t xml:space="preserve">Monto total préstamo</t>
  </si>
  <si>
    <t xml:space="preserve">Tasa de interés anual</t>
  </si>
  <si>
    <t xml:space="preserve">Plazo</t>
  </si>
  <si>
    <t xml:space="preserve">meses</t>
  </si>
  <si>
    <t xml:space="preserve">Activo</t>
  </si>
  <si>
    <t xml:space="preserve">Pasivo</t>
  </si>
  <si>
    <t xml:space="preserve">Fecha</t>
  </si>
  <si>
    <t xml:space="preserve">Balance inicial
Préstamo
(MXN)</t>
  </si>
  <si>
    <t xml:space="preserve">Balance inicial
Colateral
(bitcoin)</t>
  </si>
  <si>
    <t xml:space="preserve">Pago mensualidad
Préstamo
(MXN)</t>
  </si>
  <si>
    <t xml:space="preserve">Compra/venta
Colateral
(bitcoin)</t>
  </si>
  <si>
    <t xml:space="preserve">Tipo de cambio
(BTC/MXN)</t>
  </si>
  <si>
    <t xml:space="preserve">Total compra/venta
Colateral
(MXN)</t>
  </si>
  <si>
    <t xml:space="preserve">Balance final
Préstamo
(MXN)</t>
  </si>
  <si>
    <t xml:space="preserve">Balance final
Colateral
(bitcoin)</t>
  </si>
  <si>
    <t xml:space="preserve">Valor total
Colateral
(MXN)</t>
  </si>
  <si>
    <t xml:space="preserve">Balance final
Activo
(MXN)</t>
  </si>
  <si>
    <t xml:space="preserve">Activo
/
Pasivo</t>
  </si>
  <si>
    <t xml:space="preserve">Balance inicial
Interés
(MXN)</t>
  </si>
  <si>
    <t xml:space="preserve">Balance inicial
Pasivo
(MXN)</t>
  </si>
  <si>
    <t xml:space="preserve">Meses pagados</t>
  </si>
  <si>
    <t xml:space="preserve">Meses restantes</t>
  </si>
  <si>
    <t xml:space="preserve">Acumulado
Pago capital
(MXN)</t>
  </si>
  <si>
    <t xml:space="preserve">Acumulado
Pago interés
(MXN)</t>
  </si>
  <si>
    <t xml:space="preserve">Acumulado
Pago total
(MXN)</t>
  </si>
  <si>
    <t xml:space="preserve">Balance final
Interés
(MXN)</t>
  </si>
  <si>
    <t xml:space="preserve">Balance final
Pasivo
(MXN)</t>
  </si>
  <si>
    <t xml:space="preserve">Bitcoin price in USD terms</t>
  </si>
  <si>
    <t xml:space="preserve">Exchange rate USD/MXN</t>
  </si>
  <si>
    <t xml:space="preserve">ignore for monthly overview (only bitcoin)</t>
  </si>
  <si>
    <t xml:space="preserve">Bitcoin yearly overview</t>
  </si>
  <si>
    <t xml:space="preserve">Bitcoin monthly overview</t>
  </si>
  <si>
    <t xml:space="preserve">USD/MXN yearly overview</t>
  </si>
  <si>
    <t xml:space="preserve">USD/MXN monthly overview</t>
  </si>
  <si>
    <t xml:space="preserve">unix time</t>
  </si>
  <si>
    <t xml:space="preserve">matrix time</t>
  </si>
  <si>
    <t xml:space="preserve">year</t>
  </si>
  <si>
    <t xml:space="preserve">month</t>
  </si>
  <si>
    <t xml:space="preserve">open</t>
  </si>
  <si>
    <t xml:space="preserve">high</t>
  </si>
  <si>
    <t xml:space="preserve">low</t>
  </si>
  <si>
    <t xml:space="preserve">close</t>
  </si>
  <si>
    <t xml:space="preserve">return</t>
  </si>
  <si>
    <t xml:space="preserve">simulated</t>
  </si>
  <si>
    <t xml:space="preserve">average price</t>
  </si>
  <si>
    <t xml:space="preserve">return from previous year avg.</t>
  </si>
  <si>
    <t xml:space="preserve">return open/close</t>
  </si>
  <si>
    <t xml:space="preserve">return from previous month avg.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</si>
</sst>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[$$-409]#,##0;[RED]\-[$$-409]#,##0"/>
    <numFmt numFmtId="166" formatCode="0"/>
    <numFmt numFmtId="167" formatCode="0%"/>
    <numFmt numFmtId="168" formatCode="mm/dd/yy"/>
    <numFmt numFmtId="169" formatCode="[$$-409]#,##0.00;[RED]\-[$$-409]#,##0.00"/>
    <numFmt numFmtId="170" formatCode="&quot;TRUE&quot;;&quot;TRUE&quot;;&quot;FALSE&quot;"/>
    <numFmt numFmtId="171" formatCode="mm\-yyyy"/>
    <numFmt numFmtId="172" formatCode="0.00"/>
    <numFmt numFmtId="173" formatCode="0.00;[RED]\-0.00"/>
    <numFmt numFmtId="174" formatCode="0%;[RED]\-0%"/>
    <numFmt numFmtId="175" formatCode="General"/>
    <numFmt numFmtId="176" formatCode="0.00%"/>
    <numFmt numFmtId="177" formatCode="#,##0.00;[RED]\-#,##0.00"/>
    <numFmt numFmtId="178" formatCode="0.00%;[RED]\-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3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7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8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8" fontId="0" fillId="3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3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3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0" fillId="3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5"/>
    <col collapsed="false" customWidth="true" hidden="false" outlineLevel="0" max="2" min="2" style="2" width="12.97"/>
    <col collapsed="false" customWidth="true" hidden="false" outlineLevel="0" max="3" min="3" style="3" width="6.49"/>
    <col collapsed="false" customWidth="true" hidden="false" outlineLevel="0" max="4" min="4" style="3" width="12.97"/>
    <col collapsed="false" customWidth="true" hidden="false" outlineLevel="0" max="5" min="5" style="4" width="36.66"/>
    <col collapsed="false" customWidth="true" hidden="false" outlineLevel="0" max="7" min="6" style="2" width="12.97"/>
    <col collapsed="false" customWidth="true" hidden="false" outlineLevel="0" max="10" min="8" style="3" width="12.97"/>
    <col collapsed="false" customWidth="true" hidden="false" outlineLevel="0" max="11" min="11" style="3" width="9.73"/>
    <col collapsed="false" customWidth="true" hidden="false" outlineLevel="0" max="12" min="12" style="2" width="12.97"/>
    <col collapsed="false" customWidth="true" hidden="false" outlineLevel="0" max="15" min="13" style="3" width="12.97"/>
    <col collapsed="false" customWidth="true" hidden="false" outlineLevel="0" max="16" min="16" style="5" width="12.97"/>
    <col collapsed="false" customWidth="true" hidden="false" outlineLevel="0" max="17" min="17" style="3" width="12.97"/>
    <col collapsed="false" customWidth="true" hidden="false" outlineLevel="0" max="18" min="18" style="6" width="12.97"/>
    <col collapsed="false" customWidth="true" hidden="false" outlineLevel="0" max="22" min="19" style="3" width="12.97"/>
    <col collapsed="false" customWidth="true" hidden="false" outlineLevel="0" max="23" min="23" style="3" width="9.73"/>
  </cols>
  <sheetData>
    <row r="1" s="3" customFormat="true" ht="12.8" hidden="false" customHeight="true" outlineLevel="0" collapsed="false">
      <c r="A1" s="7" t="s">
        <v>0</v>
      </c>
      <c r="B1" s="8" t="n">
        <v>4500000</v>
      </c>
      <c r="C1" s="9" t="s">
        <v>1</v>
      </c>
      <c r="E1" s="10" t="s">
        <v>2</v>
      </c>
      <c r="P1" s="5"/>
      <c r="R1" s="6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3" customFormat="true" ht="12.8" hidden="false" customHeight="false" outlineLevel="0" collapsed="false">
      <c r="A2" s="11" t="s">
        <v>3</v>
      </c>
      <c r="B2" s="12" t="n">
        <v>0.7</v>
      </c>
      <c r="C2" s="13"/>
      <c r="E2" s="10"/>
      <c r="P2" s="5"/>
      <c r="R2" s="6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="3" customFormat="true" ht="12.8" hidden="false" customHeight="false" outlineLevel="0" collapsed="false">
      <c r="A3" s="11" t="s">
        <v>4</v>
      </c>
      <c r="B3" s="14" t="n">
        <f aca="false">B1*B2</f>
        <v>3150000</v>
      </c>
      <c r="C3" s="13" t="s">
        <v>1</v>
      </c>
      <c r="E3" s="10"/>
      <c r="G3" s="15"/>
      <c r="P3" s="5"/>
      <c r="R3" s="6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customFormat="false" ht="12.8" hidden="false" customHeight="false" outlineLevel="0" collapsed="false">
      <c r="A4" s="11" t="s">
        <v>5</v>
      </c>
      <c r="B4" s="12" t="n">
        <v>0.2</v>
      </c>
      <c r="C4" s="13"/>
      <c r="E4" s="10"/>
      <c r="I4" s="4"/>
      <c r="J4" s="4"/>
      <c r="K4" s="4"/>
    </row>
    <row r="5" customFormat="false" ht="12.8" hidden="false" customHeight="false" outlineLevel="0" collapsed="false">
      <c r="A5" s="16" t="s">
        <v>6</v>
      </c>
      <c r="B5" s="17" t="n">
        <v>120</v>
      </c>
      <c r="C5" s="18" t="s">
        <v>7</v>
      </c>
      <c r="E5" s="10"/>
      <c r="S5" s="4"/>
    </row>
    <row r="6" customFormat="false" ht="12.8" hidden="false" customHeight="false" outlineLevel="0" collapsed="false">
      <c r="R6" s="19"/>
      <c r="T6" s="20"/>
      <c r="U6" s="20"/>
      <c r="V6" s="20"/>
    </row>
  </sheetData>
  <mergeCells count="1">
    <mergeCell ref="E1:E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Q26" activeCellId="0" sqref="Q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1" width="9.73"/>
    <col collapsed="false" customWidth="true" hidden="false" outlineLevel="0" max="2" min="2" style="2" width="12.97"/>
    <col collapsed="false" customWidth="true" hidden="false" outlineLevel="0" max="3" min="3" style="22" width="12.97"/>
    <col collapsed="false" customWidth="true" hidden="false" outlineLevel="0" max="4" min="4" style="3" width="12.97"/>
    <col collapsed="false" customWidth="true" hidden="false" outlineLevel="0" max="5" min="5" style="23" width="12.97"/>
    <col collapsed="false" customWidth="true" hidden="false" outlineLevel="0" max="6" min="6" style="4" width="12.97"/>
    <col collapsed="false" customWidth="true" hidden="false" outlineLevel="0" max="8" min="7" style="2" width="12.97"/>
    <col collapsed="false" customWidth="true" hidden="false" outlineLevel="0" max="9" min="9" style="24" width="12.97"/>
    <col collapsed="false" customWidth="true" hidden="false" outlineLevel="0" max="10" min="10" style="3" width="12.97"/>
    <col collapsed="false" customWidth="true" hidden="false" outlineLevel="0" max="11" min="11" style="25" width="12.97"/>
    <col collapsed="false" customWidth="true" hidden="false" outlineLevel="0" max="12" min="12" style="3" width="9.73"/>
    <col collapsed="false" customWidth="true" hidden="false" outlineLevel="0" max="13" min="13" style="2" width="12.97"/>
    <col collapsed="false" customWidth="true" hidden="false" outlineLevel="0" max="16" min="14" style="3" width="12.97"/>
    <col collapsed="false" customWidth="true" hidden="false" outlineLevel="0" max="17" min="17" style="5" width="12.97"/>
    <col collapsed="false" customWidth="true" hidden="false" outlineLevel="0" max="18" min="18" style="3" width="12.97"/>
    <col collapsed="false" customWidth="true" hidden="false" outlineLevel="0" max="19" min="19" style="6" width="12.97"/>
    <col collapsed="false" customWidth="true" hidden="false" outlineLevel="0" max="22" min="20" style="3" width="12.97"/>
    <col collapsed="false" customWidth="true" hidden="false" outlineLevel="0" max="23" min="23" style="25" width="12.97"/>
    <col collapsed="false" customWidth="true" hidden="false" outlineLevel="0" max="24" min="24" style="3" width="9.73"/>
  </cols>
  <sheetData>
    <row r="1" customFormat="false" ht="12.8" hidden="false" customHeight="false" outlineLevel="0" collapsed="false">
      <c r="A1" s="26"/>
      <c r="B1" s="27" t="s">
        <v>8</v>
      </c>
      <c r="C1" s="27"/>
      <c r="D1" s="27"/>
      <c r="E1" s="27"/>
      <c r="F1" s="27"/>
      <c r="G1" s="27"/>
      <c r="H1" s="27"/>
      <c r="I1" s="27"/>
      <c r="J1" s="27"/>
      <c r="K1" s="27"/>
      <c r="L1" s="28"/>
      <c r="M1" s="27" t="s">
        <v>9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="36" customFormat="true" ht="72" hidden="false" customHeight="true" outlineLevel="0" collapsed="false">
      <c r="A2" s="29" t="s">
        <v>10</v>
      </c>
      <c r="B2" s="30" t="s">
        <v>11</v>
      </c>
      <c r="C2" s="31" t="s">
        <v>12</v>
      </c>
      <c r="D2" s="32" t="s">
        <v>13</v>
      </c>
      <c r="E2" s="33" t="s">
        <v>14</v>
      </c>
      <c r="F2" s="32" t="s">
        <v>15</v>
      </c>
      <c r="G2" s="30" t="s">
        <v>16</v>
      </c>
      <c r="H2" s="30" t="s">
        <v>17</v>
      </c>
      <c r="I2" s="31" t="s">
        <v>18</v>
      </c>
      <c r="J2" s="30" t="s">
        <v>19</v>
      </c>
      <c r="K2" s="30" t="s">
        <v>20</v>
      </c>
      <c r="L2" s="34" t="s">
        <v>21</v>
      </c>
      <c r="M2" s="30" t="s">
        <v>11</v>
      </c>
      <c r="N2" s="30" t="s">
        <v>22</v>
      </c>
      <c r="O2" s="30" t="s">
        <v>23</v>
      </c>
      <c r="P2" s="30" t="s">
        <v>24</v>
      </c>
      <c r="Q2" s="32" t="s">
        <v>25</v>
      </c>
      <c r="R2" s="32" t="s">
        <v>26</v>
      </c>
      <c r="S2" s="32" t="s">
        <v>27</v>
      </c>
      <c r="T2" s="32" t="s">
        <v>28</v>
      </c>
      <c r="U2" s="32" t="s">
        <v>17</v>
      </c>
      <c r="V2" s="32" t="s">
        <v>29</v>
      </c>
      <c r="W2" s="32" t="s">
        <v>30</v>
      </c>
      <c r="X2" s="35"/>
      <c r="XEY2" s="2"/>
      <c r="XEZ2" s="2"/>
      <c r="XFA2" s="2"/>
      <c r="XFB2" s="2"/>
      <c r="XFC2" s="2"/>
      <c r="XFD2" s="2"/>
    </row>
    <row r="3" customFormat="false" ht="12.8" hidden="false" customHeight="false" outlineLevel="0" collapsed="false">
      <c r="A3" s="37" t="n">
        <v>45689</v>
      </c>
      <c r="B3" s="38" t="n">
        <f aca="false">'Valores iniciales'!B3</f>
        <v>3150000</v>
      </c>
      <c r="C3" s="39" t="n">
        <v>0</v>
      </c>
      <c r="D3" s="38" t="n">
        <v>0</v>
      </c>
      <c r="E3" s="23" t="n">
        <v>0</v>
      </c>
      <c r="F3" s="38" t="n">
        <f aca="false">VLOOKUP(A3,db!$B$3:$N$314,4,0)*VLOOKUP(A3,db!$B$3:$N$314,9,0)</f>
        <v>2168326.8767</v>
      </c>
      <c r="G3" s="38" t="n">
        <f aca="false">-E3*F3</f>
        <v>-0</v>
      </c>
      <c r="H3" s="38" t="n">
        <f aca="false">B3+D3+G3</f>
        <v>3150000</v>
      </c>
      <c r="I3" s="24" t="n">
        <f aca="false">C3+E3</f>
        <v>0</v>
      </c>
      <c r="J3" s="4" t="n">
        <f aca="false">I3*F3</f>
        <v>0</v>
      </c>
      <c r="K3" s="40" t="n">
        <f aca="false">H3+J3</f>
        <v>3150000</v>
      </c>
      <c r="L3" s="41" t="n">
        <f aca="false">K3/-W3</f>
        <v>0.431207696958992</v>
      </c>
      <c r="M3" s="4" t="n">
        <f aca="false">-'Valores iniciales'!B3</f>
        <v>-3150000</v>
      </c>
      <c r="N3" s="4" t="n">
        <f aca="false">CUMIPMT('Valores iniciales'!B4/12,'Valores iniciales'!B5,'Valores iniciales'!B3,1,'Valores iniciales'!B5,0)</f>
        <v>-4155064.40913453</v>
      </c>
      <c r="O3" s="4" t="n">
        <f aca="false">M3+N3</f>
        <v>-7305064.40913453</v>
      </c>
      <c r="P3" s="5" t="n">
        <v>0</v>
      </c>
      <c r="Q3" s="3" t="n">
        <f aca="false">'Valores iniciales'!B5-P3</f>
        <v>120</v>
      </c>
      <c r="R3" s="38" t="n">
        <f aca="false">T3+S3</f>
        <v>0</v>
      </c>
      <c r="S3" s="4" t="n">
        <v>0</v>
      </c>
      <c r="T3" s="4" t="n">
        <v>0</v>
      </c>
      <c r="U3" s="4" t="n">
        <f aca="false">M3+R3</f>
        <v>-3150000</v>
      </c>
      <c r="V3" s="4" t="n">
        <f aca="false">N3-S3</f>
        <v>-4155064.40913453</v>
      </c>
      <c r="W3" s="40" t="n">
        <f aca="false">U3+V3</f>
        <v>-7305064.40913453</v>
      </c>
      <c r="X3" s="42"/>
    </row>
    <row r="4" customFormat="false" ht="12.8" hidden="false" customHeight="false" outlineLevel="0" collapsed="false">
      <c r="A4" s="43" t="n">
        <f aca="false">EDATE(A3,1)</f>
        <v>45717</v>
      </c>
      <c r="B4" s="44" t="n">
        <f aca="false">H3</f>
        <v>3150000</v>
      </c>
      <c r="C4" s="45" t="n">
        <f aca="false">I3</f>
        <v>0</v>
      </c>
      <c r="D4" s="44" t="n">
        <f aca="false">O3/'Valores iniciales'!B5</f>
        <v>-60875.5367427877</v>
      </c>
      <c r="E4" s="46" t="n">
        <v>0.55</v>
      </c>
      <c r="F4" s="44" t="n">
        <f aca="false">VLOOKUP(A4,db!$B$3:$N$314,4,0)*VLOOKUP(A4,db!$B$3:$N$314,9,0)</f>
        <v>1732639.2044</v>
      </c>
      <c r="G4" s="44" t="n">
        <f aca="false">-E4*F4</f>
        <v>-952951.56242</v>
      </c>
      <c r="H4" s="44" t="n">
        <f aca="false">B4+D4+G4</f>
        <v>2136172.90083721</v>
      </c>
      <c r="I4" s="47" t="n">
        <f aca="false">C4+E4</f>
        <v>0.55</v>
      </c>
      <c r="J4" s="48" t="n">
        <f aca="false">I4*F4</f>
        <v>952951.56242</v>
      </c>
      <c r="K4" s="49" t="n">
        <f aca="false">H4+J4</f>
        <v>3089124.46325721</v>
      </c>
      <c r="L4" s="50" t="n">
        <f aca="false">K4/-W4</f>
        <v>0.426427929706547</v>
      </c>
      <c r="M4" s="48" t="n">
        <f aca="false">U3</f>
        <v>-3150000</v>
      </c>
      <c r="N4" s="48" t="n">
        <f aca="false">V3</f>
        <v>-4155064.40913453</v>
      </c>
      <c r="O4" s="48" t="n">
        <f aca="false">M4+N4</f>
        <v>-7305064.40913453</v>
      </c>
      <c r="P4" s="51" t="n">
        <v>1</v>
      </c>
      <c r="Q4" s="52" t="n">
        <f aca="false">$Q$3-P4</f>
        <v>119</v>
      </c>
      <c r="R4" s="44" t="n">
        <f aca="false">T4-S4</f>
        <v>8375.53674278762</v>
      </c>
      <c r="S4" s="48" t="n">
        <f aca="false">-CUMIPMT('Valores iniciales'!$B$4/12,$Q$3,-$U$3,$P$4,P4,0)</f>
        <v>52500</v>
      </c>
      <c r="T4" s="48" t="n">
        <f aca="false">-PMT('Valores iniciales'!B4/12,$Q$3,-$U$3,,0)*P4</f>
        <v>60875.5367427876</v>
      </c>
      <c r="U4" s="48" t="n">
        <f aca="false">$U$3+R4</f>
        <v>-3141624.46325721</v>
      </c>
      <c r="V4" s="48" t="n">
        <f aca="false">$V$3+S4</f>
        <v>-4102564.40913453</v>
      </c>
      <c r="W4" s="49" t="n">
        <f aca="false">U4+V4</f>
        <v>-7244188.87239174</v>
      </c>
      <c r="X4" s="53"/>
    </row>
    <row r="5" customFormat="false" ht="12.8" hidden="false" customHeight="false" outlineLevel="0" collapsed="false">
      <c r="A5" s="37" t="n">
        <f aca="false">EDATE(A4,1)</f>
        <v>45748</v>
      </c>
      <c r="B5" s="38" t="n">
        <f aca="false">H4</f>
        <v>2136172.90083721</v>
      </c>
      <c r="C5" s="39" t="n">
        <f aca="false">I4</f>
        <v>0.55</v>
      </c>
      <c r="D5" s="38" t="n">
        <f aca="false">D4</f>
        <v>-60875.5367427877</v>
      </c>
      <c r="E5" s="23" t="n">
        <v>0</v>
      </c>
      <c r="F5" s="38" t="n">
        <f aca="false">VLOOKUP(A5,db!$B$3:$N$314,4,0)*VLOOKUP(A5,db!$B$3:$N$314,9,0)</f>
        <v>1953792.51405515</v>
      </c>
      <c r="G5" s="38" t="n">
        <f aca="false">-E5*F5</f>
        <v>-0</v>
      </c>
      <c r="H5" s="38" t="n">
        <f aca="false">B5+D5+G5</f>
        <v>2075297.36409442</v>
      </c>
      <c r="I5" s="24" t="n">
        <f aca="false">C5+E5</f>
        <v>0.55</v>
      </c>
      <c r="J5" s="4" t="n">
        <f aca="false">I5*F5</f>
        <v>1074585.88273033</v>
      </c>
      <c r="K5" s="40" t="n">
        <f aca="false">H5+J5</f>
        <v>3149883.24682475</v>
      </c>
      <c r="L5" s="41" t="n">
        <f aca="false">K5/-W5</f>
        <v>0.438500048604686</v>
      </c>
      <c r="M5" s="4" t="n">
        <f aca="false">U4</f>
        <v>-3141624.46325721</v>
      </c>
      <c r="N5" s="4" t="n">
        <f aca="false">V4</f>
        <v>-4102564.40913453</v>
      </c>
      <c r="O5" s="4" t="n">
        <f aca="false">M5+N5</f>
        <v>-7244188.87239174</v>
      </c>
      <c r="P5" s="5" t="n">
        <f aca="false">P4+1</f>
        <v>2</v>
      </c>
      <c r="Q5" s="3" t="n">
        <f aca="false">$Q$3-P5</f>
        <v>118</v>
      </c>
      <c r="R5" s="38" t="n">
        <f aca="false">T5-S5</f>
        <v>16890.6657646217</v>
      </c>
      <c r="S5" s="4" t="n">
        <f aca="false">-CUMIPMT('Valores iniciales'!$B$4/12,$Q$3,-$U$3,$P$4,P5,0)</f>
        <v>104860.407720954</v>
      </c>
      <c r="T5" s="4" t="n">
        <f aca="false">$T$4*P5</f>
        <v>121751.073485575</v>
      </c>
      <c r="U5" s="4" t="n">
        <f aca="false">$U$3+R5</f>
        <v>-3133109.33423538</v>
      </c>
      <c r="V5" s="4" t="n">
        <f aca="false">$V$3+S5</f>
        <v>-4050204.00141358</v>
      </c>
      <c r="W5" s="40" t="n">
        <f aca="false">U5+V5</f>
        <v>-7183313.33564895</v>
      </c>
      <c r="X5" s="42"/>
    </row>
    <row r="6" customFormat="false" ht="12.8" hidden="false" customHeight="false" outlineLevel="0" collapsed="false">
      <c r="A6" s="37" t="n">
        <f aca="false">EDATE(A5,1)</f>
        <v>45778</v>
      </c>
      <c r="B6" s="38" t="n">
        <f aca="false">H5</f>
        <v>2075297.36409442</v>
      </c>
      <c r="C6" s="39" t="n">
        <f aca="false">I5</f>
        <v>0.55</v>
      </c>
      <c r="D6" s="38" t="n">
        <f aca="false">D5</f>
        <v>-60875.5367427877</v>
      </c>
      <c r="E6" s="23" t="n">
        <v>0</v>
      </c>
      <c r="F6" s="38" t="n">
        <f aca="false">VLOOKUP(A6,db!$B$3:$N$314,4,0)*VLOOKUP(A6,db!$B$3:$N$314,9,0)</f>
        <v>2742086.68124162</v>
      </c>
      <c r="G6" s="38" t="n">
        <f aca="false">-E6*F6</f>
        <v>-0</v>
      </c>
      <c r="H6" s="38" t="n">
        <f aca="false">B6+D6+G6</f>
        <v>2014421.82735164</v>
      </c>
      <c r="I6" s="24" t="n">
        <f aca="false">C6+E6</f>
        <v>0.55</v>
      </c>
      <c r="J6" s="4" t="n">
        <f aca="false">I6*F6</f>
        <v>1508147.67468289</v>
      </c>
      <c r="K6" s="40" t="n">
        <f aca="false">H6+J6</f>
        <v>3522569.50203453</v>
      </c>
      <c r="L6" s="41" t="n">
        <f aca="false">K6/-W6</f>
        <v>0.494573571786826</v>
      </c>
      <c r="M6" s="4" t="n">
        <f aca="false">U5</f>
        <v>-3133109.33423538</v>
      </c>
      <c r="N6" s="4" t="n">
        <f aca="false">V5</f>
        <v>-4050204.00141358</v>
      </c>
      <c r="O6" s="4" t="n">
        <f aca="false">M6+N6</f>
        <v>-7183313.33564895</v>
      </c>
      <c r="P6" s="5" t="n">
        <f aca="false">P5+1</f>
        <v>3</v>
      </c>
      <c r="Q6" s="3" t="n">
        <f aca="false">$Q$3-P6</f>
        <v>117</v>
      </c>
      <c r="R6" s="38" t="n">
        <f aca="false">T6-S6</f>
        <v>25547.7136034863</v>
      </c>
      <c r="S6" s="4" t="n">
        <f aca="false">-CUMIPMT('Valores iniciales'!$B$4/12,$Q$3,-$U$3,$P$4,P6,0)</f>
        <v>157078.896624877</v>
      </c>
      <c r="T6" s="4" t="n">
        <f aca="false">$T$4*P6</f>
        <v>182626.610228363</v>
      </c>
      <c r="U6" s="4" t="n">
        <f aca="false">$U$3+R6</f>
        <v>-3124452.28639651</v>
      </c>
      <c r="V6" s="4" t="n">
        <f aca="false">$V$3+S6</f>
        <v>-3997985.51250965</v>
      </c>
      <c r="W6" s="40" t="n">
        <f aca="false">U6+V6</f>
        <v>-7122437.79890617</v>
      </c>
      <c r="X6" s="42"/>
    </row>
    <row r="7" customFormat="false" ht="12.8" hidden="false" customHeight="false" outlineLevel="0" collapsed="false">
      <c r="A7" s="37" t="n">
        <f aca="false">EDATE(A6,1)</f>
        <v>45809</v>
      </c>
      <c r="B7" s="38" t="n">
        <f aca="false">H6</f>
        <v>2014421.82735164</v>
      </c>
      <c r="C7" s="39" t="n">
        <f aca="false">I6</f>
        <v>0.55</v>
      </c>
      <c r="D7" s="38" t="n">
        <f aca="false">D6</f>
        <v>-60875.5367427877</v>
      </c>
      <c r="E7" s="23" t="n">
        <v>0</v>
      </c>
      <c r="F7" s="38" t="n">
        <f aca="false">VLOOKUP(A7,db!$B$3:$N$314,4,0)*VLOOKUP(A7,db!$B$3:$N$314,9,0)</f>
        <v>2278013.543055</v>
      </c>
      <c r="G7" s="38" t="n">
        <f aca="false">-E7*F7</f>
        <v>-0</v>
      </c>
      <c r="H7" s="38" t="n">
        <f aca="false">B7+D7+G7</f>
        <v>1953546.29060885</v>
      </c>
      <c r="I7" s="24" t="n">
        <f aca="false">C7+E7</f>
        <v>0.55</v>
      </c>
      <c r="J7" s="4" t="n">
        <f aca="false">I7*F7</f>
        <v>1252907.44868025</v>
      </c>
      <c r="K7" s="40" t="n">
        <f aca="false">H7+J7</f>
        <v>3206453.7392891</v>
      </c>
      <c r="L7" s="41" t="n">
        <f aca="false">K7/-W7</f>
        <v>0.454071439186995</v>
      </c>
      <c r="M7" s="4" t="n">
        <f aca="false">U6</f>
        <v>-3124452.28639651</v>
      </c>
      <c r="N7" s="4" t="n">
        <f aca="false">V6</f>
        <v>-3997985.51250965</v>
      </c>
      <c r="O7" s="4" t="n">
        <f aca="false">M7+N7</f>
        <v>-7122437.79890617</v>
      </c>
      <c r="P7" s="5" t="n">
        <f aca="false">P6+1</f>
        <v>4</v>
      </c>
      <c r="Q7" s="3" t="n">
        <f aca="false">$Q$3-P7</f>
        <v>116</v>
      </c>
      <c r="R7" s="38" t="n">
        <f aca="false">T7-S7</f>
        <v>34349.0455729987</v>
      </c>
      <c r="S7" s="4" t="n">
        <f aca="false">-CUMIPMT('Valores iniciales'!$B$4/12,$Q$3,-$U$3,$P$4,P7,0)</f>
        <v>209153.101398152</v>
      </c>
      <c r="T7" s="4" t="n">
        <f aca="false">$T$4*P7</f>
        <v>243502.14697115</v>
      </c>
      <c r="U7" s="4" t="n">
        <f aca="false">$U$3+R7</f>
        <v>-3115650.954427</v>
      </c>
      <c r="V7" s="4" t="n">
        <f aca="false">$V$3+S7</f>
        <v>-3945911.30773638</v>
      </c>
      <c r="W7" s="40" t="n">
        <f aca="false">U7+V7</f>
        <v>-7061562.26216338</v>
      </c>
      <c r="X7" s="42"/>
    </row>
    <row r="8" customFormat="false" ht="12.8" hidden="false" customHeight="false" outlineLevel="0" collapsed="false">
      <c r="A8" s="43" t="n">
        <f aca="false">EDATE(A7,1)</f>
        <v>45839</v>
      </c>
      <c r="B8" s="44" t="n">
        <f aca="false">H7</f>
        <v>1953546.29060885</v>
      </c>
      <c r="C8" s="45" t="n">
        <f aca="false">I7</f>
        <v>0.55</v>
      </c>
      <c r="D8" s="44" t="n">
        <f aca="false">D7</f>
        <v>-60875.5367427877</v>
      </c>
      <c r="E8" s="46" t="n">
        <v>0.25</v>
      </c>
      <c r="F8" s="44" t="n">
        <f aca="false">VLOOKUP(A8,db!$B$3:$N$314,4,0)*VLOOKUP(A8,db!$B$3:$N$314,9,0)</f>
        <v>2196863.91159434</v>
      </c>
      <c r="G8" s="44" t="n">
        <f aca="false">-E8*F8</f>
        <v>-549215.977898585</v>
      </c>
      <c r="H8" s="44" t="n">
        <f aca="false">B8+D8+G8</f>
        <v>1343454.77596748</v>
      </c>
      <c r="I8" s="47" t="n">
        <f aca="false">C8+E8</f>
        <v>0.8</v>
      </c>
      <c r="J8" s="48" t="n">
        <f aca="false">I8*F8</f>
        <v>1757491.12927547</v>
      </c>
      <c r="K8" s="49" t="n">
        <f aca="false">H8+J8</f>
        <v>3100945.90524295</v>
      </c>
      <c r="L8" s="50" t="n">
        <f aca="false">K8/-W8</f>
        <v>0.442948817290013</v>
      </c>
      <c r="M8" s="48" t="n">
        <f aca="false">U7</f>
        <v>-3115650.954427</v>
      </c>
      <c r="N8" s="48" t="n">
        <f aca="false">V7</f>
        <v>-3945911.30773638</v>
      </c>
      <c r="O8" s="48" t="n">
        <f aca="false">M8+N8</f>
        <v>-7061562.26216338</v>
      </c>
      <c r="P8" s="51" t="n">
        <f aca="false">P7+1</f>
        <v>5</v>
      </c>
      <c r="Q8" s="52" t="n">
        <f aca="false">$Q$3-P8</f>
        <v>115</v>
      </c>
      <c r="R8" s="44" t="n">
        <f aca="false">T8-S8</f>
        <v>43297.0664086697</v>
      </c>
      <c r="S8" s="48" t="n">
        <f aca="false">-CUMIPMT('Valores iniciales'!$B$4/12,$Q$3,-$U$3,$P$4,P8,0)</f>
        <v>261080.617305268</v>
      </c>
      <c r="T8" s="48" t="n">
        <f aca="false">$T$4*P8</f>
        <v>304377.683713938</v>
      </c>
      <c r="U8" s="48" t="n">
        <f aca="false">$U$3+R8</f>
        <v>-3106702.93359133</v>
      </c>
      <c r="V8" s="48" t="n">
        <f aca="false">$V$3+S8</f>
        <v>-3893983.79182926</v>
      </c>
      <c r="W8" s="49" t="n">
        <f aca="false">U8+V8</f>
        <v>-7000686.72542059</v>
      </c>
      <c r="X8" s="53"/>
    </row>
    <row r="9" customFormat="false" ht="12.8" hidden="false" customHeight="false" outlineLevel="0" collapsed="false">
      <c r="A9" s="37" t="n">
        <f aca="false">EDATE(A8,1)</f>
        <v>45870</v>
      </c>
      <c r="B9" s="38" t="n">
        <f aca="false">H8</f>
        <v>1343454.77596748</v>
      </c>
      <c r="C9" s="39" t="n">
        <f aca="false">I8</f>
        <v>0.8</v>
      </c>
      <c r="D9" s="38" t="n">
        <f aca="false">D8</f>
        <v>-60875.5367427877</v>
      </c>
      <c r="E9" s="23" t="n">
        <v>0</v>
      </c>
      <c r="F9" s="38" t="n">
        <f aca="false">VLOOKUP(A9,db!$B$3:$N$314,4,0)*VLOOKUP(A9,db!$B$3:$N$314,9,0)</f>
        <v>2208968.98316101</v>
      </c>
      <c r="G9" s="38" t="n">
        <f aca="false">-E9*F9</f>
        <v>-0</v>
      </c>
      <c r="H9" s="38" t="n">
        <f aca="false">B9+D9+G9</f>
        <v>1282579.23922469</v>
      </c>
      <c r="I9" s="24" t="n">
        <f aca="false">C9+E9</f>
        <v>0.8</v>
      </c>
      <c r="J9" s="4" t="n">
        <f aca="false">I9*F9</f>
        <v>1767175.18652881</v>
      </c>
      <c r="K9" s="40" t="n">
        <f aca="false">H9+J9</f>
        <v>3049754.42575349</v>
      </c>
      <c r="L9" s="41" t="n">
        <f aca="false">K9/-W9</f>
        <v>0.439457838669894</v>
      </c>
      <c r="M9" s="4" t="n">
        <f aca="false">U8</f>
        <v>-3106702.93359133</v>
      </c>
      <c r="N9" s="4" t="n">
        <f aca="false">V8</f>
        <v>-3893983.79182926</v>
      </c>
      <c r="O9" s="4" t="n">
        <f aca="false">M9+N9</f>
        <v>-7000686.72542059</v>
      </c>
      <c r="P9" s="5" t="n">
        <f aca="false">P8+1</f>
        <v>6</v>
      </c>
      <c r="Q9" s="3" t="n">
        <f aca="false">$Q$3-P9</f>
        <v>114</v>
      </c>
      <c r="R9" s="38" t="n">
        <f aca="false">T9-S9</f>
        <v>52394.2209249351</v>
      </c>
      <c r="S9" s="4" t="n">
        <f aca="false">-CUMIPMT('Valores iniciales'!$B$4/12,$Q$3,-$U$3,$P$4,P9,0)</f>
        <v>312858.999531791</v>
      </c>
      <c r="T9" s="4" t="n">
        <f aca="false">$T$4*P9</f>
        <v>365253.220456726</v>
      </c>
      <c r="U9" s="4" t="n">
        <f aca="false">$U$3+R9</f>
        <v>-3097605.77907506</v>
      </c>
      <c r="V9" s="4" t="n">
        <f aca="false">$V$3+S9</f>
        <v>-3842205.40960274</v>
      </c>
      <c r="W9" s="40" t="n">
        <f aca="false">U9+V9</f>
        <v>-6939811.1886778</v>
      </c>
      <c r="X9" s="42"/>
    </row>
    <row r="10" customFormat="false" ht="12.8" hidden="false" customHeight="false" outlineLevel="0" collapsed="false">
      <c r="A10" s="37" t="n">
        <f aca="false">EDATE(A9,1)</f>
        <v>45901</v>
      </c>
      <c r="B10" s="38" t="n">
        <f aca="false">H9</f>
        <v>1282579.23922469</v>
      </c>
      <c r="C10" s="39" t="n">
        <f aca="false">I9</f>
        <v>0.8</v>
      </c>
      <c r="D10" s="38" t="n">
        <f aca="false">D9</f>
        <v>-60875.5367427877</v>
      </c>
      <c r="E10" s="23" t="n">
        <v>0</v>
      </c>
      <c r="F10" s="38" t="n">
        <f aca="false">VLOOKUP(A10,db!$B$3:$N$314,4,0)*VLOOKUP(A10,db!$B$3:$N$314,9,0)</f>
        <v>2595526.53820462</v>
      </c>
      <c r="G10" s="38" t="n">
        <f aca="false">-E10*F10</f>
        <v>-0</v>
      </c>
      <c r="H10" s="38" t="n">
        <f aca="false">B10+D10+G10</f>
        <v>1221703.7024819</v>
      </c>
      <c r="I10" s="24" t="n">
        <f aca="false">C10+E10</f>
        <v>0.8</v>
      </c>
      <c r="J10" s="4" t="n">
        <f aca="false">I10*F10</f>
        <v>2076421.2305637</v>
      </c>
      <c r="K10" s="40" t="n">
        <f aca="false">H10+J10</f>
        <v>3298124.9330456</v>
      </c>
      <c r="L10" s="41" t="n">
        <f aca="false">K10/-W10</f>
        <v>0.479452796177537</v>
      </c>
      <c r="M10" s="4" t="n">
        <f aca="false">U9</f>
        <v>-3097605.77907506</v>
      </c>
      <c r="N10" s="4" t="n">
        <f aca="false">V9</f>
        <v>-3842205.40960274</v>
      </c>
      <c r="O10" s="4" t="n">
        <f aca="false">M10+N10</f>
        <v>-6939811.1886778</v>
      </c>
      <c r="P10" s="5" t="n">
        <f aca="false">P9+1</f>
        <v>7</v>
      </c>
      <c r="Q10" s="3" t="n">
        <f aca="false">$Q$3-P10</f>
        <v>113</v>
      </c>
      <c r="R10" s="38" t="n">
        <f aca="false">T10-S10</f>
        <v>61642.9946831383</v>
      </c>
      <c r="S10" s="4" t="n">
        <f aca="false">-CUMIPMT('Valores iniciales'!$B$4/12,$Q$3,-$U$3,$P$4,P10,0)</f>
        <v>364485.762516375</v>
      </c>
      <c r="T10" s="4" t="n">
        <f aca="false">$T$4*P10</f>
        <v>426128.757199513</v>
      </c>
      <c r="U10" s="4" t="n">
        <f aca="false">$U$3+R10</f>
        <v>-3088357.00531686</v>
      </c>
      <c r="V10" s="4" t="n">
        <f aca="false">$V$3+S10</f>
        <v>-3790578.64661815</v>
      </c>
      <c r="W10" s="40" t="n">
        <f aca="false">U10+V10</f>
        <v>-6878935.65193502</v>
      </c>
      <c r="X10" s="42"/>
    </row>
    <row r="11" customFormat="false" ht="12.8" hidden="false" customHeight="false" outlineLevel="0" collapsed="false">
      <c r="A11" s="37" t="n">
        <f aca="false">EDATE(A10,1)</f>
        <v>45931</v>
      </c>
      <c r="B11" s="38" t="n">
        <f aca="false">H10</f>
        <v>1221703.7024819</v>
      </c>
      <c r="C11" s="39" t="n">
        <f aca="false">I10</f>
        <v>0.8</v>
      </c>
      <c r="D11" s="38" t="n">
        <f aca="false">D10</f>
        <v>-60875.5367427877</v>
      </c>
      <c r="E11" s="23" t="n">
        <v>0</v>
      </c>
      <c r="F11" s="38" t="n">
        <f aca="false">VLOOKUP(A11,db!$B$3:$N$314,4,0)*VLOOKUP(A11,db!$B$3:$N$314,9,0)</f>
        <v>2375837.95551119</v>
      </c>
      <c r="G11" s="38" t="n">
        <f aca="false">-E11*F11</f>
        <v>-0</v>
      </c>
      <c r="H11" s="38" t="n">
        <f aca="false">B11+D11+G11</f>
        <v>1160828.16573911</v>
      </c>
      <c r="I11" s="24" t="n">
        <f aca="false">C11+E11</f>
        <v>0.8</v>
      </c>
      <c r="J11" s="4" t="n">
        <f aca="false">I11*F11</f>
        <v>1900670.36440895</v>
      </c>
      <c r="K11" s="40" t="n">
        <f aca="false">H11+J11</f>
        <v>3061498.53014806</v>
      </c>
      <c r="L11" s="41" t="n">
        <f aca="false">K11/-W11</f>
        <v>0.449027799465471</v>
      </c>
      <c r="M11" s="4" t="n">
        <f aca="false">U10</f>
        <v>-3088357.00531686</v>
      </c>
      <c r="N11" s="4" t="n">
        <f aca="false">V10</f>
        <v>-3790578.64661815</v>
      </c>
      <c r="O11" s="4" t="n">
        <f aca="false">M11+N11</f>
        <v>-6878935.65193502</v>
      </c>
      <c r="P11" s="5" t="n">
        <f aca="false">P10+1</f>
        <v>8</v>
      </c>
      <c r="Q11" s="3" t="n">
        <f aca="false">$Q$3-P11</f>
        <v>112</v>
      </c>
      <c r="R11" s="38" t="n">
        <f aca="false">T11-S11</f>
        <v>71045.9146706449</v>
      </c>
      <c r="S11" s="4" t="n">
        <f aca="false">-CUMIPMT('Valores iniciales'!$B$4/12,$Q$3,-$U$3,$P$4,P11,0)</f>
        <v>415958.379271656</v>
      </c>
      <c r="T11" s="4" t="n">
        <f aca="false">$T$4*P11</f>
        <v>487004.293942301</v>
      </c>
      <c r="U11" s="4" t="n">
        <f aca="false">$U$3+R11</f>
        <v>-3078954.08532936</v>
      </c>
      <c r="V11" s="4" t="n">
        <f aca="false">$V$3+S11</f>
        <v>-3739106.02986287</v>
      </c>
      <c r="W11" s="40" t="n">
        <f aca="false">U11+V11</f>
        <v>-6818060.11519223</v>
      </c>
      <c r="X11" s="42"/>
    </row>
    <row r="12" customFormat="false" ht="12.8" hidden="false" customHeight="false" outlineLevel="0" collapsed="false">
      <c r="A12" s="37" t="n">
        <f aca="false">EDATE(A11,1)</f>
        <v>45962</v>
      </c>
      <c r="B12" s="38" t="n">
        <f aca="false">H11</f>
        <v>1160828.16573911</v>
      </c>
      <c r="C12" s="39" t="n">
        <f aca="false">I11</f>
        <v>0.8</v>
      </c>
      <c r="D12" s="38" t="n">
        <f aca="false">D11</f>
        <v>-60875.5367427877</v>
      </c>
      <c r="E12" s="23" t="n">
        <v>0</v>
      </c>
      <c r="F12" s="38" t="n">
        <f aca="false">VLOOKUP(A12,db!$B$3:$N$314,4,0)*VLOOKUP(A12,db!$B$3:$N$314,9,0)</f>
        <v>2453871.41935057</v>
      </c>
      <c r="G12" s="38" t="n">
        <f aca="false">-E12*F12</f>
        <v>-0</v>
      </c>
      <c r="H12" s="38" t="n">
        <f aca="false">B12+D12+G12</f>
        <v>1099952.62899632</v>
      </c>
      <c r="I12" s="24" t="n">
        <f aca="false">C12+E12</f>
        <v>0.8</v>
      </c>
      <c r="J12" s="4" t="n">
        <f aca="false">I12*F12</f>
        <v>1963097.13548045</v>
      </c>
      <c r="K12" s="40" t="n">
        <f aca="false">H12+J12</f>
        <v>3063049.76447678</v>
      </c>
      <c r="L12" s="41" t="n">
        <f aca="false">K12/-W12</f>
        <v>0.453302663101094</v>
      </c>
      <c r="M12" s="4" t="n">
        <f aca="false">U11</f>
        <v>-3078954.08532936</v>
      </c>
      <c r="N12" s="4" t="n">
        <f aca="false">V11</f>
        <v>-3739106.02986287</v>
      </c>
      <c r="O12" s="4" t="n">
        <f aca="false">M12+N12</f>
        <v>-6818060.11519223</v>
      </c>
      <c r="P12" s="5" t="n">
        <f aca="false">P11+1</f>
        <v>9</v>
      </c>
      <c r="Q12" s="3" t="n">
        <f aca="false">$Q$3-P12</f>
        <v>111</v>
      </c>
      <c r="R12" s="38" t="n">
        <f aca="false">T12-S12</f>
        <v>80605.5499912765</v>
      </c>
      <c r="S12" s="4" t="n">
        <f aca="false">-CUMIPMT('Valores iniciales'!$B$4/12,$Q$3,-$U$3,$P$4,P12,0)</f>
        <v>467274.280693812</v>
      </c>
      <c r="T12" s="4" t="n">
        <f aca="false">$T$4*P12</f>
        <v>547879.830685089</v>
      </c>
      <c r="U12" s="4" t="n">
        <f aca="false">$U$3+R12</f>
        <v>-3069394.45000872</v>
      </c>
      <c r="V12" s="4" t="n">
        <f aca="false">$V$3+S12</f>
        <v>-3687790.12844072</v>
      </c>
      <c r="W12" s="40" t="n">
        <f aca="false">U12+V12</f>
        <v>-6757184.57844944</v>
      </c>
      <c r="X12" s="42"/>
    </row>
    <row r="13" customFormat="false" ht="12.8" hidden="false" customHeight="false" outlineLevel="0" collapsed="false">
      <c r="A13" s="37" t="n">
        <f aca="false">EDATE(A12,1)</f>
        <v>45992</v>
      </c>
      <c r="B13" s="38" t="n">
        <f aca="false">H12</f>
        <v>1099952.62899632</v>
      </c>
      <c r="C13" s="39" t="n">
        <f aca="false">I12</f>
        <v>0.8</v>
      </c>
      <c r="D13" s="38" t="n">
        <f aca="false">D12</f>
        <v>-60875.5367427877</v>
      </c>
      <c r="E13" s="23" t="n">
        <v>0</v>
      </c>
      <c r="F13" s="38" t="n">
        <f aca="false">VLOOKUP(A13,db!$B$3:$N$314,4,0)*VLOOKUP(A13,db!$B$3:$N$314,9,0)</f>
        <v>3111839.47341723</v>
      </c>
      <c r="G13" s="38" t="n">
        <f aca="false">-E13*F13</f>
        <v>-0</v>
      </c>
      <c r="H13" s="38" t="n">
        <f aca="false">B13+D13+G13</f>
        <v>1039077.09225354</v>
      </c>
      <c r="I13" s="24" t="n">
        <f aca="false">C13+E13</f>
        <v>0.8</v>
      </c>
      <c r="J13" s="4" t="n">
        <f aca="false">I13*F13</f>
        <v>2489471.57873379</v>
      </c>
      <c r="K13" s="40" t="n">
        <f aca="false">H13+J13</f>
        <v>3528548.67098732</v>
      </c>
      <c r="L13" s="41" t="n">
        <f aca="false">K13/-W13</f>
        <v>0.526939340614426</v>
      </c>
      <c r="M13" s="4" t="n">
        <f aca="false">U12</f>
        <v>-3069394.45000872</v>
      </c>
      <c r="N13" s="4" t="n">
        <f aca="false">V12</f>
        <v>-3687790.12844072</v>
      </c>
      <c r="O13" s="4" t="n">
        <f aca="false">M13+N13</f>
        <v>-6757184.57844944</v>
      </c>
      <c r="P13" s="5" t="n">
        <f aca="false">P12+1</f>
        <v>10</v>
      </c>
      <c r="Q13" s="3" t="n">
        <f aca="false">$Q$3-P13</f>
        <v>110</v>
      </c>
      <c r="R13" s="38" t="n">
        <f aca="false">T13-S13</f>
        <v>90324.5125672522</v>
      </c>
      <c r="S13" s="4" t="n">
        <f aca="false">-CUMIPMT('Valores iniciales'!$B$4/12,$Q$3,-$U$3,$P$4,P13,0)</f>
        <v>518430.854860624</v>
      </c>
      <c r="T13" s="4" t="n">
        <f aca="false">$T$4*P13</f>
        <v>608755.367427876</v>
      </c>
      <c r="U13" s="4" t="n">
        <f aca="false">$U$3+R13</f>
        <v>-3059675.48743275</v>
      </c>
      <c r="V13" s="4" t="n">
        <f aca="false">$V$3+S13</f>
        <v>-3636633.55427391</v>
      </c>
      <c r="W13" s="40" t="n">
        <f aca="false">U13+V13</f>
        <v>-6696309.04170665</v>
      </c>
      <c r="X13" s="42"/>
    </row>
    <row r="14" customFormat="false" ht="12.8" hidden="false" customHeight="false" outlineLevel="0" collapsed="false">
      <c r="A14" s="37" t="n">
        <f aca="false">EDATE(A13,1)</f>
        <v>46023</v>
      </c>
      <c r="B14" s="38" t="n">
        <f aca="false">H13</f>
        <v>1039077.09225354</v>
      </c>
      <c r="C14" s="39" t="n">
        <f aca="false">I13</f>
        <v>0.8</v>
      </c>
      <c r="D14" s="38" t="n">
        <f aca="false">D13</f>
        <v>-60875.5367427877</v>
      </c>
      <c r="E14" s="23" t="n">
        <v>0</v>
      </c>
      <c r="F14" s="38" t="n">
        <f aca="false">VLOOKUP(A14,db!$B$3:$N$314,4,0)*VLOOKUP(A14,db!$B$3:$N$314,9,0)</f>
        <v>2970307.78752848</v>
      </c>
      <c r="G14" s="38" t="n">
        <f aca="false">-E14*F14</f>
        <v>-0</v>
      </c>
      <c r="H14" s="38" t="n">
        <f aca="false">B14+D14+G14</f>
        <v>978201.555510749</v>
      </c>
      <c r="I14" s="24" t="n">
        <f aca="false">C14+E14</f>
        <v>0.8</v>
      </c>
      <c r="J14" s="4" t="n">
        <f aca="false">I14*F14</f>
        <v>2376246.23002279</v>
      </c>
      <c r="K14" s="40" t="n">
        <f aca="false">H14+J14</f>
        <v>3354447.78553353</v>
      </c>
      <c r="L14" s="41" t="n">
        <f aca="false">K14/-W14</f>
        <v>0.505535589049927</v>
      </c>
      <c r="M14" s="4" t="n">
        <f aca="false">U13</f>
        <v>-3059675.48743275</v>
      </c>
      <c r="N14" s="4" t="n">
        <f aca="false">V13</f>
        <v>-3636633.55427391</v>
      </c>
      <c r="O14" s="4" t="n">
        <f aca="false">M14+N14</f>
        <v>-6696309.04170665</v>
      </c>
      <c r="P14" s="5" t="n">
        <f aca="false">P13+1</f>
        <v>11</v>
      </c>
      <c r="Q14" s="3" t="n">
        <f aca="false">$Q$3-P14</f>
        <v>109</v>
      </c>
      <c r="R14" s="38" t="n">
        <f aca="false">T14-S14</f>
        <v>100205.457852827</v>
      </c>
      <c r="S14" s="4" t="n">
        <f aca="false">-CUMIPMT('Valores iniciales'!$B$4/12,$Q$3,-$U$3,$P$4,P14,0)</f>
        <v>569425.446317837</v>
      </c>
      <c r="T14" s="4" t="n">
        <f aca="false">$T$4*P14</f>
        <v>669630.904170664</v>
      </c>
      <c r="U14" s="4" t="n">
        <f aca="false">$U$3+R14</f>
        <v>-3049794.54214717</v>
      </c>
      <c r="V14" s="4" t="n">
        <f aca="false">$V$3+S14</f>
        <v>-3585638.96281669</v>
      </c>
      <c r="W14" s="40" t="n">
        <f aca="false">U14+V14</f>
        <v>-6635433.50496387</v>
      </c>
      <c r="X14" s="42"/>
    </row>
    <row r="15" customFormat="false" ht="12.8" hidden="false" customHeight="false" outlineLevel="0" collapsed="false">
      <c r="A15" s="37" t="n">
        <f aca="false">EDATE(A14,1)</f>
        <v>46054</v>
      </c>
      <c r="B15" s="38" t="n">
        <f aca="false">H14</f>
        <v>978201.555510749</v>
      </c>
      <c r="C15" s="39" t="n">
        <f aca="false">I14</f>
        <v>0.8</v>
      </c>
      <c r="D15" s="38" t="n">
        <f aca="false">D14</f>
        <v>-60875.5367427877</v>
      </c>
      <c r="E15" s="23" t="n">
        <v>0</v>
      </c>
      <c r="F15" s="38" t="n">
        <f aca="false">VLOOKUP(A15,db!$B$3:$N$314,4,0)*VLOOKUP(A15,db!$B$3:$N$314,9,0)</f>
        <v>3160489.45500938</v>
      </c>
      <c r="G15" s="38" t="n">
        <f aca="false">-E15*F15</f>
        <v>-0</v>
      </c>
      <c r="H15" s="38" t="n">
        <f aca="false">B15+D15+G15</f>
        <v>917326.018767962</v>
      </c>
      <c r="I15" s="24" t="n">
        <f aca="false">C15+E15</f>
        <v>0.8</v>
      </c>
      <c r="J15" s="4" t="n">
        <f aca="false">I15*F15</f>
        <v>2528391.56400751</v>
      </c>
      <c r="K15" s="40" t="n">
        <f aca="false">H15+J15</f>
        <v>3445717.58277547</v>
      </c>
      <c r="L15" s="41" t="n">
        <f aca="false">K15/-W15</f>
        <v>0.524098745410834</v>
      </c>
      <c r="M15" s="4" t="n">
        <f aca="false">U14</f>
        <v>-3049794.54214717</v>
      </c>
      <c r="N15" s="4" t="n">
        <f aca="false">V14</f>
        <v>-3585638.96281669</v>
      </c>
      <c r="O15" s="4" t="n">
        <f aca="false">M15+N15</f>
        <v>-6635433.50496387</v>
      </c>
      <c r="P15" s="5" t="n">
        <f aca="false">P14+1</f>
        <v>12</v>
      </c>
      <c r="Q15" s="3" t="n">
        <f aca="false">$Q$3-P15</f>
        <v>108</v>
      </c>
      <c r="R15" s="38" t="n">
        <f aca="false">T15-S15</f>
        <v>110251.085559829</v>
      </c>
      <c r="S15" s="4" t="n">
        <f aca="false">-CUMIPMT('Valores iniciales'!$B$4/12,$Q$3,-$U$3,$P$4,P15,0)</f>
        <v>620255.355353623</v>
      </c>
      <c r="T15" s="4" t="n">
        <f aca="false">$T$4*P15</f>
        <v>730506.440913451</v>
      </c>
      <c r="U15" s="4" t="n">
        <f aca="false">$U$3+R15</f>
        <v>-3039748.91444017</v>
      </c>
      <c r="V15" s="4" t="n">
        <f aca="false">$V$3+S15</f>
        <v>-3534809.05378091</v>
      </c>
      <c r="W15" s="40" t="n">
        <f aca="false">U15+V15</f>
        <v>-6574557.96822108</v>
      </c>
      <c r="X15" s="42"/>
    </row>
    <row r="16" customFormat="false" ht="12.8" hidden="false" customHeight="false" outlineLevel="0" collapsed="false">
      <c r="A16" s="37" t="n">
        <f aca="false">EDATE(A15,1)</f>
        <v>46082</v>
      </c>
      <c r="B16" s="38" t="n">
        <f aca="false">H15</f>
        <v>917326.018767962</v>
      </c>
      <c r="C16" s="39" t="n">
        <f aca="false">I15</f>
        <v>0.8</v>
      </c>
      <c r="D16" s="38" t="n">
        <f aca="false">D15</f>
        <v>-60875.5367427877</v>
      </c>
      <c r="E16" s="23" t="n">
        <v>0</v>
      </c>
      <c r="F16" s="38" t="n">
        <f aca="false">VLOOKUP(A16,db!$B$3:$N$314,4,0)*VLOOKUP(A16,db!$B$3:$N$314,9,0)</f>
        <v>3590600.52520906</v>
      </c>
      <c r="G16" s="38" t="n">
        <f aca="false">-E16*F16</f>
        <v>-0</v>
      </c>
      <c r="H16" s="38" t="n">
        <f aca="false">B16+D16+G16</f>
        <v>856450.482025174</v>
      </c>
      <c r="I16" s="24" t="n">
        <f aca="false">C16+E16</f>
        <v>0.8</v>
      </c>
      <c r="J16" s="4" t="n">
        <f aca="false">I16*F16</f>
        <v>2872480.42016725</v>
      </c>
      <c r="K16" s="40" t="n">
        <f aca="false">H16+J16</f>
        <v>3728930.90219242</v>
      </c>
      <c r="L16" s="41" t="n">
        <f aca="false">K16/-W16</f>
        <v>0.572476620010186</v>
      </c>
      <c r="M16" s="4" t="n">
        <f aca="false">U15</f>
        <v>-3039748.91444017</v>
      </c>
      <c r="N16" s="4" t="n">
        <f aca="false">V15</f>
        <v>-3534809.05378091</v>
      </c>
      <c r="O16" s="4" t="n">
        <f aca="false">M16+N16</f>
        <v>-6574557.96822108</v>
      </c>
      <c r="P16" s="5" t="n">
        <f aca="false">P15+1</f>
        <v>13</v>
      </c>
      <c r="Q16" s="3" t="n">
        <f aca="false">$Q$3-P16</f>
        <v>107</v>
      </c>
      <c r="R16" s="38" t="n">
        <f aca="false">T16-S16</f>
        <v>120464.14039528</v>
      </c>
      <c r="S16" s="4" t="n">
        <f aca="false">-CUMIPMT('Valores iniciales'!$B$4/12,$Q$3,-$U$3,$P$4,P16,0)</f>
        <v>670917.837260959</v>
      </c>
      <c r="T16" s="4" t="n">
        <f aca="false">$T$4*P16</f>
        <v>791381.977656239</v>
      </c>
      <c r="U16" s="4" t="n">
        <f aca="false">$U$3+R16</f>
        <v>-3029535.85960472</v>
      </c>
      <c r="V16" s="4" t="n">
        <f aca="false">$V$3+S16</f>
        <v>-3484146.57187357</v>
      </c>
      <c r="W16" s="40" t="n">
        <f aca="false">U16+V16</f>
        <v>-6513682.43147829</v>
      </c>
      <c r="X16" s="42"/>
    </row>
    <row r="17" customFormat="false" ht="12.8" hidden="false" customHeight="false" outlineLevel="0" collapsed="false">
      <c r="A17" s="37" t="n">
        <f aca="false">EDATE(A16,1)</f>
        <v>46113</v>
      </c>
      <c r="B17" s="38" t="n">
        <f aca="false">H16</f>
        <v>856450.482025174</v>
      </c>
      <c r="C17" s="39" t="n">
        <f aca="false">I16</f>
        <v>0.8</v>
      </c>
      <c r="D17" s="38" t="n">
        <f aca="false">D16</f>
        <v>-60875.5367427877</v>
      </c>
      <c r="E17" s="23" t="n">
        <v>0</v>
      </c>
      <c r="F17" s="38" t="n">
        <f aca="false">VLOOKUP(A17,db!$B$3:$N$314,4,0)*VLOOKUP(A17,db!$B$3:$N$314,9,0)</f>
        <v>2717980.61069346</v>
      </c>
      <c r="G17" s="38" t="n">
        <f aca="false">-E17*F17</f>
        <v>-0</v>
      </c>
      <c r="H17" s="38" t="n">
        <f aca="false">B17+D17+G17</f>
        <v>795574.945282386</v>
      </c>
      <c r="I17" s="24" t="n">
        <f aca="false">C17+E17</f>
        <v>0.8</v>
      </c>
      <c r="J17" s="4" t="n">
        <f aca="false">I17*F17</f>
        <v>2174384.48855477</v>
      </c>
      <c r="K17" s="40" t="n">
        <f aca="false">H17+J17</f>
        <v>2969959.43383716</v>
      </c>
      <c r="L17" s="41" t="n">
        <f aca="false">K17/-W17</f>
        <v>0.460258532803792</v>
      </c>
      <c r="M17" s="4" t="n">
        <f aca="false">U16</f>
        <v>-3029535.85960472</v>
      </c>
      <c r="N17" s="4" t="n">
        <f aca="false">V16</f>
        <v>-3484146.57187357</v>
      </c>
      <c r="O17" s="4" t="n">
        <f aca="false">M17+N17</f>
        <v>-6513682.43147829</v>
      </c>
      <c r="P17" s="5" t="n">
        <f aca="false">P16+1</f>
        <v>14</v>
      </c>
      <c r="Q17" s="3" t="n">
        <f aca="false">$Q$3-P17</f>
        <v>106</v>
      </c>
      <c r="R17" s="38" t="n">
        <f aca="false">T17-S17</f>
        <v>130847.412811322</v>
      </c>
      <c r="S17" s="4" t="n">
        <f aca="false">-CUMIPMT('Valores iniciales'!$B$4/12,$Q$3,-$U$3,$P$4,P17,0)</f>
        <v>721410.101587704</v>
      </c>
      <c r="T17" s="4" t="n">
        <f aca="false">$T$4*P17</f>
        <v>852257.514399027</v>
      </c>
      <c r="U17" s="4" t="n">
        <f aca="false">$U$3+R17</f>
        <v>-3019152.58718868</v>
      </c>
      <c r="V17" s="4" t="n">
        <f aca="false">$V$3+S17</f>
        <v>-3433654.30754683</v>
      </c>
      <c r="W17" s="40" t="n">
        <f aca="false">U17+V17</f>
        <v>-6452806.8947355</v>
      </c>
      <c r="X17" s="42"/>
    </row>
    <row r="18" customFormat="false" ht="12.8" hidden="false" customHeight="false" outlineLevel="0" collapsed="false">
      <c r="A18" s="37" t="n">
        <f aca="false">EDATE(A17,1)</f>
        <v>46143</v>
      </c>
      <c r="B18" s="38" t="n">
        <f aca="false">H17</f>
        <v>795574.945282386</v>
      </c>
      <c r="C18" s="39" t="n">
        <f aca="false">I17</f>
        <v>0.8</v>
      </c>
      <c r="D18" s="38" t="n">
        <f aca="false">D17</f>
        <v>-60875.5367427877</v>
      </c>
      <c r="E18" s="23" t="n">
        <v>0</v>
      </c>
      <c r="F18" s="38" t="n">
        <f aca="false">VLOOKUP(A18,db!$B$3:$N$314,4,0)*VLOOKUP(A18,db!$B$3:$N$314,9,0)</f>
        <v>3793651.51436717</v>
      </c>
      <c r="G18" s="38" t="n">
        <f aca="false">-E18*F18</f>
        <v>-0</v>
      </c>
      <c r="H18" s="38" t="n">
        <f aca="false">B18+D18+G18</f>
        <v>734699.408539599</v>
      </c>
      <c r="I18" s="24" t="n">
        <f aca="false">C18+E18</f>
        <v>0.8</v>
      </c>
      <c r="J18" s="4" t="n">
        <f aca="false">I18*F18</f>
        <v>3034921.21149373</v>
      </c>
      <c r="K18" s="40" t="n">
        <f aca="false">H18+J18</f>
        <v>3769620.62003333</v>
      </c>
      <c r="L18" s="41" t="n">
        <f aca="false">K18/-W18</f>
        <v>0.589746730512</v>
      </c>
      <c r="M18" s="4" t="n">
        <f aca="false">U17</f>
        <v>-3019152.58718868</v>
      </c>
      <c r="N18" s="4" t="n">
        <f aca="false">V17</f>
        <v>-3433654.30754683</v>
      </c>
      <c r="O18" s="4" t="n">
        <f aca="false">M18+N18</f>
        <v>-6452806.8947355</v>
      </c>
      <c r="P18" s="5" t="n">
        <f aca="false">P17+1</f>
        <v>15</v>
      </c>
      <c r="Q18" s="3" t="n">
        <f aca="false">$Q$3-P18</f>
        <v>105</v>
      </c>
      <c r="R18" s="38" t="n">
        <f aca="false">T18-S18</f>
        <v>141403.739767632</v>
      </c>
      <c r="S18" s="4" t="n">
        <f aca="false">-CUMIPMT('Valores iniciales'!$B$4/12,$Q$3,-$U$3,$P$4,P18,0)</f>
        <v>771729.311374182</v>
      </c>
      <c r="T18" s="4" t="n">
        <f aca="false">$T$4*P18</f>
        <v>913133.051141814</v>
      </c>
      <c r="U18" s="4" t="n">
        <f aca="false">$U$3+R18</f>
        <v>-3008596.26023237</v>
      </c>
      <c r="V18" s="4" t="n">
        <f aca="false">$V$3+S18</f>
        <v>-3383335.09776035</v>
      </c>
      <c r="W18" s="40" t="n">
        <f aca="false">U18+V18</f>
        <v>-6391931.35799271</v>
      </c>
      <c r="X18" s="42"/>
    </row>
    <row r="19" customFormat="false" ht="12.8" hidden="false" customHeight="false" outlineLevel="0" collapsed="false">
      <c r="A19" s="37" t="n">
        <f aca="false">EDATE(A18,1)</f>
        <v>46174</v>
      </c>
      <c r="B19" s="38" t="n">
        <f aca="false">H18</f>
        <v>734699.408539599</v>
      </c>
      <c r="C19" s="39" t="n">
        <f aca="false">I18</f>
        <v>0.8</v>
      </c>
      <c r="D19" s="38" t="n">
        <f aca="false">D18</f>
        <v>-60875.5367427877</v>
      </c>
      <c r="E19" s="23" t="n">
        <v>0</v>
      </c>
      <c r="F19" s="38" t="n">
        <f aca="false">VLOOKUP(A19,db!$B$3:$N$314,4,0)*VLOOKUP(A19,db!$B$3:$N$314,9,0)</f>
        <v>3160038.30420072</v>
      </c>
      <c r="G19" s="38" t="n">
        <f aca="false">-E19*F19</f>
        <v>-0</v>
      </c>
      <c r="H19" s="38" t="n">
        <f aca="false">B19+D19+G19</f>
        <v>673823.871796811</v>
      </c>
      <c r="I19" s="24" t="n">
        <f aca="false">C19+E19</f>
        <v>0.8</v>
      </c>
      <c r="J19" s="4" t="n">
        <f aca="false">I19*F19</f>
        <v>2528030.64336058</v>
      </c>
      <c r="K19" s="40" t="n">
        <f aca="false">H19+J19</f>
        <v>3201854.51515739</v>
      </c>
      <c r="L19" s="41" t="n">
        <f aca="false">K19/-W19</f>
        <v>0.505737843032516</v>
      </c>
      <c r="M19" s="4" t="n">
        <f aca="false">U18</f>
        <v>-3008596.26023237</v>
      </c>
      <c r="N19" s="4" t="n">
        <f aca="false">V18</f>
        <v>-3383335.09776035</v>
      </c>
      <c r="O19" s="4" t="n">
        <f aca="false">M19+N19</f>
        <v>-6391931.35799271</v>
      </c>
      <c r="P19" s="5" t="n">
        <f aca="false">P18+1</f>
        <v>16</v>
      </c>
      <c r="Q19" s="3" t="n">
        <f aca="false">$Q$3-P19</f>
        <v>104</v>
      </c>
      <c r="R19" s="38" t="n">
        <f aca="false">T19-S19</f>
        <v>152136.005506547</v>
      </c>
      <c r="S19" s="4" t="n">
        <f aca="false">-CUMIPMT('Valores iniciales'!$B$4/12,$Q$3,-$U$3,$P$4,P19,0)</f>
        <v>821872.582378055</v>
      </c>
      <c r="T19" s="4" t="n">
        <f aca="false">$T$4*P19</f>
        <v>974008.587884602</v>
      </c>
      <c r="U19" s="4" t="n">
        <f aca="false">$U$3+R19</f>
        <v>-2997863.99449345</v>
      </c>
      <c r="V19" s="4" t="n">
        <f aca="false">$V$3+S19</f>
        <v>-3333191.82675647</v>
      </c>
      <c r="W19" s="40" t="n">
        <f aca="false">U19+V19</f>
        <v>-6331055.82124993</v>
      </c>
      <c r="X19" s="42"/>
    </row>
    <row r="20" customFormat="false" ht="12.8" hidden="false" customHeight="false" outlineLevel="0" collapsed="false">
      <c r="A20" s="37" t="n">
        <f aca="false">EDATE(A19,1)</f>
        <v>46204</v>
      </c>
      <c r="B20" s="38" t="n">
        <f aca="false">H19</f>
        <v>673823.871796811</v>
      </c>
      <c r="C20" s="39" t="n">
        <f aca="false">I19</f>
        <v>0.8</v>
      </c>
      <c r="D20" s="38" t="n">
        <f aca="false">D19</f>
        <v>-60875.5367427877</v>
      </c>
      <c r="E20" s="23" t="n">
        <v>0</v>
      </c>
      <c r="F20" s="38" t="n">
        <f aca="false">VLOOKUP(A20,db!$B$3:$N$314,4,0)*VLOOKUP(A20,db!$B$3:$N$314,9,0)</f>
        <v>3059388.26415562</v>
      </c>
      <c r="G20" s="38" t="n">
        <f aca="false">-E20*F20</f>
        <v>-0</v>
      </c>
      <c r="H20" s="38" t="n">
        <f aca="false">B20+D20+G20</f>
        <v>612948.335054023</v>
      </c>
      <c r="I20" s="24" t="n">
        <f aca="false">C20+E20</f>
        <v>0.8</v>
      </c>
      <c r="J20" s="4" t="n">
        <f aca="false">I20*F20</f>
        <v>2447510.6113245</v>
      </c>
      <c r="K20" s="40" t="n">
        <f aca="false">H20+J20</f>
        <v>3060458.94637852</v>
      </c>
      <c r="L20" s="41" t="n">
        <f aca="false">K20/-W20</f>
        <v>0.488097440186935</v>
      </c>
      <c r="M20" s="4" t="n">
        <f aca="false">U19</f>
        <v>-2997863.99449345</v>
      </c>
      <c r="N20" s="4" t="n">
        <f aca="false">V19</f>
        <v>-3333191.82675647</v>
      </c>
      <c r="O20" s="4" t="n">
        <f aca="false">M20+N20</f>
        <v>-6331055.82124993</v>
      </c>
      <c r="P20" s="5" t="n">
        <f aca="false">P19+1</f>
        <v>17</v>
      </c>
      <c r="Q20" s="3" t="n">
        <f aca="false">$Q$3-P20</f>
        <v>103</v>
      </c>
      <c r="R20" s="38" t="n">
        <f aca="false">T20-S20</f>
        <v>163047.14234111</v>
      </c>
      <c r="S20" s="4" t="n">
        <f aca="false">-CUMIPMT('Valores iniciales'!$B$4/12,$Q$3,-$U$3,$P$4,P20,0)</f>
        <v>871836.982286279</v>
      </c>
      <c r="T20" s="4" t="n">
        <f aca="false">$T$4*P20</f>
        <v>1034884.12462739</v>
      </c>
      <c r="U20" s="4" t="n">
        <f aca="false">$U$3+R20</f>
        <v>-2986952.85765889</v>
      </c>
      <c r="V20" s="4" t="n">
        <f aca="false">$V$3+S20</f>
        <v>-3283227.42684825</v>
      </c>
      <c r="W20" s="40" t="n">
        <f aca="false">U20+V20</f>
        <v>-6270180.28450714</v>
      </c>
      <c r="X20" s="42"/>
    </row>
    <row r="21" customFormat="false" ht="12.8" hidden="false" customHeight="false" outlineLevel="0" collapsed="false">
      <c r="A21" s="37" t="n">
        <f aca="false">EDATE(A20,1)</f>
        <v>46235</v>
      </c>
      <c r="B21" s="38" t="n">
        <f aca="false">H20</f>
        <v>612948.335054023</v>
      </c>
      <c r="C21" s="39" t="n">
        <f aca="false">I20</f>
        <v>0.8</v>
      </c>
      <c r="D21" s="38" t="n">
        <f aca="false">D20</f>
        <v>-60875.5367427877</v>
      </c>
      <c r="E21" s="23" t="n">
        <v>0</v>
      </c>
      <c r="F21" s="38" t="n">
        <f aca="false">VLOOKUP(A21,db!$B$3:$N$314,4,0)*VLOOKUP(A21,db!$B$3:$N$314,9,0)</f>
        <v>3086020.3569141</v>
      </c>
      <c r="G21" s="38" t="n">
        <f aca="false">-E21*F21</f>
        <v>-0</v>
      </c>
      <c r="H21" s="38" t="n">
        <f aca="false">B21+D21+G21</f>
        <v>552072.798311236</v>
      </c>
      <c r="I21" s="24" t="n">
        <f aca="false">C21+E21</f>
        <v>0.8</v>
      </c>
      <c r="J21" s="4" t="n">
        <f aca="false">I21*F21</f>
        <v>2468816.28553128</v>
      </c>
      <c r="K21" s="40" t="n">
        <f aca="false">H21+J21</f>
        <v>3020889.08384252</v>
      </c>
      <c r="L21" s="41" t="n">
        <f aca="false">K21/-W21</f>
        <v>0.48651003720347</v>
      </c>
      <c r="M21" s="4" t="n">
        <f aca="false">U20</f>
        <v>-2986952.85765889</v>
      </c>
      <c r="N21" s="4" t="n">
        <f aca="false">V20</f>
        <v>-3283227.42684825</v>
      </c>
      <c r="O21" s="4" t="n">
        <f aca="false">M21+N21</f>
        <v>-6270180.28450714</v>
      </c>
      <c r="P21" s="5" t="n">
        <f aca="false">P20+1</f>
        <v>18</v>
      </c>
      <c r="Q21" s="3" t="n">
        <f aca="false">$Q$3-P21</f>
        <v>102</v>
      </c>
      <c r="R21" s="38" t="n">
        <f aca="false">T21-S21</f>
        <v>174140.13145625</v>
      </c>
      <c r="S21" s="4" t="n">
        <f aca="false">-CUMIPMT('Valores iniciales'!$B$4/12,$Q$3,-$U$3,$P$4,P21,0)</f>
        <v>921619.529913927</v>
      </c>
      <c r="T21" s="4" t="n">
        <f aca="false">$T$4*P21</f>
        <v>1095759.66137018</v>
      </c>
      <c r="U21" s="4" t="n">
        <f aca="false">$U$3+R21</f>
        <v>-2975859.86854375</v>
      </c>
      <c r="V21" s="4" t="n">
        <f aca="false">$V$3+S21</f>
        <v>-3233444.8792206</v>
      </c>
      <c r="W21" s="40" t="n">
        <f aca="false">U21+V21</f>
        <v>-6209304.74776435</v>
      </c>
      <c r="X21" s="42"/>
    </row>
    <row r="22" customFormat="false" ht="12.8" hidden="false" customHeight="false" outlineLevel="0" collapsed="false">
      <c r="A22" s="37" t="n">
        <f aca="false">EDATE(A21,1)</f>
        <v>46266</v>
      </c>
      <c r="B22" s="38" t="n">
        <f aca="false">H21</f>
        <v>552072.798311236</v>
      </c>
      <c r="C22" s="39" t="n">
        <f aca="false">I21</f>
        <v>0.8</v>
      </c>
      <c r="D22" s="38" t="n">
        <f aca="false">D21</f>
        <v>-60875.5367427877</v>
      </c>
      <c r="E22" s="23" t="n">
        <v>0</v>
      </c>
      <c r="F22" s="38" t="n">
        <f aca="false">VLOOKUP(A22,db!$B$3:$N$314,4,0)*VLOOKUP(A22,db!$B$3:$N$314,9,0)</f>
        <v>3615123.70356925</v>
      </c>
      <c r="G22" s="38" t="n">
        <f aca="false">-E22*F22</f>
        <v>-0</v>
      </c>
      <c r="H22" s="38" t="n">
        <f aca="false">B22+D22+G22</f>
        <v>491197.261568448</v>
      </c>
      <c r="I22" s="24" t="n">
        <f aca="false">C22+E22</f>
        <v>0.8</v>
      </c>
      <c r="J22" s="4" t="n">
        <f aca="false">I22*F22</f>
        <v>2892098.9628554</v>
      </c>
      <c r="K22" s="40" t="n">
        <f aca="false">H22+J22</f>
        <v>3383296.22442385</v>
      </c>
      <c r="L22" s="41" t="n">
        <f aca="false">K22/-W22</f>
        <v>0.550270013413997</v>
      </c>
      <c r="M22" s="4" t="n">
        <f aca="false">U21</f>
        <v>-2975859.86854375</v>
      </c>
      <c r="N22" s="4" t="n">
        <f aca="false">V21</f>
        <v>-3233444.8792206</v>
      </c>
      <c r="O22" s="4" t="n">
        <f aca="false">M22+N22</f>
        <v>-6209304.74776435</v>
      </c>
      <c r="P22" s="5" t="n">
        <f aca="false">P21+1</f>
        <v>19</v>
      </c>
      <c r="Q22" s="3" t="n">
        <f aca="false">$Q$3-P22</f>
        <v>101</v>
      </c>
      <c r="R22" s="38" t="n">
        <f aca="false">T22-S22</f>
        <v>185418.003723308</v>
      </c>
      <c r="S22" s="4" t="n">
        <f aca="false">-CUMIPMT('Valores iniciales'!$B$4/12,$Q$3,-$U$3,$P$4,P22,0)</f>
        <v>971217.194389657</v>
      </c>
      <c r="T22" s="4" t="n">
        <f aca="false">$T$4*P22</f>
        <v>1156635.19811296</v>
      </c>
      <c r="U22" s="4" t="n">
        <f aca="false">$U$3+R22</f>
        <v>-2964581.99627669</v>
      </c>
      <c r="V22" s="4" t="n">
        <f aca="false">$V$3+S22</f>
        <v>-3183847.21474487</v>
      </c>
      <c r="W22" s="40" t="n">
        <f aca="false">U22+V22</f>
        <v>-6148429.21102156</v>
      </c>
      <c r="X22" s="42"/>
    </row>
    <row r="23" customFormat="false" ht="12.8" hidden="false" customHeight="false" outlineLevel="0" collapsed="false">
      <c r="A23" s="37" t="n">
        <f aca="false">EDATE(A22,1)</f>
        <v>46296</v>
      </c>
      <c r="B23" s="38" t="n">
        <f aca="false">H22</f>
        <v>491197.261568448</v>
      </c>
      <c r="C23" s="39" t="n">
        <f aca="false">I22</f>
        <v>0.8</v>
      </c>
      <c r="D23" s="38" t="n">
        <f aca="false">D22</f>
        <v>-60875.5367427877</v>
      </c>
      <c r="E23" s="23" t="n">
        <v>0</v>
      </c>
      <c r="F23" s="38" t="n">
        <f aca="false">VLOOKUP(A23,db!$B$3:$N$314,4,0)*VLOOKUP(A23,db!$B$3:$N$314,9,0)</f>
        <v>3313251.78359071</v>
      </c>
      <c r="G23" s="38" t="n">
        <f aca="false">-E23*F23</f>
        <v>-0</v>
      </c>
      <c r="H23" s="38" t="n">
        <f aca="false">B23+D23+G23</f>
        <v>430321.72482566</v>
      </c>
      <c r="I23" s="24" t="n">
        <f aca="false">C23+E23</f>
        <v>0.8</v>
      </c>
      <c r="J23" s="4" t="n">
        <f aca="false">I23*F23</f>
        <v>2650601.42687257</v>
      </c>
      <c r="K23" s="40" t="n">
        <f aca="false">H23+J23</f>
        <v>3080923.15169823</v>
      </c>
      <c r="L23" s="41" t="n">
        <f aca="false">K23/-W23</f>
        <v>0.506102010191021</v>
      </c>
      <c r="M23" s="4" t="n">
        <f aca="false">U22</f>
        <v>-2964581.99627669</v>
      </c>
      <c r="N23" s="4" t="n">
        <f aca="false">V22</f>
        <v>-3183847.21474487</v>
      </c>
      <c r="O23" s="4" t="n">
        <f aca="false">M23+N23</f>
        <v>-6148429.21102156</v>
      </c>
      <c r="P23" s="5" t="n">
        <f aca="false">P22+1</f>
        <v>20</v>
      </c>
      <c r="Q23" s="3" t="n">
        <f aca="false">$Q$3-P23</f>
        <v>100</v>
      </c>
      <c r="R23" s="38" t="n">
        <f aca="false">T23-S23</f>
        <v>196883.840528151</v>
      </c>
      <c r="S23" s="4" t="n">
        <f aca="false">-CUMIPMT('Valores iniciales'!$B$4/12,$Q$3,-$U$3,$P$4,P23,0)</f>
        <v>1020626.8943276</v>
      </c>
      <c r="T23" s="4" t="n">
        <f aca="false">$T$4*P23</f>
        <v>1217510.73485575</v>
      </c>
      <c r="U23" s="4" t="n">
        <f aca="false">$U$3+R23</f>
        <v>-2953116.15947185</v>
      </c>
      <c r="V23" s="4" t="n">
        <f aca="false">$V$3+S23</f>
        <v>-3134437.51480693</v>
      </c>
      <c r="W23" s="40" t="n">
        <f aca="false">U23+V23</f>
        <v>-6087553.67427878</v>
      </c>
      <c r="X23" s="42"/>
    </row>
    <row r="24" customFormat="false" ht="12.8" hidden="false" customHeight="false" outlineLevel="0" collapsed="false">
      <c r="A24" s="37" t="n">
        <f aca="false">EDATE(A23,1)</f>
        <v>46327</v>
      </c>
      <c r="B24" s="38" t="n">
        <f aca="false">H23</f>
        <v>430321.72482566</v>
      </c>
      <c r="C24" s="39" t="n">
        <f aca="false">I23</f>
        <v>0.8</v>
      </c>
      <c r="D24" s="38" t="n">
        <f aca="false">D23</f>
        <v>-60875.5367427877</v>
      </c>
      <c r="E24" s="23" t="n">
        <v>0</v>
      </c>
      <c r="F24" s="38" t="n">
        <f aca="false">VLOOKUP(A24,db!$B$3:$N$314,4,0)*VLOOKUP(A24,db!$B$3:$N$314,9,0)</f>
        <v>3423239.00651315</v>
      </c>
      <c r="G24" s="38" t="n">
        <f aca="false">-E24*F24</f>
        <v>-0</v>
      </c>
      <c r="H24" s="38" t="n">
        <f aca="false">B24+D24+G24</f>
        <v>369446.188082872</v>
      </c>
      <c r="I24" s="24" t="n">
        <f aca="false">C24+E24</f>
        <v>0.8</v>
      </c>
      <c r="J24" s="4" t="n">
        <f aca="false">I24*F24</f>
        <v>2738591.20521052</v>
      </c>
      <c r="K24" s="40" t="n">
        <f aca="false">H24+J24</f>
        <v>3108037.39329339</v>
      </c>
      <c r="L24" s="41" t="n">
        <f aca="false">K24/-W24</f>
        <v>0.515713187657324</v>
      </c>
      <c r="M24" s="4" t="n">
        <f aca="false">U23</f>
        <v>-2953116.15947185</v>
      </c>
      <c r="N24" s="4" t="n">
        <f aca="false">V23</f>
        <v>-3134437.51480693</v>
      </c>
      <c r="O24" s="4" t="n">
        <f aca="false">M24+N24</f>
        <v>-6087553.67427878</v>
      </c>
      <c r="P24" s="5" t="n">
        <f aca="false">P23+1</f>
        <v>21</v>
      </c>
      <c r="Q24" s="3" t="n">
        <f aca="false">$Q$3-P24</f>
        <v>99</v>
      </c>
      <c r="R24" s="38" t="n">
        <f aca="false">T24-S24</f>
        <v>208540.774613074</v>
      </c>
      <c r="S24" s="4" t="n">
        <f aca="false">-CUMIPMT('Valores iniciales'!$B$4/12,$Q$3,-$U$3,$P$4,P24,0)</f>
        <v>1069845.49698547</v>
      </c>
      <c r="T24" s="4" t="n">
        <f aca="false">$T$4*P24</f>
        <v>1278386.27159854</v>
      </c>
      <c r="U24" s="4" t="n">
        <f aca="false">$U$3+R24</f>
        <v>-2941459.22538693</v>
      </c>
      <c r="V24" s="4" t="n">
        <f aca="false">$V$3+S24</f>
        <v>-3085218.91214906</v>
      </c>
      <c r="W24" s="40" t="n">
        <f aca="false">U24+V24</f>
        <v>-6026678.13753599</v>
      </c>
      <c r="X24" s="42"/>
    </row>
    <row r="25" customFormat="false" ht="12.8" hidden="false" customHeight="false" outlineLevel="0" collapsed="false">
      <c r="A25" s="37" t="n">
        <f aca="false">EDATE(A24,1)</f>
        <v>46357</v>
      </c>
      <c r="B25" s="38" t="n">
        <f aca="false">H24</f>
        <v>369446.188082872</v>
      </c>
      <c r="C25" s="39" t="n">
        <f aca="false">I24</f>
        <v>0.8</v>
      </c>
      <c r="D25" s="38" t="n">
        <f aca="false">D24</f>
        <v>-60875.5367427877</v>
      </c>
      <c r="E25" s="23" t="n">
        <v>0</v>
      </c>
      <c r="F25" s="38" t="n">
        <f aca="false">VLOOKUP(A25,db!$B$3:$N$314,4,0)*VLOOKUP(A25,db!$B$3:$N$314,9,0)</f>
        <v>4305039.08978056</v>
      </c>
      <c r="G25" s="38" t="n">
        <f aca="false">-E25*F25</f>
        <v>-0</v>
      </c>
      <c r="H25" s="38" t="n">
        <f aca="false">B25+D25+G25</f>
        <v>308570.651340085</v>
      </c>
      <c r="I25" s="24" t="n">
        <f aca="false">C25+E25</f>
        <v>0.8</v>
      </c>
      <c r="J25" s="4" t="n">
        <f aca="false">I25*F25</f>
        <v>3444031.27182445</v>
      </c>
      <c r="K25" s="40" t="n">
        <f aca="false">H25+J25</f>
        <v>3752601.92316453</v>
      </c>
      <c r="L25" s="41" t="n">
        <f aca="false">K25/-W25</f>
        <v>0.629018788296079</v>
      </c>
      <c r="M25" s="4" t="n">
        <f aca="false">U24</f>
        <v>-2941459.22538693</v>
      </c>
      <c r="N25" s="4" t="n">
        <f aca="false">V24</f>
        <v>-3085218.91214906</v>
      </c>
      <c r="O25" s="4" t="n">
        <f aca="false">M25+N25</f>
        <v>-6026678.13753599</v>
      </c>
      <c r="P25" s="5" t="n">
        <f aca="false">P24+1</f>
        <v>22</v>
      </c>
      <c r="Q25" s="3" t="n">
        <f aca="false">$Q$3-P25</f>
        <v>98</v>
      </c>
      <c r="R25" s="38" t="n">
        <f aca="false">T25-S25</f>
        <v>220391.990932747</v>
      </c>
      <c r="S25" s="4" t="n">
        <f aca="false">-CUMIPMT('Valores iniciales'!$B$4/12,$Q$3,-$U$3,$P$4,P25,0)</f>
        <v>1118869.81740858</v>
      </c>
      <c r="T25" s="4" t="n">
        <f aca="false">$T$4*P25</f>
        <v>1339261.80834133</v>
      </c>
      <c r="U25" s="4" t="n">
        <f aca="false">$U$3+R25</f>
        <v>-2929608.00906725</v>
      </c>
      <c r="V25" s="4" t="n">
        <f aca="false">$V$3+S25</f>
        <v>-3036194.59172595</v>
      </c>
      <c r="W25" s="40" t="n">
        <f aca="false">U25+V25</f>
        <v>-5965802.6007932</v>
      </c>
      <c r="X25" s="42"/>
    </row>
    <row r="26" customFormat="false" ht="12.8" hidden="false" customHeight="false" outlineLevel="0" collapsed="false">
      <c r="A26" s="37" t="n">
        <f aca="false">EDATE(A25,1)</f>
        <v>46388</v>
      </c>
      <c r="B26" s="38" t="n">
        <f aca="false">H25</f>
        <v>308570.651340085</v>
      </c>
      <c r="C26" s="39" t="n">
        <f aca="false">I25</f>
        <v>0.8</v>
      </c>
      <c r="D26" s="38" t="n">
        <f aca="false">D25</f>
        <v>-60875.5367427877</v>
      </c>
      <c r="E26" s="23" t="n">
        <v>0</v>
      </c>
      <c r="F26" s="38" t="n">
        <f aca="false">VLOOKUP(A26,db!$B$3:$N$314,4,0)*VLOOKUP(A26,db!$B$3:$N$314,9,0)</f>
        <v>4086558.63882274</v>
      </c>
      <c r="G26" s="38" t="n">
        <f aca="false">-E26*F26</f>
        <v>-0</v>
      </c>
      <c r="H26" s="38" t="n">
        <f aca="false">B26+D26+G26</f>
        <v>247695.114597297</v>
      </c>
      <c r="I26" s="24" t="n">
        <f aca="false">C26+E26</f>
        <v>0.8</v>
      </c>
      <c r="J26" s="4" t="n">
        <f aca="false">I26*F26</f>
        <v>3269246.91105819</v>
      </c>
      <c r="K26" s="40" t="n">
        <f aca="false">H26+J26</f>
        <v>3516942.02565549</v>
      </c>
      <c r="L26" s="41" t="n">
        <f aca="false">K26/-W26</f>
        <v>0.595594490415786</v>
      </c>
      <c r="M26" s="4" t="n">
        <f aca="false">U25</f>
        <v>-2929608.00906725</v>
      </c>
      <c r="N26" s="4" t="n">
        <f aca="false">V25</f>
        <v>-3036194.59172595</v>
      </c>
      <c r="O26" s="4" t="n">
        <f aca="false">M26+N26</f>
        <v>-5965802.6007932</v>
      </c>
      <c r="P26" s="5" t="n">
        <f aca="false">P25+1</f>
        <v>23</v>
      </c>
      <c r="Q26" s="3" t="n">
        <f aca="false">$Q$3-P26</f>
        <v>97</v>
      </c>
      <c r="R26" s="38" t="n">
        <f aca="false">T26-S26</f>
        <v>232440.727524413</v>
      </c>
      <c r="S26" s="4" t="n">
        <f aca="false">-CUMIPMT('Valores iniciales'!$B$4/12,$Q$3,-$U$3,$P$4,P26,0)</f>
        <v>1167696.6175597</v>
      </c>
      <c r="T26" s="4" t="n">
        <f aca="false">$T$4*P26</f>
        <v>1400137.34508412</v>
      </c>
      <c r="U26" s="4" t="n">
        <f aca="false">$U$3+R26</f>
        <v>-2917559.27247559</v>
      </c>
      <c r="V26" s="4" t="n">
        <f aca="false">$V$3+S26</f>
        <v>-2987367.79157483</v>
      </c>
      <c r="W26" s="40" t="n">
        <f aca="false">U26+V26</f>
        <v>-5904927.06405041</v>
      </c>
      <c r="X26" s="42"/>
    </row>
    <row r="27" customFormat="false" ht="12.8" hidden="false" customHeight="false" outlineLevel="0" collapsed="false">
      <c r="A27" s="37" t="n">
        <f aca="false">EDATE(A26,1)</f>
        <v>46419</v>
      </c>
      <c r="B27" s="38" t="n">
        <f aca="false">H26</f>
        <v>247695.114597297</v>
      </c>
      <c r="C27" s="39" t="n">
        <f aca="false">I26</f>
        <v>0.8</v>
      </c>
      <c r="D27" s="38" t="n">
        <f aca="false">D26</f>
        <v>-60875.5367427877</v>
      </c>
      <c r="E27" s="23" t="n">
        <v>0</v>
      </c>
      <c r="F27" s="38" t="n">
        <f aca="false">VLOOKUP(A27,db!$B$3:$N$314,4,0)*VLOOKUP(A27,db!$B$3:$N$314,9,0)</f>
        <v>4195166.92156512</v>
      </c>
      <c r="G27" s="38" t="n">
        <f aca="false">-E27*F27</f>
        <v>-0</v>
      </c>
      <c r="H27" s="38" t="n">
        <f aca="false">B27+D27+G27</f>
        <v>186819.577854509</v>
      </c>
      <c r="I27" s="24" t="n">
        <f aca="false">C27+E27</f>
        <v>0.8</v>
      </c>
      <c r="J27" s="4" t="n">
        <f aca="false">I27*F27</f>
        <v>3356133.53725209</v>
      </c>
      <c r="K27" s="40" t="n">
        <f aca="false">H27+J27</f>
        <v>3542953.1151066</v>
      </c>
      <c r="L27" s="41" t="n">
        <f aca="false">K27/-W27</f>
        <v>0.606249465555081</v>
      </c>
      <c r="M27" s="4" t="n">
        <f aca="false">U26</f>
        <v>-2917559.27247559</v>
      </c>
      <c r="N27" s="4" t="n">
        <f aca="false">V26</f>
        <v>-2987367.79157483</v>
      </c>
      <c r="O27" s="4" t="n">
        <f aca="false">M27+N27</f>
        <v>-5904927.06405041</v>
      </c>
      <c r="P27" s="5" t="n">
        <f aca="false">P26+1</f>
        <v>24</v>
      </c>
      <c r="Q27" s="3" t="n">
        <f aca="false">$Q$3-P27</f>
        <v>96</v>
      </c>
      <c r="R27" s="38" t="n">
        <f aca="false">T27-S27</f>
        <v>244690.276392608</v>
      </c>
      <c r="S27" s="4" t="n">
        <f aca="false">-CUMIPMT('Valores iniciales'!$B$4/12,$Q$3,-$U$3,$P$4,P27,0)</f>
        <v>1216322.6054343</v>
      </c>
      <c r="T27" s="4" t="n">
        <f aca="false">$T$4*P27</f>
        <v>1461012.8818269</v>
      </c>
      <c r="U27" s="4" t="n">
        <f aca="false">$U$3+R27</f>
        <v>-2905309.72360739</v>
      </c>
      <c r="V27" s="4" t="n">
        <f aca="false">$V$3+S27</f>
        <v>-2938741.80370023</v>
      </c>
      <c r="W27" s="40" t="n">
        <f aca="false">U27+V27</f>
        <v>-5844051.52730763</v>
      </c>
      <c r="X27" s="42"/>
    </row>
    <row r="28" customFormat="false" ht="12.8" hidden="false" customHeight="false" outlineLevel="0" collapsed="false">
      <c r="A28" s="43" t="n">
        <f aca="false">EDATE(A27,1)</f>
        <v>46447</v>
      </c>
      <c r="B28" s="44" t="n">
        <f aca="false">H27</f>
        <v>186819.577854509</v>
      </c>
      <c r="C28" s="45" t="n">
        <f aca="false">I27</f>
        <v>0.8</v>
      </c>
      <c r="D28" s="44" t="n">
        <f aca="false">D27</f>
        <v>-60875.5367427877</v>
      </c>
      <c r="E28" s="46" t="n">
        <v>-0.6</v>
      </c>
      <c r="F28" s="44" t="n">
        <f aca="false">VLOOKUP(A28,db!$B$3:$N$314,4,0)*VLOOKUP(A28,db!$B$3:$N$314,9,0)</f>
        <v>4760138.3698849</v>
      </c>
      <c r="G28" s="44" t="n">
        <f aca="false">-E28*F28</f>
        <v>2856083.02193094</v>
      </c>
      <c r="H28" s="44" t="n">
        <f aca="false">B28+D28+G28</f>
        <v>2982027.06304266</v>
      </c>
      <c r="I28" s="47" t="n">
        <f aca="false">C28+E28</f>
        <v>0.2</v>
      </c>
      <c r="J28" s="48" t="n">
        <f aca="false">I28*F28</f>
        <v>952027.673976979</v>
      </c>
      <c r="K28" s="49" t="n">
        <f aca="false">H28+J28</f>
        <v>3934054.73701964</v>
      </c>
      <c r="L28" s="50" t="n">
        <f aca="false">K28/-W28</f>
        <v>0.680258519442947</v>
      </c>
      <c r="M28" s="48" t="n">
        <f aca="false">U27</f>
        <v>-2905309.72360739</v>
      </c>
      <c r="N28" s="48" t="n">
        <f aca="false">V27</f>
        <v>-2938741.80370023</v>
      </c>
      <c r="O28" s="48" t="n">
        <f aca="false">M28+N28</f>
        <v>-5844051.52730763</v>
      </c>
      <c r="P28" s="51" t="n">
        <f aca="false">P27+1</f>
        <v>25</v>
      </c>
      <c r="Q28" s="52" t="n">
        <f aca="false">$Q$3-P28</f>
        <v>95</v>
      </c>
      <c r="R28" s="44" t="n">
        <f aca="false">T28-S28</f>
        <v>257143.984408606</v>
      </c>
      <c r="S28" s="48" t="n">
        <f aca="false">-CUMIPMT('Valores iniciales'!$B$4/12,$Q$3,-$U$3,$P$4,P28,0)</f>
        <v>1264744.43416109</v>
      </c>
      <c r="T28" s="48" t="n">
        <f aca="false">$T$4*P28</f>
        <v>1521888.41856969</v>
      </c>
      <c r="U28" s="48" t="n">
        <f aca="false">$U$3+R28</f>
        <v>-2892856.01559139</v>
      </c>
      <c r="V28" s="48" t="n">
        <f aca="false">$V$3+S28</f>
        <v>-2890319.97497344</v>
      </c>
      <c r="W28" s="49" t="n">
        <f aca="false">U28+V28</f>
        <v>-5783175.99056484</v>
      </c>
      <c r="X28" s="53"/>
    </row>
    <row r="29" customFormat="false" ht="12.8" hidden="false" customHeight="false" outlineLevel="0" collapsed="false">
      <c r="A29" s="37" t="n">
        <f aca="false">EDATE(A28,1)</f>
        <v>46478</v>
      </c>
      <c r="B29" s="38" t="n">
        <f aca="false">H28</f>
        <v>2982027.06304266</v>
      </c>
      <c r="C29" s="39" t="n">
        <f aca="false">I28</f>
        <v>0.2</v>
      </c>
      <c r="D29" s="38" t="n">
        <f aca="false">D28</f>
        <v>-60875.5367427877</v>
      </c>
      <c r="E29" s="23" t="n">
        <v>0</v>
      </c>
      <c r="F29" s="38" t="n">
        <f aca="false">VLOOKUP(A29,db!$B$3:$N$314,4,0)*VLOOKUP(A29,db!$B$3:$N$314,9,0)</f>
        <v>3624552.45510532</v>
      </c>
      <c r="G29" s="38" t="n">
        <f aca="false">-E29*F29</f>
        <v>-0</v>
      </c>
      <c r="H29" s="38" t="n">
        <f aca="false">B29+D29+G29</f>
        <v>2921151.52629987</v>
      </c>
      <c r="I29" s="24" t="n">
        <f aca="false">C29+E29</f>
        <v>0.2</v>
      </c>
      <c r="J29" s="4" t="n">
        <f aca="false">I29*F29</f>
        <v>724910.491021065</v>
      </c>
      <c r="K29" s="40" t="n">
        <f aca="false">H29+J29</f>
        <v>3646062.01732094</v>
      </c>
      <c r="L29" s="41" t="n">
        <f aca="false">K29/-W29</f>
        <v>0.637167175464485</v>
      </c>
      <c r="M29" s="4" t="n">
        <f aca="false">U28</f>
        <v>-2892856.01559139</v>
      </c>
      <c r="N29" s="4" t="n">
        <f aca="false">V28</f>
        <v>-2890319.97497344</v>
      </c>
      <c r="O29" s="4" t="n">
        <f aca="false">M29+N29</f>
        <v>-5783175.99056484</v>
      </c>
      <c r="P29" s="5" t="n">
        <f aca="false">P28+1</f>
        <v>26</v>
      </c>
      <c r="Q29" s="3" t="n">
        <f aca="false">$Q$3-P29</f>
        <v>94</v>
      </c>
      <c r="R29" s="38" t="n">
        <f aca="false">T29-S29</f>
        <v>269805.25422487</v>
      </c>
      <c r="S29" s="4" t="n">
        <f aca="false">-CUMIPMT('Valores iniciales'!$B$4/12,$Q$3,-$U$3,$P$4,P29,0)</f>
        <v>1312958.70108761</v>
      </c>
      <c r="T29" s="4" t="n">
        <f aca="false">$T$4*P29</f>
        <v>1582763.95531248</v>
      </c>
      <c r="U29" s="4" t="n">
        <f aca="false">$U$3+R29</f>
        <v>-2880194.74577513</v>
      </c>
      <c r="V29" s="4" t="n">
        <f aca="false">$V$3+S29</f>
        <v>-2842105.70804692</v>
      </c>
      <c r="W29" s="40" t="n">
        <f aca="false">U29+V29</f>
        <v>-5722300.45382205</v>
      </c>
      <c r="X29" s="42"/>
    </row>
    <row r="30" customFormat="false" ht="12.8" hidden="false" customHeight="false" outlineLevel="0" collapsed="false">
      <c r="A30" s="37" t="n">
        <f aca="false">EDATE(A29,1)</f>
        <v>46508</v>
      </c>
      <c r="B30" s="38" t="n">
        <f aca="false">H29</f>
        <v>2921151.52629987</v>
      </c>
      <c r="C30" s="39" t="n">
        <f aca="false">I29</f>
        <v>0.2</v>
      </c>
      <c r="D30" s="38" t="n">
        <f aca="false">D29</f>
        <v>-60875.5367427877</v>
      </c>
      <c r="E30" s="23" t="n">
        <v>0</v>
      </c>
      <c r="F30" s="38" t="n">
        <f aca="false">VLOOKUP(A30,db!$B$3:$N$314,4,0)*VLOOKUP(A30,db!$B$3:$N$314,9,0)</f>
        <v>5040809.89263319</v>
      </c>
      <c r="G30" s="38" t="n">
        <f aca="false">-E30*F30</f>
        <v>-0</v>
      </c>
      <c r="H30" s="38" t="n">
        <f aca="false">B30+D30+G30</f>
        <v>2860275.98955708</v>
      </c>
      <c r="I30" s="24" t="n">
        <f aca="false">C30+E30</f>
        <v>0.2</v>
      </c>
      <c r="J30" s="4" t="n">
        <f aca="false">I30*F30</f>
        <v>1008161.97852664</v>
      </c>
      <c r="K30" s="40" t="n">
        <f aca="false">H30+J30</f>
        <v>3868437.96808372</v>
      </c>
      <c r="L30" s="41" t="n">
        <f aca="false">K30/-W30</f>
        <v>0.683297584043463</v>
      </c>
      <c r="M30" s="4" t="n">
        <f aca="false">U29</f>
        <v>-2880194.74577513</v>
      </c>
      <c r="N30" s="4" t="n">
        <f aca="false">V29</f>
        <v>-2842105.70804692</v>
      </c>
      <c r="O30" s="4" t="n">
        <f aca="false">M30+N30</f>
        <v>-5722300.45382205</v>
      </c>
      <c r="P30" s="5" t="n">
        <f aca="false">P29+1</f>
        <v>27</v>
      </c>
      <c r="Q30" s="3" t="n">
        <f aca="false">$Q$3-P30</f>
        <v>93</v>
      </c>
      <c r="R30" s="38" t="n">
        <f aca="false">T30-S30</f>
        <v>282677.545204739</v>
      </c>
      <c r="S30" s="4" t="n">
        <f aca="false">-CUMIPMT('Valores iniciales'!$B$4/12,$Q$3,-$U$3,$P$4,P30,0)</f>
        <v>1360961.94685053</v>
      </c>
      <c r="T30" s="4" t="n">
        <f aca="false">$T$4*P30</f>
        <v>1643639.49205527</v>
      </c>
      <c r="U30" s="4" t="n">
        <f aca="false">$U$3+R30</f>
        <v>-2867322.45479526</v>
      </c>
      <c r="V30" s="4" t="n">
        <f aca="false">$V$3+S30</f>
        <v>-2794102.462284</v>
      </c>
      <c r="W30" s="40" t="n">
        <f aca="false">U30+V30</f>
        <v>-5661424.91707926</v>
      </c>
      <c r="X30" s="42"/>
    </row>
    <row r="31" customFormat="false" ht="12.8" hidden="false" customHeight="false" outlineLevel="0" collapsed="false">
      <c r="A31" s="37" t="n">
        <f aca="false">EDATE(A30,1)</f>
        <v>46539</v>
      </c>
      <c r="B31" s="38" t="n">
        <f aca="false">H30</f>
        <v>2860275.98955708</v>
      </c>
      <c r="C31" s="39" t="n">
        <f aca="false">I30</f>
        <v>0.2</v>
      </c>
      <c r="D31" s="38" t="n">
        <f aca="false">D30</f>
        <v>-60875.5367427877</v>
      </c>
      <c r="E31" s="23" t="n">
        <v>0</v>
      </c>
      <c r="F31" s="38" t="n">
        <f aca="false">VLOOKUP(A31,db!$B$3:$N$314,4,0)*VLOOKUP(A31,db!$B$3:$N$314,9,0)</f>
        <v>4206258.9290228</v>
      </c>
      <c r="G31" s="38" t="n">
        <f aca="false">-E31*F31</f>
        <v>-0</v>
      </c>
      <c r="H31" s="38" t="n">
        <f aca="false">B31+D31+G31</f>
        <v>2799400.4528143</v>
      </c>
      <c r="I31" s="24" t="n">
        <f aca="false">C31+E31</f>
        <v>0.2</v>
      </c>
      <c r="J31" s="4" t="n">
        <f aca="false">I31*F31</f>
        <v>841251.785804561</v>
      </c>
      <c r="K31" s="40" t="n">
        <f aca="false">H31+J31</f>
        <v>3640652.23861886</v>
      </c>
      <c r="L31" s="41" t="n">
        <f aca="false">K31/-W31</f>
        <v>0.650052698651525</v>
      </c>
      <c r="M31" s="4" t="n">
        <f aca="false">U30</f>
        <v>-2867322.45479526</v>
      </c>
      <c r="N31" s="4" t="n">
        <f aca="false">V30</f>
        <v>-2794102.462284</v>
      </c>
      <c r="O31" s="4" t="n">
        <f aca="false">M31+N31</f>
        <v>-5661424.91707926</v>
      </c>
      <c r="P31" s="5" t="n">
        <f aca="false">P30+1</f>
        <v>28</v>
      </c>
      <c r="Q31" s="3" t="n">
        <f aca="false">$Q$3-P31</f>
        <v>92</v>
      </c>
      <c r="R31" s="38" t="n">
        <f aca="false">T31-S31</f>
        <v>295764.374367605</v>
      </c>
      <c r="S31" s="4" t="n">
        <f aca="false">-CUMIPMT('Valores iniciales'!$B$4/12,$Q$3,-$U$3,$P$4,P31,0)</f>
        <v>1408750.65443045</v>
      </c>
      <c r="T31" s="4" t="n">
        <f aca="false">$T$4*P31</f>
        <v>1704515.02879805</v>
      </c>
      <c r="U31" s="4" t="n">
        <f aca="false">$U$3+R31</f>
        <v>-2854235.6256324</v>
      </c>
      <c r="V31" s="4" t="n">
        <f aca="false">$V$3+S31</f>
        <v>-2746313.75470408</v>
      </c>
      <c r="W31" s="40" t="n">
        <f aca="false">U31+V31</f>
        <v>-5600549.38033648</v>
      </c>
      <c r="X31" s="42"/>
    </row>
    <row r="32" customFormat="false" ht="12.8" hidden="false" customHeight="false" outlineLevel="0" collapsed="false">
      <c r="A32" s="37" t="n">
        <f aca="false">EDATE(A31,1)</f>
        <v>46569</v>
      </c>
      <c r="B32" s="38" t="n">
        <f aca="false">H31</f>
        <v>2799400.4528143</v>
      </c>
      <c r="C32" s="39" t="n">
        <f aca="false">I31</f>
        <v>0.2</v>
      </c>
      <c r="D32" s="38" t="n">
        <f aca="false">D31</f>
        <v>-60875.5367427877</v>
      </c>
      <c r="E32" s="23" t="n">
        <v>0</v>
      </c>
      <c r="F32" s="38" t="n">
        <f aca="false">VLOOKUP(A32,db!$B$3:$N$314,4,0)*VLOOKUP(A32,db!$B$3:$N$314,9,0)</f>
        <v>4082670.48628762</v>
      </c>
      <c r="G32" s="38" t="n">
        <f aca="false">-E32*F32</f>
        <v>-0</v>
      </c>
      <c r="H32" s="38" t="n">
        <f aca="false">B32+D32+G32</f>
        <v>2738524.91607151</v>
      </c>
      <c r="I32" s="24" t="n">
        <f aca="false">C32+E32</f>
        <v>0.2</v>
      </c>
      <c r="J32" s="4" t="n">
        <f aca="false">I32*F32</f>
        <v>816534.097257523</v>
      </c>
      <c r="K32" s="40" t="n">
        <f aca="false">H32+J32</f>
        <v>3555059.01332903</v>
      </c>
      <c r="L32" s="41" t="n">
        <f aca="false">K32/-W32</f>
        <v>0.641745184590651</v>
      </c>
      <c r="M32" s="4" t="n">
        <f aca="false">U31</f>
        <v>-2854235.6256324</v>
      </c>
      <c r="N32" s="4" t="n">
        <f aca="false">V31</f>
        <v>-2746313.75470408</v>
      </c>
      <c r="O32" s="4" t="n">
        <f aca="false">M32+N32</f>
        <v>-5600549.38033648</v>
      </c>
      <c r="P32" s="5" t="n">
        <f aca="false">P31+1</f>
        <v>29</v>
      </c>
      <c r="Q32" s="3" t="n">
        <f aca="false">$Q$3-P32</f>
        <v>91</v>
      </c>
      <c r="R32" s="38" t="n">
        <f aca="false">T32-S32</f>
        <v>309069.317349853</v>
      </c>
      <c r="S32" s="4" t="n">
        <f aca="false">-CUMIPMT('Valores iniciales'!$B$4/12,$Q$3,-$U$3,$P$4,P32,0)</f>
        <v>1456321.24819099</v>
      </c>
      <c r="T32" s="4" t="n">
        <f aca="false">$T$4*P32</f>
        <v>1765390.56554084</v>
      </c>
      <c r="U32" s="4" t="n">
        <f aca="false">$U$3+R32</f>
        <v>-2840930.68265015</v>
      </c>
      <c r="V32" s="4" t="n">
        <f aca="false">$V$3+S32</f>
        <v>-2698743.16094354</v>
      </c>
      <c r="W32" s="40" t="n">
        <f aca="false">U32+V32</f>
        <v>-5539673.84359369</v>
      </c>
      <c r="X32" s="42"/>
    </row>
    <row r="33" customFormat="false" ht="12.8" hidden="false" customHeight="false" outlineLevel="0" collapsed="false">
      <c r="A33" s="37" t="n">
        <f aca="false">EDATE(A32,1)</f>
        <v>46600</v>
      </c>
      <c r="B33" s="38" t="n">
        <f aca="false">H32</f>
        <v>2738524.91607151</v>
      </c>
      <c r="C33" s="39" t="n">
        <f aca="false">I32</f>
        <v>0.2</v>
      </c>
      <c r="D33" s="38" t="n">
        <f aca="false">D32</f>
        <v>-60875.5367427877</v>
      </c>
      <c r="E33" s="23" t="n">
        <v>0</v>
      </c>
      <c r="F33" s="38" t="n">
        <f aca="false">VLOOKUP(A33,db!$B$3:$N$314,4,0)*VLOOKUP(A33,db!$B$3:$N$314,9,0)</f>
        <v>4126692.5507336</v>
      </c>
      <c r="G33" s="38" t="n">
        <f aca="false">-E33*F33</f>
        <v>-0</v>
      </c>
      <c r="H33" s="38" t="n">
        <f aca="false">B33+D33+G33</f>
        <v>2677649.37932872</v>
      </c>
      <c r="I33" s="24" t="n">
        <f aca="false">C33+E33</f>
        <v>0.2</v>
      </c>
      <c r="J33" s="4" t="n">
        <f aca="false">I33*F33</f>
        <v>825338.510146721</v>
      </c>
      <c r="K33" s="40" t="n">
        <f aca="false">H33+J33</f>
        <v>3502987.88947544</v>
      </c>
      <c r="L33" s="41" t="n">
        <f aca="false">K33/-W33</f>
        <v>0.63937157261204</v>
      </c>
      <c r="M33" s="4" t="n">
        <f aca="false">U32</f>
        <v>-2840930.68265015</v>
      </c>
      <c r="N33" s="4" t="n">
        <f aca="false">V32</f>
        <v>-2698743.16094354</v>
      </c>
      <c r="O33" s="4" t="n">
        <f aca="false">M33+N33</f>
        <v>-5539673.84359369</v>
      </c>
      <c r="P33" s="5" t="n">
        <f aca="false">P32+1</f>
        <v>30</v>
      </c>
      <c r="Q33" s="3" t="n">
        <f aca="false">$Q$3-P33</f>
        <v>90</v>
      </c>
      <c r="R33" s="38" t="n">
        <f aca="false">T33-S33</f>
        <v>322596.009381805</v>
      </c>
      <c r="S33" s="4" t="n">
        <f aca="false">-CUMIPMT('Valores iniciales'!$B$4/12,$Q$3,-$U$3,$P$4,P33,0)</f>
        <v>1503670.09290182</v>
      </c>
      <c r="T33" s="4" t="n">
        <f aca="false">$T$4*P33</f>
        <v>1826266.10228363</v>
      </c>
      <c r="U33" s="4" t="n">
        <f aca="false">$U$3+R33</f>
        <v>-2827403.9906182</v>
      </c>
      <c r="V33" s="4" t="n">
        <f aca="false">$V$3+S33</f>
        <v>-2651394.31623271</v>
      </c>
      <c r="W33" s="40" t="n">
        <f aca="false">U33+V33</f>
        <v>-5478798.3068509</v>
      </c>
      <c r="X33" s="42"/>
    </row>
    <row r="34" customFormat="false" ht="12.8" hidden="false" customHeight="false" outlineLevel="0" collapsed="false">
      <c r="A34" s="37" t="n">
        <f aca="false">EDATE(A33,1)</f>
        <v>46631</v>
      </c>
      <c r="B34" s="38" t="n">
        <f aca="false">H33</f>
        <v>2677649.37932872</v>
      </c>
      <c r="C34" s="39" t="n">
        <f aca="false">I33</f>
        <v>0.2</v>
      </c>
      <c r="D34" s="38" t="n">
        <f aca="false">D33</f>
        <v>-60875.5367427877</v>
      </c>
      <c r="E34" s="23" t="n">
        <v>0</v>
      </c>
      <c r="F34" s="38" t="n">
        <f aca="false">VLOOKUP(A34,db!$B$3:$N$314,4,0)*VLOOKUP(A34,db!$B$3:$N$314,9,0)</f>
        <v>4824762.84149416</v>
      </c>
      <c r="G34" s="38" t="n">
        <f aca="false">-E34*F34</f>
        <v>-0</v>
      </c>
      <c r="H34" s="38" t="n">
        <f aca="false">B34+D34+G34</f>
        <v>2616773.84258593</v>
      </c>
      <c r="I34" s="24" t="n">
        <f aca="false">C34+E34</f>
        <v>0.2</v>
      </c>
      <c r="J34" s="4" t="n">
        <f aca="false">I34*F34</f>
        <v>964952.568298832</v>
      </c>
      <c r="K34" s="40" t="n">
        <f aca="false">H34+J34</f>
        <v>3581726.41088476</v>
      </c>
      <c r="L34" s="41" t="n">
        <f aca="false">K34/-W34</f>
        <v>0.661088495141708</v>
      </c>
      <c r="M34" s="4" t="n">
        <f aca="false">U33</f>
        <v>-2827403.9906182</v>
      </c>
      <c r="N34" s="4" t="n">
        <f aca="false">V33</f>
        <v>-2651394.31623271</v>
      </c>
      <c r="O34" s="4" t="n">
        <f aca="false">M34+N34</f>
        <v>-5478798.3068509</v>
      </c>
      <c r="P34" s="5" t="n">
        <f aca="false">P33+1</f>
        <v>31</v>
      </c>
      <c r="Q34" s="3" t="n">
        <f aca="false">$Q$3-P34</f>
        <v>89</v>
      </c>
      <c r="R34" s="38" t="n">
        <f aca="false">T34-S34</f>
        <v>336348.146280956</v>
      </c>
      <c r="S34" s="4" t="n">
        <f aca="false">-CUMIPMT('Valores iniciales'!$B$4/12,$Q$3,-$U$3,$P$4,P34,0)</f>
        <v>1550793.49274546</v>
      </c>
      <c r="T34" s="4" t="n">
        <f aca="false">$T$4*P34</f>
        <v>1887141.63902642</v>
      </c>
      <c r="U34" s="4" t="n">
        <f aca="false">$U$3+R34</f>
        <v>-2813651.85371904</v>
      </c>
      <c r="V34" s="4" t="n">
        <f aca="false">$V$3+S34</f>
        <v>-2604270.91638907</v>
      </c>
      <c r="W34" s="40" t="n">
        <f aca="false">U34+V34</f>
        <v>-5417922.77010811</v>
      </c>
      <c r="X34" s="42"/>
    </row>
    <row r="35" customFormat="false" ht="12.8" hidden="false" customHeight="false" outlineLevel="0" collapsed="false">
      <c r="A35" s="37" t="n">
        <f aca="false">EDATE(A34,1)</f>
        <v>46661</v>
      </c>
      <c r="B35" s="38" t="n">
        <f aca="false">H34</f>
        <v>2616773.84258593</v>
      </c>
      <c r="C35" s="39" t="n">
        <f aca="false">I34</f>
        <v>0.2</v>
      </c>
      <c r="D35" s="38" t="n">
        <f aca="false">D34</f>
        <v>-60875.5367427877</v>
      </c>
      <c r="E35" s="23" t="n">
        <v>0</v>
      </c>
      <c r="F35" s="38" t="n">
        <f aca="false">VLOOKUP(A35,db!$B$3:$N$314,4,0)*VLOOKUP(A35,db!$B$3:$N$314,9,0)</f>
        <v>4425454.90331892</v>
      </c>
      <c r="G35" s="38" t="n">
        <f aca="false">-E35*F35</f>
        <v>-0</v>
      </c>
      <c r="H35" s="38" t="n">
        <f aca="false">B35+D35+G35</f>
        <v>2555898.30584314</v>
      </c>
      <c r="I35" s="24" t="n">
        <f aca="false">C35+E35</f>
        <v>0.2</v>
      </c>
      <c r="J35" s="4" t="n">
        <f aca="false">I35*F35</f>
        <v>885090.980663785</v>
      </c>
      <c r="K35" s="40" t="n">
        <f aca="false">H35+J35</f>
        <v>3440989.28650693</v>
      </c>
      <c r="L35" s="41" t="n">
        <f aca="false">K35/-W35</f>
        <v>0.642329465582344</v>
      </c>
      <c r="M35" s="4" t="n">
        <f aca="false">U34</f>
        <v>-2813651.85371904</v>
      </c>
      <c r="N35" s="4" t="n">
        <f aca="false">V34</f>
        <v>-2604270.91638907</v>
      </c>
      <c r="O35" s="4" t="n">
        <f aca="false">M35+N35</f>
        <v>-5417922.77010811</v>
      </c>
      <c r="P35" s="5" t="n">
        <f aca="false">P34+1</f>
        <v>32</v>
      </c>
      <c r="Q35" s="3" t="n">
        <f aca="false">$Q$3-P35</f>
        <v>88</v>
      </c>
      <c r="R35" s="38" t="n">
        <f aca="false">T35-S35</f>
        <v>350329.485461759</v>
      </c>
      <c r="S35" s="4" t="n">
        <f aca="false">-CUMIPMT('Valores iniciales'!$B$4/12,$Q$3,-$U$3,$P$4,P35,0)</f>
        <v>1597687.69030744</v>
      </c>
      <c r="T35" s="4" t="n">
        <f aca="false">$T$4*P35</f>
        <v>1948017.1757692</v>
      </c>
      <c r="U35" s="4" t="n">
        <f aca="false">$U$3+R35</f>
        <v>-2799670.51453824</v>
      </c>
      <c r="V35" s="4" t="n">
        <f aca="false">$V$3+S35</f>
        <v>-2557376.71882708</v>
      </c>
      <c r="W35" s="40" t="n">
        <f aca="false">U35+V35</f>
        <v>-5357047.23336533</v>
      </c>
      <c r="X35" s="42"/>
    </row>
    <row r="36" customFormat="false" ht="12.8" hidden="false" customHeight="false" outlineLevel="0" collapsed="false">
      <c r="A36" s="37" t="n">
        <f aca="false">EDATE(A35,1)</f>
        <v>46692</v>
      </c>
      <c r="B36" s="38" t="n">
        <f aca="false">H35</f>
        <v>2555898.30584314</v>
      </c>
      <c r="C36" s="39" t="n">
        <f aca="false">I35</f>
        <v>0.2</v>
      </c>
      <c r="D36" s="38" t="n">
        <f aca="false">D35</f>
        <v>-60875.5367427877</v>
      </c>
      <c r="E36" s="23" t="n">
        <v>0</v>
      </c>
      <c r="F36" s="38" t="n">
        <f aca="false">VLOOKUP(A36,db!$B$3:$N$314,4,0)*VLOOKUP(A36,db!$B$3:$N$314,9,0)</f>
        <v>4573372.37928831</v>
      </c>
      <c r="G36" s="38" t="n">
        <f aca="false">-E36*F36</f>
        <v>-0</v>
      </c>
      <c r="H36" s="38" t="n">
        <f aca="false">B36+D36+G36</f>
        <v>2495022.76910036</v>
      </c>
      <c r="I36" s="24" t="n">
        <f aca="false">C36+E36</f>
        <v>0.2</v>
      </c>
      <c r="J36" s="4" t="n">
        <f aca="false">I36*F36</f>
        <v>914674.475857663</v>
      </c>
      <c r="K36" s="40" t="n">
        <f aca="false">H36+J36</f>
        <v>3409697.24495802</v>
      </c>
      <c r="L36" s="41" t="n">
        <f aca="false">K36/-W36</f>
        <v>0.643804136322174</v>
      </c>
      <c r="M36" s="4" t="n">
        <f aca="false">U35</f>
        <v>-2799670.51453824</v>
      </c>
      <c r="N36" s="4" t="n">
        <f aca="false">V35</f>
        <v>-2557376.71882708</v>
      </c>
      <c r="O36" s="4" t="n">
        <f aca="false">M36+N36</f>
        <v>-5357047.23336533</v>
      </c>
      <c r="P36" s="5" t="n">
        <f aca="false">P35+1</f>
        <v>33</v>
      </c>
      <c r="Q36" s="3" t="n">
        <f aca="false">$Q$3-P36</f>
        <v>87</v>
      </c>
      <c r="R36" s="38" t="n">
        <f aca="false">T36-S36</f>
        <v>364543.846962243</v>
      </c>
      <c r="S36" s="4" t="n">
        <f aca="false">-CUMIPMT('Valores iniciales'!$B$4/12,$Q$3,-$U$3,$P$4,P36,0)</f>
        <v>1644348.86554975</v>
      </c>
      <c r="T36" s="4" t="n">
        <f aca="false">$T$4*P36</f>
        <v>2008892.71251199</v>
      </c>
      <c r="U36" s="4" t="n">
        <f aca="false">$U$3+R36</f>
        <v>-2785456.15303776</v>
      </c>
      <c r="V36" s="4" t="n">
        <f aca="false">$V$3+S36</f>
        <v>-2510715.54358478</v>
      </c>
      <c r="W36" s="40" t="n">
        <f aca="false">U36+V36</f>
        <v>-5296171.69662254</v>
      </c>
      <c r="X36" s="42"/>
    </row>
    <row r="37" customFormat="false" ht="12.8" hidden="false" customHeight="false" outlineLevel="0" collapsed="false">
      <c r="A37" s="37" t="n">
        <f aca="false">EDATE(A36,1)</f>
        <v>46722</v>
      </c>
      <c r="B37" s="38" t="n">
        <f aca="false">H36</f>
        <v>2495022.76910036</v>
      </c>
      <c r="C37" s="39" t="n">
        <f aca="false">I36</f>
        <v>0.2</v>
      </c>
      <c r="D37" s="38" t="n">
        <f aca="false">D36</f>
        <v>-60875.5367427877</v>
      </c>
      <c r="E37" s="23" t="n">
        <v>0</v>
      </c>
      <c r="F37" s="38" t="n">
        <f aca="false">VLOOKUP(A37,db!$B$3:$N$314,4,0)*VLOOKUP(A37,db!$B$3:$N$314,9,0)</f>
        <v>5720174.01926479</v>
      </c>
      <c r="G37" s="38" t="n">
        <f aca="false">-E37*F37</f>
        <v>-0</v>
      </c>
      <c r="H37" s="38" t="n">
        <f aca="false">B37+D37+G37</f>
        <v>2434147.23235757</v>
      </c>
      <c r="I37" s="24" t="n">
        <f aca="false">C37+E37</f>
        <v>0.2</v>
      </c>
      <c r="J37" s="4" t="n">
        <f aca="false">I37*F37</f>
        <v>1144034.80385296</v>
      </c>
      <c r="K37" s="40" t="n">
        <f aca="false">H37+J37</f>
        <v>3578182.03621053</v>
      </c>
      <c r="L37" s="41" t="n">
        <f aca="false">K37/-W37</f>
        <v>0.683472706593301</v>
      </c>
      <c r="M37" s="4" t="n">
        <f aca="false">U36</f>
        <v>-2785456.15303776</v>
      </c>
      <c r="N37" s="4" t="n">
        <f aca="false">V36</f>
        <v>-2510715.54358478</v>
      </c>
      <c r="O37" s="4" t="n">
        <f aca="false">M37+N37</f>
        <v>-5296171.69662254</v>
      </c>
      <c r="P37" s="5" t="n">
        <f aca="false">P36+1</f>
        <v>34</v>
      </c>
      <c r="Q37" s="3" t="n">
        <f aca="false">$Q$3-P37</f>
        <v>86</v>
      </c>
      <c r="R37" s="38" t="n">
        <f aca="false">T37-S37</f>
        <v>378995.114487734</v>
      </c>
      <c r="S37" s="4" t="n">
        <f aca="false">-CUMIPMT('Valores iniciales'!$B$4/12,$Q$3,-$U$3,$P$4,P37,0)</f>
        <v>1690773.13476704</v>
      </c>
      <c r="T37" s="4" t="n">
        <f aca="false">$T$4*P37</f>
        <v>2069768.24925478</v>
      </c>
      <c r="U37" s="4" t="n">
        <f aca="false">$U$3+R37</f>
        <v>-2771004.88551227</v>
      </c>
      <c r="V37" s="4" t="n">
        <f aca="false">$V$3+S37</f>
        <v>-2464291.27436748</v>
      </c>
      <c r="W37" s="40" t="n">
        <f aca="false">U37+V37</f>
        <v>-5235296.15987975</v>
      </c>
      <c r="X37" s="42"/>
    </row>
    <row r="38" customFormat="false" ht="12.8" hidden="false" customHeight="false" outlineLevel="0" collapsed="false">
      <c r="A38" s="37" t="n">
        <f aca="false">EDATE(A37,1)</f>
        <v>46753</v>
      </c>
      <c r="B38" s="38" t="n">
        <f aca="false">H37</f>
        <v>2434147.23235757</v>
      </c>
      <c r="C38" s="39" t="n">
        <f aca="false">I37</f>
        <v>0.2</v>
      </c>
      <c r="D38" s="38" t="n">
        <f aca="false">D37</f>
        <v>-60875.5367427877</v>
      </c>
      <c r="E38" s="23" t="n">
        <v>0</v>
      </c>
      <c r="F38" s="38" t="n">
        <f aca="false">VLOOKUP(A38,db!$B$3:$N$314,4,0)*VLOOKUP(A38,db!$B$3:$N$314,9,0)</f>
        <v>5410063.12004818</v>
      </c>
      <c r="G38" s="38" t="n">
        <f aca="false">-E38*F38</f>
        <v>-0</v>
      </c>
      <c r="H38" s="38" t="n">
        <f aca="false">B38+D38+G38</f>
        <v>2373271.69561478</v>
      </c>
      <c r="I38" s="24" t="n">
        <f aca="false">C38+E38</f>
        <v>0.2</v>
      </c>
      <c r="J38" s="4" t="n">
        <f aca="false">I38*F38</f>
        <v>1082012.62400964</v>
      </c>
      <c r="K38" s="40" t="n">
        <f aca="false">H38+J38</f>
        <v>3455284.31962442</v>
      </c>
      <c r="L38" s="41" t="n">
        <f aca="false">K38/-W38</f>
        <v>0.667762551844823</v>
      </c>
      <c r="M38" s="4" t="n">
        <f aca="false">U37</f>
        <v>-2771004.88551227</v>
      </c>
      <c r="N38" s="4" t="n">
        <f aca="false">V37</f>
        <v>-2464291.27436748</v>
      </c>
      <c r="O38" s="4" t="n">
        <f aca="false">M38+N38</f>
        <v>-5235296.15987975</v>
      </c>
      <c r="P38" s="5" t="n">
        <f aca="false">P37+1</f>
        <v>35</v>
      </c>
      <c r="Q38" s="3" t="n">
        <f aca="false">$Q$3-P38</f>
        <v>85</v>
      </c>
      <c r="R38" s="38" t="n">
        <f aca="false">T38-S38</f>
        <v>393687.236471985</v>
      </c>
      <c r="S38" s="4" t="n">
        <f aca="false">-CUMIPMT('Valores iniciales'!$B$4/12,$Q$3,-$U$3,$P$4,P38,0)</f>
        <v>1736956.54952558</v>
      </c>
      <c r="T38" s="4" t="n">
        <f aca="false">$T$4*P38</f>
        <v>2130643.78599757</v>
      </c>
      <c r="U38" s="4" t="n">
        <f aca="false">$U$3+R38</f>
        <v>-2756312.76352802</v>
      </c>
      <c r="V38" s="4" t="n">
        <f aca="false">$V$3+S38</f>
        <v>-2418107.85960895</v>
      </c>
      <c r="W38" s="40" t="n">
        <f aca="false">U38+V38</f>
        <v>-5174420.62313696</v>
      </c>
      <c r="X38" s="42"/>
    </row>
    <row r="39" customFormat="false" ht="12.8" hidden="false" customHeight="false" outlineLevel="0" collapsed="false">
      <c r="A39" s="37" t="n">
        <f aca="false">EDATE(A38,1)</f>
        <v>46784</v>
      </c>
      <c r="B39" s="38" t="n">
        <f aca="false">H38</f>
        <v>2373271.69561478</v>
      </c>
      <c r="C39" s="39" t="n">
        <f aca="false">I38</f>
        <v>0.2</v>
      </c>
      <c r="D39" s="38" t="n">
        <f aca="false">D38</f>
        <v>-60875.5367427877</v>
      </c>
      <c r="E39" s="23" t="n">
        <v>0</v>
      </c>
      <c r="F39" s="38" t="n">
        <f aca="false">VLOOKUP(A39,db!$B$3:$N$314,4,0)*VLOOKUP(A39,db!$B$3:$N$314,9,0)</f>
        <v>5419410.35966157</v>
      </c>
      <c r="G39" s="38" t="n">
        <f aca="false">-E39*F39</f>
        <v>-0</v>
      </c>
      <c r="H39" s="38" t="n">
        <f aca="false">B39+D39+G39</f>
        <v>2312396.15887199</v>
      </c>
      <c r="I39" s="24" t="n">
        <f aca="false">C39+E39</f>
        <v>0.2</v>
      </c>
      <c r="J39" s="4" t="n">
        <f aca="false">I39*F39</f>
        <v>1083882.07193232</v>
      </c>
      <c r="K39" s="40" t="n">
        <f aca="false">H39+J39</f>
        <v>3396278.23080431</v>
      </c>
      <c r="L39" s="41" t="n">
        <f aca="false">K39/-W39</f>
        <v>0.664172931581444</v>
      </c>
      <c r="M39" s="4" t="n">
        <f aca="false">U38</f>
        <v>-2756312.76352802</v>
      </c>
      <c r="N39" s="4" t="n">
        <f aca="false">V38</f>
        <v>-2418107.85960895</v>
      </c>
      <c r="O39" s="4" t="n">
        <f aca="false">M39+N39</f>
        <v>-5174420.62313696</v>
      </c>
      <c r="P39" s="5" t="n">
        <f aca="false">P38+1</f>
        <v>36</v>
      </c>
      <c r="Q39" s="3" t="n">
        <f aca="false">$Q$3-P39</f>
        <v>84</v>
      </c>
      <c r="R39" s="38" t="n">
        <f aca="false">T39-S39</f>
        <v>408624.227155972</v>
      </c>
      <c r="S39" s="4" t="n">
        <f aca="false">-CUMIPMT('Valores iniciales'!$B$4/12,$Q$3,-$U$3,$P$4,P39,0)</f>
        <v>1782895.09558438</v>
      </c>
      <c r="T39" s="4" t="n">
        <f aca="false">$T$4*P39</f>
        <v>2191519.32274035</v>
      </c>
      <c r="U39" s="4" t="n">
        <f aca="false">$U$3+R39</f>
        <v>-2741375.77284403</v>
      </c>
      <c r="V39" s="4" t="n">
        <f aca="false">$V$3+S39</f>
        <v>-2372169.31355015</v>
      </c>
      <c r="W39" s="40" t="n">
        <f aca="false">U39+V39</f>
        <v>-5113545.08639418</v>
      </c>
      <c r="X39" s="42"/>
    </row>
    <row r="40" customFormat="false" ht="12.8" hidden="false" customHeight="false" outlineLevel="0" collapsed="false">
      <c r="A40" s="37" t="n">
        <f aca="false">EDATE(A39,1)</f>
        <v>46813</v>
      </c>
      <c r="B40" s="38" t="n">
        <f aca="false">H39</f>
        <v>2312396.15887199</v>
      </c>
      <c r="C40" s="39" t="n">
        <f aca="false">I39</f>
        <v>0.2</v>
      </c>
      <c r="D40" s="38" t="n">
        <f aca="false">D39</f>
        <v>-60875.5367427877</v>
      </c>
      <c r="E40" s="23" t="n">
        <v>0</v>
      </c>
      <c r="F40" s="38" t="n">
        <f aca="false">VLOOKUP(A40,db!$B$3:$N$314,4,0)*VLOOKUP(A40,db!$B$3:$N$314,9,0)</f>
        <v>6143836.88666452</v>
      </c>
      <c r="G40" s="38" t="n">
        <f aca="false">-E40*F40</f>
        <v>-0</v>
      </c>
      <c r="H40" s="38" t="n">
        <f aca="false">B40+D40+G40</f>
        <v>2251520.62212921</v>
      </c>
      <c r="I40" s="24" t="n">
        <f aca="false">C40+E40</f>
        <v>0.2</v>
      </c>
      <c r="J40" s="4" t="n">
        <f aca="false">I40*F40</f>
        <v>1228767.37733291</v>
      </c>
      <c r="K40" s="40" t="n">
        <f aca="false">H40+J40</f>
        <v>3480287.99946211</v>
      </c>
      <c r="L40" s="41" t="n">
        <f aca="false">K40/-W40</f>
        <v>0.688801823523613</v>
      </c>
      <c r="M40" s="4" t="n">
        <f aca="false">U39</f>
        <v>-2741375.77284403</v>
      </c>
      <c r="N40" s="4" t="n">
        <f aca="false">V39</f>
        <v>-2372169.31355015</v>
      </c>
      <c r="O40" s="4" t="n">
        <f aca="false">M40+N40</f>
        <v>-5113545.08639418</v>
      </c>
      <c r="P40" s="5" t="n">
        <f aca="false">P39+1</f>
        <v>37</v>
      </c>
      <c r="Q40" s="3" t="n">
        <f aca="false">$Q$3-P40</f>
        <v>83</v>
      </c>
      <c r="R40" s="38" t="n">
        <f aca="false">T40-S40</f>
        <v>423810.167684692</v>
      </c>
      <c r="S40" s="4" t="n">
        <f aca="false">-CUMIPMT('Valores iniciales'!$B$4/12,$Q$3,-$U$3,$P$4,P40,0)</f>
        <v>1828584.69179845</v>
      </c>
      <c r="T40" s="4" t="n">
        <f aca="false">$T$4*P40</f>
        <v>2252394.85948314</v>
      </c>
      <c r="U40" s="4" t="n">
        <f aca="false">$U$3+R40</f>
        <v>-2726189.83231531</v>
      </c>
      <c r="V40" s="4" t="n">
        <f aca="false">$V$3+S40</f>
        <v>-2326479.71733608</v>
      </c>
      <c r="W40" s="40" t="n">
        <f aca="false">U40+V40</f>
        <v>-5052669.54965139</v>
      </c>
      <c r="X40" s="42"/>
    </row>
    <row r="41" customFormat="false" ht="12.8" hidden="false" customHeight="false" outlineLevel="0" collapsed="false">
      <c r="A41" s="37" t="n">
        <f aca="false">EDATE(A40,1)</f>
        <v>46844</v>
      </c>
      <c r="B41" s="38" t="n">
        <f aca="false">H40</f>
        <v>2251520.62212921</v>
      </c>
      <c r="C41" s="39" t="n">
        <f aca="false">I40</f>
        <v>0.2</v>
      </c>
      <c r="D41" s="38" t="n">
        <f aca="false">D40</f>
        <v>-60875.5367427877</v>
      </c>
      <c r="E41" s="23" t="n">
        <v>0</v>
      </c>
      <c r="F41" s="38" t="n">
        <f aca="false">VLOOKUP(A41,db!$B$3:$N$314,4,0)*VLOOKUP(A41,db!$B$3:$N$314,9,0)</f>
        <v>4697539.2999422</v>
      </c>
      <c r="G41" s="38" t="n">
        <f aca="false">-E41*F41</f>
        <v>-0</v>
      </c>
      <c r="H41" s="38" t="n">
        <f aca="false">B41+D41+G41</f>
        <v>2190645.08538642</v>
      </c>
      <c r="I41" s="24" t="n">
        <f aca="false">C41+E41</f>
        <v>0.2</v>
      </c>
      <c r="J41" s="4" t="n">
        <f aca="false">I41*F41</f>
        <v>939507.85998844</v>
      </c>
      <c r="K41" s="40" t="n">
        <f aca="false">H41+J41</f>
        <v>3130152.94537486</v>
      </c>
      <c r="L41" s="41" t="n">
        <f aca="false">K41/-W41</f>
        <v>0.627059717865039</v>
      </c>
      <c r="M41" s="4" t="n">
        <f aca="false">U40</f>
        <v>-2726189.83231531</v>
      </c>
      <c r="N41" s="4" t="n">
        <f aca="false">V40</f>
        <v>-2326479.71733608</v>
      </c>
      <c r="O41" s="4" t="n">
        <f aca="false">M41+N41</f>
        <v>-5052669.54965139</v>
      </c>
      <c r="P41" s="5" t="n">
        <f aca="false">P40+1</f>
        <v>38</v>
      </c>
      <c r="Q41" s="3" t="n">
        <f aca="false">$Q$3-P41</f>
        <v>82</v>
      </c>
      <c r="R41" s="38" t="n">
        <f aca="false">T41-S41</f>
        <v>439249.207222225</v>
      </c>
      <c r="S41" s="4" t="n">
        <f aca="false">-CUMIPMT('Valores iniciales'!$B$4/12,$Q$3,-$U$3,$P$4,P41,0)</f>
        <v>1874021.18900371</v>
      </c>
      <c r="T41" s="4" t="n">
        <f aca="false">$T$4*P41</f>
        <v>2313270.39622593</v>
      </c>
      <c r="U41" s="4" t="n">
        <f aca="false">$U$3+R41</f>
        <v>-2710750.79277778</v>
      </c>
      <c r="V41" s="4" t="n">
        <f aca="false">$V$3+S41</f>
        <v>-2281043.22013082</v>
      </c>
      <c r="W41" s="40" t="n">
        <f aca="false">U41+V41</f>
        <v>-4991794.0129086</v>
      </c>
      <c r="X41" s="42"/>
    </row>
    <row r="42" customFormat="false" ht="12.8" hidden="false" customHeight="false" outlineLevel="0" collapsed="false">
      <c r="A42" s="37" t="n">
        <f aca="false">EDATE(A41,1)</f>
        <v>46874</v>
      </c>
      <c r="B42" s="38" t="n">
        <f aca="false">H41</f>
        <v>2190645.08538642</v>
      </c>
      <c r="C42" s="39" t="n">
        <f aca="false">I41</f>
        <v>0.2</v>
      </c>
      <c r="D42" s="38" t="n">
        <f aca="false">D41</f>
        <v>-60875.5367427877</v>
      </c>
      <c r="E42" s="23" t="n">
        <v>0</v>
      </c>
      <c r="F42" s="38" t="n">
        <f aca="false">VLOOKUP(A42,db!$B$3:$N$314,4,0)*VLOOKUP(A42,db!$B$3:$N$314,9,0)</f>
        <v>6516562.51507584</v>
      </c>
      <c r="G42" s="38" t="n">
        <f aca="false">-E42*F42</f>
        <v>-0</v>
      </c>
      <c r="H42" s="38" t="n">
        <f aca="false">B42+D42+G42</f>
        <v>2129769.54864363</v>
      </c>
      <c r="I42" s="24" t="n">
        <f aca="false">C42+E42</f>
        <v>0.2</v>
      </c>
      <c r="J42" s="4" t="n">
        <f aca="false">I42*F42</f>
        <v>1303312.50301517</v>
      </c>
      <c r="K42" s="40" t="n">
        <f aca="false">H42+J42</f>
        <v>3433082.0516588</v>
      </c>
      <c r="L42" s="41" t="n">
        <f aca="false">K42/-W42</f>
        <v>0.696235816562982</v>
      </c>
      <c r="M42" s="4" t="n">
        <f aca="false">U41</f>
        <v>-2710750.79277778</v>
      </c>
      <c r="N42" s="4" t="n">
        <f aca="false">V41</f>
        <v>-2281043.22013082</v>
      </c>
      <c r="O42" s="4" t="n">
        <f aca="false">M42+N42</f>
        <v>-4991794.0129086</v>
      </c>
      <c r="P42" s="5" t="n">
        <f aca="false">P41+1</f>
        <v>39</v>
      </c>
      <c r="Q42" s="3" t="n">
        <f aca="false">$Q$3-P42</f>
        <v>81</v>
      </c>
      <c r="R42" s="38" t="n">
        <f aca="false">T42-S42</f>
        <v>454945.564085383</v>
      </c>
      <c r="S42" s="4" t="n">
        <f aca="false">-CUMIPMT('Valores iniciales'!$B$4/12,$Q$3,-$U$3,$P$4,P42,0)</f>
        <v>1919200.36888333</v>
      </c>
      <c r="T42" s="4" t="n">
        <f aca="false">$T$4*P42</f>
        <v>2374145.93296872</v>
      </c>
      <c r="U42" s="4" t="n">
        <f aca="false">$U$3+R42</f>
        <v>-2695054.43591462</v>
      </c>
      <c r="V42" s="4" t="n">
        <f aca="false">$V$3+S42</f>
        <v>-2235864.04025119</v>
      </c>
      <c r="W42" s="40" t="n">
        <f aca="false">U42+V42</f>
        <v>-4930918.47616581</v>
      </c>
      <c r="X42" s="42"/>
    </row>
    <row r="43" customFormat="false" ht="12.8" hidden="false" customHeight="false" outlineLevel="0" collapsed="false">
      <c r="A43" s="37" t="n">
        <f aca="false">EDATE(A42,1)</f>
        <v>46905</v>
      </c>
      <c r="B43" s="38" t="n">
        <f aca="false">H42</f>
        <v>2129769.54864363</v>
      </c>
      <c r="C43" s="39" t="n">
        <f aca="false">I42</f>
        <v>0.2</v>
      </c>
      <c r="D43" s="38" t="n">
        <f aca="false">D42</f>
        <v>-60875.5367427877</v>
      </c>
      <c r="E43" s="23" t="n">
        <v>0</v>
      </c>
      <c r="F43" s="38" t="n">
        <f aca="false">VLOOKUP(A43,db!$B$3:$N$314,4,0)*VLOOKUP(A43,db!$B$3:$N$314,9,0)</f>
        <v>5444383.27793039</v>
      </c>
      <c r="G43" s="38" t="n">
        <f aca="false">-E43*F43</f>
        <v>-0</v>
      </c>
      <c r="H43" s="38" t="n">
        <f aca="false">B43+D43+G43</f>
        <v>2068894.01190084</v>
      </c>
      <c r="I43" s="24" t="n">
        <f aca="false">C43+E43</f>
        <v>0.2</v>
      </c>
      <c r="J43" s="4" t="n">
        <f aca="false">I43*F43</f>
        <v>1088876.65558608</v>
      </c>
      <c r="K43" s="40" t="n">
        <f aca="false">H43+J43</f>
        <v>3157770.66748692</v>
      </c>
      <c r="L43" s="41" t="n">
        <f aca="false">K43/-W43</f>
        <v>0.648407150976996</v>
      </c>
      <c r="M43" s="4" t="n">
        <f aca="false">U42</f>
        <v>-2695054.43591462</v>
      </c>
      <c r="N43" s="4" t="n">
        <f aca="false">V42</f>
        <v>-2235864.04025119</v>
      </c>
      <c r="O43" s="4" t="n">
        <f aca="false">M43+N43</f>
        <v>-4930918.47616581</v>
      </c>
      <c r="P43" s="5" t="n">
        <f aca="false">P42+1</f>
        <v>40</v>
      </c>
      <c r="Q43" s="3" t="n">
        <f aca="false">$Q$3-P43</f>
        <v>80</v>
      </c>
      <c r="R43" s="38" t="n">
        <f aca="false">T43-S43</f>
        <v>470903.52689626</v>
      </c>
      <c r="S43" s="4" t="n">
        <f aca="false">-CUMIPMT('Valores iniciales'!$B$4/12,$Q$3,-$U$3,$P$4,P43,0)</f>
        <v>1964117.94281525</v>
      </c>
      <c r="T43" s="4" t="n">
        <f aca="false">$T$4*P43</f>
        <v>2435021.46971151</v>
      </c>
      <c r="U43" s="4" t="n">
        <f aca="false">$U$3+R43</f>
        <v>-2679096.47310374</v>
      </c>
      <c r="V43" s="4" t="n">
        <f aca="false">$V$3+S43</f>
        <v>-2190946.46631928</v>
      </c>
      <c r="W43" s="40" t="n">
        <f aca="false">U43+V43</f>
        <v>-4870042.93942303</v>
      </c>
      <c r="X43" s="42"/>
    </row>
    <row r="44" customFormat="false" ht="12.8" hidden="false" customHeight="false" outlineLevel="0" collapsed="false">
      <c r="A44" s="37" t="n">
        <f aca="false">EDATE(A43,1)</f>
        <v>46935</v>
      </c>
      <c r="B44" s="38" t="n">
        <f aca="false">H43</f>
        <v>2068894.01190084</v>
      </c>
      <c r="C44" s="39" t="n">
        <f aca="false">I43</f>
        <v>0.2</v>
      </c>
      <c r="D44" s="38" t="n">
        <f aca="false">D43</f>
        <v>-60875.5367427877</v>
      </c>
      <c r="E44" s="23" t="n">
        <v>0</v>
      </c>
      <c r="F44" s="38" t="n">
        <f aca="false">VLOOKUP(A44,db!$B$3:$N$314,4,0)*VLOOKUP(A44,db!$B$3:$N$314,9,0)</f>
        <v>5293844.72405302</v>
      </c>
      <c r="G44" s="38" t="n">
        <f aca="false">-E44*F44</f>
        <v>-0</v>
      </c>
      <c r="H44" s="38" t="n">
        <f aca="false">B44+D44+G44</f>
        <v>2008018.47515805</v>
      </c>
      <c r="I44" s="24" t="n">
        <f aca="false">C44+E44</f>
        <v>0.2</v>
      </c>
      <c r="J44" s="4" t="n">
        <f aca="false">I44*F44</f>
        <v>1058768.9448106</v>
      </c>
      <c r="K44" s="40" t="n">
        <f aca="false">H44+J44</f>
        <v>3066787.41996866</v>
      </c>
      <c r="L44" s="41" t="n">
        <f aca="false">K44/-W44</f>
        <v>0.637696125582877</v>
      </c>
      <c r="M44" s="4" t="n">
        <f aca="false">U43</f>
        <v>-2679096.47310374</v>
      </c>
      <c r="N44" s="4" t="n">
        <f aca="false">V43</f>
        <v>-2190946.46631928</v>
      </c>
      <c r="O44" s="4" t="n">
        <f aca="false">M44+N44</f>
        <v>-4870042.93942303</v>
      </c>
      <c r="P44" s="5" t="n">
        <f aca="false">P43+1</f>
        <v>41</v>
      </c>
      <c r="Q44" s="3" t="n">
        <f aca="false">$Q$3-P44</f>
        <v>79</v>
      </c>
      <c r="R44" s="38" t="n">
        <f aca="false">T44-S44</f>
        <v>487127.455753985</v>
      </c>
      <c r="S44" s="4" t="n">
        <f aca="false">-CUMIPMT('Valores iniciales'!$B$4/12,$Q$3,-$U$3,$P$4,P44,0)</f>
        <v>2008769.55070031</v>
      </c>
      <c r="T44" s="4" t="n">
        <f aca="false">$T$4*P44</f>
        <v>2495897.00645429</v>
      </c>
      <c r="U44" s="4" t="n">
        <f aca="false">$U$3+R44</f>
        <v>-2662872.54424602</v>
      </c>
      <c r="V44" s="4" t="n">
        <f aca="false">$V$3+S44</f>
        <v>-2146294.85843422</v>
      </c>
      <c r="W44" s="40" t="n">
        <f aca="false">U44+V44</f>
        <v>-4809167.40268024</v>
      </c>
      <c r="X44" s="42"/>
    </row>
    <row r="45" customFormat="false" ht="12.8" hidden="false" customHeight="false" outlineLevel="0" collapsed="false">
      <c r="A45" s="37" t="n">
        <f aca="false">EDATE(A44,1)</f>
        <v>46966</v>
      </c>
      <c r="B45" s="38" t="n">
        <f aca="false">H44</f>
        <v>2008018.47515805</v>
      </c>
      <c r="C45" s="39" t="n">
        <f aca="false">I44</f>
        <v>0.2</v>
      </c>
      <c r="D45" s="38" t="n">
        <f aca="false">D44</f>
        <v>-60875.5367427877</v>
      </c>
      <c r="E45" s="23" t="n">
        <v>0</v>
      </c>
      <c r="F45" s="38" t="n">
        <f aca="false">VLOOKUP(A45,db!$B$3:$N$314,4,0)*VLOOKUP(A45,db!$B$3:$N$314,9,0)</f>
        <v>5358608.14913307</v>
      </c>
      <c r="G45" s="38" t="n">
        <f aca="false">-E45*F45</f>
        <v>-0</v>
      </c>
      <c r="H45" s="38" t="n">
        <f aca="false">B45+D45+G45</f>
        <v>1947142.93841527</v>
      </c>
      <c r="I45" s="24" t="n">
        <f aca="false">C45+E45</f>
        <v>0.2</v>
      </c>
      <c r="J45" s="4" t="n">
        <f aca="false">I45*F45</f>
        <v>1071721.62982661</v>
      </c>
      <c r="K45" s="40" t="n">
        <f aca="false">H45+J45</f>
        <v>3018864.56824188</v>
      </c>
      <c r="L45" s="41" t="n">
        <f aca="false">K45/-W45</f>
        <v>0.635779066130736</v>
      </c>
      <c r="M45" s="4" t="n">
        <f aca="false">U44</f>
        <v>-2662872.54424602</v>
      </c>
      <c r="N45" s="4" t="n">
        <f aca="false">V44</f>
        <v>-2146294.85843422</v>
      </c>
      <c r="O45" s="4" t="n">
        <f aca="false">M45+N45</f>
        <v>-4809167.40268024</v>
      </c>
      <c r="P45" s="5" t="n">
        <f aca="false">P44+1</f>
        <v>42</v>
      </c>
      <c r="Q45" s="3" t="n">
        <f aca="false">$Q$3-P45</f>
        <v>78</v>
      </c>
      <c r="R45" s="38" t="n">
        <f aca="false">T45-S45</f>
        <v>503621.783426006</v>
      </c>
      <c r="S45" s="4" t="n">
        <f aca="false">-CUMIPMT('Valores iniciales'!$B$4/12,$Q$3,-$U$3,$P$4,P45,0)</f>
        <v>2053150.75977107</v>
      </c>
      <c r="T45" s="4" t="n">
        <f aca="false">$T$4*P45</f>
        <v>2556772.54319708</v>
      </c>
      <c r="U45" s="4" t="n">
        <f aca="false">$U$3+R45</f>
        <v>-2646378.21657399</v>
      </c>
      <c r="V45" s="4" t="n">
        <f aca="false">$V$3+S45</f>
        <v>-2101913.64936346</v>
      </c>
      <c r="W45" s="40" t="n">
        <f aca="false">U45+V45</f>
        <v>-4748291.86593745</v>
      </c>
      <c r="X45" s="42"/>
    </row>
    <row r="46" customFormat="false" ht="12.8" hidden="false" customHeight="false" outlineLevel="0" collapsed="false">
      <c r="A46" s="37" t="n">
        <f aca="false">EDATE(A45,1)</f>
        <v>46997</v>
      </c>
      <c r="B46" s="38" t="n">
        <f aca="false">H45</f>
        <v>1947142.93841527</v>
      </c>
      <c r="C46" s="39" t="n">
        <f aca="false">I45</f>
        <v>0.2</v>
      </c>
      <c r="D46" s="38" t="n">
        <f aca="false">D45</f>
        <v>-60875.5367427877</v>
      </c>
      <c r="E46" s="23" t="n">
        <v>0</v>
      </c>
      <c r="F46" s="38" t="n">
        <f aca="false">VLOOKUP(A46,db!$B$3:$N$314,4,0)*VLOOKUP(A46,db!$B$3:$N$314,9,0)</f>
        <v>6256521.22353949</v>
      </c>
      <c r="G46" s="38" t="n">
        <f aca="false">-E46*F46</f>
        <v>-0</v>
      </c>
      <c r="H46" s="38" t="n">
        <f aca="false">B46+D46+G46</f>
        <v>1886267.40167248</v>
      </c>
      <c r="I46" s="24" t="n">
        <f aca="false">C46+E46</f>
        <v>0.2</v>
      </c>
      <c r="J46" s="4" t="n">
        <f aca="false">I46*F46</f>
        <v>1251304.2447079</v>
      </c>
      <c r="K46" s="40" t="n">
        <f aca="false">H46+J46</f>
        <v>3137571.64638038</v>
      </c>
      <c r="L46" s="41" t="n">
        <f aca="false">K46/-W46</f>
        <v>0.669360565827836</v>
      </c>
      <c r="M46" s="4" t="n">
        <f aca="false">U45</f>
        <v>-2646378.21657399</v>
      </c>
      <c r="N46" s="4" t="n">
        <f aca="false">V45</f>
        <v>-2101913.64936346</v>
      </c>
      <c r="O46" s="4" t="n">
        <f aca="false">M46+N46</f>
        <v>-4748291.86593745</v>
      </c>
      <c r="P46" s="5" t="n">
        <f aca="false">P45+1</f>
        <v>43</v>
      </c>
      <c r="Q46" s="3" t="n">
        <f aca="false">$Q$3-P46</f>
        <v>77</v>
      </c>
      <c r="R46" s="38" t="n">
        <f aca="false">T46-S46</f>
        <v>520391.016559227</v>
      </c>
      <c r="S46" s="4" t="n">
        <f aca="false">-CUMIPMT('Valores iniciales'!$B$4/12,$Q$3,-$U$3,$P$4,P46,0)</f>
        <v>2097257.06338064</v>
      </c>
      <c r="T46" s="4" t="n">
        <f aca="false">$T$4*P46</f>
        <v>2617648.07993987</v>
      </c>
      <c r="U46" s="4" t="n">
        <f aca="false">$U$3+R46</f>
        <v>-2629608.98344077</v>
      </c>
      <c r="V46" s="4" t="n">
        <f aca="false">$V$3+S46</f>
        <v>-2057807.34575389</v>
      </c>
      <c r="W46" s="40" t="n">
        <f aca="false">U46+V46</f>
        <v>-4687416.32919466</v>
      </c>
      <c r="X46" s="42"/>
    </row>
    <row r="47" customFormat="false" ht="12.8" hidden="false" customHeight="false" outlineLevel="0" collapsed="false">
      <c r="A47" s="37" t="n">
        <f aca="false">EDATE(A46,1)</f>
        <v>47027</v>
      </c>
      <c r="B47" s="38" t="n">
        <f aca="false">H46</f>
        <v>1886267.40167248</v>
      </c>
      <c r="C47" s="39" t="n">
        <f aca="false">I46</f>
        <v>0.2</v>
      </c>
      <c r="D47" s="38" t="n">
        <f aca="false">D46</f>
        <v>-60875.5367427877</v>
      </c>
      <c r="E47" s="23" t="n">
        <v>0</v>
      </c>
      <c r="F47" s="38" t="n">
        <f aca="false">VLOOKUP(A47,db!$B$3:$N$314,4,0)*VLOOKUP(A47,db!$B$3:$N$314,9,0)</f>
        <v>5741952.26978355</v>
      </c>
      <c r="G47" s="38" t="n">
        <f aca="false">-E47*F47</f>
        <v>-0</v>
      </c>
      <c r="H47" s="38" t="n">
        <f aca="false">B47+D47+G47</f>
        <v>1825391.86492969</v>
      </c>
      <c r="I47" s="24" t="n">
        <f aca="false">C47+E47</f>
        <v>0.2</v>
      </c>
      <c r="J47" s="4" t="n">
        <f aca="false">I47*F47</f>
        <v>1148390.45395671</v>
      </c>
      <c r="K47" s="40" t="n">
        <f aca="false">H47+J47</f>
        <v>2973782.3188864</v>
      </c>
      <c r="L47" s="41" t="n">
        <f aca="false">K47/-W47</f>
        <v>0.642765827059837</v>
      </c>
      <c r="M47" s="4" t="n">
        <f aca="false">U46</f>
        <v>-2629608.98344077</v>
      </c>
      <c r="N47" s="4" t="n">
        <f aca="false">V46</f>
        <v>-2057807.34575389</v>
      </c>
      <c r="O47" s="4" t="n">
        <f aca="false">M47+N47</f>
        <v>-4687416.32919466</v>
      </c>
      <c r="P47" s="5" t="n">
        <f aca="false">P46+1</f>
        <v>44</v>
      </c>
      <c r="Q47" s="3" t="n">
        <f aca="false">$Q$3-P47</f>
        <v>76</v>
      </c>
      <c r="R47" s="38" t="n">
        <f aca="false">T47-S47</f>
        <v>537439.736911335</v>
      </c>
      <c r="S47" s="4" t="n">
        <f aca="false">-CUMIPMT('Valores iniciales'!$B$4/12,$Q$3,-$U$3,$P$4,P47,0)</f>
        <v>2141083.87977132</v>
      </c>
      <c r="T47" s="4" t="n">
        <f aca="false">$T$4*P47</f>
        <v>2678523.61668266</v>
      </c>
      <c r="U47" s="4" t="n">
        <f aca="false">$U$3+R47</f>
        <v>-2612560.26308867</v>
      </c>
      <c r="V47" s="4" t="n">
        <f aca="false">$V$3+S47</f>
        <v>-2013980.52936321</v>
      </c>
      <c r="W47" s="40" t="n">
        <f aca="false">U47+V47</f>
        <v>-4626540.79245187</v>
      </c>
      <c r="X47" s="42"/>
    </row>
    <row r="48" customFormat="false" ht="12.8" hidden="false" customHeight="false" outlineLevel="0" collapsed="false">
      <c r="A48" s="54" t="n">
        <f aca="false">EDATE(A47,1)</f>
        <v>47058</v>
      </c>
      <c r="B48" s="38" t="n">
        <f aca="false">H47</f>
        <v>1825391.86492969</v>
      </c>
      <c r="C48" s="39" t="n">
        <f aca="false">I47</f>
        <v>0.2</v>
      </c>
      <c r="D48" s="38" t="n">
        <f aca="false">D47</f>
        <v>-60875.5367427877</v>
      </c>
      <c r="E48" s="23" t="n">
        <v>0</v>
      </c>
      <c r="F48" s="38" t="n">
        <f aca="false">VLOOKUP(A48,db!$B$3:$N$314,4,0)*VLOOKUP(A48,db!$B$3:$N$314,9,0)</f>
        <v>5934785.95965528</v>
      </c>
      <c r="G48" s="38" t="n">
        <f aca="false">-E48*F48</f>
        <v>-0</v>
      </c>
      <c r="H48" s="38" t="n">
        <f aca="false">B48+D48+G48</f>
        <v>1764516.3281869</v>
      </c>
      <c r="I48" s="24" t="n">
        <f aca="false">C48+E48</f>
        <v>0.2</v>
      </c>
      <c r="J48" s="4" t="n">
        <f aca="false">I48*F48</f>
        <v>1186957.19193106</v>
      </c>
      <c r="K48" s="40" t="n">
        <f aca="false">H48+J48</f>
        <v>2951473.52011796</v>
      </c>
      <c r="L48" s="41" t="n">
        <f aca="false">K48/-W48</f>
        <v>0.646449828188196</v>
      </c>
      <c r="M48" s="4" t="n">
        <f aca="false">U47</f>
        <v>-2612560.26308867</v>
      </c>
      <c r="N48" s="4" t="n">
        <f aca="false">V47</f>
        <v>-2013980.52936321</v>
      </c>
      <c r="O48" s="4" t="n">
        <f aca="false">M48+N48</f>
        <v>-4626540.79245187</v>
      </c>
      <c r="P48" s="5" t="n">
        <f aca="false">P47+1</f>
        <v>45</v>
      </c>
      <c r="Q48" s="3" t="n">
        <f aca="false">$Q$3-P48</f>
        <v>75</v>
      </c>
      <c r="R48" s="38" t="n">
        <f aca="false">T48-S48</f>
        <v>554772.602602645</v>
      </c>
      <c r="S48" s="4" t="n">
        <f aca="false">-CUMIPMT('Valores iniciales'!$B$4/12,$Q$3,-$U$3,$P$4,P48,0)</f>
        <v>2184626.5508228</v>
      </c>
      <c r="T48" s="4" t="n">
        <f aca="false">$T$4*P48</f>
        <v>2739399.15342544</v>
      </c>
      <c r="U48" s="4" t="n">
        <f aca="false">$U$3+R48</f>
        <v>-2595227.39739736</v>
      </c>
      <c r="V48" s="4" t="n">
        <f aca="false">$V$3+S48</f>
        <v>-1970437.85831173</v>
      </c>
      <c r="W48" s="40" t="n">
        <f aca="false">U48+V48</f>
        <v>-4565665.25570909</v>
      </c>
      <c r="X48" s="42"/>
    </row>
    <row r="49" customFormat="false" ht="12.8" hidden="false" customHeight="false" outlineLevel="0" collapsed="false">
      <c r="A49" s="37" t="n">
        <f aca="false">EDATE(A48,1)</f>
        <v>47088</v>
      </c>
      <c r="B49" s="38" t="n">
        <f aca="false">H48</f>
        <v>1764516.3281869</v>
      </c>
      <c r="C49" s="39" t="n">
        <f aca="false">I48</f>
        <v>0.2</v>
      </c>
      <c r="D49" s="38" t="n">
        <f aca="false">D48</f>
        <v>-60875.5367427877</v>
      </c>
      <c r="E49" s="23" t="n">
        <v>0</v>
      </c>
      <c r="F49" s="38" t="n">
        <f aca="false">VLOOKUP(A49,db!$B$3:$N$314,4,0)*VLOOKUP(A49,db!$B$3:$N$314,9,0)</f>
        <v>7394689.27654481</v>
      </c>
      <c r="G49" s="38" t="n">
        <f aca="false">-E49*F49</f>
        <v>-0</v>
      </c>
      <c r="H49" s="38" t="n">
        <f aca="false">B49+D49+G49</f>
        <v>1703640.79144411</v>
      </c>
      <c r="I49" s="24" t="n">
        <f aca="false">C49+E49</f>
        <v>0.2</v>
      </c>
      <c r="J49" s="4" t="n">
        <f aca="false">I49*F49</f>
        <v>1478937.85530896</v>
      </c>
      <c r="K49" s="40" t="n">
        <f aca="false">H49+J49</f>
        <v>3182578.64675308</v>
      </c>
      <c r="L49" s="41" t="n">
        <f aca="false">K49/-W49</f>
        <v>0.706487726464483</v>
      </c>
      <c r="M49" s="4" t="n">
        <f aca="false">U48</f>
        <v>-2595227.39739736</v>
      </c>
      <c r="N49" s="4" t="n">
        <f aca="false">V48</f>
        <v>-1970437.85831173</v>
      </c>
      <c r="O49" s="4" t="n">
        <f aca="false">M49+N49</f>
        <v>-4565665.25570909</v>
      </c>
      <c r="P49" s="5" t="n">
        <f aca="false">P48+1</f>
        <v>46</v>
      </c>
      <c r="Q49" s="3" t="n">
        <f aca="false">$Q$3-P49</f>
        <v>74</v>
      </c>
      <c r="R49" s="38" t="n">
        <f aca="false">T49-S49</f>
        <v>572394.349388809</v>
      </c>
      <c r="S49" s="4" t="n">
        <f aca="false">-CUMIPMT('Valores iniciales'!$B$4/12,$Q$3,-$U$3,$P$4,P49,0)</f>
        <v>2227880.34077942</v>
      </c>
      <c r="T49" s="4" t="n">
        <f aca="false">$T$4*P49</f>
        <v>2800274.69016823</v>
      </c>
      <c r="U49" s="4" t="n">
        <f aca="false">$U$3+R49</f>
        <v>-2577605.65061119</v>
      </c>
      <c r="V49" s="4" t="n">
        <f aca="false">$V$3+S49</f>
        <v>-1927184.06835511</v>
      </c>
      <c r="W49" s="40" t="n">
        <f aca="false">U49+V49</f>
        <v>-4504789.7189663</v>
      </c>
      <c r="X49" s="42"/>
    </row>
    <row r="50" customFormat="false" ht="12.8" hidden="false" customHeight="false" outlineLevel="0" collapsed="false">
      <c r="A50" s="37" t="n">
        <f aca="false">EDATE(A49,1)</f>
        <v>47119</v>
      </c>
      <c r="B50" s="38" t="n">
        <f aca="false">H49</f>
        <v>1703640.79144411</v>
      </c>
      <c r="C50" s="39" t="n">
        <f aca="false">I49</f>
        <v>0.2</v>
      </c>
      <c r="D50" s="38" t="n">
        <f aca="false">D49</f>
        <v>-60875.5367427877</v>
      </c>
      <c r="E50" s="23" t="n">
        <v>0</v>
      </c>
      <c r="F50" s="38" t="n">
        <f aca="false">VLOOKUP(A50,db!$B$3:$N$314,4,0)*VLOOKUP(A50,db!$B$3:$N$314,9,0)</f>
        <v>6975776.756623</v>
      </c>
      <c r="G50" s="38" t="n">
        <f aca="false">-E50*F50</f>
        <v>-0</v>
      </c>
      <c r="H50" s="38" t="n">
        <f aca="false">B50+D50+G50</f>
        <v>1642765.25470133</v>
      </c>
      <c r="I50" s="24" t="n">
        <f aca="false">C50+E50</f>
        <v>0.2</v>
      </c>
      <c r="J50" s="4" t="n">
        <f aca="false">I50*F50</f>
        <v>1395155.3513246</v>
      </c>
      <c r="K50" s="40" t="n">
        <f aca="false">H50+J50</f>
        <v>3037920.60602593</v>
      </c>
      <c r="L50" s="41" t="n">
        <f aca="false">K50/-W50</f>
        <v>0.683613697622285</v>
      </c>
      <c r="M50" s="4" t="n">
        <f aca="false">U49</f>
        <v>-2577605.65061119</v>
      </c>
      <c r="N50" s="4" t="n">
        <f aca="false">V49</f>
        <v>-1927184.06835511</v>
      </c>
      <c r="O50" s="4" t="n">
        <f aca="false">M50+N50</f>
        <v>-4504789.7189663</v>
      </c>
      <c r="P50" s="5" t="n">
        <f aca="false">P49+1</f>
        <v>47</v>
      </c>
      <c r="Q50" s="3" t="n">
        <f aca="false">$Q$3-P50</f>
        <v>73</v>
      </c>
      <c r="R50" s="38" t="n">
        <f aca="false">T50-S50</f>
        <v>590309.791954744</v>
      </c>
      <c r="S50" s="4" t="n">
        <f aca="false">-CUMIPMT('Valores iniciales'!$B$4/12,$Q$3,-$U$3,$P$4,P50,0)</f>
        <v>2270840.43495627</v>
      </c>
      <c r="T50" s="4" t="n">
        <f aca="false">$T$4*P50</f>
        <v>2861150.22691102</v>
      </c>
      <c r="U50" s="4" t="n">
        <f aca="false">$U$3+R50</f>
        <v>-2559690.20804526</v>
      </c>
      <c r="V50" s="4" t="n">
        <f aca="false">$V$3+S50</f>
        <v>-1884223.97417826</v>
      </c>
      <c r="W50" s="40" t="n">
        <f aca="false">U50+V50</f>
        <v>-4443914.18222351</v>
      </c>
      <c r="X50" s="42"/>
    </row>
    <row r="51" customFormat="false" ht="12.8" hidden="false" customHeight="false" outlineLevel="0" collapsed="false">
      <c r="A51" s="37" t="n">
        <f aca="false">EDATE(A50,1)</f>
        <v>47150</v>
      </c>
      <c r="B51" s="38" t="n">
        <f aca="false">H50</f>
        <v>1642765.25470133</v>
      </c>
      <c r="C51" s="39" t="n">
        <f aca="false">I50</f>
        <v>0.2</v>
      </c>
      <c r="D51" s="38" t="n">
        <f aca="false">D50</f>
        <v>-60875.5367427877</v>
      </c>
      <c r="E51" s="23" t="n">
        <v>0</v>
      </c>
      <c r="F51" s="38" t="n">
        <f aca="false">VLOOKUP(A51,db!$B$3:$N$314,4,0)*VLOOKUP(A51,db!$B$3:$N$314,9,0)</f>
        <v>6865106.62660899</v>
      </c>
      <c r="G51" s="38" t="n">
        <f aca="false">-E51*F51</f>
        <v>-0</v>
      </c>
      <c r="H51" s="38" t="n">
        <f aca="false">B51+D51+G51</f>
        <v>1581889.71795854</v>
      </c>
      <c r="I51" s="24" t="n">
        <f aca="false">C51+E51</f>
        <v>0.2</v>
      </c>
      <c r="J51" s="4" t="n">
        <f aca="false">I51*F51</f>
        <v>1373021.3253218</v>
      </c>
      <c r="K51" s="40" t="n">
        <f aca="false">H51+J51</f>
        <v>2954911.04328034</v>
      </c>
      <c r="L51" s="41" t="n">
        <f aca="false">K51/-W51</f>
        <v>0.674169516238945</v>
      </c>
      <c r="M51" s="4" t="n">
        <f aca="false">U50</f>
        <v>-2559690.20804526</v>
      </c>
      <c r="N51" s="4" t="n">
        <f aca="false">V50</f>
        <v>-1884223.97417826</v>
      </c>
      <c r="O51" s="4" t="n">
        <f aca="false">M51+N51</f>
        <v>-4443914.18222351</v>
      </c>
      <c r="P51" s="5" t="n">
        <f aca="false">P50+1</f>
        <v>48</v>
      </c>
      <c r="Q51" s="3" t="n">
        <f aca="false">$Q$3-P51</f>
        <v>72</v>
      </c>
      <c r="R51" s="38" t="n">
        <f aca="false">T51-S51</f>
        <v>608523.82523011</v>
      </c>
      <c r="S51" s="4" t="n">
        <f aca="false">-CUMIPMT('Valores iniciales'!$B$4/12,$Q$3,-$U$3,$P$4,P51,0)</f>
        <v>2313501.9384237</v>
      </c>
      <c r="T51" s="4" t="n">
        <f aca="false">$T$4*P51</f>
        <v>2922025.76365381</v>
      </c>
      <c r="U51" s="4" t="n">
        <f aca="false">$U$3+R51</f>
        <v>-2541476.17476989</v>
      </c>
      <c r="V51" s="4" t="n">
        <f aca="false">$V$3+S51</f>
        <v>-1841562.47071083</v>
      </c>
      <c r="W51" s="40" t="n">
        <f aca="false">U51+V51</f>
        <v>-4383038.64548072</v>
      </c>
      <c r="X51" s="42"/>
    </row>
    <row r="52" customFormat="false" ht="12.8" hidden="false" customHeight="false" outlineLevel="0" collapsed="false">
      <c r="A52" s="37" t="n">
        <f aca="false">EDATE(A51,1)</f>
        <v>47178</v>
      </c>
      <c r="B52" s="38" t="n">
        <f aca="false">H51</f>
        <v>1581889.71795854</v>
      </c>
      <c r="C52" s="39" t="n">
        <f aca="false">I51</f>
        <v>0.2</v>
      </c>
      <c r="D52" s="38" t="n">
        <f aca="false">D51</f>
        <v>-60875.5367427877</v>
      </c>
      <c r="E52" s="23" t="n">
        <v>0</v>
      </c>
      <c r="F52" s="38" t="n">
        <f aca="false">VLOOKUP(A52,db!$B$3:$N$314,4,0)*VLOOKUP(A52,db!$B$3:$N$314,9,0)</f>
        <v>7777716.13872338</v>
      </c>
      <c r="G52" s="38" t="n">
        <f aca="false">-E52*F52</f>
        <v>-0</v>
      </c>
      <c r="H52" s="38" t="n">
        <f aca="false">B52+D52+G52</f>
        <v>1521014.18121575</v>
      </c>
      <c r="I52" s="24" t="n">
        <f aca="false">C52+E52</f>
        <v>0.2</v>
      </c>
      <c r="J52" s="4" t="n">
        <f aca="false">I52*F52</f>
        <v>1555543.22774468</v>
      </c>
      <c r="K52" s="40" t="n">
        <f aca="false">H52+J52</f>
        <v>3076557.40896043</v>
      </c>
      <c r="L52" s="41" t="n">
        <f aca="false">K52/-W52</f>
        <v>0.711809649834981</v>
      </c>
      <c r="M52" s="4" t="n">
        <f aca="false">U51</f>
        <v>-2541476.17476989</v>
      </c>
      <c r="N52" s="4" t="n">
        <f aca="false">V51</f>
        <v>-1841562.47071083</v>
      </c>
      <c r="O52" s="4" t="n">
        <f aca="false">M52+N52</f>
        <v>-4383038.64548072</v>
      </c>
      <c r="P52" s="5" t="n">
        <f aca="false">P51+1</f>
        <v>49</v>
      </c>
      <c r="Q52" s="3" t="n">
        <f aca="false">$Q$3-P52</f>
        <v>71</v>
      </c>
      <c r="R52" s="38" t="n">
        <f aca="false">T52-S52</f>
        <v>627041.425726734</v>
      </c>
      <c r="S52" s="4" t="n">
        <f aca="false">-CUMIPMT('Valores iniciales'!$B$4/12,$Q$3,-$U$3,$P$4,P52,0)</f>
        <v>2355859.87466986</v>
      </c>
      <c r="T52" s="4" t="n">
        <f aca="false">$T$4*P52</f>
        <v>2982901.30039659</v>
      </c>
      <c r="U52" s="4" t="n">
        <f aca="false">$U$3+R52</f>
        <v>-2522958.57427327</v>
      </c>
      <c r="V52" s="4" t="n">
        <f aca="false">$V$3+S52</f>
        <v>-1799204.53446467</v>
      </c>
      <c r="W52" s="40" t="n">
        <f aca="false">U52+V52</f>
        <v>-4322163.10873794</v>
      </c>
      <c r="X52" s="42"/>
    </row>
    <row r="53" customFormat="false" ht="12.8" hidden="false" customHeight="false" outlineLevel="0" collapsed="false">
      <c r="A53" s="37" t="n">
        <f aca="false">EDATE(A52,1)</f>
        <v>47209</v>
      </c>
      <c r="B53" s="38" t="n">
        <f aca="false">H52</f>
        <v>1521014.18121575</v>
      </c>
      <c r="C53" s="39" t="n">
        <f aca="false">I52</f>
        <v>0.2</v>
      </c>
      <c r="D53" s="38" t="n">
        <f aca="false">D52</f>
        <v>-60875.5367427877</v>
      </c>
      <c r="E53" s="23" t="n">
        <v>0</v>
      </c>
      <c r="F53" s="38" t="n">
        <f aca="false">VLOOKUP(A53,db!$B$3:$N$314,4,0)*VLOOKUP(A53,db!$B$3:$N$314,9,0)</f>
        <v>5964944.67022139</v>
      </c>
      <c r="G53" s="38" t="n">
        <f aca="false">-E53*F53</f>
        <v>-0</v>
      </c>
      <c r="H53" s="38" t="n">
        <f aca="false">B53+D53+G53</f>
        <v>1460138.64447296</v>
      </c>
      <c r="I53" s="24" t="n">
        <f aca="false">C53+E53</f>
        <v>0.2</v>
      </c>
      <c r="J53" s="4" t="n">
        <f aca="false">I53*F53</f>
        <v>1192988.93404428</v>
      </c>
      <c r="K53" s="40" t="n">
        <f aca="false">H53+J53</f>
        <v>2653127.57851724</v>
      </c>
      <c r="L53" s="41" t="n">
        <f aca="false">K53/-W53</f>
        <v>0.622611718569145</v>
      </c>
      <c r="M53" s="4" t="n">
        <f aca="false">U52</f>
        <v>-2522958.57427327</v>
      </c>
      <c r="N53" s="4" t="n">
        <f aca="false">V52</f>
        <v>-1799204.53446467</v>
      </c>
      <c r="O53" s="4" t="n">
        <f aca="false">M53+N53</f>
        <v>-4322163.10873794</v>
      </c>
      <c r="P53" s="5" t="n">
        <f aca="false">P52+1</f>
        <v>50</v>
      </c>
      <c r="Q53" s="3" t="n">
        <f aca="false">$Q$3-P53</f>
        <v>70</v>
      </c>
      <c r="R53" s="38" t="n">
        <f aca="false">T53-S53</f>
        <v>645867.6528983</v>
      </c>
      <c r="S53" s="4" t="n">
        <f aca="false">-CUMIPMT('Valores iniciales'!$B$4/12,$Q$3,-$U$3,$P$4,P53,0)</f>
        <v>2397909.18424108</v>
      </c>
      <c r="T53" s="4" t="n">
        <f aca="false">$T$4*P53</f>
        <v>3043776.83713938</v>
      </c>
      <c r="U53" s="4" t="n">
        <f aca="false">$U$3+R53</f>
        <v>-2504132.3471017</v>
      </c>
      <c r="V53" s="4" t="n">
        <f aca="false">$V$3+S53</f>
        <v>-1757155.22489345</v>
      </c>
      <c r="W53" s="40" t="n">
        <f aca="false">U53+V53</f>
        <v>-4261287.57199515</v>
      </c>
      <c r="X53" s="42"/>
    </row>
    <row r="54" customFormat="false" ht="12.8" hidden="false" customHeight="false" outlineLevel="0" collapsed="false">
      <c r="A54" s="37" t="n">
        <f aca="false">EDATE(A53,1)</f>
        <v>47239</v>
      </c>
      <c r="B54" s="38" t="n">
        <f aca="false">H53</f>
        <v>1460138.64447296</v>
      </c>
      <c r="C54" s="39" t="n">
        <f aca="false">I53</f>
        <v>0.2</v>
      </c>
      <c r="D54" s="38" t="n">
        <f aca="false">D53</f>
        <v>-60875.5367427877</v>
      </c>
      <c r="E54" s="23" t="n">
        <v>0</v>
      </c>
      <c r="F54" s="38" t="n">
        <f aca="false">VLOOKUP(A54,db!$B$3:$N$314,4,0)*VLOOKUP(A54,db!$B$3:$N$314,9,0)</f>
        <v>8259364.55340793</v>
      </c>
      <c r="G54" s="38" t="n">
        <f aca="false">-E54*F54</f>
        <v>-0</v>
      </c>
      <c r="H54" s="38" t="n">
        <f aca="false">B54+D54+G54</f>
        <v>1399263.10773018</v>
      </c>
      <c r="I54" s="24" t="n">
        <f aca="false">C54+E54</f>
        <v>0.2</v>
      </c>
      <c r="J54" s="4" t="n">
        <f aca="false">I54*F54</f>
        <v>1651872.91068159</v>
      </c>
      <c r="K54" s="40" t="n">
        <f aca="false">H54+J54</f>
        <v>3051136.01841176</v>
      </c>
      <c r="L54" s="41" t="n">
        <f aca="false">K54/-W54</f>
        <v>0.726389695297702</v>
      </c>
      <c r="M54" s="4" t="n">
        <f aca="false">U53</f>
        <v>-2504132.3471017</v>
      </c>
      <c r="N54" s="4" t="n">
        <f aca="false">V53</f>
        <v>-1757155.22489345</v>
      </c>
      <c r="O54" s="4" t="n">
        <f aca="false">M54+N54</f>
        <v>-4261287.57199515</v>
      </c>
      <c r="P54" s="5" t="n">
        <f aca="false">P53+1</f>
        <v>51</v>
      </c>
      <c r="Q54" s="3" t="n">
        <f aca="false">$Q$3-P54</f>
        <v>69</v>
      </c>
      <c r="R54" s="38" t="n">
        <f aca="false">T54-S54</f>
        <v>665007.650522726</v>
      </c>
      <c r="S54" s="4" t="n">
        <f aca="false">-CUMIPMT('Valores iniciales'!$B$4/12,$Q$3,-$U$3,$P$4,P54,0)</f>
        <v>2439644.72335944</v>
      </c>
      <c r="T54" s="4" t="n">
        <f aca="false">$T$4*P54</f>
        <v>3104652.37388217</v>
      </c>
      <c r="U54" s="4" t="n">
        <f aca="false">$U$3+R54</f>
        <v>-2484992.34947727</v>
      </c>
      <c r="V54" s="4" t="n">
        <f aca="false">$V$3+S54</f>
        <v>-1715419.68577509</v>
      </c>
      <c r="W54" s="40" t="n">
        <f aca="false">U54+V54</f>
        <v>-4200412.03525236</v>
      </c>
      <c r="X54" s="42"/>
    </row>
    <row r="55" customFormat="false" ht="12.8" hidden="false" customHeight="false" outlineLevel="0" collapsed="false">
      <c r="A55" s="37" t="n">
        <f aca="false">EDATE(A54,1)</f>
        <v>47270</v>
      </c>
      <c r="B55" s="38" t="n">
        <f aca="false">H54</f>
        <v>1399263.10773018</v>
      </c>
      <c r="C55" s="39" t="n">
        <f aca="false">I54</f>
        <v>0.2</v>
      </c>
      <c r="D55" s="38" t="n">
        <f aca="false">D54</f>
        <v>-60875.5367427877</v>
      </c>
      <c r="E55" s="23" t="n">
        <v>0</v>
      </c>
      <c r="F55" s="38" t="n">
        <f aca="false">VLOOKUP(A55,db!$B$3:$N$314,4,0)*VLOOKUP(A55,db!$B$3:$N$314,9,0)</f>
        <v>6906699.03515181</v>
      </c>
      <c r="G55" s="38" t="n">
        <f aca="false">-E55*F55</f>
        <v>-0</v>
      </c>
      <c r="H55" s="38" t="n">
        <f aca="false">B55+D55+G55</f>
        <v>1338387.57098739</v>
      </c>
      <c r="I55" s="24" t="n">
        <f aca="false">C55+E55</f>
        <v>0.2</v>
      </c>
      <c r="J55" s="4" t="n">
        <f aca="false">I55*F55</f>
        <v>1381339.80703036</v>
      </c>
      <c r="K55" s="40" t="n">
        <f aca="false">H55+J55</f>
        <v>2719727.37801775</v>
      </c>
      <c r="L55" s="41" t="n">
        <f aca="false">K55/-W55</f>
        <v>0.657012537272466</v>
      </c>
      <c r="M55" s="4" t="n">
        <f aca="false">U54</f>
        <v>-2484992.34947727</v>
      </c>
      <c r="N55" s="4" t="n">
        <f aca="false">V54</f>
        <v>-1715419.68577509</v>
      </c>
      <c r="O55" s="4" t="n">
        <f aca="false">M55+N55</f>
        <v>-4200412.03525236</v>
      </c>
      <c r="P55" s="5" t="n">
        <f aca="false">P54+1</f>
        <v>52</v>
      </c>
      <c r="Q55" s="3" t="n">
        <f aca="false">$Q$3-P55</f>
        <v>68</v>
      </c>
      <c r="R55" s="38" t="n">
        <f aca="false">T55-S55</f>
        <v>684466.648107559</v>
      </c>
      <c r="S55" s="4" t="n">
        <f aca="false">-CUMIPMT('Valores iniciales'!$B$4/12,$Q$3,-$U$3,$P$4,P55,0)</f>
        <v>2481061.2625174</v>
      </c>
      <c r="T55" s="4" t="n">
        <f aca="false">$T$4*P55</f>
        <v>3165527.91062496</v>
      </c>
      <c r="U55" s="4" t="n">
        <f aca="false">$U$3+R55</f>
        <v>-2465533.35189244</v>
      </c>
      <c r="V55" s="4" t="n">
        <f aca="false">$V$3+S55</f>
        <v>-1674003.14661713</v>
      </c>
      <c r="W55" s="40" t="n">
        <f aca="false">U55+V55</f>
        <v>-4139536.49850957</v>
      </c>
      <c r="X55" s="42"/>
    </row>
    <row r="56" customFormat="false" ht="12.8" hidden="false" customHeight="false" outlineLevel="0" collapsed="false">
      <c r="A56" s="37" t="n">
        <f aca="false">EDATE(A55,1)</f>
        <v>47300</v>
      </c>
      <c r="B56" s="38" t="n">
        <f aca="false">H55</f>
        <v>1338387.57098739</v>
      </c>
      <c r="C56" s="39" t="n">
        <f aca="false">I55</f>
        <v>0.2</v>
      </c>
      <c r="D56" s="38" t="n">
        <f aca="false">D55</f>
        <v>-60875.5367427877</v>
      </c>
      <c r="E56" s="23" t="n">
        <v>0</v>
      </c>
      <c r="F56" s="38" t="n">
        <f aca="false">VLOOKUP(A56,db!$B$3:$N$314,4,0)*VLOOKUP(A56,db!$B$3:$N$314,9,0)</f>
        <v>6724530.35659022</v>
      </c>
      <c r="G56" s="38" t="n">
        <f aca="false">-E56*F56</f>
        <v>-0</v>
      </c>
      <c r="H56" s="38" t="n">
        <f aca="false">B56+D56+G56</f>
        <v>1277512.0342446</v>
      </c>
      <c r="I56" s="24" t="n">
        <f aca="false">C56+E56</f>
        <v>0.2</v>
      </c>
      <c r="J56" s="4" t="n">
        <f aca="false">I56*F56</f>
        <v>1344906.07131804</v>
      </c>
      <c r="K56" s="40" t="n">
        <f aca="false">H56+J56</f>
        <v>2622418.10556265</v>
      </c>
      <c r="L56" s="41" t="n">
        <f aca="false">K56/-W56</f>
        <v>0.64296055253062</v>
      </c>
      <c r="M56" s="4" t="n">
        <f aca="false">U55</f>
        <v>-2465533.35189244</v>
      </c>
      <c r="N56" s="4" t="n">
        <f aca="false">V55</f>
        <v>-1674003.14661713</v>
      </c>
      <c r="O56" s="4" t="n">
        <f aca="false">M56+N56</f>
        <v>-4139536.49850957</v>
      </c>
      <c r="P56" s="5" t="n">
        <f aca="false">P55+1</f>
        <v>53</v>
      </c>
      <c r="Q56" s="3" t="n">
        <f aca="false">$Q$3-P56</f>
        <v>67</v>
      </c>
      <c r="R56" s="38" t="n">
        <f aca="false">T56-S56</f>
        <v>704249.962318806</v>
      </c>
      <c r="S56" s="4" t="n">
        <f aca="false">-CUMIPMT('Valores iniciales'!$B$4/12,$Q$3,-$U$3,$P$4,P56,0)</f>
        <v>2522153.48504894</v>
      </c>
      <c r="T56" s="4" t="n">
        <f aca="false">$T$4*P56</f>
        <v>3226403.44736774</v>
      </c>
      <c r="U56" s="4" t="n">
        <f aca="false">$U$3+R56</f>
        <v>-2445750.03768119</v>
      </c>
      <c r="V56" s="4" t="n">
        <f aca="false">$V$3+S56</f>
        <v>-1632910.92408559</v>
      </c>
      <c r="W56" s="40" t="n">
        <f aca="false">U56+V56</f>
        <v>-4078660.96176679</v>
      </c>
      <c r="X56" s="42"/>
    </row>
    <row r="57" customFormat="false" ht="12.8" hidden="false" customHeight="false" outlineLevel="0" collapsed="false">
      <c r="A57" s="37" t="n">
        <f aca="false">EDATE(A56,1)</f>
        <v>47331</v>
      </c>
      <c r="B57" s="38" t="n">
        <f aca="false">H56</f>
        <v>1277512.0342446</v>
      </c>
      <c r="C57" s="39" t="n">
        <f aca="false">I56</f>
        <v>0.2</v>
      </c>
      <c r="D57" s="38" t="n">
        <f aca="false">D56</f>
        <v>-60875.5367427877</v>
      </c>
      <c r="E57" s="23" t="n">
        <v>0</v>
      </c>
      <c r="F57" s="38" t="n">
        <f aca="false">VLOOKUP(A57,db!$B$3:$N$314,4,0)*VLOOKUP(A57,db!$B$3:$N$314,9,0)</f>
        <v>6813955.900286</v>
      </c>
      <c r="G57" s="38" t="n">
        <f aca="false">-E57*F57</f>
        <v>-0</v>
      </c>
      <c r="H57" s="38" t="n">
        <f aca="false">B57+D57+G57</f>
        <v>1216636.49750181</v>
      </c>
      <c r="I57" s="24" t="n">
        <f aca="false">C57+E57</f>
        <v>0.2</v>
      </c>
      <c r="J57" s="4" t="n">
        <f aca="false">I57*F57</f>
        <v>1362791.1800572</v>
      </c>
      <c r="K57" s="40" t="n">
        <f aca="false">H57+J57</f>
        <v>2579427.67755901</v>
      </c>
      <c r="L57" s="41" t="n">
        <f aca="false">K57/-W57</f>
        <v>0.642002348232324</v>
      </c>
      <c r="M57" s="4" t="n">
        <f aca="false">U56</f>
        <v>-2445750.03768119</v>
      </c>
      <c r="N57" s="4" t="n">
        <f aca="false">V56</f>
        <v>-1632910.92408559</v>
      </c>
      <c r="O57" s="4" t="n">
        <f aca="false">M57+N57</f>
        <v>-4078660.96176679</v>
      </c>
      <c r="P57" s="5" t="n">
        <f aca="false">P56+1</f>
        <v>54</v>
      </c>
      <c r="Q57" s="3" t="n">
        <f aca="false">$Q$3-P57</f>
        <v>66</v>
      </c>
      <c r="R57" s="38" t="n">
        <f aca="false">T57-S57</f>
        <v>724362.998433574</v>
      </c>
      <c r="S57" s="4" t="n">
        <f aca="false">-CUMIPMT('Valores iniciales'!$B$4/12,$Q$3,-$U$3,$P$4,P57,0)</f>
        <v>2562915.98567696</v>
      </c>
      <c r="T57" s="4" t="n">
        <f aca="false">$T$4*P57</f>
        <v>3287278.98411053</v>
      </c>
      <c r="U57" s="4" t="n">
        <f aca="false">$U$3+R57</f>
        <v>-2425637.00156643</v>
      </c>
      <c r="V57" s="4" t="n">
        <f aca="false">$V$3+S57</f>
        <v>-1592148.42345757</v>
      </c>
      <c r="W57" s="40" t="n">
        <f aca="false">U57+V57</f>
        <v>-4017785.425024</v>
      </c>
      <c r="X57" s="42"/>
    </row>
    <row r="58" customFormat="false" ht="12.8" hidden="false" customHeight="false" outlineLevel="0" collapsed="false">
      <c r="A58" s="37" t="n">
        <f aca="false">EDATE(A57,1)</f>
        <v>47362</v>
      </c>
      <c r="B58" s="38" t="n">
        <f aca="false">H57</f>
        <v>1216636.49750181</v>
      </c>
      <c r="C58" s="39" t="n">
        <f aca="false">I57</f>
        <v>0.2</v>
      </c>
      <c r="D58" s="38" t="n">
        <f aca="false">D57</f>
        <v>-60875.5367427877</v>
      </c>
      <c r="E58" s="23" t="n">
        <v>0</v>
      </c>
      <c r="F58" s="38" t="n">
        <f aca="false">VLOOKUP(A58,db!$B$3:$N$314,4,0)*VLOOKUP(A58,db!$B$3:$N$314,9,0)</f>
        <v>7947778.45632468</v>
      </c>
      <c r="G58" s="38" t="n">
        <f aca="false">-E58*F58</f>
        <v>-0</v>
      </c>
      <c r="H58" s="38" t="n">
        <f aca="false">B58+D58+G58</f>
        <v>1155760.96075902</v>
      </c>
      <c r="I58" s="24" t="n">
        <f aca="false">C58+E58</f>
        <v>0.2</v>
      </c>
      <c r="J58" s="4" t="n">
        <f aca="false">I58*F58</f>
        <v>1589555.69126494</v>
      </c>
      <c r="K58" s="40" t="n">
        <f aca="false">H58+J58</f>
        <v>2745316.65202396</v>
      </c>
      <c r="L58" s="41" t="n">
        <f aca="false">K58/-W58</f>
        <v>0.693803177109111</v>
      </c>
      <c r="M58" s="4" t="n">
        <f aca="false">U57</f>
        <v>-2425637.00156643</v>
      </c>
      <c r="N58" s="4" t="n">
        <f aca="false">V57</f>
        <v>-1592148.42345757</v>
      </c>
      <c r="O58" s="4" t="n">
        <f aca="false">M58+N58</f>
        <v>-4017785.425024</v>
      </c>
      <c r="P58" s="5" t="n">
        <f aca="false">P57+1</f>
        <v>55</v>
      </c>
      <c r="Q58" s="3" t="n">
        <f aca="false">$Q$3-P58</f>
        <v>65</v>
      </c>
      <c r="R58" s="38" t="n">
        <f aca="false">T58-S58</f>
        <v>744811.251816921</v>
      </c>
      <c r="S58" s="4" t="n">
        <f aca="false">-CUMIPMT('Valores iniciales'!$B$4/12,$Q$3,-$U$3,$P$4,P58,0)</f>
        <v>2603343.2690364</v>
      </c>
      <c r="T58" s="4" t="n">
        <f aca="false">$T$4*P58</f>
        <v>3348154.52085332</v>
      </c>
      <c r="U58" s="4" t="n">
        <f aca="false">$U$3+R58</f>
        <v>-2405188.74818308</v>
      </c>
      <c r="V58" s="4" t="n">
        <f aca="false">$V$3+S58</f>
        <v>-1551721.14009813</v>
      </c>
      <c r="W58" s="40" t="n">
        <f aca="false">U58+V58</f>
        <v>-3956909.88828121</v>
      </c>
      <c r="X58" s="42"/>
    </row>
    <row r="59" customFormat="false" ht="12.8" hidden="false" customHeight="false" outlineLevel="0" collapsed="false">
      <c r="A59" s="37" t="n">
        <f aca="false">EDATE(A58,1)</f>
        <v>47392</v>
      </c>
      <c r="B59" s="38" t="n">
        <f aca="false">H58</f>
        <v>1155760.96075902</v>
      </c>
      <c r="C59" s="39" t="n">
        <f aca="false">I58</f>
        <v>0.2</v>
      </c>
      <c r="D59" s="38" t="n">
        <f aca="false">D58</f>
        <v>-60875.5367427877</v>
      </c>
      <c r="E59" s="23" t="n">
        <v>0</v>
      </c>
      <c r="F59" s="38" t="n">
        <f aca="false">VLOOKUP(A59,db!$B$3:$N$314,4,0)*VLOOKUP(A59,db!$B$3:$N$314,9,0)</f>
        <v>7297126.05326578</v>
      </c>
      <c r="G59" s="38" t="n">
        <f aca="false">-E59*F59</f>
        <v>-0</v>
      </c>
      <c r="H59" s="38" t="n">
        <f aca="false">B59+D59+G59</f>
        <v>1094885.42401624</v>
      </c>
      <c r="I59" s="24" t="n">
        <f aca="false">C59+E59</f>
        <v>0.2</v>
      </c>
      <c r="J59" s="4" t="n">
        <f aca="false">I59*F59</f>
        <v>1459425.21065316</v>
      </c>
      <c r="K59" s="40" t="n">
        <f aca="false">H59+J59</f>
        <v>2554310.63466939</v>
      </c>
      <c r="L59" s="41" t="n">
        <f aca="false">K59/-W59</f>
        <v>0.655618098865267</v>
      </c>
      <c r="M59" s="4" t="n">
        <f aca="false">U58</f>
        <v>-2405188.74818308</v>
      </c>
      <c r="N59" s="4" t="n">
        <f aca="false">V58</f>
        <v>-1551721.14009813</v>
      </c>
      <c r="O59" s="4" t="n">
        <f aca="false">M59+N59</f>
        <v>-3956909.88828121</v>
      </c>
      <c r="P59" s="5" t="n">
        <f aca="false">P58+1</f>
        <v>56</v>
      </c>
      <c r="Q59" s="3" t="n">
        <f aca="false">$Q$3-P59</f>
        <v>64</v>
      </c>
      <c r="R59" s="38" t="n">
        <f aca="false">T59-S59</f>
        <v>765600.309423324</v>
      </c>
      <c r="S59" s="4" t="n">
        <f aca="false">-CUMIPMT('Valores iniciales'!$B$4/12,$Q$3,-$U$3,$P$4,P59,0)</f>
        <v>2643429.74817278</v>
      </c>
      <c r="T59" s="4" t="n">
        <f aca="false">$T$4*P59</f>
        <v>3409030.05759611</v>
      </c>
      <c r="U59" s="4" t="n">
        <f aca="false">$U$3+R59</f>
        <v>-2384399.69057668</v>
      </c>
      <c r="V59" s="4" t="n">
        <f aca="false">$V$3+S59</f>
        <v>-1511634.66096175</v>
      </c>
      <c r="W59" s="40" t="n">
        <f aca="false">U59+V59</f>
        <v>-3896034.35153842</v>
      </c>
      <c r="X59" s="42"/>
    </row>
    <row r="60" customFormat="false" ht="12.8" hidden="false" customHeight="false" outlineLevel="0" collapsed="false">
      <c r="A60" s="37" t="n">
        <f aca="false">EDATE(A59,1)</f>
        <v>47423</v>
      </c>
      <c r="B60" s="38" t="n">
        <f aca="false">H59</f>
        <v>1094885.42401624</v>
      </c>
      <c r="C60" s="39" t="n">
        <f aca="false">I59</f>
        <v>0.2</v>
      </c>
      <c r="D60" s="38" t="n">
        <f aca="false">D59</f>
        <v>-60875.5367427877</v>
      </c>
      <c r="E60" s="23" t="n">
        <v>0</v>
      </c>
      <c r="F60" s="38" t="n">
        <f aca="false">VLOOKUP(A60,db!$B$3:$N$314,4,0)*VLOOKUP(A60,db!$B$3:$N$314,9,0)</f>
        <v>7543038.27405081</v>
      </c>
      <c r="G60" s="38" t="n">
        <f aca="false">-E60*F60</f>
        <v>-0</v>
      </c>
      <c r="H60" s="38" t="n">
        <f aca="false">B60+D60+G60</f>
        <v>1034009.88727345</v>
      </c>
      <c r="I60" s="24" t="n">
        <f aca="false">C60+E60</f>
        <v>0.2</v>
      </c>
      <c r="J60" s="4" t="n">
        <f aca="false">I60*F60</f>
        <v>1508607.65481016</v>
      </c>
      <c r="K60" s="40" t="n">
        <f aca="false">H60+J60</f>
        <v>2542617.54208361</v>
      </c>
      <c r="L60" s="41" t="n">
        <f aca="false">K60/-W60</f>
        <v>0.662975815310299</v>
      </c>
      <c r="M60" s="4" t="n">
        <f aca="false">U59</f>
        <v>-2384399.69057668</v>
      </c>
      <c r="N60" s="4" t="n">
        <f aca="false">V59</f>
        <v>-1511634.66096175</v>
      </c>
      <c r="O60" s="4" t="n">
        <f aca="false">M60+N60</f>
        <v>-3896034.35153842</v>
      </c>
      <c r="P60" s="5" t="n">
        <f aca="false">P59+1</f>
        <v>57</v>
      </c>
      <c r="Q60" s="3" t="n">
        <f aca="false">$Q$3-P60</f>
        <v>63</v>
      </c>
      <c r="R60" s="38" t="n">
        <f aca="false">T60-S60</f>
        <v>786735.851323166</v>
      </c>
      <c r="S60" s="4" t="n">
        <f aca="false">-CUMIPMT('Valores iniciales'!$B$4/12,$Q$3,-$U$3,$P$4,P60,0)</f>
        <v>2683169.74301573</v>
      </c>
      <c r="T60" s="4" t="n">
        <f aca="false">$T$4*P60</f>
        <v>3469905.59433889</v>
      </c>
      <c r="U60" s="4" t="n">
        <f aca="false">$U$3+R60</f>
        <v>-2363264.14867683</v>
      </c>
      <c r="V60" s="4" t="n">
        <f aca="false">$V$3+S60</f>
        <v>-1471894.6661188</v>
      </c>
      <c r="W60" s="40" t="n">
        <f aca="false">U60+V60</f>
        <v>-3835158.81479563</v>
      </c>
      <c r="X60" s="42"/>
    </row>
    <row r="61" customFormat="false" ht="12.8" hidden="false" customHeight="false" outlineLevel="0" collapsed="false">
      <c r="A61" s="37" t="n">
        <f aca="false">EDATE(A60,1)</f>
        <v>47453</v>
      </c>
      <c r="B61" s="38" t="n">
        <f aca="false">H60</f>
        <v>1034009.88727345</v>
      </c>
      <c r="C61" s="39" t="n">
        <f aca="false">I60</f>
        <v>0.2</v>
      </c>
      <c r="D61" s="38" t="n">
        <f aca="false">D60</f>
        <v>-60875.5367427877</v>
      </c>
      <c r="E61" s="23" t="n">
        <v>0</v>
      </c>
      <c r="F61" s="38" t="n">
        <f aca="false">VLOOKUP(A61,db!$B$3:$N$314,4,0)*VLOOKUP(A61,db!$B$3:$N$314,9,0)</f>
        <v>9372218.91796324</v>
      </c>
      <c r="G61" s="38" t="n">
        <f aca="false">-E61*F61</f>
        <v>-0</v>
      </c>
      <c r="H61" s="38" t="n">
        <f aca="false">B61+D61+G61</f>
        <v>973134.350530661</v>
      </c>
      <c r="I61" s="24" t="n">
        <f aca="false">C61+E61</f>
        <v>0.2</v>
      </c>
      <c r="J61" s="4" t="n">
        <f aca="false">I61*F61</f>
        <v>1874443.78359265</v>
      </c>
      <c r="K61" s="40" t="n">
        <f aca="false">H61+J61</f>
        <v>2847578.13412331</v>
      </c>
      <c r="L61" s="41" t="n">
        <f aca="false">K61/-W61</f>
        <v>0.754468577036002</v>
      </c>
      <c r="M61" s="4" t="n">
        <f aca="false">U60</f>
        <v>-2363264.14867683</v>
      </c>
      <c r="N61" s="4" t="n">
        <f aca="false">V60</f>
        <v>-1471894.6661188</v>
      </c>
      <c r="O61" s="4" t="n">
        <f aca="false">M61+N61</f>
        <v>-3835158.81479563</v>
      </c>
      <c r="P61" s="5" t="n">
        <f aca="false">P60+1</f>
        <v>58</v>
      </c>
      <c r="Q61" s="3" t="n">
        <f aca="false">$Q$3-P61</f>
        <v>62</v>
      </c>
      <c r="R61" s="38" t="n">
        <f aca="false">T61-S61</f>
        <v>808223.652254673</v>
      </c>
      <c r="S61" s="4" t="n">
        <f aca="false">-CUMIPMT('Valores iniciales'!$B$4/12,$Q$3,-$U$3,$P$4,P61,0)</f>
        <v>2722557.47882701</v>
      </c>
      <c r="T61" s="4" t="n">
        <f aca="false">$T$4*P61</f>
        <v>3530781.13108168</v>
      </c>
      <c r="U61" s="4" t="n">
        <f aca="false">$U$3+R61</f>
        <v>-2341776.34774533</v>
      </c>
      <c r="V61" s="4" t="n">
        <f aca="false">$V$3+S61</f>
        <v>-1432506.93030752</v>
      </c>
      <c r="W61" s="40" t="n">
        <f aca="false">U61+V61</f>
        <v>-3774283.27805285</v>
      </c>
      <c r="X61" s="42"/>
    </row>
    <row r="62" customFormat="false" ht="12.8" hidden="false" customHeight="false" outlineLevel="0" collapsed="false">
      <c r="A62" s="37" t="n">
        <f aca="false">EDATE(A61,1)</f>
        <v>47484</v>
      </c>
      <c r="B62" s="38" t="n">
        <f aca="false">H61</f>
        <v>973134.350530661</v>
      </c>
      <c r="C62" s="39" t="n">
        <f aca="false">I61</f>
        <v>0.2</v>
      </c>
      <c r="D62" s="38" t="n">
        <f aca="false">D61</f>
        <v>-60875.5367427877</v>
      </c>
      <c r="E62" s="23" t="n">
        <v>0</v>
      </c>
      <c r="F62" s="38" t="n">
        <f aca="false">VLOOKUP(A62,db!$B$3:$N$314,4,0)*VLOOKUP(A62,db!$B$3:$N$314,9,0)</f>
        <v>8824432.1858642</v>
      </c>
      <c r="G62" s="38" t="n">
        <f aca="false">-E62*F62</f>
        <v>-0</v>
      </c>
      <c r="H62" s="38" t="n">
        <f aca="false">B62+D62+G62</f>
        <v>912258.813787874</v>
      </c>
      <c r="I62" s="24" t="n">
        <f aca="false">C62+E62</f>
        <v>0.2</v>
      </c>
      <c r="J62" s="4" t="n">
        <f aca="false">I62*F62</f>
        <v>1764886.43717284</v>
      </c>
      <c r="K62" s="40" t="n">
        <f aca="false">H62+J62</f>
        <v>2677145.25096071</v>
      </c>
      <c r="L62" s="41" t="n">
        <f aca="false">K62/-W62</f>
        <v>0.720940289206226</v>
      </c>
      <c r="M62" s="4" t="n">
        <f aca="false">U61</f>
        <v>-2341776.34774533</v>
      </c>
      <c r="N62" s="4" t="n">
        <f aca="false">V61</f>
        <v>-1432506.93030752</v>
      </c>
      <c r="O62" s="4" t="n">
        <f aca="false">M62+N62</f>
        <v>-3774283.27805285</v>
      </c>
      <c r="P62" s="5" t="n">
        <f aca="false">P61+1</f>
        <v>59</v>
      </c>
      <c r="Q62" s="3" t="n">
        <f aca="false">$Q$3-P62</f>
        <v>61</v>
      </c>
      <c r="R62" s="38" t="n">
        <f aca="false">T62-S62</f>
        <v>830069.583201706</v>
      </c>
      <c r="S62" s="4" t="n">
        <f aca="false">-CUMIPMT('Valores iniciales'!$B$4/12,$Q$3,-$U$3,$P$4,P62,0)</f>
        <v>2761587.08462276</v>
      </c>
      <c r="T62" s="4" t="n">
        <f aca="false">$T$4*P62</f>
        <v>3591656.66782447</v>
      </c>
      <c r="U62" s="4" t="n">
        <f aca="false">$U$3+R62</f>
        <v>-2319930.41679829</v>
      </c>
      <c r="V62" s="4" t="n">
        <f aca="false">$V$3+S62</f>
        <v>-1393477.32451177</v>
      </c>
      <c r="W62" s="40" t="n">
        <f aca="false">U62+V62</f>
        <v>-3713407.74131006</v>
      </c>
      <c r="X62" s="42"/>
    </row>
    <row r="63" customFormat="false" ht="12.8" hidden="false" customHeight="false" outlineLevel="0" collapsed="false">
      <c r="A63" s="37" t="n">
        <f aca="false">EDATE(A62,1)</f>
        <v>47515</v>
      </c>
      <c r="B63" s="38" t="n">
        <f aca="false">H62</f>
        <v>912258.813787874</v>
      </c>
      <c r="C63" s="39" t="n">
        <f aca="false">I62</f>
        <v>0.2</v>
      </c>
      <c r="D63" s="38" t="n">
        <f aca="false">D62</f>
        <v>-60875.5367427877</v>
      </c>
      <c r="E63" s="23" t="n">
        <v>0</v>
      </c>
      <c r="F63" s="38" t="n">
        <f aca="false">VLOOKUP(A63,db!$B$3:$N$314,4,0)*VLOOKUP(A63,db!$B$3:$N$314,9,0)</f>
        <v>8569409.36914364</v>
      </c>
      <c r="G63" s="38" t="n">
        <f aca="false">-E63*F63</f>
        <v>-0</v>
      </c>
      <c r="H63" s="38" t="n">
        <f aca="false">B63+D63+G63</f>
        <v>851383.277045086</v>
      </c>
      <c r="I63" s="24" t="n">
        <f aca="false">C63+E63</f>
        <v>0.2</v>
      </c>
      <c r="J63" s="4" t="n">
        <f aca="false">I63*F63</f>
        <v>1713881.87382873</v>
      </c>
      <c r="K63" s="40" t="n">
        <f aca="false">H63+J63</f>
        <v>2565265.15087381</v>
      </c>
      <c r="L63" s="41" t="n">
        <f aca="false">K63/-W63</f>
        <v>0.70232512876029</v>
      </c>
      <c r="M63" s="4" t="n">
        <f aca="false">U62</f>
        <v>-2319930.41679829</v>
      </c>
      <c r="N63" s="4" t="n">
        <f aca="false">V62</f>
        <v>-1393477.32451177</v>
      </c>
      <c r="O63" s="4" t="n">
        <f aca="false">M63+N63</f>
        <v>-3713407.74131006</v>
      </c>
      <c r="P63" s="5" t="n">
        <f aca="false">P62+1</f>
        <v>60</v>
      </c>
      <c r="Q63" s="3" t="n">
        <f aca="false">$Q$3-P63</f>
        <v>60</v>
      </c>
      <c r="R63" s="38" t="n">
        <f aca="false">T63-S63</f>
        <v>852279.612997855</v>
      </c>
      <c r="S63" s="4" t="n">
        <f aca="false">-CUMIPMT('Valores iniciales'!$B$4/12,$Q$3,-$U$3,$P$4,P63,0)</f>
        <v>2800252.5915694</v>
      </c>
      <c r="T63" s="4" t="n">
        <f aca="false">$T$4*P63</f>
        <v>3652532.20456726</v>
      </c>
      <c r="U63" s="4" t="n">
        <f aca="false">$U$3+R63</f>
        <v>-2297720.38700215</v>
      </c>
      <c r="V63" s="4" t="n">
        <f aca="false">$V$3+S63</f>
        <v>-1354811.81756513</v>
      </c>
      <c r="W63" s="40" t="n">
        <f aca="false">U63+V63</f>
        <v>-3652532.20456727</v>
      </c>
      <c r="X63" s="42"/>
    </row>
    <row r="64" customFormat="false" ht="12.8" hidden="false" customHeight="false" outlineLevel="0" collapsed="false">
      <c r="A64" s="37" t="n">
        <f aca="false">EDATE(A63,1)</f>
        <v>47543</v>
      </c>
      <c r="B64" s="38" t="n">
        <f aca="false">H63</f>
        <v>851383.277045086</v>
      </c>
      <c r="C64" s="39" t="n">
        <f aca="false">I63</f>
        <v>0.2</v>
      </c>
      <c r="D64" s="38" t="n">
        <f aca="false">D63</f>
        <v>-60875.5367427877</v>
      </c>
      <c r="E64" s="23" t="n">
        <v>0</v>
      </c>
      <c r="F64" s="38" t="n">
        <f aca="false">VLOOKUP(A64,db!$B$3:$N$314,4,0)*VLOOKUP(A64,db!$B$3:$N$314,9,0)</f>
        <v>9703745.52170626</v>
      </c>
      <c r="G64" s="38" t="n">
        <f aca="false">-E64*F64</f>
        <v>-0</v>
      </c>
      <c r="H64" s="38" t="n">
        <f aca="false">B64+D64+G64</f>
        <v>790507.740302298</v>
      </c>
      <c r="I64" s="24" t="n">
        <f aca="false">C64+E64</f>
        <v>0.2</v>
      </c>
      <c r="J64" s="4" t="n">
        <f aca="false">I64*F64</f>
        <v>1940749.10434125</v>
      </c>
      <c r="K64" s="40" t="n">
        <f aca="false">H64+J64</f>
        <v>2731256.84464355</v>
      </c>
      <c r="L64" s="41" t="n">
        <f aca="false">K64/-W64</f>
        <v>0.760444857970769</v>
      </c>
      <c r="M64" s="4" t="n">
        <f aca="false">U63</f>
        <v>-2297720.38700215</v>
      </c>
      <c r="N64" s="4" t="n">
        <f aca="false">V63</f>
        <v>-1354811.81756513</v>
      </c>
      <c r="O64" s="4" t="n">
        <f aca="false">M64+N64</f>
        <v>-3652532.20456727</v>
      </c>
      <c r="P64" s="5" t="n">
        <f aca="false">P63+1</f>
        <v>61</v>
      </c>
      <c r="Q64" s="55" t="n">
        <f aca="false">$Q$3-P64</f>
        <v>59</v>
      </c>
      <c r="R64" s="38" t="n">
        <f aca="false">T64-S64</f>
        <v>874859.809957273</v>
      </c>
      <c r="S64" s="4" t="n">
        <f aca="false">-CUMIPMT('Valores iniciales'!$B$4/12,$Q$3,-$U$3,$P$4,P64,0)</f>
        <v>2838547.93135277</v>
      </c>
      <c r="T64" s="4" t="n">
        <f aca="false">$T$4*P64</f>
        <v>3713407.74131004</v>
      </c>
      <c r="U64" s="4" t="n">
        <f aca="false">$U$3+R64</f>
        <v>-2275140.19004273</v>
      </c>
      <c r="V64" s="4" t="n">
        <f aca="false">$V$3+S64</f>
        <v>-1316516.47778176</v>
      </c>
      <c r="W64" s="40" t="n">
        <f aca="false">U64+V64</f>
        <v>-3591656.66782448</v>
      </c>
      <c r="X64" s="42"/>
    </row>
    <row r="65" customFormat="false" ht="12.8" hidden="false" customHeight="false" outlineLevel="0" collapsed="false">
      <c r="A65" s="37" t="n">
        <f aca="false">EDATE(A64,1)</f>
        <v>47574</v>
      </c>
      <c r="B65" s="38" t="n">
        <f aca="false">H64</f>
        <v>790507.740302298</v>
      </c>
      <c r="C65" s="39" t="n">
        <f aca="false">I64</f>
        <v>0.2</v>
      </c>
      <c r="D65" s="38" t="n">
        <f aca="false">D64</f>
        <v>-60875.5367427877</v>
      </c>
      <c r="E65" s="23" t="n">
        <v>0</v>
      </c>
      <c r="F65" s="38" t="n">
        <f aca="false">VLOOKUP(A65,db!$B$3:$N$314,4,0)*VLOOKUP(A65,db!$B$3:$N$314,9,0)</f>
        <v>7459397.86990028</v>
      </c>
      <c r="G65" s="38" t="n">
        <f aca="false">-E65*F65</f>
        <v>-0</v>
      </c>
      <c r="H65" s="38" t="n">
        <f aca="false">B65+D65+G65</f>
        <v>729632.203559511</v>
      </c>
      <c r="I65" s="24" t="n">
        <f aca="false">C65+E65</f>
        <v>0.2</v>
      </c>
      <c r="J65" s="4" t="n">
        <f aca="false">I65*F65</f>
        <v>1491879.57398006</v>
      </c>
      <c r="K65" s="40" t="n">
        <f aca="false">H65+J65</f>
        <v>2221511.77753957</v>
      </c>
      <c r="L65" s="41" t="n">
        <f aca="false">K65/-W65</f>
        <v>0.629184221582995</v>
      </c>
      <c r="M65" s="4" t="n">
        <f aca="false">U64</f>
        <v>-2275140.19004273</v>
      </c>
      <c r="N65" s="4" t="n">
        <f aca="false">V64</f>
        <v>-1316516.47778176</v>
      </c>
      <c r="O65" s="4" t="n">
        <f aca="false">M65+N65</f>
        <v>-3591656.66782448</v>
      </c>
      <c r="P65" s="5" t="n">
        <f aca="false">P64+1</f>
        <v>62</v>
      </c>
      <c r="Q65" s="55" t="n">
        <f aca="false">$Q$3-P65</f>
        <v>58</v>
      </c>
      <c r="R65" s="38" t="n">
        <f aca="false">T65-S65</f>
        <v>897816.343532682</v>
      </c>
      <c r="S65" s="4" t="n">
        <f aca="false">-CUMIPMT('Valores iniciales'!$B$4/12,$Q$3,-$U$3,$P$4,P65,0)</f>
        <v>2876466.93452015</v>
      </c>
      <c r="T65" s="4" t="n">
        <f aca="false">$T$4*P65</f>
        <v>3774283.27805283</v>
      </c>
      <c r="U65" s="4" t="n">
        <f aca="false">$U$3+R65</f>
        <v>-2252183.65646732</v>
      </c>
      <c r="V65" s="4" t="n">
        <f aca="false">$V$3+S65</f>
        <v>-1278597.47461438</v>
      </c>
      <c r="W65" s="40" t="n">
        <f aca="false">U65+V65</f>
        <v>-3530781.1310817</v>
      </c>
      <c r="X65" s="42"/>
    </row>
    <row r="66" customFormat="false" ht="12.8" hidden="false" customHeight="false" outlineLevel="0" collapsed="false">
      <c r="A66" s="37" t="n">
        <f aca="false">EDATE(A65,1)</f>
        <v>47604</v>
      </c>
      <c r="B66" s="38" t="n">
        <f aca="false">H65</f>
        <v>729632.203559511</v>
      </c>
      <c r="C66" s="39" t="n">
        <f aca="false">I65</f>
        <v>0.2</v>
      </c>
      <c r="D66" s="38" t="n">
        <f aca="false">D65</f>
        <v>-60875.5367427877</v>
      </c>
      <c r="E66" s="23" t="n">
        <v>0</v>
      </c>
      <c r="F66" s="38" t="n">
        <f aca="false">VLOOKUP(A66,db!$B$3:$N$314,4,0)*VLOOKUP(A66,db!$B$3:$N$314,9,0)</f>
        <v>10314022.9901903</v>
      </c>
      <c r="G66" s="38" t="n">
        <f aca="false">-E66*F66</f>
        <v>-0</v>
      </c>
      <c r="H66" s="38" t="n">
        <f aca="false">B66+D66+G66</f>
        <v>668756.666816723</v>
      </c>
      <c r="I66" s="24" t="n">
        <f aca="false">C66+E66</f>
        <v>0.2</v>
      </c>
      <c r="J66" s="4" t="n">
        <f aca="false">I66*F66</f>
        <v>2062804.59803806</v>
      </c>
      <c r="K66" s="40" t="n">
        <f aca="false">H66+J66</f>
        <v>2731561.26485478</v>
      </c>
      <c r="L66" s="41" t="n">
        <f aca="false">K66/-W66</f>
        <v>0.787214865243387</v>
      </c>
      <c r="M66" s="4" t="n">
        <f aca="false">U65</f>
        <v>-2252183.65646732</v>
      </c>
      <c r="N66" s="4" t="n">
        <f aca="false">V65</f>
        <v>-1278597.47461438</v>
      </c>
      <c r="O66" s="4" t="n">
        <f aca="false">M66+N66</f>
        <v>-3530781.1310817</v>
      </c>
      <c r="P66" s="5" t="n">
        <f aca="false">P65+1</f>
        <v>63</v>
      </c>
      <c r="Q66" s="3" t="n">
        <f aca="false">$Q$3-P66</f>
        <v>57</v>
      </c>
      <c r="R66" s="38" t="n">
        <f aca="false">T66-S66</f>
        <v>921155.486001014</v>
      </c>
      <c r="S66" s="4" t="n">
        <f aca="false">-CUMIPMT('Valores iniciales'!$B$4/12,$Q$3,-$U$3,$P$4,P66,0)</f>
        <v>2914003.32879461</v>
      </c>
      <c r="T66" s="4" t="n">
        <f aca="false">$T$4*P66</f>
        <v>3835158.81479562</v>
      </c>
      <c r="U66" s="4" t="n">
        <f aca="false">$U$3+R66</f>
        <v>-2228844.51399899</v>
      </c>
      <c r="V66" s="4" t="n">
        <f aca="false">$V$3+S66</f>
        <v>-1241061.08033992</v>
      </c>
      <c r="W66" s="40" t="n">
        <f aca="false">U66+V66</f>
        <v>-3469905.59433891</v>
      </c>
      <c r="X66" s="42"/>
    </row>
    <row r="67" customFormat="false" ht="12.8" hidden="false" customHeight="false" outlineLevel="0" collapsed="false">
      <c r="A67" s="37" t="n">
        <f aca="false">EDATE(A66,1)</f>
        <v>47635</v>
      </c>
      <c r="B67" s="38" t="n">
        <f aca="false">H66</f>
        <v>668756.666816723</v>
      </c>
      <c r="C67" s="39" t="n">
        <f aca="false">I66</f>
        <v>0.2</v>
      </c>
      <c r="D67" s="38" t="n">
        <f aca="false">D66</f>
        <v>-60875.5367427877</v>
      </c>
      <c r="E67" s="23" t="n">
        <v>0</v>
      </c>
      <c r="F67" s="38" t="n">
        <f aca="false">VLOOKUP(A67,db!$B$3:$N$314,4,0)*VLOOKUP(A67,db!$B$3:$N$314,9,0)</f>
        <v>8630827.16118618</v>
      </c>
      <c r="G67" s="38" t="n">
        <f aca="false">-E67*F67</f>
        <v>-0</v>
      </c>
      <c r="H67" s="38" t="n">
        <f aca="false">B67+D67+G67</f>
        <v>607881.130073935</v>
      </c>
      <c r="I67" s="24" t="n">
        <f aca="false">C67+E67</f>
        <v>0.2</v>
      </c>
      <c r="J67" s="4" t="n">
        <f aca="false">I67*F67</f>
        <v>1726165.43223724</v>
      </c>
      <c r="K67" s="40" t="n">
        <f aca="false">H67+J67</f>
        <v>2334046.56231117</v>
      </c>
      <c r="L67" s="41" t="n">
        <f aca="false">K67/-W67</f>
        <v>0.684665879407654</v>
      </c>
      <c r="M67" s="4" t="n">
        <f aca="false">U66</f>
        <v>-2228844.51399899</v>
      </c>
      <c r="N67" s="4" t="n">
        <f aca="false">V66</f>
        <v>-1241061.08033992</v>
      </c>
      <c r="O67" s="4" t="n">
        <f aca="false">M67+N67</f>
        <v>-3469905.59433891</v>
      </c>
      <c r="P67" s="5" t="n">
        <f aca="false">P66+1</f>
        <v>64</v>
      </c>
      <c r="Q67" s="3" t="n">
        <f aca="false">$Q$3-P67</f>
        <v>56</v>
      </c>
      <c r="R67" s="38" t="n">
        <f aca="false">T67-S67</f>
        <v>944883.614177153</v>
      </c>
      <c r="S67" s="4" t="n">
        <f aca="false">-CUMIPMT('Valores iniciales'!$B$4/12,$Q$3,-$U$3,$P$4,P67,0)</f>
        <v>2951150.73736126</v>
      </c>
      <c r="T67" s="4" t="n">
        <f aca="false">$T$4*P67</f>
        <v>3896034.35153841</v>
      </c>
      <c r="U67" s="4" t="n">
        <f aca="false">$U$3+R67</f>
        <v>-2205116.38582285</v>
      </c>
      <c r="V67" s="4" t="n">
        <f aca="false">$V$3+S67</f>
        <v>-1203913.67177327</v>
      </c>
      <c r="W67" s="40" t="n">
        <f aca="false">U67+V67</f>
        <v>-3409030.05759612</v>
      </c>
      <c r="X67" s="42"/>
    </row>
    <row r="68" customFormat="false" ht="12.8" hidden="false" customHeight="false" outlineLevel="0" collapsed="false">
      <c r="A68" s="37" t="n">
        <f aca="false">EDATE(A67,1)</f>
        <v>47665</v>
      </c>
      <c r="B68" s="38" t="n">
        <f aca="false">H67</f>
        <v>607881.130073935</v>
      </c>
      <c r="C68" s="39" t="n">
        <f aca="false">I67</f>
        <v>0.2</v>
      </c>
      <c r="D68" s="38" t="n">
        <f aca="false">D67</f>
        <v>-60875.5367427877</v>
      </c>
      <c r="E68" s="23" t="n">
        <v>0</v>
      </c>
      <c r="F68" s="38" t="n">
        <f aca="false">VLOOKUP(A68,db!$B$3:$N$314,4,0)*VLOOKUP(A68,db!$B$3:$N$314,9,0)</f>
        <v>8411569.89591239</v>
      </c>
      <c r="G68" s="38" t="n">
        <f aca="false">-E68*F68</f>
        <v>-0</v>
      </c>
      <c r="H68" s="38" t="n">
        <f aca="false">B68+D68+G68</f>
        <v>547005.593331148</v>
      </c>
      <c r="I68" s="24" t="n">
        <f aca="false">C68+E68</f>
        <v>0.2</v>
      </c>
      <c r="J68" s="4" t="n">
        <f aca="false">I68*F68</f>
        <v>1682313.97918248</v>
      </c>
      <c r="K68" s="40" t="n">
        <f aca="false">H68+J68</f>
        <v>2229319.57251363</v>
      </c>
      <c r="L68" s="41" t="n">
        <f aca="false">K68/-W68</f>
        <v>0.665835330666116</v>
      </c>
      <c r="M68" s="4" t="n">
        <f aca="false">U67</f>
        <v>-2205116.38582285</v>
      </c>
      <c r="N68" s="4" t="n">
        <f aca="false">V67</f>
        <v>-1203913.67177327</v>
      </c>
      <c r="O68" s="4" t="n">
        <f aca="false">M68+N68</f>
        <v>-3409030.05759612</v>
      </c>
      <c r="P68" s="5" t="n">
        <f aca="false">P67+1</f>
        <v>65</v>
      </c>
      <c r="Q68" s="3" t="n">
        <f aca="false">$Q$3-P68</f>
        <v>55</v>
      </c>
      <c r="R68" s="38" t="n">
        <f aca="false">T68-S68</f>
        <v>969007.211156226</v>
      </c>
      <c r="S68" s="4" t="n">
        <f aca="false">-CUMIPMT('Valores iniciales'!$B$4/12,$Q$3,-$U$3,$P$4,P68,0)</f>
        <v>2987902.67712497</v>
      </c>
      <c r="T68" s="4" t="n">
        <f aca="false">$T$4*P68</f>
        <v>3956909.8882812</v>
      </c>
      <c r="U68" s="4" t="n">
        <f aca="false">$U$3+R68</f>
        <v>-2180992.78884377</v>
      </c>
      <c r="V68" s="4" t="n">
        <f aca="false">$V$3+S68</f>
        <v>-1167161.73200956</v>
      </c>
      <c r="W68" s="40" t="n">
        <f aca="false">U68+V68</f>
        <v>-3348154.52085333</v>
      </c>
      <c r="X68" s="42"/>
    </row>
    <row r="69" customFormat="false" ht="12.8" hidden="false" customHeight="false" outlineLevel="0" collapsed="false">
      <c r="A69" s="37" t="n">
        <f aca="false">EDATE(A68,1)</f>
        <v>47696</v>
      </c>
      <c r="B69" s="38" t="n">
        <f aca="false">H68</f>
        <v>547005.593331148</v>
      </c>
      <c r="C69" s="39" t="n">
        <f aca="false">I68</f>
        <v>0.2</v>
      </c>
      <c r="D69" s="38" t="n">
        <f aca="false">D68</f>
        <v>-60875.5367427877</v>
      </c>
      <c r="E69" s="23" t="n">
        <v>0</v>
      </c>
      <c r="F69" s="38" t="n">
        <f aca="false">VLOOKUP(A69,db!$B$3:$N$314,4,0)*VLOOKUP(A69,db!$B$3:$N$314,9,0)</f>
        <v>8530241.93759802</v>
      </c>
      <c r="G69" s="38" t="n">
        <f aca="false">-E69*F69</f>
        <v>-0</v>
      </c>
      <c r="H69" s="38" t="n">
        <f aca="false">B69+D69+G69</f>
        <v>486130.05658836</v>
      </c>
      <c r="I69" s="24" t="n">
        <f aca="false">C69+E69</f>
        <v>0.2</v>
      </c>
      <c r="J69" s="4" t="n">
        <f aca="false">I69*F69</f>
        <v>1706048.3875196</v>
      </c>
      <c r="K69" s="40" t="n">
        <f aca="false">H69+J69</f>
        <v>2192178.44410796</v>
      </c>
      <c r="L69" s="41" t="n">
        <f aca="false">K69/-W69</f>
        <v>0.666867173338228</v>
      </c>
      <c r="M69" s="4" t="n">
        <f aca="false">U68</f>
        <v>-2180992.78884377</v>
      </c>
      <c r="N69" s="4" t="n">
        <f aca="false">V68</f>
        <v>-1167161.73200956</v>
      </c>
      <c r="O69" s="4" t="n">
        <f aca="false">M69+N69</f>
        <v>-3348154.52085333</v>
      </c>
      <c r="P69" s="5" t="n">
        <f aca="false">P68+1</f>
        <v>66</v>
      </c>
      <c r="Q69" s="3" t="n">
        <f aca="false">$Q$3-P69</f>
        <v>54</v>
      </c>
      <c r="R69" s="38" t="n">
        <f aca="false">T69-S69</f>
        <v>993532.868084951</v>
      </c>
      <c r="S69" s="4" t="n">
        <f aca="false">-CUMIPMT('Valores iniciales'!$B$4/12,$Q$3,-$U$3,$P$4,P69,0)</f>
        <v>3024252.55693903</v>
      </c>
      <c r="T69" s="4" t="n">
        <f aca="false">$T$4*P69</f>
        <v>4017785.42502398</v>
      </c>
      <c r="U69" s="4" t="n">
        <f aca="false">$U$3+R69</f>
        <v>-2156467.13191505</v>
      </c>
      <c r="V69" s="4" t="n">
        <f aca="false">$V$3+S69</f>
        <v>-1130811.8521955</v>
      </c>
      <c r="W69" s="40" t="n">
        <f aca="false">U69+V69</f>
        <v>-3287278.98411055</v>
      </c>
      <c r="X69" s="42"/>
    </row>
    <row r="70" customFormat="false" ht="12.8" hidden="false" customHeight="false" outlineLevel="0" collapsed="false">
      <c r="A70" s="37" t="n">
        <f aca="false">EDATE(A69,1)</f>
        <v>47727</v>
      </c>
      <c r="B70" s="38" t="n">
        <f aca="false">H69</f>
        <v>486130.05658836</v>
      </c>
      <c r="C70" s="39" t="n">
        <f aca="false">I69</f>
        <v>0.2</v>
      </c>
      <c r="D70" s="38" t="n">
        <f aca="false">D69</f>
        <v>-60875.5367427877</v>
      </c>
      <c r="E70" s="23" t="n">
        <v>0</v>
      </c>
      <c r="F70" s="38" t="n">
        <f aca="false">VLOOKUP(A70,db!$B$3:$N$314,4,0)*VLOOKUP(A70,db!$B$3:$N$314,9,0)</f>
        <v>9942088.80939813</v>
      </c>
      <c r="G70" s="38" t="n">
        <f aca="false">-E70*F70</f>
        <v>-0</v>
      </c>
      <c r="H70" s="38" t="n">
        <f aca="false">B70+D70+G70</f>
        <v>425254.519845572</v>
      </c>
      <c r="I70" s="24" t="n">
        <f aca="false">C70+E70</f>
        <v>0.2</v>
      </c>
      <c r="J70" s="4" t="n">
        <f aca="false">I70*F70</f>
        <v>1988417.76187963</v>
      </c>
      <c r="K70" s="40" t="n">
        <f aca="false">H70+J70</f>
        <v>2413672.2817252</v>
      </c>
      <c r="L70" s="41" t="n">
        <f aca="false">K70/-W70</f>
        <v>0.74809995746018</v>
      </c>
      <c r="M70" s="4" t="n">
        <f aca="false">U69</f>
        <v>-2156467.13191505</v>
      </c>
      <c r="N70" s="4" t="n">
        <f aca="false">V69</f>
        <v>-1130811.8521955</v>
      </c>
      <c r="O70" s="4" t="n">
        <f aca="false">M70+N70</f>
        <v>-3287278.98411055</v>
      </c>
      <c r="P70" s="5" t="n">
        <f aca="false">P69+1</f>
        <v>67</v>
      </c>
      <c r="Q70" s="3" t="n">
        <f aca="false">$Q$3-P70</f>
        <v>53</v>
      </c>
      <c r="R70" s="38" t="n">
        <f aca="false">T70-S70</f>
        <v>1018467.28596249</v>
      </c>
      <c r="S70" s="4" t="n">
        <f aca="false">-CUMIPMT('Valores iniciales'!$B$4/12,$Q$3,-$U$3,$P$4,P70,0)</f>
        <v>3060193.67580428</v>
      </c>
      <c r="T70" s="4" t="n">
        <f aca="false">$T$4*P70</f>
        <v>4078660.96176677</v>
      </c>
      <c r="U70" s="4" t="n">
        <f aca="false">$U$3+R70</f>
        <v>-2131532.71403751</v>
      </c>
      <c r="V70" s="4" t="n">
        <f aca="false">$V$3+S70</f>
        <v>-1094870.73333025</v>
      </c>
      <c r="W70" s="40" t="n">
        <f aca="false">U70+V70</f>
        <v>-3226403.44736776</v>
      </c>
      <c r="X70" s="42"/>
    </row>
    <row r="71" customFormat="false" ht="12.8" hidden="false" customHeight="false" outlineLevel="0" collapsed="false">
      <c r="A71" s="37" t="n">
        <f aca="false">EDATE(A70,1)</f>
        <v>47757</v>
      </c>
      <c r="B71" s="38" t="n">
        <f aca="false">H70</f>
        <v>425254.519845572</v>
      </c>
      <c r="C71" s="39" t="n">
        <f aca="false">I70</f>
        <v>0.2</v>
      </c>
      <c r="D71" s="38" t="n">
        <f aca="false">D70</f>
        <v>-60875.5367427877</v>
      </c>
      <c r="E71" s="23" t="n">
        <v>0</v>
      </c>
      <c r="F71" s="38" t="n">
        <f aca="false">VLOOKUP(A71,db!$B$3:$N$314,4,0)*VLOOKUP(A71,db!$B$3:$N$314,9,0)</f>
        <v>9131038.0304343</v>
      </c>
      <c r="G71" s="38" t="n">
        <f aca="false">-E71*F71</f>
        <v>-0</v>
      </c>
      <c r="H71" s="38" t="n">
        <f aca="false">B71+D71+G71</f>
        <v>364378.983102785</v>
      </c>
      <c r="I71" s="24" t="n">
        <f aca="false">C71+E71</f>
        <v>0.2</v>
      </c>
      <c r="J71" s="4" t="n">
        <f aca="false">I71*F71</f>
        <v>1826207.60608686</v>
      </c>
      <c r="K71" s="40" t="n">
        <f aca="false">H71+J71</f>
        <v>2190586.58918964</v>
      </c>
      <c r="L71" s="41" t="n">
        <f aca="false">K71/-W71</f>
        <v>0.692013038911148</v>
      </c>
      <c r="M71" s="4" t="n">
        <f aca="false">U70</f>
        <v>-2131532.71403751</v>
      </c>
      <c r="N71" s="4" t="n">
        <f aca="false">V70</f>
        <v>-1094870.73333025</v>
      </c>
      <c r="O71" s="4" t="n">
        <f aca="false">M71+N71</f>
        <v>-3226403.44736776</v>
      </c>
      <c r="P71" s="5" t="n">
        <f aca="false">P70+1</f>
        <v>68</v>
      </c>
      <c r="Q71" s="3" t="n">
        <f aca="false">$Q$3-P71</f>
        <v>52</v>
      </c>
      <c r="R71" s="38" t="n">
        <f aca="false">T71-S71</f>
        <v>1043817.27747132</v>
      </c>
      <c r="S71" s="4" t="n">
        <f aca="false">-CUMIPMT('Valores iniciales'!$B$4/12,$Q$3,-$U$3,$P$4,P71,0)</f>
        <v>3095719.22103824</v>
      </c>
      <c r="T71" s="4" t="n">
        <f aca="false">$T$4*P71</f>
        <v>4139536.49850956</v>
      </c>
      <c r="U71" s="4" t="n">
        <f aca="false">$U$3+R71</f>
        <v>-2106182.72252868</v>
      </c>
      <c r="V71" s="4" t="n">
        <f aca="false">$V$3+S71</f>
        <v>-1059345.18809629</v>
      </c>
      <c r="W71" s="40" t="n">
        <f aca="false">U71+V71</f>
        <v>-3165527.91062497</v>
      </c>
      <c r="X71" s="42"/>
    </row>
    <row r="72" customFormat="false" ht="12.8" hidden="false" customHeight="false" outlineLevel="0" collapsed="false">
      <c r="A72" s="37" t="n">
        <f aca="false">EDATE(A71,1)</f>
        <v>47788</v>
      </c>
      <c r="B72" s="38" t="n">
        <f aca="false">H71</f>
        <v>364378.983102785</v>
      </c>
      <c r="C72" s="39" t="n">
        <f aca="false">I71</f>
        <v>0.2</v>
      </c>
      <c r="D72" s="38" t="n">
        <f aca="false">D71</f>
        <v>-60875.5367427877</v>
      </c>
      <c r="E72" s="23" t="n">
        <v>0</v>
      </c>
      <c r="F72" s="38" t="n">
        <f aca="false">VLOOKUP(A72,db!$B$3:$N$314,4,0)*VLOOKUP(A72,db!$B$3:$N$314,9,0)</f>
        <v>9439561.80176391</v>
      </c>
      <c r="G72" s="38" t="n">
        <f aca="false">-E72*F72</f>
        <v>-0</v>
      </c>
      <c r="H72" s="38" t="n">
        <f aca="false">B72+D72+G72</f>
        <v>303503.446359997</v>
      </c>
      <c r="I72" s="24" t="n">
        <f aca="false">C72+E72</f>
        <v>0.2</v>
      </c>
      <c r="J72" s="4" t="n">
        <f aca="false">I72*F72</f>
        <v>1887912.36035278</v>
      </c>
      <c r="K72" s="40" t="n">
        <f aca="false">H72+J72</f>
        <v>2191415.80671278</v>
      </c>
      <c r="L72" s="41" t="n">
        <f aca="false">K72/-W72</f>
        <v>0.705849010713089</v>
      </c>
      <c r="M72" s="4" t="n">
        <f aca="false">U71</f>
        <v>-2106182.72252868</v>
      </c>
      <c r="N72" s="4" t="n">
        <f aca="false">V71</f>
        <v>-1059345.18809629</v>
      </c>
      <c r="O72" s="4" t="n">
        <f aca="false">M72+N72</f>
        <v>-3165527.91062497</v>
      </c>
      <c r="P72" s="5" t="n">
        <f aca="false">P71+1</f>
        <v>69</v>
      </c>
      <c r="Q72" s="3" t="n">
        <f aca="false">$Q$3-P72</f>
        <v>51</v>
      </c>
      <c r="R72" s="38" t="n">
        <f aca="false">T72-S72</f>
        <v>1069589.76883863</v>
      </c>
      <c r="S72" s="4" t="n">
        <f aca="false">-CUMIPMT('Valores iniciales'!$B$4/12,$Q$3,-$U$3,$P$4,P72,0)</f>
        <v>3130822.26641372</v>
      </c>
      <c r="T72" s="4" t="n">
        <f aca="false">$T$4*P72</f>
        <v>4200412.03525235</v>
      </c>
      <c r="U72" s="4" t="n">
        <f aca="false">$U$3+R72</f>
        <v>-2080410.23116137</v>
      </c>
      <c r="V72" s="4" t="n">
        <f aca="false">$V$3+S72</f>
        <v>-1024242.14272081</v>
      </c>
      <c r="W72" s="40" t="n">
        <f aca="false">U72+V72</f>
        <v>-3104652.37388218</v>
      </c>
      <c r="X72" s="42"/>
    </row>
    <row r="73" customFormat="false" ht="12.8" hidden="false" customHeight="false" outlineLevel="0" collapsed="false">
      <c r="A73" s="37" t="n">
        <f aca="false">EDATE(A72,1)</f>
        <v>47818</v>
      </c>
      <c r="B73" s="38" t="n">
        <f aca="false">H72</f>
        <v>303503.446359997</v>
      </c>
      <c r="C73" s="39" t="n">
        <f aca="false">I72</f>
        <v>0.2</v>
      </c>
      <c r="D73" s="38" t="n">
        <f aca="false">D72</f>
        <v>-60875.5367427877</v>
      </c>
      <c r="E73" s="23" t="n">
        <v>0</v>
      </c>
      <c r="F73" s="38" t="n">
        <f aca="false">VLOOKUP(A73,db!$B$3:$N$314,4,0)*VLOOKUP(A73,db!$B$3:$N$314,9,0)</f>
        <v>11703604.2266031</v>
      </c>
      <c r="G73" s="38" t="n">
        <f aca="false">-E73*F73</f>
        <v>-0</v>
      </c>
      <c r="H73" s="38" t="n">
        <f aca="false">B73+D73+G73</f>
        <v>242627.909617209</v>
      </c>
      <c r="I73" s="24" t="n">
        <f aca="false">C73+E73</f>
        <v>0.2</v>
      </c>
      <c r="J73" s="4" t="n">
        <f aca="false">I73*F73</f>
        <v>2340720.84532063</v>
      </c>
      <c r="K73" s="40" t="n">
        <f aca="false">H73+J73</f>
        <v>2583348.75493784</v>
      </c>
      <c r="L73" s="41" t="n">
        <f aca="false">K73/-W73</f>
        <v>0.848731327282757</v>
      </c>
      <c r="M73" s="4" t="n">
        <f aca="false">U72</f>
        <v>-2080410.23116137</v>
      </c>
      <c r="N73" s="4" t="n">
        <f aca="false">V72</f>
        <v>-1024242.14272081</v>
      </c>
      <c r="O73" s="4" t="n">
        <f aca="false">M73+N73</f>
        <v>-3104652.37388218</v>
      </c>
      <c r="P73" s="5" t="n">
        <f aca="false">P72+1</f>
        <v>70</v>
      </c>
      <c r="Q73" s="3" t="n">
        <f aca="false">$Q$3-P73</f>
        <v>50</v>
      </c>
      <c r="R73" s="38" t="n">
        <f aca="false">T73-S73</f>
        <v>1095791.80172872</v>
      </c>
      <c r="S73" s="4" t="n">
        <f aca="false">-CUMIPMT('Valores iniciales'!$B$4/12,$Q$3,-$U$3,$P$4,P73,0)</f>
        <v>3165495.77026641</v>
      </c>
      <c r="T73" s="4" t="n">
        <f aca="false">$T$4*P73</f>
        <v>4261287.57199513</v>
      </c>
      <c r="U73" s="4" t="n">
        <f aca="false">$U$3+R73</f>
        <v>-2054208.19827128</v>
      </c>
      <c r="V73" s="4" t="n">
        <f aca="false">$V$3+S73</f>
        <v>-989568.63886812</v>
      </c>
      <c r="W73" s="40" t="n">
        <f aca="false">U73+V73</f>
        <v>-3043776.8371394</v>
      </c>
      <c r="X73" s="42"/>
    </row>
    <row r="74" customFormat="false" ht="12.8" hidden="false" customHeight="false" outlineLevel="0" collapsed="false">
      <c r="A74" s="37" t="n">
        <f aca="false">EDATE(A73,1)</f>
        <v>47849</v>
      </c>
      <c r="B74" s="38" t="n">
        <f aca="false">H73</f>
        <v>242627.909617209</v>
      </c>
      <c r="C74" s="39" t="n">
        <f aca="false">I73</f>
        <v>0.2</v>
      </c>
      <c r="D74" s="38" t="n">
        <f aca="false">D73</f>
        <v>-60875.5367427877</v>
      </c>
      <c r="E74" s="23" t="n">
        <v>0</v>
      </c>
      <c r="F74" s="38" t="n">
        <f aca="false">VLOOKUP(A74,db!$B$3:$N$314,4,0)*VLOOKUP(A74,db!$B$3:$N$314,9,0)</f>
        <v>11003489.5564651</v>
      </c>
      <c r="G74" s="38" t="n">
        <f aca="false">-E74*F74</f>
        <v>-0</v>
      </c>
      <c r="H74" s="38" t="n">
        <f aca="false">B74+D74+G74</f>
        <v>181752.372874421</v>
      </c>
      <c r="I74" s="24" t="n">
        <f aca="false">C74+E74</f>
        <v>0.2</v>
      </c>
      <c r="J74" s="4" t="n">
        <f aca="false">I74*F74</f>
        <v>2200697.91129302</v>
      </c>
      <c r="K74" s="40" t="n">
        <f aca="false">H74+J74</f>
        <v>2382450.28416744</v>
      </c>
      <c r="L74" s="41" t="n">
        <f aca="false">K74/-W74</f>
        <v>0.798702351918473</v>
      </c>
      <c r="M74" s="4" t="n">
        <f aca="false">U73</f>
        <v>-2054208.19827128</v>
      </c>
      <c r="N74" s="4" t="n">
        <f aca="false">V73</f>
        <v>-989568.63886812</v>
      </c>
      <c r="O74" s="4" t="n">
        <f aca="false">M74+N74</f>
        <v>-3043776.8371394</v>
      </c>
      <c r="P74" s="5" t="n">
        <f aca="false">P73+1</f>
        <v>71</v>
      </c>
      <c r="Q74" s="3" t="n">
        <f aca="false">$Q$3-P74</f>
        <v>49</v>
      </c>
      <c r="R74" s="38" t="n">
        <f aca="false">T74-S74</f>
        <v>1122430.53516699</v>
      </c>
      <c r="S74" s="4" t="n">
        <f aca="false">-CUMIPMT('Valores iniciales'!$B$4/12,$Q$3,-$U$3,$P$4,P74,0)</f>
        <v>3199732.57357093</v>
      </c>
      <c r="T74" s="4" t="n">
        <f aca="false">$T$4*P74</f>
        <v>4322163.10873792</v>
      </c>
      <c r="U74" s="4" t="n">
        <f aca="false">$U$3+R74</f>
        <v>-2027569.46483301</v>
      </c>
      <c r="V74" s="4" t="n">
        <f aca="false">$V$3+S74</f>
        <v>-955331.835563598</v>
      </c>
      <c r="W74" s="40" t="n">
        <f aca="false">U74+V74</f>
        <v>-2982901.30039661</v>
      </c>
      <c r="X74" s="42"/>
    </row>
    <row r="75" customFormat="false" ht="12.8" hidden="false" customHeight="false" outlineLevel="0" collapsed="false">
      <c r="A75" s="37" t="n">
        <f aca="false">EDATE(A74,1)</f>
        <v>47880</v>
      </c>
      <c r="B75" s="38" t="n">
        <f aca="false">H74</f>
        <v>181752.372874421</v>
      </c>
      <c r="C75" s="39" t="n">
        <f aca="false">I74</f>
        <v>0.2</v>
      </c>
      <c r="D75" s="38" t="n">
        <f aca="false">D74</f>
        <v>-60875.5367427877</v>
      </c>
      <c r="E75" s="23" t="n">
        <v>0</v>
      </c>
      <c r="F75" s="38" t="n">
        <f aca="false">VLOOKUP(A75,db!$B$3:$N$314,4,0)*VLOOKUP(A75,db!$B$3:$N$314,9,0)</f>
        <v>10575605.3497098</v>
      </c>
      <c r="G75" s="38" t="n">
        <f aca="false">-E75*F75</f>
        <v>-0</v>
      </c>
      <c r="H75" s="38" t="n">
        <f aca="false">B75+D75+G75</f>
        <v>120876.836131634</v>
      </c>
      <c r="I75" s="24" t="n">
        <f aca="false">C75+E75</f>
        <v>0.2</v>
      </c>
      <c r="J75" s="4" t="n">
        <f aca="false">I75*F75</f>
        <v>2115121.06994195</v>
      </c>
      <c r="K75" s="40" t="n">
        <f aca="false">H75+J75</f>
        <v>2235997.90607359</v>
      </c>
      <c r="L75" s="41" t="n">
        <f aca="false">K75/-W75</f>
        <v>0.765221831335807</v>
      </c>
      <c r="M75" s="4" t="n">
        <f aca="false">U74</f>
        <v>-2027569.46483301</v>
      </c>
      <c r="N75" s="4" t="n">
        <f aca="false">V74</f>
        <v>-955331.835563598</v>
      </c>
      <c r="O75" s="4" t="n">
        <f aca="false">M75+N75</f>
        <v>-2982901.30039661</v>
      </c>
      <c r="P75" s="5" t="n">
        <f aca="false">P74+1</f>
        <v>72</v>
      </c>
      <c r="Q75" s="3" t="n">
        <f aca="false">$Q$3-P75</f>
        <v>48</v>
      </c>
      <c r="R75" s="38" t="n">
        <f aca="false">T75-S75</f>
        <v>1149513.24749589</v>
      </c>
      <c r="S75" s="4" t="n">
        <f aca="false">-CUMIPMT('Valores iniciales'!$B$4/12,$Q$3,-$U$3,$P$4,P75,0)</f>
        <v>3233525.39798482</v>
      </c>
      <c r="T75" s="4" t="n">
        <f aca="false">$T$4*P75</f>
        <v>4383038.64548071</v>
      </c>
      <c r="U75" s="4" t="n">
        <f aca="false">$U$3+R75</f>
        <v>-2000486.75250411</v>
      </c>
      <c r="V75" s="4" t="n">
        <f aca="false">$V$3+S75</f>
        <v>-921539.011149714</v>
      </c>
      <c r="W75" s="40" t="n">
        <f aca="false">U75+V75</f>
        <v>-2922025.76365382</v>
      </c>
      <c r="X75" s="42"/>
    </row>
    <row r="76" customFormat="false" ht="12.8" hidden="false" customHeight="false" outlineLevel="0" collapsed="false">
      <c r="A76" s="37" t="n">
        <f aca="false">EDATE(A75,1)</f>
        <v>47908</v>
      </c>
      <c r="B76" s="38" t="n">
        <f aca="false">H75</f>
        <v>120876.836131634</v>
      </c>
      <c r="C76" s="39" t="n">
        <f aca="false">I75</f>
        <v>0.2</v>
      </c>
      <c r="D76" s="38" t="n">
        <f aca="false">D75</f>
        <v>-60875.5367427877</v>
      </c>
      <c r="E76" s="23" t="n">
        <v>0</v>
      </c>
      <c r="F76" s="38" t="n">
        <f aca="false">VLOOKUP(A76,db!$B$3:$N$314,4,0)*VLOOKUP(A76,db!$B$3:$N$314,9,0)</f>
        <v>11970822.3550708</v>
      </c>
      <c r="G76" s="38" t="n">
        <f aca="false">-E76*F76</f>
        <v>-0</v>
      </c>
      <c r="H76" s="38" t="n">
        <f aca="false">B76+D76+G76</f>
        <v>60001.299388846</v>
      </c>
      <c r="I76" s="24" t="n">
        <f aca="false">C76+E76</f>
        <v>0.2</v>
      </c>
      <c r="J76" s="4" t="n">
        <f aca="false">I76*F76</f>
        <v>2394164.47101416</v>
      </c>
      <c r="K76" s="40" t="n">
        <f aca="false">H76+J76</f>
        <v>2454165.77040301</v>
      </c>
      <c r="L76" s="41" t="n">
        <f aca="false">K76/-W76</f>
        <v>0.857754950201475</v>
      </c>
      <c r="M76" s="4" t="n">
        <f aca="false">U75</f>
        <v>-2000486.75250411</v>
      </c>
      <c r="N76" s="4" t="n">
        <f aca="false">V75</f>
        <v>-921539.011149714</v>
      </c>
      <c r="O76" s="4" t="n">
        <f aca="false">M76+N76</f>
        <v>-2922025.76365382</v>
      </c>
      <c r="P76" s="5" t="n">
        <f aca="false">P75+1</f>
        <v>73</v>
      </c>
      <c r="Q76" s="3" t="n">
        <f aca="false">$Q$3-P76</f>
        <v>47</v>
      </c>
      <c r="R76" s="38" t="n">
        <f aca="false">T76-S76</f>
        <v>1177047.33836361</v>
      </c>
      <c r="S76" s="4" t="n">
        <f aca="false">-CUMIPMT('Valores iniciales'!$B$4/12,$Q$3,-$U$3,$P$4,P76,0)</f>
        <v>3266866.84385988</v>
      </c>
      <c r="T76" s="4" t="n">
        <f aca="false">$T$4*P76</f>
        <v>4443914.1822235</v>
      </c>
      <c r="U76" s="4" t="n">
        <f aca="false">$U$3+R76</f>
        <v>-1972952.66163639</v>
      </c>
      <c r="V76" s="4" t="n">
        <f aca="false">$V$3+S76</f>
        <v>-888197.565274646</v>
      </c>
      <c r="W76" s="40" t="n">
        <f aca="false">U76+V76</f>
        <v>-2861150.22691103</v>
      </c>
      <c r="X76" s="42"/>
    </row>
    <row r="77" customFormat="false" ht="12.8" hidden="false" customHeight="false" outlineLevel="0" collapsed="false">
      <c r="A77" s="37" t="n">
        <f aca="false">EDATE(A76,1)</f>
        <v>47939</v>
      </c>
      <c r="B77" s="38" t="n">
        <f aca="false">H76</f>
        <v>60001.299388846</v>
      </c>
      <c r="C77" s="39" t="n">
        <f aca="false">I76</f>
        <v>0.2</v>
      </c>
      <c r="D77" s="38" t="n">
        <f aca="false">D76</f>
        <v>-60875.5367427877</v>
      </c>
      <c r="E77" s="23" t="n">
        <v>0</v>
      </c>
      <c r="F77" s="38" t="n">
        <f aca="false">VLOOKUP(A77,db!$B$3:$N$314,4,0)*VLOOKUP(A77,db!$B$3:$N$314,9,0)</f>
        <v>9218914.88457511</v>
      </c>
      <c r="G77" s="38" t="n">
        <f aca="false">-E77*F77</f>
        <v>-0</v>
      </c>
      <c r="H77" s="38" t="n">
        <f aca="false">B77+D77+G77</f>
        <v>-874.237353941673</v>
      </c>
      <c r="I77" s="24" t="n">
        <f aca="false">C77+E77</f>
        <v>0.2</v>
      </c>
      <c r="J77" s="4" t="n">
        <f aca="false">I77*F77</f>
        <v>1843782.97691502</v>
      </c>
      <c r="K77" s="40" t="n">
        <f aca="false">H77+J77</f>
        <v>1842908.73956108</v>
      </c>
      <c r="L77" s="41" t="n">
        <f aca="false">K77/-W77</f>
        <v>0.658117129020065</v>
      </c>
      <c r="M77" s="4" t="n">
        <f aca="false">U76</f>
        <v>-1972952.66163639</v>
      </c>
      <c r="N77" s="4" t="n">
        <f aca="false">V76</f>
        <v>-888197.565274646</v>
      </c>
      <c r="O77" s="4" t="n">
        <f aca="false">M77+N77</f>
        <v>-2861150.22691103</v>
      </c>
      <c r="P77" s="5" t="n">
        <f aca="false">P76+1</f>
        <v>74</v>
      </c>
      <c r="Q77" s="3" t="n">
        <f aca="false">$Q$3-P77</f>
        <v>46</v>
      </c>
      <c r="R77" s="38" t="n">
        <f aca="false">T77-S77</f>
        <v>1205040.33074579</v>
      </c>
      <c r="S77" s="4" t="n">
        <f aca="false">-CUMIPMT('Valores iniciales'!$B$4/12,$Q$3,-$U$3,$P$4,P77,0)</f>
        <v>3299749.38822049</v>
      </c>
      <c r="T77" s="4" t="n">
        <f aca="false">$T$4*P77</f>
        <v>4504789.71896628</v>
      </c>
      <c r="U77" s="4" t="n">
        <f aca="false">$U$3+R77</f>
        <v>-1944959.66925421</v>
      </c>
      <c r="V77" s="4" t="n">
        <f aca="false">$V$3+S77</f>
        <v>-855315.02091404</v>
      </c>
      <c r="W77" s="40" t="n">
        <f aca="false">U77+V77</f>
        <v>-2800274.69016825</v>
      </c>
      <c r="X77" s="42"/>
    </row>
    <row r="78" customFormat="false" ht="12.8" hidden="false" customHeight="false" outlineLevel="0" collapsed="false">
      <c r="A78" s="37" t="n">
        <f aca="false">EDATE(A77,1)</f>
        <v>47969</v>
      </c>
      <c r="B78" s="38" t="n">
        <f aca="false">H77</f>
        <v>-874.237353941673</v>
      </c>
      <c r="C78" s="39" t="n">
        <f aca="false">I77</f>
        <v>0.2</v>
      </c>
      <c r="D78" s="38" t="n">
        <f aca="false">D77</f>
        <v>-60875.5367427877</v>
      </c>
      <c r="E78" s="23" t="n">
        <v>0</v>
      </c>
      <c r="F78" s="38" t="n">
        <f aca="false">VLOOKUP(A78,db!$B$3:$N$314,4,0)*VLOOKUP(A78,db!$B$3:$N$314,9,0)</f>
        <v>12732741.4233919</v>
      </c>
      <c r="G78" s="38" t="n">
        <f aca="false">-E78*F78</f>
        <v>-0</v>
      </c>
      <c r="H78" s="38" t="n">
        <f aca="false">B78+D78+G78</f>
        <v>-61749.7740967294</v>
      </c>
      <c r="I78" s="24" t="n">
        <f aca="false">C78+E78</f>
        <v>0.2</v>
      </c>
      <c r="J78" s="4" t="n">
        <f aca="false">I78*F78</f>
        <v>2546548.28467838</v>
      </c>
      <c r="K78" s="40" t="n">
        <f aca="false">H78+J78</f>
        <v>2484798.51058165</v>
      </c>
      <c r="L78" s="41" t="n">
        <f aca="false">K78/-W78</f>
        <v>0.90705967674501</v>
      </c>
      <c r="M78" s="4" t="n">
        <f aca="false">U77</f>
        <v>-1944959.66925421</v>
      </c>
      <c r="N78" s="4" t="n">
        <f aca="false">V77</f>
        <v>-855315.02091404</v>
      </c>
      <c r="O78" s="4" t="n">
        <f aca="false">M78+N78</f>
        <v>-2800274.69016825</v>
      </c>
      <c r="P78" s="5" t="n">
        <f aca="false">P77+1</f>
        <v>75</v>
      </c>
      <c r="Q78" s="3" t="n">
        <f aca="false">$Q$3-P78</f>
        <v>45</v>
      </c>
      <c r="R78" s="38" t="n">
        <f aca="false">T78-S78</f>
        <v>1233499.87300101</v>
      </c>
      <c r="S78" s="4" t="n">
        <f aca="false">-CUMIPMT('Valores iniciales'!$B$4/12,$Q$3,-$U$3,$P$4,P78,0)</f>
        <v>3332165.38270806</v>
      </c>
      <c r="T78" s="4" t="n">
        <f aca="false">$T$4*P78</f>
        <v>4565665.25570907</v>
      </c>
      <c r="U78" s="4" t="n">
        <f aca="false">$U$3+R78</f>
        <v>-1916500.12699899</v>
      </c>
      <c r="V78" s="4" t="n">
        <f aca="false">$V$3+S78</f>
        <v>-822899.026426469</v>
      </c>
      <c r="W78" s="40" t="n">
        <f aca="false">U78+V78</f>
        <v>-2739399.15342546</v>
      </c>
      <c r="X78" s="42"/>
    </row>
    <row r="79" customFormat="false" ht="12.8" hidden="false" customHeight="false" outlineLevel="0" collapsed="false">
      <c r="A79" s="37" t="n">
        <f aca="false">EDATE(A78,1)</f>
        <v>48000</v>
      </c>
      <c r="B79" s="38" t="n">
        <f aca="false">H78</f>
        <v>-61749.7740967294</v>
      </c>
      <c r="C79" s="39" t="n">
        <f aca="false">I78</f>
        <v>0.2</v>
      </c>
      <c r="D79" s="38" t="n">
        <f aca="false">D78</f>
        <v>-60875.5367427877</v>
      </c>
      <c r="E79" s="23" t="n">
        <v>0</v>
      </c>
      <c r="F79" s="38" t="n">
        <f aca="false">VLOOKUP(A79,db!$B$3:$N$314,4,0)*VLOOKUP(A79,db!$B$3:$N$314,9,0)</f>
        <v>10660599.1660561</v>
      </c>
      <c r="G79" s="38" t="n">
        <f aca="false">-E79*F79</f>
        <v>-0</v>
      </c>
      <c r="H79" s="38" t="n">
        <f aca="false">B79+D79+G79</f>
        <v>-122625.310839517</v>
      </c>
      <c r="I79" s="24" t="n">
        <f aca="false">C79+E79</f>
        <v>0.2</v>
      </c>
      <c r="J79" s="4" t="n">
        <f aca="false">I79*F79</f>
        <v>2132119.83321122</v>
      </c>
      <c r="K79" s="40" t="n">
        <f aca="false">H79+J79</f>
        <v>2009494.5223717</v>
      </c>
      <c r="L79" s="41" t="n">
        <f aca="false">K79/-W79</f>
        <v>0.750224679691436</v>
      </c>
      <c r="M79" s="4" t="n">
        <f aca="false">U78</f>
        <v>-1916500.12699899</v>
      </c>
      <c r="N79" s="4" t="n">
        <f aca="false">V78</f>
        <v>-822899.026426469</v>
      </c>
      <c r="O79" s="4" t="n">
        <f aca="false">M79+N79</f>
        <v>-2739399.15342546</v>
      </c>
      <c r="P79" s="5" t="n">
        <f aca="false">P78+1</f>
        <v>76</v>
      </c>
      <c r="Q79" s="3" t="n">
        <f aca="false">$Q$3-P79</f>
        <v>44</v>
      </c>
      <c r="R79" s="38" t="n">
        <f aca="false">T79-S79</f>
        <v>1262433.74096048</v>
      </c>
      <c r="S79" s="4" t="n">
        <f aca="false">-CUMIPMT('Valores iniciales'!$B$4/12,$Q$3,-$U$3,$P$4,P79,0)</f>
        <v>3364107.05149138</v>
      </c>
      <c r="T79" s="4" t="n">
        <f aca="false">$T$4*P79</f>
        <v>4626540.79245186</v>
      </c>
      <c r="U79" s="4" t="n">
        <f aca="false">$U$3+R79</f>
        <v>-1887566.25903952</v>
      </c>
      <c r="V79" s="4" t="n">
        <f aca="false">$V$3+S79</f>
        <v>-790957.357643153</v>
      </c>
      <c r="W79" s="40" t="n">
        <f aca="false">U79+V79</f>
        <v>-2678523.61668267</v>
      </c>
      <c r="X79" s="42"/>
    </row>
    <row r="80" customFormat="false" ht="12.8" hidden="false" customHeight="false" outlineLevel="0" collapsed="false">
      <c r="A80" s="37" t="n">
        <f aca="false">EDATE(A79,1)</f>
        <v>48030</v>
      </c>
      <c r="B80" s="38" t="n">
        <f aca="false">H79</f>
        <v>-122625.310839517</v>
      </c>
      <c r="C80" s="39" t="n">
        <f aca="false">I79</f>
        <v>0.2</v>
      </c>
      <c r="D80" s="38" t="n">
        <f aca="false">D79</f>
        <v>-60875.5367427877</v>
      </c>
      <c r="E80" s="23" t="n">
        <v>0</v>
      </c>
      <c r="F80" s="38" t="n">
        <f aca="false">VLOOKUP(A80,db!$B$3:$N$314,4,0)*VLOOKUP(A80,db!$B$3:$N$314,9,0)</f>
        <v>10397888.1519584</v>
      </c>
      <c r="G80" s="38" t="n">
        <f aca="false">-E80*F80</f>
        <v>-0</v>
      </c>
      <c r="H80" s="38" t="n">
        <f aca="false">B80+D80+G80</f>
        <v>-183500.847582305</v>
      </c>
      <c r="I80" s="24" t="n">
        <f aca="false">C80+E80</f>
        <v>0.2</v>
      </c>
      <c r="J80" s="4" t="n">
        <f aca="false">I80*F80</f>
        <v>2079577.63039168</v>
      </c>
      <c r="K80" s="40" t="n">
        <f aca="false">H80+J80</f>
        <v>1896076.78280937</v>
      </c>
      <c r="L80" s="41" t="n">
        <f aca="false">K80/-W80</f>
        <v>0.724343656941433</v>
      </c>
      <c r="M80" s="4" t="n">
        <f aca="false">U79</f>
        <v>-1887566.25903952</v>
      </c>
      <c r="N80" s="4" t="n">
        <f aca="false">V79</f>
        <v>-790957.357643153</v>
      </c>
      <c r="O80" s="4" t="n">
        <f aca="false">M80+N80</f>
        <v>-2678523.61668267</v>
      </c>
      <c r="P80" s="5" t="n">
        <f aca="false">P79+1</f>
        <v>77</v>
      </c>
      <c r="Q80" s="3" t="n">
        <f aca="false">$Q$3-P80</f>
        <v>43</v>
      </c>
      <c r="R80" s="38" t="n">
        <f aca="false">T80-S80</f>
        <v>1291849.84005261</v>
      </c>
      <c r="S80" s="4" t="n">
        <f aca="false">-CUMIPMT('Valores iniciales'!$B$4/12,$Q$3,-$U$3,$P$4,P80,0)</f>
        <v>3395566.48914203</v>
      </c>
      <c r="T80" s="4" t="n">
        <f aca="false">$T$4*P80</f>
        <v>4687416.32919465</v>
      </c>
      <c r="U80" s="4" t="n">
        <f aca="false">$U$3+R80</f>
        <v>-1858150.15994739</v>
      </c>
      <c r="V80" s="4" t="n">
        <f aca="false">$V$3+S80</f>
        <v>-759497.919992494</v>
      </c>
      <c r="W80" s="40" t="n">
        <f aca="false">U80+V80</f>
        <v>-2617648.07993988</v>
      </c>
      <c r="X80" s="42"/>
    </row>
    <row r="81" customFormat="false" ht="12.8" hidden="false" customHeight="false" outlineLevel="0" collapsed="false">
      <c r="A81" s="37" t="n">
        <f aca="false">EDATE(A80,1)</f>
        <v>48061</v>
      </c>
      <c r="B81" s="38" t="n">
        <f aca="false">H80</f>
        <v>-183500.847582305</v>
      </c>
      <c r="C81" s="39" t="n">
        <f aca="false">I80</f>
        <v>0.2</v>
      </c>
      <c r="D81" s="38" t="n">
        <f aca="false">D80</f>
        <v>-60875.5367427877</v>
      </c>
      <c r="E81" s="23" t="n">
        <v>0</v>
      </c>
      <c r="F81" s="38" t="n">
        <f aca="false">VLOOKUP(A81,db!$B$3:$N$314,4,0)*VLOOKUP(A81,db!$B$3:$N$314,9,0)</f>
        <v>10551164.4560848</v>
      </c>
      <c r="G81" s="38" t="n">
        <f aca="false">-E81*F81</f>
        <v>-0</v>
      </c>
      <c r="H81" s="38" t="n">
        <f aca="false">B81+D81+G81</f>
        <v>-244376.384325092</v>
      </c>
      <c r="I81" s="24" t="n">
        <f aca="false">C81+E81</f>
        <v>0.2</v>
      </c>
      <c r="J81" s="4" t="n">
        <f aca="false">I81*F81</f>
        <v>2110232.89121696</v>
      </c>
      <c r="K81" s="40" t="n">
        <f aca="false">H81+J81</f>
        <v>1865856.50689187</v>
      </c>
      <c r="L81" s="41" t="n">
        <f aca="false">K81/-W81</f>
        <v>0.729770237816589</v>
      </c>
      <c r="M81" s="4" t="n">
        <f aca="false">U80</f>
        <v>-1858150.15994739</v>
      </c>
      <c r="N81" s="4" t="n">
        <f aca="false">V80</f>
        <v>-759497.919992494</v>
      </c>
      <c r="O81" s="4" t="n">
        <f aca="false">M81+N81</f>
        <v>-2617648.07993988</v>
      </c>
      <c r="P81" s="5" t="n">
        <f aca="false">P80+1</f>
        <v>78</v>
      </c>
      <c r="Q81" s="3" t="n">
        <f aca="false">$Q$3-P81</f>
        <v>42</v>
      </c>
      <c r="R81" s="38" t="n">
        <f aca="false">T81-S81</f>
        <v>1321756.20746294</v>
      </c>
      <c r="S81" s="4" t="n">
        <f aca="false">-CUMIPMT('Valores iniciales'!$B$4/12,$Q$3,-$U$3,$P$4,P81,0)</f>
        <v>3426535.65847449</v>
      </c>
      <c r="T81" s="4" t="n">
        <f aca="false">$T$4*P81</f>
        <v>4748291.86593743</v>
      </c>
      <c r="U81" s="4" t="n">
        <f aca="false">$U$3+R81</f>
        <v>-1828243.79253706</v>
      </c>
      <c r="V81" s="4" t="n">
        <f aca="false">$V$3+S81</f>
        <v>-728528.750660038</v>
      </c>
      <c r="W81" s="40" t="n">
        <f aca="false">U81+V81</f>
        <v>-2556772.5431971</v>
      </c>
      <c r="X81" s="42"/>
    </row>
    <row r="82" customFormat="false" ht="12.8" hidden="false" customHeight="false" outlineLevel="0" collapsed="false">
      <c r="A82" s="37" t="n">
        <f aca="false">EDATE(A81,1)</f>
        <v>48092</v>
      </c>
      <c r="B82" s="38" t="n">
        <f aca="false">H81</f>
        <v>-244376.384325092</v>
      </c>
      <c r="C82" s="39" t="n">
        <f aca="false">I81</f>
        <v>0.2</v>
      </c>
      <c r="D82" s="38" t="n">
        <f aca="false">D81</f>
        <v>-60875.5367427877</v>
      </c>
      <c r="E82" s="23" t="n">
        <v>0</v>
      </c>
      <c r="F82" s="38" t="n">
        <f aca="false">VLOOKUP(A82,db!$B$3:$N$314,4,0)*VLOOKUP(A82,db!$B$3:$N$314,9,0)</f>
        <v>12290196.9000644</v>
      </c>
      <c r="G82" s="38" t="n">
        <f aca="false">-E82*F82</f>
        <v>-0</v>
      </c>
      <c r="H82" s="38" t="n">
        <f aca="false">B82+D82+G82</f>
        <v>-305251.92106788</v>
      </c>
      <c r="I82" s="24" t="n">
        <f aca="false">C82+E82</f>
        <v>0.2</v>
      </c>
      <c r="J82" s="4" t="n">
        <f aca="false">I82*F82</f>
        <v>2458039.38001287</v>
      </c>
      <c r="K82" s="40" t="n">
        <f aca="false">H82+J82</f>
        <v>2152787.45894499</v>
      </c>
      <c r="L82" s="41" t="n">
        <f aca="false">K82/-W82</f>
        <v>0.862530566516949</v>
      </c>
      <c r="M82" s="4" t="n">
        <f aca="false">U81</f>
        <v>-1828243.79253706</v>
      </c>
      <c r="N82" s="4" t="n">
        <f aca="false">V81</f>
        <v>-728528.750660038</v>
      </c>
      <c r="O82" s="4" t="n">
        <f aca="false">M82+N82</f>
        <v>-2556772.5431971</v>
      </c>
      <c r="P82" s="5" t="n">
        <f aca="false">P81+1</f>
        <v>79</v>
      </c>
      <c r="Q82" s="3" t="n">
        <f aca="false">$Q$3-P82</f>
        <v>41</v>
      </c>
      <c r="R82" s="38" t="n">
        <f aca="false">T82-S82</f>
        <v>1352161.01433011</v>
      </c>
      <c r="S82" s="4" t="n">
        <f aca="false">-CUMIPMT('Valores iniciales'!$B$4/12,$Q$3,-$U$3,$P$4,P82,0)</f>
        <v>3457006.38835011</v>
      </c>
      <c r="T82" s="4" t="n">
        <f aca="false">$T$4*P82</f>
        <v>4809167.40268022</v>
      </c>
      <c r="U82" s="4" t="n">
        <f aca="false">$U$3+R82</f>
        <v>-1797838.98566989</v>
      </c>
      <c r="V82" s="4" t="n">
        <f aca="false">$V$3+S82</f>
        <v>-698058.02078442</v>
      </c>
      <c r="W82" s="40" t="n">
        <f aca="false">U82+V82</f>
        <v>-2495897.00645431</v>
      </c>
      <c r="X82" s="42"/>
    </row>
    <row r="83" customFormat="false" ht="12.8" hidden="false" customHeight="false" outlineLevel="0" collapsed="false">
      <c r="A83" s="37" t="n">
        <f aca="false">EDATE(A82,1)</f>
        <v>48122</v>
      </c>
      <c r="B83" s="38" t="n">
        <f aca="false">H82</f>
        <v>-305251.92106788</v>
      </c>
      <c r="C83" s="39" t="n">
        <f aca="false">I82</f>
        <v>0.2</v>
      </c>
      <c r="D83" s="38" t="n">
        <f aca="false">D82</f>
        <v>-60875.5367427877</v>
      </c>
      <c r="E83" s="23" t="n">
        <v>0</v>
      </c>
      <c r="F83" s="38" t="n">
        <f aca="false">VLOOKUP(A83,db!$B$3:$N$314,4,0)*VLOOKUP(A83,db!$B$3:$N$314,9,0)</f>
        <v>11290363.8393321</v>
      </c>
      <c r="G83" s="38" t="n">
        <f aca="false">-E83*F83</f>
        <v>-0</v>
      </c>
      <c r="H83" s="38" t="n">
        <f aca="false">B83+D83+G83</f>
        <v>-366127.457810668</v>
      </c>
      <c r="I83" s="24" t="n">
        <f aca="false">C83+E83</f>
        <v>0.2</v>
      </c>
      <c r="J83" s="4" t="n">
        <f aca="false">I83*F83</f>
        <v>2258072.76786642</v>
      </c>
      <c r="K83" s="40" t="n">
        <f aca="false">H83+J83</f>
        <v>1891945.31005575</v>
      </c>
      <c r="L83" s="41" t="n">
        <f aca="false">K83/-W83</f>
        <v>0.776972742782383</v>
      </c>
      <c r="M83" s="4" t="n">
        <f aca="false">U82</f>
        <v>-1797838.98566989</v>
      </c>
      <c r="N83" s="4" t="n">
        <f aca="false">V82</f>
        <v>-698058.02078442</v>
      </c>
      <c r="O83" s="4" t="n">
        <f aca="false">M83+N83</f>
        <v>-2495897.00645431</v>
      </c>
      <c r="P83" s="5" t="n">
        <f aca="false">P82+1</f>
        <v>80</v>
      </c>
      <c r="Q83" s="3" t="n">
        <f aca="false">$Q$3-P83</f>
        <v>40</v>
      </c>
      <c r="R83" s="38" t="n">
        <f aca="false">T83-S83</f>
        <v>1383072.5679784</v>
      </c>
      <c r="S83" s="4" t="n">
        <f aca="false">-CUMIPMT('Valores iniciales'!$B$4/12,$Q$3,-$U$3,$P$4,P83,0)</f>
        <v>3486970.37144461</v>
      </c>
      <c r="T83" s="4" t="n">
        <f aca="false">$T$4*P83</f>
        <v>4870042.93942301</v>
      </c>
      <c r="U83" s="4" t="n">
        <f aca="false">$U$3+R83</f>
        <v>-1766927.4320216</v>
      </c>
      <c r="V83" s="4" t="n">
        <f aca="false">$V$3+S83</f>
        <v>-668094.037689922</v>
      </c>
      <c r="W83" s="40" t="n">
        <f aca="false">U83+V83</f>
        <v>-2435021.46971152</v>
      </c>
      <c r="X83" s="42"/>
    </row>
    <row r="84" customFormat="false" ht="12.8" hidden="false" customHeight="false" outlineLevel="0" collapsed="false">
      <c r="A84" s="37" t="n">
        <f aca="false">EDATE(A83,1)</f>
        <v>48153</v>
      </c>
      <c r="B84" s="38" t="n">
        <f aca="false">H83</f>
        <v>-366127.457810668</v>
      </c>
      <c r="C84" s="39" t="n">
        <f aca="false">I83</f>
        <v>0.2</v>
      </c>
      <c r="D84" s="38" t="n">
        <f aca="false">D83</f>
        <v>-60875.5367427877</v>
      </c>
      <c r="E84" s="23" t="n">
        <v>0</v>
      </c>
      <c r="F84" s="38" t="n">
        <f aca="false">VLOOKUP(A84,db!$B$3:$N$314,4,0)*VLOOKUP(A84,db!$B$3:$N$314,9,0)</f>
        <v>11672629.1994322</v>
      </c>
      <c r="G84" s="38" t="n">
        <f aca="false">-E84*F84</f>
        <v>-0</v>
      </c>
      <c r="H84" s="38" t="n">
        <f aca="false">B84+D84+G84</f>
        <v>-427002.994553456</v>
      </c>
      <c r="I84" s="24" t="n">
        <f aca="false">C84+E84</f>
        <v>0.2</v>
      </c>
      <c r="J84" s="4" t="n">
        <f aca="false">I84*F84</f>
        <v>2334525.83988644</v>
      </c>
      <c r="K84" s="40" t="n">
        <f aca="false">H84+J84</f>
        <v>1907522.84533298</v>
      </c>
      <c r="L84" s="41" t="n">
        <f aca="false">K84/-W84</f>
        <v>0.803456442522779</v>
      </c>
      <c r="M84" s="4" t="n">
        <f aca="false">U83</f>
        <v>-1766927.4320216</v>
      </c>
      <c r="N84" s="4" t="n">
        <f aca="false">V83</f>
        <v>-668094.037689922</v>
      </c>
      <c r="O84" s="4" t="n">
        <f aca="false">M84+N84</f>
        <v>-2435021.46971152</v>
      </c>
      <c r="P84" s="5" t="n">
        <f aca="false">P83+1</f>
        <v>81</v>
      </c>
      <c r="Q84" s="3" t="n">
        <f aca="false">$Q$3-P84</f>
        <v>39</v>
      </c>
      <c r="R84" s="38" t="n">
        <f aca="false">T84-S84</f>
        <v>1414499.3141875</v>
      </c>
      <c r="S84" s="4" t="n">
        <f aca="false">-CUMIPMT('Valores iniciales'!$B$4/12,$Q$3,-$U$3,$P$4,P84,0)</f>
        <v>3516419.1619783</v>
      </c>
      <c r="T84" s="4" t="n">
        <f aca="false">$T$4*P84</f>
        <v>4930918.4761658</v>
      </c>
      <c r="U84" s="4" t="n">
        <f aca="false">$U$3+R84</f>
        <v>-1735500.6858125</v>
      </c>
      <c r="V84" s="4" t="n">
        <f aca="false">$V$3+S84</f>
        <v>-638645.247156228</v>
      </c>
      <c r="W84" s="40" t="n">
        <f aca="false">U84+V84</f>
        <v>-2374145.93296873</v>
      </c>
      <c r="X84" s="42"/>
    </row>
    <row r="85" customFormat="false" ht="12.8" hidden="false" customHeight="false" outlineLevel="0" collapsed="false">
      <c r="A85" s="37" t="n">
        <f aca="false">EDATE(A84,1)</f>
        <v>48183</v>
      </c>
      <c r="B85" s="38" t="n">
        <f aca="false">H84</f>
        <v>-427002.994553456</v>
      </c>
      <c r="C85" s="39" t="n">
        <f aca="false">I84</f>
        <v>0.2</v>
      </c>
      <c r="D85" s="38" t="n">
        <f aca="false">D84</f>
        <v>-60875.5367427877</v>
      </c>
      <c r="E85" s="23" t="n">
        <v>0</v>
      </c>
      <c r="F85" s="38" t="n">
        <f aca="false">VLOOKUP(A85,db!$B$3:$N$314,4,0)*VLOOKUP(A85,db!$B$3:$N$314,9,0)</f>
        <v>14448079.2234329</v>
      </c>
      <c r="G85" s="38" t="n">
        <f aca="false">-E85*F85</f>
        <v>-0</v>
      </c>
      <c r="H85" s="38" t="n">
        <f aca="false">B85+D85+G85</f>
        <v>-487878.531296243</v>
      </c>
      <c r="I85" s="24" t="n">
        <f aca="false">C85+E85</f>
        <v>0.2</v>
      </c>
      <c r="J85" s="4" t="n">
        <f aca="false">I85*F85</f>
        <v>2889615.84468657</v>
      </c>
      <c r="K85" s="40" t="n">
        <f aca="false">H85+J85</f>
        <v>2401737.31339033</v>
      </c>
      <c r="L85" s="41" t="n">
        <f aca="false">K85/-W85</f>
        <v>1.03824322366668</v>
      </c>
      <c r="M85" s="4" t="n">
        <f aca="false">U84</f>
        <v>-1735500.6858125</v>
      </c>
      <c r="N85" s="4" t="n">
        <f aca="false">V84</f>
        <v>-638645.247156228</v>
      </c>
      <c r="O85" s="4" t="n">
        <f aca="false">M85+N85</f>
        <v>-2374145.93296873</v>
      </c>
      <c r="P85" s="5" t="n">
        <f aca="false">P84+1</f>
        <v>82</v>
      </c>
      <c r="Q85" s="3" t="n">
        <f aca="false">$Q$3-P85</f>
        <v>38</v>
      </c>
      <c r="R85" s="38" t="n">
        <f aca="false">T85-S85</f>
        <v>1446449.83950008</v>
      </c>
      <c r="S85" s="4" t="n">
        <f aca="false">-CUMIPMT('Valores iniciales'!$B$4/12,$Q$3,-$U$3,$P$4,P85,0)</f>
        <v>3545344.17340851</v>
      </c>
      <c r="T85" s="4" t="n">
        <f aca="false">$T$4*P85</f>
        <v>4991794.01290858</v>
      </c>
      <c r="U85" s="4" t="n">
        <f aca="false">$U$3+R85</f>
        <v>-1703550.16049992</v>
      </c>
      <c r="V85" s="4" t="n">
        <f aca="false">$V$3+S85</f>
        <v>-609720.23572602</v>
      </c>
      <c r="W85" s="40" t="n">
        <f aca="false">U85+V85</f>
        <v>-2313270.39622594</v>
      </c>
      <c r="X85" s="42"/>
    </row>
    <row r="86" customFormat="false" ht="12.8" hidden="false" customHeight="false" outlineLevel="0" collapsed="false">
      <c r="A86" s="37" t="n">
        <f aca="false">EDATE(A85,1)</f>
        <v>48214</v>
      </c>
      <c r="B86" s="38" t="n">
        <f aca="false">H85</f>
        <v>-487878.531296243</v>
      </c>
      <c r="C86" s="39" t="n">
        <f aca="false">I85</f>
        <v>0.2</v>
      </c>
      <c r="D86" s="38" t="n">
        <f aca="false">D85</f>
        <v>-60875.5367427877</v>
      </c>
      <c r="E86" s="23" t="n">
        <v>0</v>
      </c>
      <c r="F86" s="38" t="n">
        <f aca="false">VLOOKUP(A86,db!$B$3:$N$314,4,0)*VLOOKUP(A86,db!$B$3:$N$314,9,0)</f>
        <v>13568243.1136673</v>
      </c>
      <c r="G86" s="38" t="n">
        <f aca="false">-E86*F86</f>
        <v>-0</v>
      </c>
      <c r="H86" s="38" t="n">
        <f aca="false">B86+D86+G86</f>
        <v>-548754.068039031</v>
      </c>
      <c r="I86" s="24" t="n">
        <f aca="false">C86+E86</f>
        <v>0.2</v>
      </c>
      <c r="J86" s="4" t="n">
        <f aca="false">I86*F86</f>
        <v>2713648.62273346</v>
      </c>
      <c r="K86" s="40" t="n">
        <f aca="false">H86+J86</f>
        <v>2164894.55469442</v>
      </c>
      <c r="L86" s="41" t="n">
        <f aca="false">K86/-W86</f>
        <v>0.961152324415794</v>
      </c>
      <c r="M86" s="4" t="n">
        <f aca="false">U85</f>
        <v>-1703550.16049992</v>
      </c>
      <c r="N86" s="4" t="n">
        <f aca="false">V85</f>
        <v>-609720.23572602</v>
      </c>
      <c r="O86" s="4" t="n">
        <f aca="false">M86+N86</f>
        <v>-2313270.39622594</v>
      </c>
      <c r="P86" s="5" t="n">
        <f aca="false">P85+1</f>
        <v>83</v>
      </c>
      <c r="Q86" s="3" t="n">
        <f aca="false">$Q$3-P86</f>
        <v>37</v>
      </c>
      <c r="R86" s="38" t="n">
        <f aca="false">T86-S86</f>
        <v>1478932.87356786</v>
      </c>
      <c r="S86" s="4" t="n">
        <f aca="false">-CUMIPMT('Valores iniciales'!$B$4/12,$Q$3,-$U$3,$P$4,P86,0)</f>
        <v>3573736.67608351</v>
      </c>
      <c r="T86" s="4" t="n">
        <f aca="false">$T$4*P86</f>
        <v>5052669.54965137</v>
      </c>
      <c r="U86" s="4" t="n">
        <f aca="false">$U$3+R86</f>
        <v>-1671067.12643214</v>
      </c>
      <c r="V86" s="4" t="n">
        <f aca="false">$V$3+S86</f>
        <v>-581327.733051021</v>
      </c>
      <c r="W86" s="40" t="n">
        <f aca="false">U86+V86</f>
        <v>-2252394.85948316</v>
      </c>
      <c r="X86" s="42"/>
    </row>
    <row r="87" customFormat="false" ht="12.8" hidden="false" customHeight="false" outlineLevel="0" collapsed="false">
      <c r="A87" s="37" t="n">
        <f aca="false">EDATE(A86,1)</f>
        <v>48245</v>
      </c>
      <c r="B87" s="38" t="n">
        <f aca="false">H86</f>
        <v>-548754.068039031</v>
      </c>
      <c r="C87" s="39" t="n">
        <f aca="false">I86</f>
        <v>0.2</v>
      </c>
      <c r="D87" s="38" t="n">
        <f aca="false">D86</f>
        <v>-60875.5367427877</v>
      </c>
      <c r="E87" s="23" t="n">
        <v>0</v>
      </c>
      <c r="F87" s="38" t="n">
        <f aca="false">VLOOKUP(A87,db!$B$3:$N$314,4,0)*VLOOKUP(A87,db!$B$3:$N$314,9,0)</f>
        <v>12934123.1375766</v>
      </c>
      <c r="G87" s="38" t="n">
        <f aca="false">-E87*F87</f>
        <v>-0</v>
      </c>
      <c r="H87" s="38" t="n">
        <f aca="false">B87+D87+G87</f>
        <v>-609629.604781819</v>
      </c>
      <c r="I87" s="24" t="n">
        <f aca="false">C87+E87</f>
        <v>0.2</v>
      </c>
      <c r="J87" s="4" t="n">
        <f aca="false">I87*F87</f>
        <v>2586824.62751531</v>
      </c>
      <c r="K87" s="40" t="n">
        <f aca="false">H87+J87</f>
        <v>1977195.0227335</v>
      </c>
      <c r="L87" s="41" t="n">
        <f aca="false">K87/-W87</f>
        <v>0.902202870044114</v>
      </c>
      <c r="M87" s="4" t="n">
        <f aca="false">U86</f>
        <v>-1671067.12643214</v>
      </c>
      <c r="N87" s="4" t="n">
        <f aca="false">V86</f>
        <v>-581327.733051021</v>
      </c>
      <c r="O87" s="4" t="n">
        <f aca="false">M87+N87</f>
        <v>-2252394.85948316</v>
      </c>
      <c r="P87" s="5" t="n">
        <f aca="false">P86+1</f>
        <v>84</v>
      </c>
      <c r="Q87" s="3" t="n">
        <f aca="false">$Q$3-P87</f>
        <v>36</v>
      </c>
      <c r="R87" s="38" t="n">
        <f aca="false">T87-S87</f>
        <v>1511957.29153678</v>
      </c>
      <c r="S87" s="4" t="n">
        <f aca="false">-CUMIPMT('Valores iniciales'!$B$4/12,$Q$3,-$U$3,$P$4,P87,0)</f>
        <v>3601587.79485738</v>
      </c>
      <c r="T87" s="4" t="n">
        <f aca="false">$T$4*P87</f>
        <v>5113545.08639416</v>
      </c>
      <c r="U87" s="4" t="n">
        <f aca="false">$U$3+R87</f>
        <v>-1638042.70846322</v>
      </c>
      <c r="V87" s="4" t="n">
        <f aca="false">$V$3+S87</f>
        <v>-553476.614277152</v>
      </c>
      <c r="W87" s="40" t="n">
        <f aca="false">U87+V87</f>
        <v>-2191519.32274037</v>
      </c>
      <c r="X87" s="42"/>
    </row>
    <row r="88" customFormat="false" ht="12.8" hidden="false" customHeight="false" outlineLevel="0" collapsed="false">
      <c r="A88" s="37" t="n">
        <f aca="false">EDATE(A87,1)</f>
        <v>48274</v>
      </c>
      <c r="B88" s="38" t="n">
        <f aca="false">H87</f>
        <v>-609629.604781819</v>
      </c>
      <c r="C88" s="39" t="n">
        <f aca="false">I87</f>
        <v>0.2</v>
      </c>
      <c r="D88" s="38" t="n">
        <f aca="false">D87</f>
        <v>-60875.5367427877</v>
      </c>
      <c r="E88" s="23" t="n">
        <v>0</v>
      </c>
      <c r="F88" s="38" t="n">
        <f aca="false">VLOOKUP(A88,db!$B$3:$N$314,4,0)*VLOOKUP(A88,db!$B$3:$N$314,9,0)</f>
        <v>14635911.2867638</v>
      </c>
      <c r="G88" s="38" t="n">
        <f aca="false">-E88*F88</f>
        <v>-0</v>
      </c>
      <c r="H88" s="38" t="n">
        <f aca="false">B88+D88+G88</f>
        <v>-670505.141524606</v>
      </c>
      <c r="I88" s="24" t="n">
        <f aca="false">C88+E88</f>
        <v>0.2</v>
      </c>
      <c r="J88" s="4" t="n">
        <f aca="false">I88*F88</f>
        <v>2927182.25735276</v>
      </c>
      <c r="K88" s="40" t="n">
        <f aca="false">H88+J88</f>
        <v>2256677.11582816</v>
      </c>
      <c r="L88" s="41" t="n">
        <f aca="false">K88/-W88</f>
        <v>1.05915269866266</v>
      </c>
      <c r="M88" s="4" t="n">
        <f aca="false">U87</f>
        <v>-1638042.70846322</v>
      </c>
      <c r="N88" s="4" t="n">
        <f aca="false">V87</f>
        <v>-553476.614277152</v>
      </c>
      <c r="O88" s="4" t="n">
        <f aca="false">M88+N88</f>
        <v>-2191519.32274037</v>
      </c>
      <c r="P88" s="5" t="n">
        <f aca="false">P87+1</f>
        <v>85</v>
      </c>
      <c r="Q88" s="3" t="n">
        <f aca="false">$Q$3-P88</f>
        <v>35</v>
      </c>
      <c r="R88" s="38" t="n">
        <f aca="false">T88-S88</f>
        <v>1545532.11647185</v>
      </c>
      <c r="S88" s="4" t="n">
        <f aca="false">-CUMIPMT('Valores iniciales'!$B$4/12,$Q$3,-$U$3,$P$4,P88,0)</f>
        <v>3628888.5066651</v>
      </c>
      <c r="T88" s="4" t="n">
        <f aca="false">$T$4*P88</f>
        <v>5174420.62313695</v>
      </c>
      <c r="U88" s="4" t="n">
        <f aca="false">$U$3+R88</f>
        <v>-1604467.88352815</v>
      </c>
      <c r="V88" s="4" t="n">
        <f aca="false">$V$3+S88</f>
        <v>-526175.902469432</v>
      </c>
      <c r="W88" s="40" t="n">
        <f aca="false">U88+V88</f>
        <v>-2130643.78599758</v>
      </c>
      <c r="X88" s="42"/>
    </row>
    <row r="89" customFormat="false" ht="12.8" hidden="false" customHeight="false" outlineLevel="0" collapsed="false">
      <c r="A89" s="37" t="n">
        <f aca="false">EDATE(A88,1)</f>
        <v>48305</v>
      </c>
      <c r="B89" s="38" t="n">
        <f aca="false">H88</f>
        <v>-670505.141524606</v>
      </c>
      <c r="C89" s="39" t="n">
        <f aca="false">I88</f>
        <v>0.2</v>
      </c>
      <c r="D89" s="38" t="n">
        <f aca="false">D88</f>
        <v>-60875.5367427877</v>
      </c>
      <c r="E89" s="23" t="n">
        <v>0</v>
      </c>
      <c r="F89" s="38" t="n">
        <f aca="false">VLOOKUP(A89,db!$B$3:$N$314,4,0)*VLOOKUP(A89,db!$B$3:$N$314,9,0)</f>
        <v>11287784.3251619</v>
      </c>
      <c r="G89" s="38" t="n">
        <f aca="false">-E89*F89</f>
        <v>-0</v>
      </c>
      <c r="H89" s="38" t="n">
        <f aca="false">B89+D89+G89</f>
        <v>-731380.678267394</v>
      </c>
      <c r="I89" s="24" t="n">
        <f aca="false">C89+E89</f>
        <v>0.2</v>
      </c>
      <c r="J89" s="4" t="n">
        <f aca="false">I89*F89</f>
        <v>2257556.86503238</v>
      </c>
      <c r="K89" s="40" t="n">
        <f aca="false">H89+J89</f>
        <v>1526176.18676499</v>
      </c>
      <c r="L89" s="41" t="n">
        <f aca="false">K89/-W89</f>
        <v>0.737365735180487</v>
      </c>
      <c r="M89" s="4" t="n">
        <f aca="false">U88</f>
        <v>-1604467.88352815</v>
      </c>
      <c r="N89" s="4" t="n">
        <f aca="false">V88</f>
        <v>-526175.902469432</v>
      </c>
      <c r="O89" s="4" t="n">
        <f aca="false">M89+N89</f>
        <v>-2130643.78599758</v>
      </c>
      <c r="P89" s="5" t="n">
        <f aca="false">P88+1</f>
        <v>86</v>
      </c>
      <c r="Q89" s="3" t="n">
        <f aca="false">$Q$3-P89</f>
        <v>34</v>
      </c>
      <c r="R89" s="38" t="n">
        <f aca="false">T89-S89</f>
        <v>1579666.5218225</v>
      </c>
      <c r="S89" s="4" t="n">
        <f aca="false">-CUMIPMT('Valores iniciales'!$B$4/12,$Q$3,-$U$3,$P$4,P89,0)</f>
        <v>3655629.63805723</v>
      </c>
      <c r="T89" s="4" t="n">
        <f aca="false">$T$4*P89</f>
        <v>5235296.15987974</v>
      </c>
      <c r="U89" s="4" t="n">
        <f aca="false">$U$3+R89</f>
        <v>-1570333.4781775</v>
      </c>
      <c r="V89" s="4" t="n">
        <f aca="false">$V$3+S89</f>
        <v>-499434.771077296</v>
      </c>
      <c r="W89" s="40" t="n">
        <f aca="false">U89+V89</f>
        <v>-2069768.24925479</v>
      </c>
      <c r="X89" s="42"/>
    </row>
    <row r="90" customFormat="false" ht="12.8" hidden="false" customHeight="false" outlineLevel="0" collapsed="false">
      <c r="A90" s="37" t="n">
        <f aca="false">EDATE(A89,1)</f>
        <v>48335</v>
      </c>
      <c r="B90" s="38" t="n">
        <f aca="false">H89</f>
        <v>-731380.678267394</v>
      </c>
      <c r="C90" s="39" t="n">
        <f aca="false">I89</f>
        <v>0.2</v>
      </c>
      <c r="D90" s="38" t="n">
        <f aca="false">D89</f>
        <v>-60875.5367427877</v>
      </c>
      <c r="E90" s="23" t="n">
        <v>0</v>
      </c>
      <c r="F90" s="38" t="n">
        <f aca="false">VLOOKUP(A90,db!$B$3:$N$314,4,0)*VLOOKUP(A90,db!$B$3:$N$314,9,0)</f>
        <v>15576336.5655964</v>
      </c>
      <c r="G90" s="38" t="n">
        <f aca="false">-E90*F90</f>
        <v>-0</v>
      </c>
      <c r="H90" s="38" t="n">
        <f aca="false">B90+D90+G90</f>
        <v>-792256.215010182</v>
      </c>
      <c r="I90" s="24" t="n">
        <f aca="false">C90+E90</f>
        <v>0.2</v>
      </c>
      <c r="J90" s="4" t="n">
        <f aca="false">I90*F90</f>
        <v>3115267.31311928</v>
      </c>
      <c r="K90" s="40" t="n">
        <f aca="false">H90+J90</f>
        <v>2323011.0981091</v>
      </c>
      <c r="L90" s="41" t="n">
        <f aca="false">K90/-W90</f>
        <v>1.15636394300236</v>
      </c>
      <c r="M90" s="4" t="n">
        <f aca="false">U89</f>
        <v>-1570333.4781775</v>
      </c>
      <c r="N90" s="4" t="n">
        <f aca="false">V89</f>
        <v>-499434.771077296</v>
      </c>
      <c r="O90" s="4" t="n">
        <f aca="false">M90+N90</f>
        <v>-2069768.24925479</v>
      </c>
      <c r="P90" s="5" t="n">
        <f aca="false">P89+1</f>
        <v>87</v>
      </c>
      <c r="Q90" s="3" t="n">
        <f aca="false">$Q$3-P90</f>
        <v>33</v>
      </c>
      <c r="R90" s="38" t="n">
        <f aca="false">T90-S90</f>
        <v>1614369.833929</v>
      </c>
      <c r="S90" s="4" t="n">
        <f aca="false">-CUMIPMT('Valores iniciales'!$B$4/12,$Q$3,-$U$3,$P$4,P90,0)</f>
        <v>3681801.86269353</v>
      </c>
      <c r="T90" s="4" t="n">
        <f aca="false">$T$4*P90</f>
        <v>5296171.69662252</v>
      </c>
      <c r="U90" s="4" t="n">
        <f aca="false">$U$3+R90</f>
        <v>-1535630.166071</v>
      </c>
      <c r="V90" s="4" t="n">
        <f aca="false">$V$3+S90</f>
        <v>-473262.546441004</v>
      </c>
      <c r="W90" s="40" t="n">
        <f aca="false">U90+V90</f>
        <v>-2008892.71251201</v>
      </c>
      <c r="X90" s="42"/>
    </row>
    <row r="91" customFormat="false" ht="12.8" hidden="false" customHeight="false" outlineLevel="0" collapsed="false">
      <c r="A91" s="37" t="n">
        <f aca="false">EDATE(A90,1)</f>
        <v>48366</v>
      </c>
      <c r="B91" s="38" t="n">
        <f aca="false">H90</f>
        <v>-792256.215010182</v>
      </c>
      <c r="C91" s="39" t="n">
        <f aca="false">I90</f>
        <v>0.2</v>
      </c>
      <c r="D91" s="38" t="n">
        <f aca="false">D90</f>
        <v>-60875.5367427877</v>
      </c>
      <c r="E91" s="23" t="n">
        <v>0</v>
      </c>
      <c r="F91" s="38" t="n">
        <f aca="false">VLOOKUP(A91,db!$B$3:$N$314,4,0)*VLOOKUP(A91,db!$B$3:$N$314,9,0)</f>
        <v>13047078.5467328</v>
      </c>
      <c r="G91" s="38" t="n">
        <f aca="false">-E91*F91</f>
        <v>-0</v>
      </c>
      <c r="H91" s="38" t="n">
        <f aca="false">B91+D91+G91</f>
        <v>-853131.75175297</v>
      </c>
      <c r="I91" s="24" t="n">
        <f aca="false">C91+E91</f>
        <v>0.2</v>
      </c>
      <c r="J91" s="4" t="n">
        <f aca="false">I91*F91</f>
        <v>2609415.70934657</v>
      </c>
      <c r="K91" s="40" t="n">
        <f aca="false">H91+J91</f>
        <v>1756283.9575936</v>
      </c>
      <c r="L91" s="41" t="n">
        <f aca="false">K91/-W91</f>
        <v>0.901575191142803</v>
      </c>
      <c r="M91" s="4" t="n">
        <f aca="false">U90</f>
        <v>-1535630.166071</v>
      </c>
      <c r="N91" s="4" t="n">
        <f aca="false">V90</f>
        <v>-473262.546441004</v>
      </c>
      <c r="O91" s="4" t="n">
        <f aca="false">M91+N91</f>
        <v>-2008892.71251201</v>
      </c>
      <c r="P91" s="5" t="n">
        <f aca="false">P90+1</f>
        <v>88</v>
      </c>
      <c r="Q91" s="3" t="n">
        <f aca="false">$Q$3-P91</f>
        <v>32</v>
      </c>
      <c r="R91" s="38" t="n">
        <f aca="false">T91-S91</f>
        <v>1649651.5345706</v>
      </c>
      <c r="S91" s="4" t="n">
        <f aca="false">-CUMIPMT('Valores iniciales'!$B$4/12,$Q$3,-$U$3,$P$4,P91,0)</f>
        <v>3707395.69879471</v>
      </c>
      <c r="T91" s="4" t="n">
        <f aca="false">$T$4*P91</f>
        <v>5357047.23336531</v>
      </c>
      <c r="U91" s="4" t="n">
        <f aca="false">$U$3+R91</f>
        <v>-1500348.4654294</v>
      </c>
      <c r="V91" s="4" t="n">
        <f aca="false">$V$3+S91</f>
        <v>-447668.710339821</v>
      </c>
      <c r="W91" s="40" t="n">
        <f aca="false">U91+V91</f>
        <v>-1948017.17576922</v>
      </c>
      <c r="X91" s="42"/>
    </row>
    <row r="92" customFormat="false" ht="12.8" hidden="false" customHeight="false" outlineLevel="0" collapsed="false">
      <c r="A92" s="37" t="n">
        <f aca="false">EDATE(A91,1)</f>
        <v>48396</v>
      </c>
      <c r="B92" s="38" t="n">
        <f aca="false">H91</f>
        <v>-853131.75175297</v>
      </c>
      <c r="C92" s="39" t="n">
        <f aca="false">I91</f>
        <v>0.2</v>
      </c>
      <c r="D92" s="38" t="n">
        <f aca="false">D91</f>
        <v>-60875.5367427877</v>
      </c>
      <c r="E92" s="23" t="n">
        <v>0</v>
      </c>
      <c r="F92" s="38" t="n">
        <f aca="false">VLOOKUP(A92,db!$B$3:$N$314,4,0)*VLOOKUP(A92,db!$B$3:$N$314,9,0)</f>
        <v>12733492.5864117</v>
      </c>
      <c r="G92" s="38" t="n">
        <f aca="false">-E92*F92</f>
        <v>-0</v>
      </c>
      <c r="H92" s="38" t="n">
        <f aca="false">B92+D92+G92</f>
        <v>-914007.288495757</v>
      </c>
      <c r="I92" s="24" t="n">
        <f aca="false">C92+E92</f>
        <v>0.2</v>
      </c>
      <c r="J92" s="4" t="n">
        <f aca="false">I92*F92</f>
        <v>2546698.51728233</v>
      </c>
      <c r="K92" s="40" t="n">
        <f aca="false">H92+J92</f>
        <v>1632691.22878657</v>
      </c>
      <c r="L92" s="41" t="n">
        <f aca="false">K92/-W92</f>
        <v>0.865166236080125</v>
      </c>
      <c r="M92" s="4" t="n">
        <f aca="false">U91</f>
        <v>-1500348.4654294</v>
      </c>
      <c r="N92" s="4" t="n">
        <f aca="false">V91</f>
        <v>-447668.710339821</v>
      </c>
      <c r="O92" s="4" t="n">
        <f aca="false">M92+N92</f>
        <v>-1948017.17576922</v>
      </c>
      <c r="P92" s="5" t="n">
        <f aca="false">P91+1</f>
        <v>89</v>
      </c>
      <c r="Q92" s="3" t="n">
        <f aca="false">$Q$3-P92</f>
        <v>31</v>
      </c>
      <c r="R92" s="38" t="n">
        <f aca="false">T92-S92</f>
        <v>1685521.26355623</v>
      </c>
      <c r="S92" s="4" t="n">
        <f aca="false">-CUMIPMT('Valores iniciales'!$B$4/12,$Q$3,-$U$3,$P$4,P92,0)</f>
        <v>3732401.50655187</v>
      </c>
      <c r="T92" s="4" t="n">
        <f aca="false">$T$4*P92</f>
        <v>5417922.7701081</v>
      </c>
      <c r="U92" s="4" t="n">
        <f aca="false">$U$3+R92</f>
        <v>-1464478.73644377</v>
      </c>
      <c r="V92" s="4" t="n">
        <f aca="false">$V$3+S92</f>
        <v>-422662.902582664</v>
      </c>
      <c r="W92" s="40" t="n">
        <f aca="false">U92+V92</f>
        <v>-1887141.63902643</v>
      </c>
      <c r="X92" s="42"/>
    </row>
    <row r="93" customFormat="false" ht="12.8" hidden="false" customHeight="false" outlineLevel="0" collapsed="false">
      <c r="A93" s="37" t="n">
        <f aca="false">EDATE(A92,1)</f>
        <v>48427</v>
      </c>
      <c r="B93" s="38" t="n">
        <f aca="false">H92</f>
        <v>-914007.288495757</v>
      </c>
      <c r="C93" s="39" t="n">
        <f aca="false">I92</f>
        <v>0.2</v>
      </c>
      <c r="D93" s="38" t="n">
        <f aca="false">D92</f>
        <v>-60875.5367427877</v>
      </c>
      <c r="E93" s="23" t="n">
        <v>0</v>
      </c>
      <c r="F93" s="38" t="n">
        <f aca="false">VLOOKUP(A93,db!$B$3:$N$314,4,0)*VLOOKUP(A93,db!$B$3:$N$314,9,0)</f>
        <v>12927632.1268205</v>
      </c>
      <c r="G93" s="38" t="n">
        <f aca="false">-E93*F93</f>
        <v>-0</v>
      </c>
      <c r="H93" s="38" t="n">
        <f aca="false">B93+D93+G93</f>
        <v>-974882.825238545</v>
      </c>
      <c r="I93" s="24" t="n">
        <f aca="false">C93+E93</f>
        <v>0.2</v>
      </c>
      <c r="J93" s="4" t="n">
        <f aca="false">I93*F93</f>
        <v>2585526.4253641</v>
      </c>
      <c r="K93" s="40" t="n">
        <f aca="false">H93+J93</f>
        <v>1610643.60012555</v>
      </c>
      <c r="L93" s="41" t="n">
        <f aca="false">K93/-W93</f>
        <v>0.881932593564286</v>
      </c>
      <c r="M93" s="4" t="n">
        <f aca="false">U92</f>
        <v>-1464478.73644377</v>
      </c>
      <c r="N93" s="4" t="n">
        <f aca="false">V92</f>
        <v>-422662.902582664</v>
      </c>
      <c r="O93" s="4" t="n">
        <f aca="false">M93+N93</f>
        <v>-1887141.63902643</v>
      </c>
      <c r="P93" s="5" t="n">
        <f aca="false">P92+1</f>
        <v>90</v>
      </c>
      <c r="Q93" s="3" t="n">
        <f aca="false">$Q$3-P93</f>
        <v>30</v>
      </c>
      <c r="R93" s="38" t="n">
        <f aca="false">T93-S93</f>
        <v>1721988.82135829</v>
      </c>
      <c r="S93" s="4" t="n">
        <f aca="false">-CUMIPMT('Valores iniciales'!$B$4/12,$Q$3,-$U$3,$P$4,P93,0)</f>
        <v>3756809.4854926</v>
      </c>
      <c r="T93" s="4" t="n">
        <f aca="false">$T$4*P93</f>
        <v>5478798.30685089</v>
      </c>
      <c r="U93" s="4" t="n">
        <f aca="false">$U$3+R93</f>
        <v>-1428011.17864171</v>
      </c>
      <c r="V93" s="4" t="n">
        <f aca="false">$V$3+S93</f>
        <v>-398254.923641934</v>
      </c>
      <c r="W93" s="40" t="n">
        <f aca="false">U93+V93</f>
        <v>-1826266.10228364</v>
      </c>
      <c r="X93" s="42"/>
    </row>
    <row r="94" customFormat="false" ht="12.8" hidden="false" customHeight="false" outlineLevel="0" collapsed="false">
      <c r="A94" s="37" t="n">
        <f aca="false">EDATE(A93,1)</f>
        <v>48458</v>
      </c>
      <c r="B94" s="38" t="n">
        <f aca="false">H93</f>
        <v>-974882.825238545</v>
      </c>
      <c r="C94" s="39" t="n">
        <f aca="false">I93</f>
        <v>0.2</v>
      </c>
      <c r="D94" s="38" t="n">
        <f aca="false">D93</f>
        <v>-60875.5367427877</v>
      </c>
      <c r="E94" s="23" t="n">
        <v>0</v>
      </c>
      <c r="F94" s="38" t="n">
        <f aca="false">VLOOKUP(A94,db!$B$3:$N$314,4,0)*VLOOKUP(A94,db!$B$3:$N$314,9,0)</f>
        <v>15051220.2882868</v>
      </c>
      <c r="G94" s="38" t="n">
        <f aca="false">-E94*F94</f>
        <v>-0</v>
      </c>
      <c r="H94" s="38" t="n">
        <f aca="false">B94+D94+G94</f>
        <v>-1035758.36198133</v>
      </c>
      <c r="I94" s="24" t="n">
        <f aca="false">C94+E94</f>
        <v>0.2</v>
      </c>
      <c r="J94" s="4" t="n">
        <f aca="false">I94*F94</f>
        <v>3010244.05765736</v>
      </c>
      <c r="K94" s="40" t="n">
        <f aca="false">H94+J94</f>
        <v>1974485.69567603</v>
      </c>
      <c r="L94" s="41" t="n">
        <f aca="false">K94/-W94</f>
        <v>1.11844128671386</v>
      </c>
      <c r="M94" s="4" t="n">
        <f aca="false">U93</f>
        <v>-1428011.17864171</v>
      </c>
      <c r="N94" s="4" t="n">
        <f aca="false">V93</f>
        <v>-398254.923641934</v>
      </c>
      <c r="O94" s="4" t="n">
        <f aca="false">M94+N94</f>
        <v>-1826266.10228364</v>
      </c>
      <c r="P94" s="5" t="n">
        <f aca="false">P93+1</f>
        <v>91</v>
      </c>
      <c r="Q94" s="3" t="n">
        <f aca="false">$Q$3-P94</f>
        <v>29</v>
      </c>
      <c r="R94" s="38" t="n">
        <f aca="false">T94-S94</f>
        <v>1759064.17179038</v>
      </c>
      <c r="S94" s="4" t="n">
        <f aca="false">-CUMIPMT('Valores iniciales'!$B$4/12,$Q$3,-$U$3,$P$4,P94,0)</f>
        <v>3780609.67180329</v>
      </c>
      <c r="T94" s="4" t="n">
        <f aca="false">$T$4*P94</f>
        <v>5539673.84359367</v>
      </c>
      <c r="U94" s="4" t="n">
        <f aca="false">$U$3+R94</f>
        <v>-1390935.82820962</v>
      </c>
      <c r="V94" s="4" t="n">
        <f aca="false">$V$3+S94</f>
        <v>-374454.737331239</v>
      </c>
      <c r="W94" s="40" t="n">
        <f aca="false">U94+V94</f>
        <v>-1765390.56554086</v>
      </c>
      <c r="X94" s="42"/>
    </row>
    <row r="95" customFormat="false" ht="12.8" hidden="false" customHeight="false" outlineLevel="0" collapsed="false">
      <c r="A95" s="37" t="n">
        <f aca="false">EDATE(A94,1)</f>
        <v>48488</v>
      </c>
      <c r="B95" s="38" t="n">
        <f aca="false">H94</f>
        <v>-1035758.36198133</v>
      </c>
      <c r="C95" s="39" t="n">
        <f aca="false">I94</f>
        <v>0.2</v>
      </c>
      <c r="D95" s="38" t="n">
        <f aca="false">D94</f>
        <v>-60875.5367427877</v>
      </c>
      <c r="E95" s="23" t="n">
        <v>0</v>
      </c>
      <c r="F95" s="38" t="n">
        <f aca="false">VLOOKUP(A95,db!$B$3:$N$314,4,0)*VLOOKUP(A95,db!$B$3:$N$314,9,0)</f>
        <v>13829480.762986</v>
      </c>
      <c r="G95" s="38" t="n">
        <f aca="false">-E95*F95</f>
        <v>-0</v>
      </c>
      <c r="H95" s="38" t="n">
        <f aca="false">B95+D95+G95</f>
        <v>-1096633.89872412</v>
      </c>
      <c r="I95" s="24" t="n">
        <f aca="false">C95+E95</f>
        <v>0.2</v>
      </c>
      <c r="J95" s="4" t="n">
        <f aca="false">I95*F95</f>
        <v>2765896.1525972</v>
      </c>
      <c r="K95" s="40" t="n">
        <f aca="false">H95+J95</f>
        <v>1669262.25387308</v>
      </c>
      <c r="L95" s="41" t="n">
        <f aca="false">K95/-W95</f>
        <v>0.979318002875076</v>
      </c>
      <c r="M95" s="4" t="n">
        <f aca="false">U94</f>
        <v>-1390935.82820962</v>
      </c>
      <c r="N95" s="4" t="n">
        <f aca="false">V94</f>
        <v>-374454.737331239</v>
      </c>
      <c r="O95" s="4" t="n">
        <f aca="false">M95+N95</f>
        <v>-1765390.56554086</v>
      </c>
      <c r="P95" s="5" t="n">
        <f aca="false">P94+1</f>
        <v>92</v>
      </c>
      <c r="Q95" s="3" t="n">
        <f aca="false">$Q$3-P95</f>
        <v>28</v>
      </c>
      <c r="R95" s="38" t="n">
        <f aca="false">T95-S95</f>
        <v>1796757.44472968</v>
      </c>
      <c r="S95" s="4" t="n">
        <f aca="false">-CUMIPMT('Valores iniciales'!$B$4/12,$Q$3,-$U$3,$P$4,P95,0)</f>
        <v>3803791.93560678</v>
      </c>
      <c r="T95" s="4" t="n">
        <f aca="false">$T$4*P95</f>
        <v>5600549.38033646</v>
      </c>
      <c r="U95" s="4" t="n">
        <f aca="false">$U$3+R95</f>
        <v>-1353242.55527032</v>
      </c>
      <c r="V95" s="4" t="n">
        <f aca="false">$V$3+S95</f>
        <v>-351272.473527745</v>
      </c>
      <c r="W95" s="40" t="n">
        <f aca="false">U95+V95</f>
        <v>-1704515.02879807</v>
      </c>
      <c r="X95" s="42"/>
    </row>
    <row r="96" customFormat="false" ht="12.8" hidden="false" customHeight="false" outlineLevel="0" collapsed="false">
      <c r="A96" s="37" t="n">
        <f aca="false">EDATE(A95,1)</f>
        <v>48519</v>
      </c>
      <c r="B96" s="38" t="n">
        <f aca="false">H95</f>
        <v>-1096633.89872412</v>
      </c>
      <c r="C96" s="39" t="n">
        <f aca="false">I95</f>
        <v>0.2</v>
      </c>
      <c r="D96" s="38" t="n">
        <f aca="false">D95</f>
        <v>-60875.5367427877</v>
      </c>
      <c r="E96" s="23" t="n">
        <v>0</v>
      </c>
      <c r="F96" s="38" t="n">
        <f aca="false">VLOOKUP(A96,db!$B$3:$N$314,4,0)*VLOOKUP(A96,db!$B$3:$N$314,9,0)</f>
        <v>14298478.3078298</v>
      </c>
      <c r="G96" s="38" t="n">
        <f aca="false">-E96*F96</f>
        <v>-0</v>
      </c>
      <c r="H96" s="38" t="n">
        <f aca="false">B96+D96+G96</f>
        <v>-1157509.43546691</v>
      </c>
      <c r="I96" s="24" t="n">
        <f aca="false">C96+E96</f>
        <v>0.2</v>
      </c>
      <c r="J96" s="4" t="n">
        <f aca="false">I96*F96</f>
        <v>2859695.66156597</v>
      </c>
      <c r="K96" s="40" t="n">
        <f aca="false">H96+J96</f>
        <v>1702186.22609906</v>
      </c>
      <c r="L96" s="41" t="n">
        <f aca="false">K96/-W96</f>
        <v>1.03562017968464</v>
      </c>
      <c r="M96" s="4" t="n">
        <f aca="false">U95</f>
        <v>-1353242.55527032</v>
      </c>
      <c r="N96" s="4" t="n">
        <f aca="false">V95</f>
        <v>-351272.473527745</v>
      </c>
      <c r="O96" s="4" t="n">
        <f aca="false">M96+N96</f>
        <v>-1704515.02879807</v>
      </c>
      <c r="P96" s="5" t="n">
        <f aca="false">P95+1</f>
        <v>93</v>
      </c>
      <c r="Q96" s="3" t="n">
        <f aca="false">$Q$3-P96</f>
        <v>27</v>
      </c>
      <c r="R96" s="38" t="n">
        <f aca="false">T96-S96</f>
        <v>1835078.93888463</v>
      </c>
      <c r="S96" s="4" t="n">
        <f aca="false">-CUMIPMT('Valores iniciales'!$B$4/12,$Q$3,-$U$3,$P$4,P96,0)</f>
        <v>3826345.97819462</v>
      </c>
      <c r="T96" s="4" t="n">
        <f aca="false">$T$4*P96</f>
        <v>5661424.91707925</v>
      </c>
      <c r="U96" s="4" t="n">
        <f aca="false">$U$3+R96</f>
        <v>-1314921.06111537</v>
      </c>
      <c r="V96" s="4" t="n">
        <f aca="false">$V$3+S96</f>
        <v>-328718.430939906</v>
      </c>
      <c r="W96" s="40" t="n">
        <f aca="false">U96+V96</f>
        <v>-1643639.49205528</v>
      </c>
      <c r="X96" s="42"/>
    </row>
    <row r="97" customFormat="false" ht="12.8" hidden="false" customHeight="false" outlineLevel="0" collapsed="false">
      <c r="A97" s="37" t="n">
        <f aca="false">EDATE(A96,1)</f>
        <v>48549</v>
      </c>
      <c r="B97" s="38" t="n">
        <f aca="false">H96</f>
        <v>-1157509.43546691</v>
      </c>
      <c r="C97" s="39" t="n">
        <f aca="false">I96</f>
        <v>0.2</v>
      </c>
      <c r="D97" s="38" t="n">
        <f aca="false">D96</f>
        <v>-60875.5367427877</v>
      </c>
      <c r="E97" s="23" t="n">
        <v>0</v>
      </c>
      <c r="F97" s="38" t="n">
        <f aca="false">VLOOKUP(A97,db!$B$3:$N$314,4,0)*VLOOKUP(A97,db!$B$3:$N$314,9,0)</f>
        <v>17674650.9956623</v>
      </c>
      <c r="G97" s="38" t="n">
        <f aca="false">-E97*F97</f>
        <v>-0</v>
      </c>
      <c r="H97" s="38" t="n">
        <f aca="false">B97+D97+G97</f>
        <v>-1218384.9722097</v>
      </c>
      <c r="I97" s="24" t="n">
        <f aca="false">C97+E97</f>
        <v>0.2</v>
      </c>
      <c r="J97" s="4" t="n">
        <f aca="false">I97*F97</f>
        <v>3534930.19913247</v>
      </c>
      <c r="K97" s="40" t="n">
        <f aca="false">H97+J97</f>
        <v>2316545.22692277</v>
      </c>
      <c r="L97" s="41" t="n">
        <f aca="false">K97/-W97</f>
        <v>1.46360751971093</v>
      </c>
      <c r="M97" s="4" t="n">
        <f aca="false">U96</f>
        <v>-1314921.06111537</v>
      </c>
      <c r="N97" s="4" t="n">
        <f aca="false">V96</f>
        <v>-328718.430939906</v>
      </c>
      <c r="O97" s="4" t="n">
        <f aca="false">M97+N97</f>
        <v>-1643639.49205528</v>
      </c>
      <c r="P97" s="5" t="n">
        <f aca="false">P96+1</f>
        <v>94</v>
      </c>
      <c r="Q97" s="3" t="n">
        <f aca="false">$Q$3-P97</f>
        <v>26</v>
      </c>
      <c r="R97" s="38" t="n">
        <f aca="false">T97-S97</f>
        <v>1874039.12460882</v>
      </c>
      <c r="S97" s="4" t="n">
        <f aca="false">-CUMIPMT('Valores iniciales'!$B$4/12,$Q$3,-$U$3,$P$4,P97,0)</f>
        <v>3848261.32921321</v>
      </c>
      <c r="T97" s="4" t="n">
        <f aca="false">$T$4*P97</f>
        <v>5722300.45382204</v>
      </c>
      <c r="U97" s="4" t="n">
        <f aca="false">$U$3+R97</f>
        <v>-1275960.87539118</v>
      </c>
      <c r="V97" s="4" t="n">
        <f aca="false">$V$3+S97</f>
        <v>-306803.079921317</v>
      </c>
      <c r="W97" s="40" t="n">
        <f aca="false">U97+V97</f>
        <v>-1582763.95531249</v>
      </c>
      <c r="X97" s="42"/>
    </row>
    <row r="98" customFormat="false" ht="12.8" hidden="false" customHeight="false" outlineLevel="0" collapsed="false">
      <c r="A98" s="37" t="n">
        <f aca="false">EDATE(A97,1)</f>
        <v>48580</v>
      </c>
      <c r="B98" s="38" t="n">
        <f aca="false">H97</f>
        <v>-1218384.9722097</v>
      </c>
      <c r="C98" s="39" t="n">
        <f aca="false">I97</f>
        <v>0.2</v>
      </c>
      <c r="D98" s="38" t="n">
        <f aca="false">D97</f>
        <v>-60875.5367427877</v>
      </c>
      <c r="E98" s="23" t="n">
        <v>0</v>
      </c>
      <c r="F98" s="38" t="n">
        <f aca="false">VLOOKUP(A98,db!$B$3:$N$314,4,0)*VLOOKUP(A98,db!$B$3:$N$314,9,0)</f>
        <v>16583109.630913</v>
      </c>
      <c r="G98" s="38" t="n">
        <f aca="false">-E98*F98</f>
        <v>-0</v>
      </c>
      <c r="H98" s="38" t="n">
        <f aca="false">B98+D98+G98</f>
        <v>-1279260.50895248</v>
      </c>
      <c r="I98" s="24" t="n">
        <f aca="false">C98+E98</f>
        <v>0.2</v>
      </c>
      <c r="J98" s="4" t="n">
        <f aca="false">I98*F98</f>
        <v>3316621.92618261</v>
      </c>
      <c r="K98" s="40" t="n">
        <f aca="false">H98+J98</f>
        <v>2037361.41723012</v>
      </c>
      <c r="L98" s="41" t="n">
        <f aca="false">K98/-W98</f>
        <v>1.33870617081432</v>
      </c>
      <c r="M98" s="4" t="n">
        <f aca="false">U97</f>
        <v>-1275960.87539118</v>
      </c>
      <c r="N98" s="4" t="n">
        <f aca="false">V97</f>
        <v>-306803.079921317</v>
      </c>
      <c r="O98" s="4" t="n">
        <f aca="false">M98+N98</f>
        <v>-1582763.95531249</v>
      </c>
      <c r="P98" s="5" t="n">
        <f aca="false">P97+1</f>
        <v>95</v>
      </c>
      <c r="Q98" s="3" t="n">
        <f aca="false">$Q$3-P98</f>
        <v>25</v>
      </c>
      <c r="R98" s="38" t="n">
        <f aca="false">T98-S98</f>
        <v>1913648.64676176</v>
      </c>
      <c r="S98" s="4" t="n">
        <f aca="false">-CUMIPMT('Valores iniciales'!$B$4/12,$Q$3,-$U$3,$P$4,P98,0)</f>
        <v>3869527.34380307</v>
      </c>
      <c r="T98" s="4" t="n">
        <f aca="false">$T$4*P98</f>
        <v>5783175.99056482</v>
      </c>
      <c r="U98" s="4" t="n">
        <f aca="false">$U$3+R98</f>
        <v>-1236351.35323824</v>
      </c>
      <c r="V98" s="4" t="n">
        <f aca="false">$V$3+S98</f>
        <v>-285537.065331464</v>
      </c>
      <c r="W98" s="40" t="n">
        <f aca="false">U98+V98</f>
        <v>-1521888.41856971</v>
      </c>
      <c r="X98" s="42"/>
    </row>
    <row r="99" customFormat="false" ht="12.8" hidden="false" customHeight="false" outlineLevel="0" collapsed="false">
      <c r="A99" s="37" t="n">
        <f aca="false">EDATE(A98,1)</f>
        <v>48611</v>
      </c>
      <c r="B99" s="38" t="n">
        <f aca="false">H98</f>
        <v>-1279260.50895248</v>
      </c>
      <c r="C99" s="39" t="n">
        <f aca="false">I98</f>
        <v>0.2</v>
      </c>
      <c r="D99" s="38" t="n">
        <f aca="false">D98</f>
        <v>-60875.5367427877</v>
      </c>
      <c r="E99" s="23" t="n">
        <v>0</v>
      </c>
      <c r="F99" s="38" t="n">
        <f aca="false">VLOOKUP(A99,db!$B$3:$N$314,4,0)*VLOOKUP(A99,db!$B$3:$N$314,9,0)</f>
        <v>15703707.5546838</v>
      </c>
      <c r="G99" s="38" t="n">
        <f aca="false">-E99*F99</f>
        <v>-0</v>
      </c>
      <c r="H99" s="38" t="n">
        <f aca="false">B99+D99+G99</f>
        <v>-1340136.04569527</v>
      </c>
      <c r="I99" s="24" t="n">
        <f aca="false">C99+E99</f>
        <v>0.2</v>
      </c>
      <c r="J99" s="4" t="n">
        <f aca="false">I99*F99</f>
        <v>3140741.51093676</v>
      </c>
      <c r="K99" s="40" t="n">
        <f aca="false">H99+J99</f>
        <v>1800605.46524149</v>
      </c>
      <c r="L99" s="41" t="n">
        <f aca="false">K99/-W99</f>
        <v>1.23243640602944</v>
      </c>
      <c r="M99" s="4" t="n">
        <f aca="false">U98</f>
        <v>-1236351.35323824</v>
      </c>
      <c r="N99" s="4" t="n">
        <f aca="false">V98</f>
        <v>-285537.065331464</v>
      </c>
      <c r="O99" s="4" t="n">
        <f aca="false">M99+N99</f>
        <v>-1521888.41856971</v>
      </c>
      <c r="P99" s="5" t="n">
        <f aca="false">P98+1</f>
        <v>96</v>
      </c>
      <c r="Q99" s="3" t="n">
        <f aca="false">$Q$3-P99</f>
        <v>24</v>
      </c>
      <c r="R99" s="38" t="n">
        <f aca="false">T99-S99</f>
        <v>1953918.32761724</v>
      </c>
      <c r="S99" s="4" t="n">
        <f aca="false">-CUMIPMT('Valores iniciales'!$B$4/12,$Q$3,-$U$3,$P$4,P99,0)</f>
        <v>3890133.19969037</v>
      </c>
      <c r="T99" s="4" t="n">
        <f aca="false">$T$4*P99</f>
        <v>5844051.52730761</v>
      </c>
      <c r="U99" s="4" t="n">
        <f aca="false">$U$3+R99</f>
        <v>-1196081.67238276</v>
      </c>
      <c r="V99" s="4" t="n">
        <f aca="false">$V$3+S99</f>
        <v>-264931.20944416</v>
      </c>
      <c r="W99" s="40" t="n">
        <f aca="false">U99+V99</f>
        <v>-1461012.88182692</v>
      </c>
      <c r="X99" s="42"/>
    </row>
    <row r="100" customFormat="false" ht="12.8" hidden="false" customHeight="false" outlineLevel="0" collapsed="false">
      <c r="A100" s="37" t="n">
        <f aca="false">EDATE(A99,1)</f>
        <v>48639</v>
      </c>
      <c r="B100" s="38" t="n">
        <f aca="false">H99</f>
        <v>-1340136.04569527</v>
      </c>
      <c r="C100" s="39" t="n">
        <f aca="false">I99</f>
        <v>0.2</v>
      </c>
      <c r="D100" s="38" t="n">
        <f aca="false">D99</f>
        <v>-60875.5367427877</v>
      </c>
      <c r="E100" s="23" t="n">
        <v>0</v>
      </c>
      <c r="F100" s="38" t="n">
        <f aca="false">VLOOKUP(A100,db!$B$3:$N$314,4,0)*VLOOKUP(A100,db!$B$3:$N$314,9,0)</f>
        <v>17765370.9321202</v>
      </c>
      <c r="G100" s="38" t="n">
        <f aca="false">-E100*F100</f>
        <v>-0</v>
      </c>
      <c r="H100" s="38" t="n">
        <f aca="false">B100+D100+G100</f>
        <v>-1401011.58243806</v>
      </c>
      <c r="I100" s="24" t="n">
        <f aca="false">C100+E100</f>
        <v>0.2</v>
      </c>
      <c r="J100" s="4" t="n">
        <f aca="false">I100*F100</f>
        <v>3553074.18642404</v>
      </c>
      <c r="K100" s="40" t="n">
        <f aca="false">H100+J100</f>
        <v>2152062.60398598</v>
      </c>
      <c r="L100" s="41" t="n">
        <f aca="false">K100/-W100</f>
        <v>1.53703678538527</v>
      </c>
      <c r="M100" s="4" t="n">
        <f aca="false">U99</f>
        <v>-1196081.67238276</v>
      </c>
      <c r="N100" s="4" t="n">
        <f aca="false">V99</f>
        <v>-264931.20944416</v>
      </c>
      <c r="O100" s="4" t="n">
        <f aca="false">M100+N100</f>
        <v>-1461012.88182692</v>
      </c>
      <c r="P100" s="5" t="n">
        <f aca="false">P99+1</f>
        <v>97</v>
      </c>
      <c r="Q100" s="3" t="n">
        <f aca="false">$Q$3-P100</f>
        <v>23</v>
      </c>
      <c r="R100" s="38" t="n">
        <f aca="false">T100-S100</f>
        <v>1994859.16982032</v>
      </c>
      <c r="S100" s="4" t="n">
        <f aca="false">-CUMIPMT('Valores iniciales'!$B$4/12,$Q$3,-$U$3,$P$4,P100,0)</f>
        <v>3910067.89423008</v>
      </c>
      <c r="T100" s="4" t="n">
        <f aca="false">$T$4*P100</f>
        <v>5904927.0640504</v>
      </c>
      <c r="U100" s="4" t="n">
        <f aca="false">$U$3+R100</f>
        <v>-1155140.83017968</v>
      </c>
      <c r="V100" s="4" t="n">
        <f aca="false">$V$3+S100</f>
        <v>-244996.514904447</v>
      </c>
      <c r="W100" s="40" t="n">
        <f aca="false">U100+V100</f>
        <v>-1400137.34508413</v>
      </c>
      <c r="X100" s="42"/>
    </row>
    <row r="101" customFormat="false" ht="12.8" hidden="false" customHeight="false" outlineLevel="0" collapsed="false">
      <c r="A101" s="37" t="n">
        <f aca="false">EDATE(A100,1)</f>
        <v>48670</v>
      </c>
      <c r="B101" s="38" t="n">
        <f aca="false">H100</f>
        <v>-1401011.58243806</v>
      </c>
      <c r="C101" s="39" t="n">
        <f aca="false">I100</f>
        <v>0.2</v>
      </c>
      <c r="D101" s="38" t="n">
        <f aca="false">D100</f>
        <v>-60875.5367427877</v>
      </c>
      <c r="E101" s="23" t="n">
        <v>0</v>
      </c>
      <c r="F101" s="38" t="n">
        <f aca="false">VLOOKUP(A101,db!$B$3:$N$314,4,0)*VLOOKUP(A101,db!$B$3:$N$314,9,0)</f>
        <v>13717598.9562447</v>
      </c>
      <c r="G101" s="38" t="n">
        <f aca="false">-E101*F101</f>
        <v>-0</v>
      </c>
      <c r="H101" s="38" t="n">
        <f aca="false">B101+D101+G101</f>
        <v>-1461887.11918085</v>
      </c>
      <c r="I101" s="24" t="n">
        <f aca="false">C101+E101</f>
        <v>0.2</v>
      </c>
      <c r="J101" s="4" t="n">
        <f aca="false">I101*F101</f>
        <v>2743519.79124894</v>
      </c>
      <c r="K101" s="40" t="n">
        <f aca="false">H101+J101</f>
        <v>1281632.67206809</v>
      </c>
      <c r="L101" s="41" t="n">
        <f aca="false">K101/-W101</f>
        <v>0.956969476830958</v>
      </c>
      <c r="M101" s="4" t="n">
        <f aca="false">U100</f>
        <v>-1155140.83017968</v>
      </c>
      <c r="N101" s="4" t="n">
        <f aca="false">V100</f>
        <v>-244996.514904447</v>
      </c>
      <c r="O101" s="4" t="n">
        <f aca="false">M101+N101</f>
        <v>-1400137.34508413</v>
      </c>
      <c r="P101" s="5" t="n">
        <f aca="false">P100+1</f>
        <v>98</v>
      </c>
      <c r="Q101" s="3" t="n">
        <f aca="false">$Q$3-P101</f>
        <v>22</v>
      </c>
      <c r="R101" s="38" t="n">
        <f aca="false">T101-S101</f>
        <v>2036482.35939344</v>
      </c>
      <c r="S101" s="4" t="n">
        <f aca="false">-CUMIPMT('Valores iniciales'!$B$4/12,$Q$3,-$U$3,$P$4,P101,0)</f>
        <v>3929320.24139974</v>
      </c>
      <c r="T101" s="4" t="n">
        <f aca="false">$T$4*P101</f>
        <v>5965802.60079319</v>
      </c>
      <c r="U101" s="4" t="n">
        <f aca="false">$U$3+R101</f>
        <v>-1113517.64060656</v>
      </c>
      <c r="V101" s="4" t="n">
        <f aca="false">$V$3+S101</f>
        <v>-225744.167734785</v>
      </c>
      <c r="W101" s="40" t="n">
        <f aca="false">U101+V101</f>
        <v>-1339261.80834134</v>
      </c>
      <c r="X101" s="42"/>
    </row>
    <row r="102" customFormat="false" ht="12.8" hidden="false" customHeight="false" outlineLevel="0" collapsed="false">
      <c r="A102" s="37" t="n">
        <f aca="false">EDATE(A101,1)</f>
        <v>48700</v>
      </c>
      <c r="B102" s="38" t="n">
        <f aca="false">H101</f>
        <v>-1461887.11918085</v>
      </c>
      <c r="C102" s="39" t="n">
        <f aca="false">I101</f>
        <v>0.2</v>
      </c>
      <c r="D102" s="38" t="n">
        <f aca="false">D101</f>
        <v>-60875.5367427877</v>
      </c>
      <c r="E102" s="23" t="n">
        <v>0</v>
      </c>
      <c r="F102" s="38" t="n">
        <f aca="false">VLOOKUP(A102,db!$B$3:$N$314,4,0)*VLOOKUP(A102,db!$B$3:$N$314,9,0)</f>
        <v>18915654.646508</v>
      </c>
      <c r="G102" s="38" t="n">
        <f aca="false">-E102*F102</f>
        <v>-0</v>
      </c>
      <c r="H102" s="38" t="n">
        <f aca="false">B102+D102+G102</f>
        <v>-1522762.65592364</v>
      </c>
      <c r="I102" s="24" t="n">
        <f aca="false">C102+E102</f>
        <v>0.2</v>
      </c>
      <c r="J102" s="4" t="n">
        <f aca="false">I102*F102</f>
        <v>3783130.9293016</v>
      </c>
      <c r="K102" s="40" t="n">
        <f aca="false">H102+J102</f>
        <v>2260368.27337796</v>
      </c>
      <c r="L102" s="41" t="n">
        <f aca="false">K102/-W102</f>
        <v>1.76814185477094</v>
      </c>
      <c r="M102" s="4" t="n">
        <f aca="false">U101</f>
        <v>-1113517.64060656</v>
      </c>
      <c r="N102" s="4" t="n">
        <f aca="false">V101</f>
        <v>-225744.167734785</v>
      </c>
      <c r="O102" s="4" t="n">
        <f aca="false">M102+N102</f>
        <v>-1339261.80834134</v>
      </c>
      <c r="P102" s="5" t="n">
        <f aca="false">P101+1</f>
        <v>99</v>
      </c>
      <c r="Q102" s="3" t="n">
        <f aca="false">$Q$3-P102</f>
        <v>21</v>
      </c>
      <c r="R102" s="38" t="n">
        <f aca="false">T102-S102</f>
        <v>2078799.26879279</v>
      </c>
      <c r="S102" s="4" t="n">
        <f aca="false">-CUMIPMT('Valores iniciales'!$B$4/12,$Q$3,-$U$3,$P$4,P102,0)</f>
        <v>3947878.86874319</v>
      </c>
      <c r="T102" s="4" t="n">
        <f aca="false">$T$4*P102</f>
        <v>6026678.13753597</v>
      </c>
      <c r="U102" s="4" t="n">
        <f aca="false">$U$3+R102</f>
        <v>-1071200.73120721</v>
      </c>
      <c r="V102" s="4" t="n">
        <f aca="false">$V$3+S102</f>
        <v>-207185.540391342</v>
      </c>
      <c r="W102" s="40" t="n">
        <f aca="false">U102+V102</f>
        <v>-1278386.27159855</v>
      </c>
      <c r="X102" s="42"/>
    </row>
    <row r="103" customFormat="false" ht="12.8" hidden="false" customHeight="false" outlineLevel="0" collapsed="false">
      <c r="A103" s="37" t="n">
        <f aca="false">EDATE(A102,1)</f>
        <v>48731</v>
      </c>
      <c r="B103" s="38" t="n">
        <f aca="false">H102</f>
        <v>-1522762.65592364</v>
      </c>
      <c r="C103" s="39" t="n">
        <f aca="false">I102</f>
        <v>0.2</v>
      </c>
      <c r="D103" s="38" t="n">
        <f aca="false">D102</f>
        <v>-60875.5367427877</v>
      </c>
      <c r="E103" s="23" t="n">
        <v>0</v>
      </c>
      <c r="F103" s="38" t="n">
        <f aca="false">VLOOKUP(A103,db!$B$3:$N$314,4,0)*VLOOKUP(A103,db!$B$3:$N$314,9,0)</f>
        <v>15849750.0742662</v>
      </c>
      <c r="G103" s="38" t="n">
        <f aca="false">-E103*F103</f>
        <v>-0</v>
      </c>
      <c r="H103" s="38" t="n">
        <f aca="false">B103+D103+G103</f>
        <v>-1583638.19266642</v>
      </c>
      <c r="I103" s="24" t="n">
        <f aca="false">C103+E103</f>
        <v>0.2</v>
      </c>
      <c r="J103" s="4" t="n">
        <f aca="false">I103*F103</f>
        <v>3169950.01485324</v>
      </c>
      <c r="K103" s="40" t="n">
        <f aca="false">H103+J103</f>
        <v>1586311.82218681</v>
      </c>
      <c r="L103" s="41" t="n">
        <f aca="false">K103/-W103</f>
        <v>1.30291403334093</v>
      </c>
      <c r="M103" s="4" t="n">
        <f aca="false">U102</f>
        <v>-1071200.73120721</v>
      </c>
      <c r="N103" s="4" t="n">
        <f aca="false">V102</f>
        <v>-207185.540391342</v>
      </c>
      <c r="O103" s="4" t="n">
        <f aca="false">M103+N103</f>
        <v>-1278386.27159855</v>
      </c>
      <c r="P103" s="5" t="n">
        <f aca="false">P102+1</f>
        <v>100</v>
      </c>
      <c r="Q103" s="3" t="n">
        <f aca="false">$Q$3-P103</f>
        <v>20</v>
      </c>
      <c r="R103" s="38" t="n">
        <f aca="false">T103-S103</f>
        <v>2121821.46001546</v>
      </c>
      <c r="S103" s="4" t="n">
        <f aca="false">-CUMIPMT('Valores iniciales'!$B$4/12,$Q$3,-$U$3,$P$4,P103,0)</f>
        <v>3965732.21426331</v>
      </c>
      <c r="T103" s="4" t="n">
        <f aca="false">$T$4*P103</f>
        <v>6087553.67427876</v>
      </c>
      <c r="U103" s="4" t="n">
        <f aca="false">$U$3+R103</f>
        <v>-1028178.53998454</v>
      </c>
      <c r="V103" s="4" t="n">
        <f aca="false">$V$3+S103</f>
        <v>-189332.194871222</v>
      </c>
      <c r="W103" s="40" t="n">
        <f aca="false">U103+V103</f>
        <v>-1217510.73485577</v>
      </c>
      <c r="X103" s="42"/>
    </row>
    <row r="104" customFormat="false" ht="12.8" hidden="false" customHeight="false" outlineLevel="0" collapsed="false">
      <c r="A104" s="37" t="n">
        <f aca="false">EDATE(A103,1)</f>
        <v>48761</v>
      </c>
      <c r="B104" s="38" t="n">
        <f aca="false">H103</f>
        <v>-1583638.19266642</v>
      </c>
      <c r="C104" s="39" t="n">
        <f aca="false">I103</f>
        <v>0.2</v>
      </c>
      <c r="D104" s="38" t="n">
        <f aca="false">D103</f>
        <v>-60875.5367427877</v>
      </c>
      <c r="E104" s="23" t="n">
        <v>0</v>
      </c>
      <c r="F104" s="38" t="n">
        <f aca="false">VLOOKUP(A104,db!$B$3:$N$314,4,0)*VLOOKUP(A104,db!$B$3:$N$314,9,0)</f>
        <v>15476638.0519866</v>
      </c>
      <c r="G104" s="38" t="n">
        <f aca="false">-E104*F104</f>
        <v>-0</v>
      </c>
      <c r="H104" s="38" t="n">
        <f aca="false">B104+D104+G104</f>
        <v>-1644513.72940921</v>
      </c>
      <c r="I104" s="24" t="n">
        <f aca="false">C104+E104</f>
        <v>0.2</v>
      </c>
      <c r="J104" s="4" t="n">
        <f aca="false">I104*F104</f>
        <v>3095327.61039732</v>
      </c>
      <c r="K104" s="40" t="n">
        <f aca="false">H104+J104</f>
        <v>1450813.88098811</v>
      </c>
      <c r="L104" s="41" t="n">
        <f aca="false">K104/-W104</f>
        <v>1.25434007486118</v>
      </c>
      <c r="M104" s="4" t="n">
        <f aca="false">U103</f>
        <v>-1028178.53998454</v>
      </c>
      <c r="N104" s="4" t="n">
        <f aca="false">V103</f>
        <v>-189332.194871222</v>
      </c>
      <c r="O104" s="4" t="n">
        <f aca="false">M104+N104</f>
        <v>-1217510.73485577</v>
      </c>
      <c r="P104" s="5" t="n">
        <f aca="false">P103+1</f>
        <v>101</v>
      </c>
      <c r="Q104" s="3" t="n">
        <f aca="false">$Q$3-P104</f>
        <v>19</v>
      </c>
      <c r="R104" s="38" t="n">
        <f aca="false">T104-S104</f>
        <v>2165560.6877585</v>
      </c>
      <c r="S104" s="4" t="n">
        <f aca="false">-CUMIPMT('Valores iniciales'!$B$4/12,$Q$3,-$U$3,$P$4,P104,0)</f>
        <v>3982868.52326305</v>
      </c>
      <c r="T104" s="4" t="n">
        <f aca="false">$T$4*P104</f>
        <v>6148429.21102155</v>
      </c>
      <c r="U104" s="4" t="n">
        <f aca="false">$U$3+R104</f>
        <v>-984439.312241501</v>
      </c>
      <c r="V104" s="4" t="n">
        <f aca="false">$V$3+S104</f>
        <v>-172195.885871479</v>
      </c>
      <c r="W104" s="40" t="n">
        <f aca="false">U104+V104</f>
        <v>-1156635.19811298</v>
      </c>
      <c r="X104" s="42"/>
    </row>
    <row r="105" customFormat="false" ht="12.8" hidden="false" customHeight="false" outlineLevel="0" collapsed="false">
      <c r="A105" s="37" t="n">
        <f aca="false">EDATE(A104,1)</f>
        <v>48792</v>
      </c>
      <c r="B105" s="38" t="n">
        <f aca="false">H104</f>
        <v>-1644513.72940921</v>
      </c>
      <c r="C105" s="39" t="n">
        <f aca="false">I104</f>
        <v>0.2</v>
      </c>
      <c r="D105" s="38" t="n">
        <f aca="false">D104</f>
        <v>-60875.5367427877</v>
      </c>
      <c r="E105" s="23" t="n">
        <v>0</v>
      </c>
      <c r="F105" s="38" t="n">
        <f aca="false">VLOOKUP(A105,db!$B$3:$N$314,4,0)*VLOOKUP(A105,db!$B$3:$N$314,9,0)</f>
        <v>15718949.8650046</v>
      </c>
      <c r="G105" s="38" t="n">
        <f aca="false">-E105*F105</f>
        <v>-0</v>
      </c>
      <c r="H105" s="38" t="n">
        <f aca="false">B105+D105+G105</f>
        <v>-1705389.266152</v>
      </c>
      <c r="I105" s="24" t="n">
        <f aca="false">C105+E105</f>
        <v>0.2</v>
      </c>
      <c r="J105" s="4" t="n">
        <f aca="false">I105*F105</f>
        <v>3143789.97300093</v>
      </c>
      <c r="K105" s="40" t="n">
        <f aca="false">H105+J105</f>
        <v>1438400.70684893</v>
      </c>
      <c r="L105" s="41" t="n">
        <f aca="false">K105/-W105</f>
        <v>1.31269726159684</v>
      </c>
      <c r="M105" s="4" t="n">
        <f aca="false">U104</f>
        <v>-984439.312241501</v>
      </c>
      <c r="N105" s="4" t="n">
        <f aca="false">V104</f>
        <v>-172195.885871479</v>
      </c>
      <c r="O105" s="4" t="n">
        <f aca="false">M105+N105</f>
        <v>-1156635.19811298</v>
      </c>
      <c r="P105" s="5" t="n">
        <f aca="false">P104+1</f>
        <v>102</v>
      </c>
      <c r="Q105" s="3" t="n">
        <f aca="false">$Q$3-P105</f>
        <v>18</v>
      </c>
      <c r="R105" s="38" t="n">
        <f aca="false">T105-S105</f>
        <v>2210028.9026306</v>
      </c>
      <c r="S105" s="4" t="n">
        <f aca="false">-CUMIPMT('Valores iniciales'!$B$4/12,$Q$3,-$U$3,$P$4,P105,0)</f>
        <v>3999275.84513374</v>
      </c>
      <c r="T105" s="4" t="n">
        <f aca="false">$T$4*P105</f>
        <v>6209304.74776434</v>
      </c>
      <c r="U105" s="4" t="n">
        <f aca="false">$U$3+R105</f>
        <v>-939971.097369404</v>
      </c>
      <c r="V105" s="4" t="n">
        <f aca="false">$V$3+S105</f>
        <v>-155788.564000788</v>
      </c>
      <c r="W105" s="40" t="n">
        <f aca="false">U105+V105</f>
        <v>-1095759.66137019</v>
      </c>
      <c r="X105" s="42"/>
    </row>
    <row r="106" customFormat="false" ht="12.8" hidden="false" customHeight="false" outlineLevel="0" collapsed="false">
      <c r="A106" s="37" t="n">
        <f aca="false">EDATE(A105,1)</f>
        <v>48823</v>
      </c>
      <c r="B106" s="38" t="n">
        <f aca="false">H105</f>
        <v>-1705389.266152</v>
      </c>
      <c r="C106" s="39" t="n">
        <f aca="false">I105</f>
        <v>0.2</v>
      </c>
      <c r="D106" s="38" t="n">
        <f aca="false">D105</f>
        <v>-60875.5367427877</v>
      </c>
      <c r="E106" s="23" t="n">
        <v>0</v>
      </c>
      <c r="F106" s="38" t="n">
        <f aca="false">VLOOKUP(A106,db!$B$3:$N$314,4,0)*VLOOKUP(A106,db!$B$3:$N$314,9,0)</f>
        <v>18294026.4042643</v>
      </c>
      <c r="G106" s="38" t="n">
        <f aca="false">-E106*F106</f>
        <v>-0</v>
      </c>
      <c r="H106" s="38" t="n">
        <f aca="false">B106+D106+G106</f>
        <v>-1766264.80289479</v>
      </c>
      <c r="I106" s="24" t="n">
        <f aca="false">C106+E106</f>
        <v>0.2</v>
      </c>
      <c r="J106" s="4" t="n">
        <f aca="false">I106*F106</f>
        <v>3658805.28085287</v>
      </c>
      <c r="K106" s="40" t="n">
        <f aca="false">H106+J106</f>
        <v>1892540.47795808</v>
      </c>
      <c r="L106" s="41" t="n">
        <f aca="false">K106/-W106</f>
        <v>1.82874626532654</v>
      </c>
      <c r="M106" s="4" t="n">
        <f aca="false">U105</f>
        <v>-939971.097369404</v>
      </c>
      <c r="N106" s="4" t="n">
        <f aca="false">V105</f>
        <v>-155788.564000788</v>
      </c>
      <c r="O106" s="4" t="n">
        <f aca="false">M106+N106</f>
        <v>-1095759.66137019</v>
      </c>
      <c r="P106" s="5" t="n">
        <f aca="false">P105+1</f>
        <v>103</v>
      </c>
      <c r="Q106" s="3" t="n">
        <f aca="false">$Q$3-P106</f>
        <v>17</v>
      </c>
      <c r="R106" s="38" t="n">
        <f aca="false">T106-S106</f>
        <v>2255238.25441723</v>
      </c>
      <c r="S106" s="4" t="n">
        <f aca="false">-CUMIPMT('Valores iniciales'!$B$4/12,$Q$3,-$U$3,$P$4,P106,0)</f>
        <v>4014942.0300899</v>
      </c>
      <c r="T106" s="4" t="n">
        <f aca="false">$T$4*P106</f>
        <v>6270180.28450713</v>
      </c>
      <c r="U106" s="4" t="n">
        <f aca="false">$U$3+R106</f>
        <v>-894761.745582773</v>
      </c>
      <c r="V106" s="4" t="n">
        <f aca="false">$V$3+S106</f>
        <v>-140122.379044631</v>
      </c>
      <c r="W106" s="40" t="n">
        <f aca="false">U106+V106</f>
        <v>-1034884.1246274</v>
      </c>
      <c r="X106" s="42"/>
    </row>
    <row r="107" customFormat="false" ht="12.8" hidden="false" customHeight="false" outlineLevel="0" collapsed="false">
      <c r="A107" s="37" t="n">
        <f aca="false">EDATE(A106,1)</f>
        <v>48853</v>
      </c>
      <c r="B107" s="38" t="n">
        <f aca="false">H106</f>
        <v>-1766264.80289479</v>
      </c>
      <c r="C107" s="39" t="n">
        <f aca="false">I106</f>
        <v>0.2</v>
      </c>
      <c r="D107" s="38" t="n">
        <f aca="false">D106</f>
        <v>-60875.5367427877</v>
      </c>
      <c r="E107" s="23" t="n">
        <v>0</v>
      </c>
      <c r="F107" s="38" t="n">
        <f aca="false">VLOOKUP(A107,db!$B$3:$N$314,4,0)*VLOOKUP(A107,db!$B$3:$N$314,9,0)</f>
        <v>16811734.265728</v>
      </c>
      <c r="G107" s="38" t="n">
        <f aca="false">-E107*F107</f>
        <v>-0</v>
      </c>
      <c r="H107" s="38" t="n">
        <f aca="false">B107+D107+G107</f>
        <v>-1827140.33963757</v>
      </c>
      <c r="I107" s="24" t="n">
        <f aca="false">C107+E107</f>
        <v>0.2</v>
      </c>
      <c r="J107" s="4" t="n">
        <f aca="false">I107*F107</f>
        <v>3362346.8531456</v>
      </c>
      <c r="K107" s="40" t="n">
        <f aca="false">H107+J107</f>
        <v>1535206.51350802</v>
      </c>
      <c r="L107" s="41" t="n">
        <f aca="false">K107/-W107</f>
        <v>1.57617348820531</v>
      </c>
      <c r="M107" s="4" t="n">
        <f aca="false">U106</f>
        <v>-894761.745582773</v>
      </c>
      <c r="N107" s="4" t="n">
        <f aca="false">V106</f>
        <v>-140122.379044631</v>
      </c>
      <c r="O107" s="4" t="n">
        <f aca="false">M107+N107</f>
        <v>-1034884.1246274</v>
      </c>
      <c r="P107" s="5" t="n">
        <f aca="false">P106+1</f>
        <v>104</v>
      </c>
      <c r="Q107" s="3" t="n">
        <f aca="false">$Q$3-P107</f>
        <v>16</v>
      </c>
      <c r="R107" s="38" t="n">
        <f aca="false">T107-S107</f>
        <v>2301201.0954003</v>
      </c>
      <c r="S107" s="4" t="n">
        <f aca="false">-CUMIPMT('Valores iniciales'!$B$4/12,$Q$3,-$U$3,$P$4,P107,0)</f>
        <v>4029854.72584961</v>
      </c>
      <c r="T107" s="4" t="n">
        <f aca="false">$T$4*P107</f>
        <v>6331055.82124991</v>
      </c>
      <c r="U107" s="4" t="n">
        <f aca="false">$U$3+R107</f>
        <v>-848798.904599699</v>
      </c>
      <c r="V107" s="4" t="n">
        <f aca="false">$V$3+S107</f>
        <v>-125209.683284918</v>
      </c>
      <c r="W107" s="40" t="n">
        <f aca="false">U107+V107</f>
        <v>-974008.587884617</v>
      </c>
      <c r="X107" s="42"/>
    </row>
    <row r="108" customFormat="false" ht="12.8" hidden="false" customHeight="false" outlineLevel="0" collapsed="false">
      <c r="A108" s="37" t="n">
        <f aca="false">EDATE(A107,1)</f>
        <v>48884</v>
      </c>
      <c r="B108" s="38" t="n">
        <f aca="false">H107</f>
        <v>-1827140.33963757</v>
      </c>
      <c r="C108" s="39" t="n">
        <f aca="false">I107</f>
        <v>0.2</v>
      </c>
      <c r="D108" s="38" t="n">
        <f aca="false">D107</f>
        <v>-60875.5367427877</v>
      </c>
      <c r="E108" s="23" t="n">
        <v>0</v>
      </c>
      <c r="F108" s="38" t="n">
        <f aca="false">VLOOKUP(A108,db!$B$3:$N$314,4,0)*VLOOKUP(A108,db!$B$3:$N$314,9,0)</f>
        <v>17382622.0281929</v>
      </c>
      <c r="G108" s="38" t="n">
        <f aca="false">-E108*F108</f>
        <v>-0</v>
      </c>
      <c r="H108" s="38" t="n">
        <f aca="false">B108+D108+G108</f>
        <v>-1888015.87638036</v>
      </c>
      <c r="I108" s="24" t="n">
        <f aca="false">C108+E108</f>
        <v>0.2</v>
      </c>
      <c r="J108" s="4" t="n">
        <f aca="false">I108*F108</f>
        <v>3476524.40563857</v>
      </c>
      <c r="K108" s="40" t="n">
        <f aca="false">H108+J108</f>
        <v>1588508.52925821</v>
      </c>
      <c r="L108" s="41" t="n">
        <f aca="false">K108/-W108</f>
        <v>1.73962439238385</v>
      </c>
      <c r="M108" s="4" t="n">
        <f aca="false">U107</f>
        <v>-848798.904599699</v>
      </c>
      <c r="N108" s="4" t="n">
        <f aca="false">V107</f>
        <v>-125209.683284918</v>
      </c>
      <c r="O108" s="4" t="n">
        <f aca="false">M108+N108</f>
        <v>-974008.587884617</v>
      </c>
      <c r="P108" s="5" t="n">
        <f aca="false">P107+1</f>
        <v>105</v>
      </c>
      <c r="Q108" s="3" t="n">
        <f aca="false">$Q$3-P108</f>
        <v>15</v>
      </c>
      <c r="R108" s="38" t="n">
        <f aca="false">T108-S108</f>
        <v>2347929.98373309</v>
      </c>
      <c r="S108" s="4" t="n">
        <f aca="false">-CUMIPMT('Valores iniciales'!$B$4/12,$Q$3,-$U$3,$P$4,P108,0)</f>
        <v>4044001.37425961</v>
      </c>
      <c r="T108" s="4" t="n">
        <f aca="false">$T$4*P108</f>
        <v>6391931.3579927</v>
      </c>
      <c r="U108" s="4" t="n">
        <f aca="false">$U$3+R108</f>
        <v>-802070.016266906</v>
      </c>
      <c r="V108" s="4" t="n">
        <f aca="false">$V$3+S108</f>
        <v>-111063.034874923</v>
      </c>
      <c r="W108" s="40" t="n">
        <f aca="false">U108+V108</f>
        <v>-913133.051141829</v>
      </c>
      <c r="X108" s="42"/>
    </row>
    <row r="109" customFormat="false" ht="12.8" hidden="false" customHeight="false" outlineLevel="0" collapsed="false">
      <c r="A109" s="37" t="n">
        <f aca="false">EDATE(A108,1)</f>
        <v>48914</v>
      </c>
      <c r="B109" s="38" t="n">
        <f aca="false">H108</f>
        <v>-1888015.87638036</v>
      </c>
      <c r="C109" s="39" t="n">
        <f aca="false">I108</f>
        <v>0.2</v>
      </c>
      <c r="D109" s="38" t="n">
        <f aca="false">D108</f>
        <v>-60875.5367427877</v>
      </c>
      <c r="E109" s="23" t="n">
        <v>0</v>
      </c>
      <c r="F109" s="38" t="n">
        <f aca="false">VLOOKUP(A109,db!$B$3:$N$314,4,0)*VLOOKUP(A109,db!$B$3:$N$314,9,0)</f>
        <v>21463706.8498989</v>
      </c>
      <c r="G109" s="38" t="n">
        <f aca="false">-E109*F109</f>
        <v>-0</v>
      </c>
      <c r="H109" s="38" t="n">
        <f aca="false">B109+D109+G109</f>
        <v>-1948891.41312315</v>
      </c>
      <c r="I109" s="24" t="n">
        <f aca="false">C109+E109</f>
        <v>0.2</v>
      </c>
      <c r="J109" s="4" t="n">
        <f aca="false">I109*F109</f>
        <v>4292741.36997979</v>
      </c>
      <c r="K109" s="40" t="n">
        <f aca="false">H109+J109</f>
        <v>2343849.95685664</v>
      </c>
      <c r="L109" s="41" t="n">
        <f aca="false">K109/-W109</f>
        <v>2.75016637255393</v>
      </c>
      <c r="M109" s="4" t="n">
        <f aca="false">U108</f>
        <v>-802070.016266906</v>
      </c>
      <c r="N109" s="4" t="n">
        <f aca="false">V108</f>
        <v>-111063.034874923</v>
      </c>
      <c r="O109" s="4" t="n">
        <f aca="false">M109+N109</f>
        <v>-913133.051141829</v>
      </c>
      <c r="P109" s="5" t="n">
        <f aca="false">P108+1</f>
        <v>106</v>
      </c>
      <c r="Q109" s="3" t="n">
        <f aca="false">$Q$3-P109</f>
        <v>14</v>
      </c>
      <c r="R109" s="38" t="n">
        <f aca="false">T109-S109</f>
        <v>2395437.68687143</v>
      </c>
      <c r="S109" s="4" t="n">
        <f aca="false">-CUMIPMT('Valores iniciales'!$B$4/12,$Q$3,-$U$3,$P$4,P109,0)</f>
        <v>4057369.20786406</v>
      </c>
      <c r="T109" s="4" t="n">
        <f aca="false">$T$4*P109</f>
        <v>6452806.89473549</v>
      </c>
      <c r="U109" s="4" t="n">
        <f aca="false">$U$3+R109</f>
        <v>-754562.313128568</v>
      </c>
      <c r="V109" s="4" t="n">
        <f aca="false">$V$3+S109</f>
        <v>-97695.2012704741</v>
      </c>
      <c r="W109" s="40" t="n">
        <f aca="false">U109+V109</f>
        <v>-852257.514399042</v>
      </c>
      <c r="X109" s="42"/>
    </row>
    <row r="110" customFormat="false" ht="12.8" hidden="false" customHeight="false" outlineLevel="0" collapsed="false">
      <c r="A110" s="37" t="n">
        <f aca="false">EDATE(A109,1)</f>
        <v>48945</v>
      </c>
      <c r="B110" s="38" t="n">
        <f aca="false">H109</f>
        <v>-1948891.41312315</v>
      </c>
      <c r="C110" s="39" t="n">
        <f aca="false">I109</f>
        <v>0.2</v>
      </c>
      <c r="D110" s="38" t="n">
        <f aca="false">D109</f>
        <v>-60875.5367427877</v>
      </c>
      <c r="E110" s="23" t="n">
        <v>0</v>
      </c>
      <c r="F110" s="38" t="n">
        <f aca="false">VLOOKUP(A110,db!$B$3:$N$314,4,0)*VLOOKUP(A110,db!$B$3:$N$314,9,0)</f>
        <v>20123128.564508</v>
      </c>
      <c r="G110" s="38" t="n">
        <f aca="false">-E110*F110</f>
        <v>-0</v>
      </c>
      <c r="H110" s="38" t="n">
        <f aca="false">B110+D110+G110</f>
        <v>-2009766.94986594</v>
      </c>
      <c r="I110" s="24" t="n">
        <f aca="false">C110+E110</f>
        <v>0.2</v>
      </c>
      <c r="J110" s="4" t="n">
        <f aca="false">I110*F110</f>
        <v>4024625.7129016</v>
      </c>
      <c r="K110" s="40" t="n">
        <f aca="false">H110+J110</f>
        <v>2014858.76303566</v>
      </c>
      <c r="L110" s="41" t="n">
        <f aca="false">K110/-W110</f>
        <v>2.54600031327835</v>
      </c>
      <c r="M110" s="4" t="n">
        <f aca="false">U109</f>
        <v>-754562.313128568</v>
      </c>
      <c r="N110" s="4" t="n">
        <f aca="false">V109</f>
        <v>-97695.2012704741</v>
      </c>
      <c r="O110" s="4" t="n">
        <f aca="false">M110+N110</f>
        <v>-852257.514399042</v>
      </c>
      <c r="P110" s="5" t="n">
        <f aca="false">P109+1</f>
        <v>107</v>
      </c>
      <c r="Q110" s="3" t="n">
        <f aca="false">$Q$3-P110</f>
        <v>13</v>
      </c>
      <c r="R110" s="38" t="n">
        <f aca="false">T110-S110</f>
        <v>2443737.18506208</v>
      </c>
      <c r="S110" s="4" t="n">
        <f aca="false">-CUMIPMT('Valores iniciales'!$B$4/12,$Q$3,-$U$3,$P$4,P110,0)</f>
        <v>4069945.2464162</v>
      </c>
      <c r="T110" s="4" t="n">
        <f aca="false">$T$4*P110</f>
        <v>6513682.43147828</v>
      </c>
      <c r="U110" s="4" t="n">
        <f aca="false">$U$3+R110</f>
        <v>-706262.814937923</v>
      </c>
      <c r="V110" s="4" t="n">
        <f aca="false">$V$3+S110</f>
        <v>-85119.1627183314</v>
      </c>
      <c r="W110" s="40" t="n">
        <f aca="false">U110+V110</f>
        <v>-791381.977656254</v>
      </c>
      <c r="X110" s="42"/>
    </row>
    <row r="111" customFormat="false" ht="12.8" hidden="false" customHeight="false" outlineLevel="0" collapsed="false">
      <c r="A111" s="37" t="n">
        <f aca="false">EDATE(A110,1)</f>
        <v>48976</v>
      </c>
      <c r="B111" s="38" t="n">
        <f aca="false">H110</f>
        <v>-2009766.94986594</v>
      </c>
      <c r="C111" s="39" t="n">
        <f aca="false">I110</f>
        <v>0.2</v>
      </c>
      <c r="D111" s="38" t="n">
        <f aca="false">D110</f>
        <v>-60875.5367427877</v>
      </c>
      <c r="E111" s="23" t="n">
        <v>0</v>
      </c>
      <c r="F111" s="38" t="n">
        <f aca="false">VLOOKUP(A111,db!$B$3:$N$314,4,0)*VLOOKUP(A111,db!$B$3:$N$314,9,0)</f>
        <v>18952787.1087653</v>
      </c>
      <c r="G111" s="38" t="n">
        <f aca="false">-E111*F111</f>
        <v>-0</v>
      </c>
      <c r="H111" s="38" t="n">
        <f aca="false">B111+D111+G111</f>
        <v>-2070642.48660873</v>
      </c>
      <c r="I111" s="24" t="n">
        <f aca="false">C111+E111</f>
        <v>0.2</v>
      </c>
      <c r="J111" s="4" t="n">
        <f aca="false">I111*F111</f>
        <v>3790557.42175306</v>
      </c>
      <c r="K111" s="40" t="n">
        <f aca="false">H111+J111</f>
        <v>1719914.93514433</v>
      </c>
      <c r="L111" s="41" t="n">
        <f aca="false">K111/-W111</f>
        <v>2.35441447031412</v>
      </c>
      <c r="M111" s="4" t="n">
        <f aca="false">U110</f>
        <v>-706262.814937923</v>
      </c>
      <c r="N111" s="4" t="n">
        <f aca="false">V110</f>
        <v>-85119.1627183314</v>
      </c>
      <c r="O111" s="4" t="n">
        <f aca="false">M111+N111</f>
        <v>-791381.977656254</v>
      </c>
      <c r="P111" s="5" t="n">
        <f aca="false">P110+1</f>
        <v>108</v>
      </c>
      <c r="Q111" s="3" t="n">
        <f aca="false">$Q$3-P111</f>
        <v>12</v>
      </c>
      <c r="R111" s="38" t="n">
        <f aca="false">T111-S111</f>
        <v>2492841.67488923</v>
      </c>
      <c r="S111" s="4" t="n">
        <f aca="false">-CUMIPMT('Valores iniciales'!$B$4/12,$Q$3,-$U$3,$P$4,P111,0)</f>
        <v>4081716.29333183</v>
      </c>
      <c r="T111" s="4" t="n">
        <f aca="false">$T$4*P111</f>
        <v>6574557.96822106</v>
      </c>
      <c r="U111" s="4" t="n">
        <f aca="false">$U$3+R111</f>
        <v>-657158.325110767</v>
      </c>
      <c r="V111" s="4" t="n">
        <f aca="false">$V$3+S111</f>
        <v>-73348.1158026992</v>
      </c>
      <c r="W111" s="40" t="n">
        <f aca="false">U111+V111</f>
        <v>-730506.440913466</v>
      </c>
      <c r="X111" s="42"/>
    </row>
    <row r="112" customFormat="false" ht="12.8" hidden="false" customHeight="false" outlineLevel="0" collapsed="false">
      <c r="A112" s="37" t="n">
        <f aca="false">EDATE(A111,1)</f>
        <v>49004</v>
      </c>
      <c r="B112" s="38" t="n">
        <f aca="false">H111</f>
        <v>-2070642.48660873</v>
      </c>
      <c r="C112" s="39" t="n">
        <f aca="false">I111</f>
        <v>0.2</v>
      </c>
      <c r="D112" s="38" t="n">
        <f aca="false">D111</f>
        <v>-60875.5367427877</v>
      </c>
      <c r="E112" s="23" t="n">
        <v>0</v>
      </c>
      <c r="F112" s="38" t="n">
        <f aca="false">VLOOKUP(A112,db!$B$3:$N$314,4,0)*VLOOKUP(A112,db!$B$3:$N$314,9,0)</f>
        <v>21436498.5084848</v>
      </c>
      <c r="G112" s="38" t="n">
        <f aca="false">-E112*F112</f>
        <v>-0</v>
      </c>
      <c r="H112" s="38" t="n">
        <f aca="false">B112+D112+G112</f>
        <v>-2131518.02335151</v>
      </c>
      <c r="I112" s="24" t="n">
        <f aca="false">C112+E112</f>
        <v>0.2</v>
      </c>
      <c r="J112" s="4" t="n">
        <f aca="false">I112*F112</f>
        <v>4287299.70169696</v>
      </c>
      <c r="K112" s="40" t="n">
        <f aca="false">H112+J112</f>
        <v>2155781.67834544</v>
      </c>
      <c r="L112" s="41" t="n">
        <f aca="false">K112/-W112</f>
        <v>3.21935810446999</v>
      </c>
      <c r="M112" s="4" t="n">
        <f aca="false">U111</f>
        <v>-657158.325110767</v>
      </c>
      <c r="N112" s="4" t="n">
        <f aca="false">V111</f>
        <v>-73348.1158026992</v>
      </c>
      <c r="O112" s="4" t="n">
        <f aca="false">M112+N112</f>
        <v>-730506.440913466</v>
      </c>
      <c r="P112" s="5" t="n">
        <f aca="false">P111+1</f>
        <v>109</v>
      </c>
      <c r="Q112" s="3" t="n">
        <f aca="false">$Q$3-P112</f>
        <v>11</v>
      </c>
      <c r="R112" s="38" t="n">
        <f aca="false">T112-S112</f>
        <v>2542764.57288017</v>
      </c>
      <c r="S112" s="4" t="n">
        <f aca="false">-CUMIPMT('Valores iniciales'!$B$4/12,$Q$3,-$U$3,$P$4,P112,0)</f>
        <v>4092668.93208368</v>
      </c>
      <c r="T112" s="4" t="n">
        <f aca="false">$T$4*P112</f>
        <v>6635433.50496385</v>
      </c>
      <c r="U112" s="4" t="n">
        <f aca="false">$U$3+R112</f>
        <v>-607235.427119826</v>
      </c>
      <c r="V112" s="4" t="n">
        <f aca="false">$V$3+S112</f>
        <v>-62395.477050853</v>
      </c>
      <c r="W112" s="40" t="n">
        <f aca="false">U112+V112</f>
        <v>-669630.904170679</v>
      </c>
      <c r="X112" s="42"/>
    </row>
    <row r="113" customFormat="false" ht="12.8" hidden="false" customHeight="false" outlineLevel="0" collapsed="false">
      <c r="A113" s="37" t="n">
        <f aca="false">EDATE(A112,1)</f>
        <v>49035</v>
      </c>
      <c r="B113" s="38" t="n">
        <f aca="false">H112</f>
        <v>-2131518.02335151</v>
      </c>
      <c r="C113" s="39" t="n">
        <f aca="false">I112</f>
        <v>0.2</v>
      </c>
      <c r="D113" s="38" t="n">
        <f aca="false">D112</f>
        <v>-60875.5367427877</v>
      </c>
      <c r="E113" s="23" t="n">
        <v>0</v>
      </c>
      <c r="F113" s="38" t="n">
        <f aca="false">VLOOKUP(A113,db!$B$3:$N$314,4,0)*VLOOKUP(A113,db!$B$3:$N$314,9,0)</f>
        <v>16568456.727839</v>
      </c>
      <c r="G113" s="38" t="n">
        <f aca="false">-E113*F113</f>
        <v>-0</v>
      </c>
      <c r="H113" s="38" t="n">
        <f aca="false">B113+D113+G113</f>
        <v>-2192393.5600943</v>
      </c>
      <c r="I113" s="24" t="n">
        <f aca="false">C113+E113</f>
        <v>0.2</v>
      </c>
      <c r="J113" s="4" t="n">
        <f aca="false">I113*F113</f>
        <v>3313691.34556781</v>
      </c>
      <c r="K113" s="40" t="n">
        <f aca="false">H113+J113</f>
        <v>1121297.7854735</v>
      </c>
      <c r="L113" s="41" t="n">
        <f aca="false">K113/-W113</f>
        <v>1.84195137401614</v>
      </c>
      <c r="M113" s="4" t="n">
        <f aca="false">U112</f>
        <v>-607235.427119826</v>
      </c>
      <c r="N113" s="4" t="n">
        <f aca="false">V112</f>
        <v>-62395.477050853</v>
      </c>
      <c r="O113" s="4" t="n">
        <f aca="false">M113+N113</f>
        <v>-669630.904170679</v>
      </c>
      <c r="P113" s="5" t="n">
        <f aca="false">P112+1</f>
        <v>110</v>
      </c>
      <c r="Q113" s="3" t="n">
        <f aca="false">$Q$3-P113</f>
        <v>10</v>
      </c>
      <c r="R113" s="38" t="n">
        <f aca="false">T113-S113</f>
        <v>2593519.51917097</v>
      </c>
      <c r="S113" s="4" t="n">
        <f aca="false">-CUMIPMT('Valores iniciales'!$B$4/12,$Q$3,-$U$3,$P$4,P113,0)</f>
        <v>4102789.52253567</v>
      </c>
      <c r="T113" s="4" t="n">
        <f aca="false">$T$4*P113</f>
        <v>6696309.04170664</v>
      </c>
      <c r="U113" s="4" t="n">
        <f aca="false">$U$3+R113</f>
        <v>-556480.480829035</v>
      </c>
      <c r="V113" s="4" t="n">
        <f aca="false">$V$3+S113</f>
        <v>-52274.8865988557</v>
      </c>
      <c r="W113" s="40" t="n">
        <f aca="false">U113+V113</f>
        <v>-608755.367427891</v>
      </c>
      <c r="X113" s="42"/>
    </row>
    <row r="114" customFormat="false" ht="12.8" hidden="false" customHeight="false" outlineLevel="0" collapsed="false">
      <c r="A114" s="37" t="n">
        <f aca="false">EDATE(A113,1)</f>
        <v>49065</v>
      </c>
      <c r="B114" s="38" t="n">
        <f aca="false">H113</f>
        <v>-2192393.5600943</v>
      </c>
      <c r="C114" s="39" t="n">
        <f aca="false">I113</f>
        <v>0.2</v>
      </c>
      <c r="D114" s="38" t="n">
        <f aca="false">D113</f>
        <v>-60875.5367427877</v>
      </c>
      <c r="E114" s="23" t="n">
        <v>0</v>
      </c>
      <c r="F114" s="38" t="n">
        <f aca="false">VLOOKUP(A114,db!$B$3:$N$314,4,0)*VLOOKUP(A114,db!$B$3:$N$314,9,0)</f>
        <v>22833220.561731</v>
      </c>
      <c r="G114" s="38" t="n">
        <f aca="false">-E114*F114</f>
        <v>-0</v>
      </c>
      <c r="H114" s="38" t="n">
        <f aca="false">B114+D114+G114</f>
        <v>-2253269.09683709</v>
      </c>
      <c r="I114" s="24" t="n">
        <f aca="false">C114+E114</f>
        <v>0.2</v>
      </c>
      <c r="J114" s="4" t="n">
        <f aca="false">I114*F114</f>
        <v>4566644.11234621</v>
      </c>
      <c r="K114" s="40" t="n">
        <f aca="false">H114+J114</f>
        <v>2313375.01550912</v>
      </c>
      <c r="L114" s="41" t="n">
        <f aca="false">K114/-W114</f>
        <v>4.22241317519634</v>
      </c>
      <c r="M114" s="4" t="n">
        <f aca="false">U113</f>
        <v>-556480.480829035</v>
      </c>
      <c r="N114" s="4" t="n">
        <f aca="false">V113</f>
        <v>-52274.8865988557</v>
      </c>
      <c r="O114" s="4" t="n">
        <f aca="false">M114+N114</f>
        <v>-608755.367427891</v>
      </c>
      <c r="P114" s="5" t="n">
        <f aca="false">P113+1</f>
        <v>111</v>
      </c>
      <c r="Q114" s="3" t="n">
        <f aca="false">$Q$3-P114</f>
        <v>9</v>
      </c>
      <c r="R114" s="38" t="n">
        <f aca="false">T114-S114</f>
        <v>2645120.38123327</v>
      </c>
      <c r="S114" s="4" t="n">
        <f aca="false">-CUMIPMT('Valores iniciales'!$B$4/12,$Q$3,-$U$3,$P$4,P114,0)</f>
        <v>4112064.19721616</v>
      </c>
      <c r="T114" s="4" t="n">
        <f aca="false">$T$4*P114</f>
        <v>6757184.57844943</v>
      </c>
      <c r="U114" s="4" t="n">
        <f aca="false">$U$3+R114</f>
        <v>-504879.618766732</v>
      </c>
      <c r="V114" s="4" t="n">
        <f aca="false">$V$3+S114</f>
        <v>-43000.2119183717</v>
      </c>
      <c r="W114" s="40" t="n">
        <f aca="false">U114+V114</f>
        <v>-547879.830685104</v>
      </c>
      <c r="X114" s="42"/>
    </row>
    <row r="115" customFormat="false" ht="12.8" hidden="false" customHeight="false" outlineLevel="0" collapsed="false">
      <c r="A115" s="37" t="n">
        <f aca="false">EDATE(A114,1)</f>
        <v>49096</v>
      </c>
      <c r="B115" s="38" t="n">
        <f aca="false">H114</f>
        <v>-2253269.09683709</v>
      </c>
      <c r="C115" s="39" t="n">
        <f aca="false">I114</f>
        <v>0.2</v>
      </c>
      <c r="D115" s="38" t="n">
        <f aca="false">D114</f>
        <v>-60875.5367427877</v>
      </c>
      <c r="E115" s="23" t="n">
        <v>0</v>
      </c>
      <c r="F115" s="38" t="n">
        <f aca="false">VLOOKUP(A115,db!$B$3:$N$314,4,0)*VLOOKUP(A115,db!$B$3:$N$314,9,0)</f>
        <v>19137904.5073779</v>
      </c>
      <c r="G115" s="38" t="n">
        <f aca="false">-E115*F115</f>
        <v>-0</v>
      </c>
      <c r="H115" s="38" t="n">
        <f aca="false">B115+D115+G115</f>
        <v>-2314144.63357988</v>
      </c>
      <c r="I115" s="24" t="n">
        <f aca="false">C115+E115</f>
        <v>0.2</v>
      </c>
      <c r="J115" s="4" t="n">
        <f aca="false">I115*F115</f>
        <v>3827580.90147559</v>
      </c>
      <c r="K115" s="40" t="n">
        <f aca="false">H115+J115</f>
        <v>1513436.26789571</v>
      </c>
      <c r="L115" s="41" t="n">
        <f aca="false">K115/-W115</f>
        <v>3.10764460749287</v>
      </c>
      <c r="M115" s="4" t="n">
        <f aca="false">U114</f>
        <v>-504879.618766732</v>
      </c>
      <c r="N115" s="4" t="n">
        <f aca="false">V114</f>
        <v>-43000.2119183717</v>
      </c>
      <c r="O115" s="4" t="n">
        <f aca="false">M115+N115</f>
        <v>-547879.830685104</v>
      </c>
      <c r="P115" s="5" t="n">
        <f aca="false">P114+1</f>
        <v>112</v>
      </c>
      <c r="Q115" s="3" t="n">
        <f aca="false">$Q$3-P115</f>
        <v>8</v>
      </c>
      <c r="R115" s="38" t="n">
        <f aca="false">T115-S115</f>
        <v>2697581.25766328</v>
      </c>
      <c r="S115" s="4" t="n">
        <f aca="false">-CUMIPMT('Valores iniciales'!$B$4/12,$Q$3,-$U$3,$P$4,P115,0)</f>
        <v>4120478.85752894</v>
      </c>
      <c r="T115" s="4" t="n">
        <f aca="false">$T$4*P115</f>
        <v>6818060.11519221</v>
      </c>
      <c r="U115" s="4" t="n">
        <f aca="false">$U$3+R115</f>
        <v>-452418.742336723</v>
      </c>
      <c r="V115" s="4" t="n">
        <f aca="false">$V$3+S115</f>
        <v>-34585.551605593</v>
      </c>
      <c r="W115" s="40" t="n">
        <f aca="false">U115+V115</f>
        <v>-487004.293942316</v>
      </c>
      <c r="X115" s="42"/>
    </row>
    <row r="116" customFormat="false" ht="12.8" hidden="false" customHeight="false" outlineLevel="0" collapsed="false">
      <c r="A116" s="37" t="n">
        <f aca="false">EDATE(A115,1)</f>
        <v>49126</v>
      </c>
      <c r="B116" s="38" t="n">
        <f aca="false">H115</f>
        <v>-2314144.63357988</v>
      </c>
      <c r="C116" s="39" t="n">
        <f aca="false">I115</f>
        <v>0.2</v>
      </c>
      <c r="D116" s="38" t="n">
        <f aca="false">D115</f>
        <v>-60875.5367427877</v>
      </c>
      <c r="E116" s="23" t="n">
        <v>0</v>
      </c>
      <c r="F116" s="38" t="n">
        <f aca="false">VLOOKUP(A116,db!$B$3:$N$314,4,0)*VLOOKUP(A116,db!$B$3:$N$314,9,0)</f>
        <v>18695182.9248012</v>
      </c>
      <c r="G116" s="38" t="n">
        <f aca="false">-E116*F116</f>
        <v>-0</v>
      </c>
      <c r="H116" s="38" t="n">
        <f aca="false">B116+D116+G116</f>
        <v>-2375020.17032266</v>
      </c>
      <c r="I116" s="24" t="n">
        <f aca="false">C116+E116</f>
        <v>0.2</v>
      </c>
      <c r="J116" s="4" t="n">
        <f aca="false">I116*F116</f>
        <v>3739036.58496025</v>
      </c>
      <c r="K116" s="40" t="n">
        <f aca="false">H116+J116</f>
        <v>1364016.41463758</v>
      </c>
      <c r="L116" s="41" t="n">
        <f aca="false">K116/-W116</f>
        <v>3.20094898922511</v>
      </c>
      <c r="M116" s="4" t="n">
        <f aca="false">U115</f>
        <v>-452418.742336723</v>
      </c>
      <c r="N116" s="4" t="n">
        <f aca="false">V115</f>
        <v>-34585.551605593</v>
      </c>
      <c r="O116" s="4" t="n">
        <f aca="false">M116+N116</f>
        <v>-487004.293942316</v>
      </c>
      <c r="P116" s="5" t="n">
        <f aca="false">P115+1</f>
        <v>113</v>
      </c>
      <c r="Q116" s="3" t="n">
        <f aca="false">$Q$3-P116</f>
        <v>7</v>
      </c>
      <c r="R116" s="38" t="n">
        <f aca="false">T116-S116</f>
        <v>2750916.48203379</v>
      </c>
      <c r="S116" s="4" t="n">
        <f aca="false">-CUMIPMT('Valores iniciales'!$B$4/12,$Q$3,-$U$3,$P$4,P116,0)</f>
        <v>4128019.16990122</v>
      </c>
      <c r="T116" s="4" t="n">
        <f aca="false">$T$4*P116</f>
        <v>6878935.651935</v>
      </c>
      <c r="U116" s="4" t="n">
        <f aca="false">$U$3+R116</f>
        <v>-399083.517966215</v>
      </c>
      <c r="V116" s="4" t="n">
        <f aca="false">$V$3+S116</f>
        <v>-27045.2392333136</v>
      </c>
      <c r="W116" s="40" t="n">
        <f aca="false">U116+V116</f>
        <v>-426128.757199528</v>
      </c>
      <c r="X116" s="42"/>
    </row>
    <row r="117" customFormat="false" ht="12.8" hidden="false" customHeight="false" outlineLevel="0" collapsed="false">
      <c r="A117" s="37" t="n">
        <f aca="false">EDATE(A116,1)</f>
        <v>49157</v>
      </c>
      <c r="B117" s="38" t="n">
        <f aca="false">H116</f>
        <v>-2375020.17032266</v>
      </c>
      <c r="C117" s="39" t="n">
        <f aca="false">I116</f>
        <v>0.2</v>
      </c>
      <c r="D117" s="38" t="n">
        <f aca="false">D116</f>
        <v>-60875.5367427877</v>
      </c>
      <c r="E117" s="23" t="n">
        <v>0</v>
      </c>
      <c r="F117" s="38" t="n">
        <f aca="false">VLOOKUP(A117,db!$B$3:$N$314,4,0)*VLOOKUP(A117,db!$B$3:$N$314,9,0)</f>
        <v>18994199.44693</v>
      </c>
      <c r="G117" s="38" t="n">
        <f aca="false">-E117*F117</f>
        <v>-0</v>
      </c>
      <c r="H117" s="38" t="n">
        <f aca="false">B117+D117+G117</f>
        <v>-2435895.70706545</v>
      </c>
      <c r="I117" s="24" t="n">
        <f aca="false">C117+E117</f>
        <v>0.2</v>
      </c>
      <c r="J117" s="4" t="n">
        <f aca="false">I117*F117</f>
        <v>3798839.88938599</v>
      </c>
      <c r="K117" s="40" t="n">
        <f aca="false">H117+J117</f>
        <v>1362944.18232054</v>
      </c>
      <c r="L117" s="41" t="n">
        <f aca="false">K117/-W117</f>
        <v>3.73150490121952</v>
      </c>
      <c r="M117" s="4" t="n">
        <f aca="false">U116</f>
        <v>-399083.517966215</v>
      </c>
      <c r="N117" s="4" t="n">
        <f aca="false">V116</f>
        <v>-27045.2392333136</v>
      </c>
      <c r="O117" s="4" t="n">
        <f aca="false">M117+N117</f>
        <v>-426128.757199528</v>
      </c>
      <c r="P117" s="5" t="n">
        <f aca="false">P116+1</f>
        <v>114</v>
      </c>
      <c r="Q117" s="3" t="n">
        <f aca="false">$Q$3-P117</f>
        <v>6</v>
      </c>
      <c r="R117" s="38" t="n">
        <f aca="false">T117-S117</f>
        <v>2805140.62681047</v>
      </c>
      <c r="S117" s="4" t="n">
        <f aca="false">-CUMIPMT('Valores iniciales'!$B$4/12,$Q$3,-$U$3,$P$4,P117,0)</f>
        <v>4134670.56186732</v>
      </c>
      <c r="T117" s="4" t="n">
        <f aca="false">$T$4*P117</f>
        <v>6939811.18867779</v>
      </c>
      <c r="U117" s="4" t="n">
        <f aca="false">$U$3+R117</f>
        <v>-344859.37318953</v>
      </c>
      <c r="V117" s="4" t="n">
        <f aca="false">$V$3+S117</f>
        <v>-20393.84726721</v>
      </c>
      <c r="W117" s="40" t="n">
        <f aca="false">U117+V117</f>
        <v>-365253.22045674</v>
      </c>
      <c r="X117" s="42"/>
    </row>
    <row r="118" customFormat="false" ht="12.8" hidden="false" customHeight="false" outlineLevel="0" collapsed="false">
      <c r="A118" s="37" t="n">
        <f aca="false">EDATE(A117,1)</f>
        <v>49188</v>
      </c>
      <c r="B118" s="38" t="n">
        <f aca="false">H117</f>
        <v>-2435895.70706545</v>
      </c>
      <c r="C118" s="39" t="n">
        <f aca="false">I117</f>
        <v>0.2</v>
      </c>
      <c r="D118" s="38" t="n">
        <f aca="false">D117</f>
        <v>-60875.5367427877</v>
      </c>
      <c r="E118" s="23" t="n">
        <v>0</v>
      </c>
      <c r="F118" s="38" t="n">
        <f aca="false">VLOOKUP(A118,db!$B$3:$N$314,4,0)*VLOOKUP(A118,db!$B$3:$N$314,9,0)</f>
        <v>22098835.7364609</v>
      </c>
      <c r="G118" s="38" t="n">
        <f aca="false">-E118*F118</f>
        <v>-0</v>
      </c>
      <c r="H118" s="38" t="n">
        <f aca="false">B118+D118+G118</f>
        <v>-2496771.24380824</v>
      </c>
      <c r="I118" s="24" t="n">
        <f aca="false">C118+E118</f>
        <v>0.2</v>
      </c>
      <c r="J118" s="4" t="n">
        <f aca="false">I118*F118</f>
        <v>4419767.14729217</v>
      </c>
      <c r="K118" s="40" t="n">
        <f aca="false">H118+J118</f>
        <v>1922995.90348393</v>
      </c>
      <c r="L118" s="41" t="n">
        <f aca="false">K118/-W118</f>
        <v>6.31779531278357</v>
      </c>
      <c r="M118" s="4" t="n">
        <f aca="false">U117</f>
        <v>-344859.37318953</v>
      </c>
      <c r="N118" s="4" t="n">
        <f aca="false">V117</f>
        <v>-20393.84726721</v>
      </c>
      <c r="O118" s="4" t="n">
        <f aca="false">M118+N118</f>
        <v>-365253.22045674</v>
      </c>
      <c r="P118" s="5" t="n">
        <f aca="false">P117+1</f>
        <v>115</v>
      </c>
      <c r="Q118" s="3" t="n">
        <f aca="false">$Q$3-P118</f>
        <v>5</v>
      </c>
      <c r="R118" s="38" t="n">
        <f aca="false">T118-S118</f>
        <v>2860268.50733343</v>
      </c>
      <c r="S118" s="4" t="n">
        <f aca="false">-CUMIPMT('Valores iniciales'!$B$4/12,$Q$3,-$U$3,$P$4,P118,0)</f>
        <v>4140418.21808714</v>
      </c>
      <c r="T118" s="4" t="n">
        <f aca="false">$T$4*P118</f>
        <v>7000686.72542058</v>
      </c>
      <c r="U118" s="4" t="n">
        <f aca="false">$U$3+R118</f>
        <v>-289731.492666568</v>
      </c>
      <c r="V118" s="4" t="n">
        <f aca="false">$V$3+S118</f>
        <v>-14646.1910473844</v>
      </c>
      <c r="W118" s="40" t="n">
        <f aca="false">U118+V118</f>
        <v>-304377.683713953</v>
      </c>
      <c r="X118" s="42"/>
    </row>
    <row r="119" customFormat="false" ht="12.8" hidden="false" customHeight="false" outlineLevel="0" collapsed="false">
      <c r="A119" s="37" t="n">
        <f aca="false">EDATE(A118,1)</f>
        <v>49218</v>
      </c>
      <c r="B119" s="38" t="n">
        <f aca="false">H118</f>
        <v>-2496771.24380824</v>
      </c>
      <c r="C119" s="39" t="n">
        <f aca="false">I118</f>
        <v>0.2</v>
      </c>
      <c r="D119" s="38" t="n">
        <f aca="false">D118</f>
        <v>-60875.5367427877</v>
      </c>
      <c r="E119" s="23" t="n">
        <v>0</v>
      </c>
      <c r="F119" s="38" t="n">
        <f aca="false">VLOOKUP(A119,db!$B$3:$N$314,4,0)*VLOOKUP(A119,db!$B$3:$N$314,9,0)</f>
        <v>20310912.6503099</v>
      </c>
      <c r="G119" s="38" t="n">
        <f aca="false">-E119*F119</f>
        <v>-0</v>
      </c>
      <c r="H119" s="38" t="n">
        <f aca="false">B119+D119+G119</f>
        <v>-2557646.78055103</v>
      </c>
      <c r="I119" s="24" t="n">
        <f aca="false">C119+E119</f>
        <v>0.2</v>
      </c>
      <c r="J119" s="4" t="n">
        <f aca="false">I119*F119</f>
        <v>4062182.53006198</v>
      </c>
      <c r="K119" s="40" t="n">
        <f aca="false">H119+J119</f>
        <v>1504535.74951095</v>
      </c>
      <c r="L119" s="41" t="n">
        <f aca="false">K119/-W119</f>
        <v>6.17873710037188</v>
      </c>
      <c r="M119" s="4" t="n">
        <f aca="false">U118</f>
        <v>-289731.492666568</v>
      </c>
      <c r="N119" s="4" t="n">
        <f aca="false">V118</f>
        <v>-14646.1910473844</v>
      </c>
      <c r="O119" s="4" t="n">
        <f aca="false">M119+N119</f>
        <v>-304377.683713953</v>
      </c>
      <c r="P119" s="5" t="n">
        <f aca="false">P118+1</f>
        <v>116</v>
      </c>
      <c r="Q119" s="3" t="n">
        <f aca="false">$Q$3-P119</f>
        <v>4</v>
      </c>
      <c r="R119" s="38" t="n">
        <f aca="false">T119-S119</f>
        <v>2916315.18586511</v>
      </c>
      <c r="S119" s="4" t="n">
        <f aca="false">-CUMIPMT('Valores iniciales'!$B$4/12,$Q$3,-$U$3,$P$4,P119,0)</f>
        <v>4145247.07629825</v>
      </c>
      <c r="T119" s="4" t="n">
        <f aca="false">$T$4*P119</f>
        <v>7061562.26216336</v>
      </c>
      <c r="U119" s="4" t="n">
        <f aca="false">$U$3+R119</f>
        <v>-233684.814134891</v>
      </c>
      <c r="V119" s="4" t="n">
        <f aca="false">$V$3+S119</f>
        <v>-9817.33283627452</v>
      </c>
      <c r="W119" s="40" t="n">
        <f aca="false">U119+V119</f>
        <v>-243502.146971166</v>
      </c>
      <c r="X119" s="42"/>
    </row>
    <row r="120" customFormat="false" ht="12.8" hidden="false" customHeight="false" outlineLevel="0" collapsed="false">
      <c r="A120" s="37" t="n">
        <f aca="false">EDATE(A119,1)</f>
        <v>49249</v>
      </c>
      <c r="B120" s="38" t="n">
        <f aca="false">H119</f>
        <v>-2557646.78055103</v>
      </c>
      <c r="C120" s="39" t="n">
        <f aca="false">I119</f>
        <v>0.2</v>
      </c>
      <c r="D120" s="38" t="n">
        <f aca="false">D119</f>
        <v>-60875.5367427877</v>
      </c>
      <c r="E120" s="23" t="n">
        <v>0</v>
      </c>
      <c r="F120" s="38" t="n">
        <f aca="false">VLOOKUP(A120,db!$B$3:$N$314,4,0)*VLOOKUP(A120,db!$B$3:$N$314,9,0)</f>
        <v>21001373.4411249</v>
      </c>
      <c r="G120" s="38" t="n">
        <f aca="false">-E120*F120</f>
        <v>-0</v>
      </c>
      <c r="H120" s="38" t="n">
        <f aca="false">B120+D120+G120</f>
        <v>-2618522.31729382</v>
      </c>
      <c r="I120" s="24" t="n">
        <f aca="false">C120+E120</f>
        <v>0.2</v>
      </c>
      <c r="J120" s="4" t="n">
        <f aca="false">I120*F120</f>
        <v>4200274.68822498</v>
      </c>
      <c r="K120" s="40" t="n">
        <f aca="false">H120+J120</f>
        <v>1581752.37093116</v>
      </c>
      <c r="L120" s="41" t="n">
        <f aca="false">K120/-W120</f>
        <v>8.66112758131552</v>
      </c>
      <c r="M120" s="4" t="n">
        <f aca="false">U119</f>
        <v>-233684.814134891</v>
      </c>
      <c r="N120" s="4" t="n">
        <f aca="false">V119</f>
        <v>-9817.33283627452</v>
      </c>
      <c r="O120" s="4" t="n">
        <f aca="false">M120+N120</f>
        <v>-243502.146971166</v>
      </c>
      <c r="P120" s="5" t="n">
        <f aca="false">P119+1</f>
        <v>117</v>
      </c>
      <c r="Q120" s="3" t="n">
        <f aca="false">$Q$3-P120</f>
        <v>3</v>
      </c>
      <c r="R120" s="38" t="n">
        <f aca="false">T120-S120</f>
        <v>2973295.97570565</v>
      </c>
      <c r="S120" s="4" t="n">
        <f aca="false">-CUMIPMT('Valores iniciales'!$B$4/12,$Q$3,-$U$3,$P$4,P120,0)</f>
        <v>4149141.8232005</v>
      </c>
      <c r="T120" s="4" t="n">
        <f aca="false">$T$4*P120</f>
        <v>7122437.79890615</v>
      </c>
      <c r="U120" s="4" t="n">
        <f aca="false">$U$3+R120</f>
        <v>-176704.024294352</v>
      </c>
      <c r="V120" s="4" t="n">
        <f aca="false">$V$3+S120</f>
        <v>-5922.58593402617</v>
      </c>
      <c r="W120" s="40" t="n">
        <f aca="false">U120+V120</f>
        <v>-182626.610228378</v>
      </c>
      <c r="X120" s="42"/>
    </row>
    <row r="121" customFormat="false" ht="12.8" hidden="false" customHeight="false" outlineLevel="0" collapsed="false">
      <c r="A121" s="37" t="n">
        <f aca="false">EDATE(A120,1)</f>
        <v>49279</v>
      </c>
      <c r="B121" s="38" t="n">
        <f aca="false">H120</f>
        <v>-2618522.31729382</v>
      </c>
      <c r="C121" s="39" t="n">
        <f aca="false">I120</f>
        <v>0.2</v>
      </c>
      <c r="D121" s="38" t="n">
        <f aca="false">D120</f>
        <v>-60875.5367427877</v>
      </c>
      <c r="E121" s="23" t="n">
        <v>0</v>
      </c>
      <c r="F121" s="38" t="n">
        <f aca="false">VLOOKUP(A121,db!$B$3:$N$314,4,0)*VLOOKUP(A121,db!$B$3:$N$314,9,0)</f>
        <v>25908885.5561221</v>
      </c>
      <c r="G121" s="38" t="n">
        <f aca="false">-E121*F121</f>
        <v>-0</v>
      </c>
      <c r="H121" s="38" t="n">
        <f aca="false">B121+D121+G121</f>
        <v>-2679397.8540366</v>
      </c>
      <c r="I121" s="24" t="n">
        <f aca="false">C121+E121</f>
        <v>0.2</v>
      </c>
      <c r="J121" s="4" t="n">
        <f aca="false">I121*F121</f>
        <v>5181777.11122442</v>
      </c>
      <c r="K121" s="40" t="n">
        <f aca="false">H121+J121</f>
        <v>2502379.25718782</v>
      </c>
      <c r="L121" s="41" t="n">
        <f aca="false">K121/-W121</f>
        <v>20.5532418363768</v>
      </c>
      <c r="M121" s="4" t="n">
        <f aca="false">U120</f>
        <v>-176704.024294352</v>
      </c>
      <c r="N121" s="4" t="n">
        <f aca="false">V120</f>
        <v>-5922.58593402617</v>
      </c>
      <c r="O121" s="4" t="n">
        <f aca="false">M121+N121</f>
        <v>-182626.610228378</v>
      </c>
      <c r="P121" s="5" t="n">
        <f aca="false">P120+1</f>
        <v>118</v>
      </c>
      <c r="Q121" s="3" t="n">
        <f aca="false">$Q$3-P121</f>
        <v>2</v>
      </c>
      <c r="R121" s="38" t="n">
        <f aca="false">T121-S121</f>
        <v>3031226.44537686</v>
      </c>
      <c r="S121" s="4" t="n">
        <f aca="false">-CUMIPMT('Valores iniciales'!$B$4/12,$Q$3,-$U$3,$P$4,P121,0)</f>
        <v>4152086.89027208</v>
      </c>
      <c r="T121" s="4" t="n">
        <f aca="false">$T$4*P121</f>
        <v>7183313.33564894</v>
      </c>
      <c r="U121" s="4" t="n">
        <f aca="false">$U$3+R121</f>
        <v>-118773.554623136</v>
      </c>
      <c r="V121" s="4" t="n">
        <f aca="false">$V$3+S121</f>
        <v>-2977.51886245376</v>
      </c>
      <c r="W121" s="40" t="n">
        <f aca="false">U121+V121</f>
        <v>-121751.07348559</v>
      </c>
      <c r="X121" s="42"/>
    </row>
    <row r="122" customFormat="false" ht="12.8" hidden="false" customHeight="false" outlineLevel="0" collapsed="false">
      <c r="A122" s="37" t="n">
        <f aca="false">EDATE(A121,1)</f>
        <v>49310</v>
      </c>
      <c r="B122" s="38" t="n">
        <f aca="false">H121</f>
        <v>-2679397.8540366</v>
      </c>
      <c r="C122" s="39" t="n">
        <f aca="false">I121</f>
        <v>0.2</v>
      </c>
      <c r="D122" s="38" t="n">
        <f aca="false">D121</f>
        <v>-60875.5367427877</v>
      </c>
      <c r="E122" s="23" t="n">
        <v>0</v>
      </c>
      <c r="F122" s="38" t="n">
        <f aca="false">VLOOKUP(A122,db!$B$3:$N$314,4,0)*VLOOKUP(A122,db!$B$3:$N$314,9,0)</f>
        <v>24275708.7161487</v>
      </c>
      <c r="G122" s="38" t="n">
        <f aca="false">-E122*F122</f>
        <v>-0</v>
      </c>
      <c r="H122" s="38" t="n">
        <f aca="false">B122+D122+G122</f>
        <v>-2740273.39077939</v>
      </c>
      <c r="I122" s="24" t="n">
        <f aca="false">C122+E122</f>
        <v>0.2</v>
      </c>
      <c r="J122" s="4" t="n">
        <f aca="false">I122*F122</f>
        <v>4855141.74322975</v>
      </c>
      <c r="K122" s="40" t="n">
        <f aca="false">H122+J122</f>
        <v>2114868.35245036</v>
      </c>
      <c r="L122" s="41" t="n">
        <f aca="false">K122/-W122</f>
        <v>34.7408575859566</v>
      </c>
      <c r="M122" s="4" t="n">
        <f aca="false">U121</f>
        <v>-118773.554623136</v>
      </c>
      <c r="N122" s="4" t="n">
        <f aca="false">V121</f>
        <v>-2977.51886245376</v>
      </c>
      <c r="O122" s="4" t="n">
        <f aca="false">M122+N122</f>
        <v>-121751.07348559</v>
      </c>
      <c r="P122" s="5" t="n">
        <f aca="false">P121+1</f>
        <v>119</v>
      </c>
      <c r="Q122" s="3" t="n">
        <f aca="false">$Q$3-P122</f>
        <v>1</v>
      </c>
      <c r="R122" s="38" t="n">
        <f aca="false">T122-S122</f>
        <v>3090122.42287593</v>
      </c>
      <c r="S122" s="4" t="n">
        <f aca="false">-CUMIPMT('Valores iniciales'!$B$4/12,$Q$3,-$U$3,$P$4,P122,0)</f>
        <v>4154066.4495158</v>
      </c>
      <c r="T122" s="4" t="n">
        <f aca="false">$T$4*P122</f>
        <v>7244188.87239173</v>
      </c>
      <c r="U122" s="4" t="n">
        <f aca="false">$U$3+R122</f>
        <v>-59877.5771240681</v>
      </c>
      <c r="V122" s="4" t="n">
        <f aca="false">$V$3+S122</f>
        <v>-997.959618734196</v>
      </c>
      <c r="W122" s="40" t="n">
        <f aca="false">U122+V122</f>
        <v>-60875.5367428022</v>
      </c>
      <c r="X122" s="42"/>
    </row>
    <row r="123" customFormat="false" ht="12.8" hidden="false" customHeight="false" outlineLevel="0" collapsed="false">
      <c r="A123" s="37" t="n">
        <f aca="false">EDATE(A122,1)</f>
        <v>49341</v>
      </c>
      <c r="B123" s="38" t="n">
        <f aca="false">H122</f>
        <v>-2740273.39077939</v>
      </c>
      <c r="C123" s="39" t="n">
        <f aca="false">I122</f>
        <v>0.2</v>
      </c>
      <c r="D123" s="38" t="n">
        <f aca="false">D122</f>
        <v>-60875.5367427877</v>
      </c>
      <c r="E123" s="23" t="n">
        <v>0</v>
      </c>
      <c r="F123" s="38" t="n">
        <f aca="false">VLOOKUP(A123,db!$B$3:$N$314,4,0)*VLOOKUP(A123,db!$B$3:$N$314,9,0)</f>
        <v>22761066.1202509</v>
      </c>
      <c r="G123" s="38" t="n">
        <f aca="false">-E123*F123</f>
        <v>-0</v>
      </c>
      <c r="H123" s="38" t="n">
        <f aca="false">B123+D123+G123</f>
        <v>-2801148.92752218</v>
      </c>
      <c r="I123" s="24" t="n">
        <f aca="false">C123+E123</f>
        <v>0.2</v>
      </c>
      <c r="J123" s="4" t="n">
        <f aca="false">I123*F123</f>
        <v>4552213.22405017</v>
      </c>
      <c r="K123" s="40" t="n">
        <f aca="false">H123+J123</f>
        <v>1751064.29652799</v>
      </c>
      <c r="L123" s="41" t="n">
        <f aca="false">IF(W123=0,0,K123/-W123)</f>
        <v>0</v>
      </c>
      <c r="M123" s="4" t="n">
        <f aca="false">U122</f>
        <v>-59877.5771240681</v>
      </c>
      <c r="N123" s="4" t="n">
        <f aca="false">V122</f>
        <v>-997.959618734196</v>
      </c>
      <c r="O123" s="4" t="n">
        <f aca="false">M123+N123</f>
        <v>-60875.5367428022</v>
      </c>
      <c r="P123" s="5" t="n">
        <f aca="false">P122+1</f>
        <v>120</v>
      </c>
      <c r="Q123" s="3" t="n">
        <f aca="false">$Q$3-P123</f>
        <v>0</v>
      </c>
      <c r="R123" s="38" t="n">
        <f aca="false">T123-S123</f>
        <v>3149999.99999999</v>
      </c>
      <c r="S123" s="4" t="n">
        <f aca="false">-CUMIPMT('Valores iniciales'!$B$4/12,$Q$3,-$U$3,$P$4,P123,0)</f>
        <v>4155064.40913453</v>
      </c>
      <c r="T123" s="4" t="n">
        <f aca="false">$T$4*P123</f>
        <v>7305064.40913452</v>
      </c>
      <c r="U123" s="4" t="n">
        <f aca="false">IF(($U$3+R123)&lt;0,0,$U$3+R123)</f>
        <v>0</v>
      </c>
      <c r="V123" s="4" t="n">
        <f aca="false">$V$3+S123</f>
        <v>0</v>
      </c>
      <c r="W123" s="40" t="n">
        <f aca="false">U123+V123</f>
        <v>0</v>
      </c>
      <c r="X123" s="42"/>
    </row>
    <row r="124" customFormat="false" ht="12.8" hidden="false" customHeight="false" outlineLevel="0" collapsed="false">
      <c r="A124" s="37"/>
      <c r="B124" s="37"/>
      <c r="C124" s="56"/>
      <c r="D124" s="37"/>
      <c r="E124" s="57"/>
      <c r="F124" s="58"/>
      <c r="G124" s="58"/>
      <c r="H124" s="58"/>
      <c r="I124" s="56"/>
      <c r="J124" s="28"/>
      <c r="K124" s="59"/>
      <c r="L124" s="28"/>
      <c r="M124" s="42"/>
      <c r="N124" s="28"/>
      <c r="O124" s="28"/>
      <c r="P124" s="28"/>
      <c r="Q124" s="60"/>
      <c r="R124" s="28"/>
      <c r="S124" s="61"/>
      <c r="T124" s="28"/>
      <c r="U124" s="28"/>
      <c r="V124" s="28"/>
      <c r="W124" s="59"/>
      <c r="X124" s="28"/>
    </row>
    <row r="125" customFormat="false" ht="12.8" hidden="false" customHeight="false" outlineLevel="0" collapsed="false">
      <c r="S125" s="19"/>
      <c r="U125" s="20"/>
      <c r="V125" s="20"/>
      <c r="W125" s="62"/>
    </row>
    <row r="126" customFormat="false" ht="12.8" hidden="false" customHeight="false" outlineLevel="0" collapsed="false">
      <c r="B126" s="63"/>
    </row>
    <row r="133" customFormat="false" ht="12.8" hidden="false" customHeight="false" outlineLevel="0" collapsed="false">
      <c r="E133" s="64"/>
    </row>
    <row r="134" customFormat="false" ht="12.8" hidden="false" customHeight="false" outlineLevel="0" collapsed="false">
      <c r="E134" s="64"/>
    </row>
  </sheetData>
  <mergeCells count="2">
    <mergeCell ref="B1:K1"/>
    <mergeCell ref="M1:W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2" topLeftCell="A3" activePane="bottomLeft" state="frozen"/>
      <selection pane="topLeft" activeCell="A1" activeCellId="0" sqref="A1"/>
      <selection pane="bottom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2.97"/>
    <col collapsed="false" customWidth="true" hidden="false" outlineLevel="0" max="2" min="2" style="65" width="12.97"/>
    <col collapsed="false" customWidth="true" hidden="false" outlineLevel="0" max="4" min="3" style="66" width="12.97"/>
    <col collapsed="false" customWidth="true" hidden="false" outlineLevel="0" max="14" min="5" style="6" width="12.97"/>
    <col collapsed="false" customWidth="true" hidden="false" outlineLevel="0" max="16" min="15" style="3" width="12.97"/>
    <col collapsed="false" customWidth="false" hidden="false" outlineLevel="0" max="17" min="17" style="3" width="11.53"/>
    <col collapsed="false" customWidth="false" hidden="false" outlineLevel="0" max="23" min="18" style="3" width="11.55"/>
    <col collapsed="false" customWidth="false" hidden="false" outlineLevel="0" max="26" min="25" style="3" width="11.55"/>
  </cols>
  <sheetData>
    <row r="1" s="3" customFormat="true" ht="12.95" hidden="false" customHeight="true" outlineLevel="0" collapsed="false">
      <c r="A1" s="67"/>
      <c r="B1" s="68"/>
      <c r="C1" s="69"/>
      <c r="D1" s="69"/>
      <c r="E1" s="67" t="s">
        <v>31</v>
      </c>
      <c r="F1" s="67"/>
      <c r="G1" s="67"/>
      <c r="H1" s="67"/>
      <c r="I1" s="67"/>
      <c r="J1" s="67" t="s">
        <v>32</v>
      </c>
      <c r="K1" s="67"/>
      <c r="L1" s="67"/>
      <c r="M1" s="67"/>
      <c r="N1" s="67"/>
      <c r="O1" s="70" t="s">
        <v>33</v>
      </c>
      <c r="P1" s="71"/>
      <c r="R1" s="72" t="s">
        <v>34</v>
      </c>
      <c r="S1" s="72"/>
      <c r="T1" s="72"/>
      <c r="U1" s="72"/>
      <c r="V1" s="72"/>
      <c r="W1" s="72"/>
      <c r="Y1" s="72" t="s">
        <v>35</v>
      </c>
      <c r="Z1" s="72"/>
      <c r="AA1" s="72"/>
      <c r="AC1" s="72" t="s">
        <v>36</v>
      </c>
      <c r="AD1" s="72"/>
      <c r="AE1" s="72"/>
      <c r="AF1" s="72"/>
      <c r="AG1" s="72"/>
      <c r="AH1" s="72"/>
      <c r="AJ1" s="72" t="s">
        <v>37</v>
      </c>
      <c r="AK1" s="72"/>
      <c r="AL1" s="7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36" customFormat="true" ht="36" hidden="false" customHeight="true" outlineLevel="0" collapsed="false">
      <c r="A2" s="73" t="s">
        <v>38</v>
      </c>
      <c r="B2" s="74" t="s">
        <v>39</v>
      </c>
      <c r="C2" s="75" t="s">
        <v>40</v>
      </c>
      <c r="D2" s="75" t="s">
        <v>41</v>
      </c>
      <c r="E2" s="76" t="s">
        <v>42</v>
      </c>
      <c r="F2" s="34" t="s">
        <v>43</v>
      </c>
      <c r="G2" s="34" t="s">
        <v>44</v>
      </c>
      <c r="H2" s="34" t="s">
        <v>45</v>
      </c>
      <c r="I2" s="77" t="s">
        <v>46</v>
      </c>
      <c r="J2" s="76" t="s">
        <v>42</v>
      </c>
      <c r="K2" s="34" t="s">
        <v>43</v>
      </c>
      <c r="L2" s="34" t="s">
        <v>44</v>
      </c>
      <c r="M2" s="34" t="s">
        <v>45</v>
      </c>
      <c r="N2" s="78" t="s">
        <v>46</v>
      </c>
      <c r="O2" s="70"/>
      <c r="P2" s="73" t="s">
        <v>47</v>
      </c>
      <c r="R2" s="32" t="s">
        <v>40</v>
      </c>
      <c r="S2" s="32" t="s">
        <v>48</v>
      </c>
      <c r="T2" s="32" t="s">
        <v>49</v>
      </c>
      <c r="U2" s="32" t="s">
        <v>42</v>
      </c>
      <c r="V2" s="32" t="s">
        <v>45</v>
      </c>
      <c r="W2" s="32" t="s">
        <v>50</v>
      </c>
      <c r="Y2" s="32" t="s">
        <v>41</v>
      </c>
      <c r="Z2" s="32" t="s">
        <v>48</v>
      </c>
      <c r="AA2" s="32" t="s">
        <v>51</v>
      </c>
      <c r="AC2" s="32" t="s">
        <v>40</v>
      </c>
      <c r="AD2" s="32" t="s">
        <v>48</v>
      </c>
      <c r="AE2" s="32" t="s">
        <v>49</v>
      </c>
      <c r="AF2" s="32" t="s">
        <v>42</v>
      </c>
      <c r="AG2" s="32" t="s">
        <v>45</v>
      </c>
      <c r="AH2" s="32" t="s">
        <v>50</v>
      </c>
      <c r="AJ2" s="32" t="s">
        <v>41</v>
      </c>
      <c r="AK2" s="32" t="s">
        <v>48</v>
      </c>
      <c r="AL2" s="32" t="s">
        <v>51</v>
      </c>
      <c r="XEM2" s="79"/>
      <c r="XEN2" s="2"/>
      <c r="XEO2" s="2"/>
      <c r="XEP2" s="80"/>
      <c r="XEQ2" s="80"/>
      <c r="XER2" s="80"/>
      <c r="XES2" s="80"/>
      <c r="XET2" s="80"/>
      <c r="XEU2" s="80"/>
      <c r="XEV2" s="80"/>
      <c r="XEW2" s="80"/>
      <c r="XEX2" s="80"/>
      <c r="XEY2" s="80"/>
      <c r="XEZ2" s="80"/>
      <c r="XFA2" s="80"/>
      <c r="XFB2" s="80"/>
      <c r="XFC2" s="80"/>
      <c r="XFD2" s="80"/>
    </row>
    <row r="3" s="3" customFormat="true" ht="12.8" hidden="false" customHeight="false" outlineLevel="0" collapsed="false">
      <c r="A3" s="81" t="n">
        <v>1262304000</v>
      </c>
      <c r="B3" s="82" t="n">
        <f aca="false">IF(P3,EDATE(#REF!,1),(A3/(24*60*60))+DATE(1970,1,1))</f>
        <v>40179</v>
      </c>
      <c r="C3" s="83" t="n">
        <f aca="false">YEAR(B3)</f>
        <v>2010</v>
      </c>
      <c r="D3" s="83" t="n">
        <f aca="false">MONTH(B3)</f>
        <v>1</v>
      </c>
      <c r="E3" s="84" t="n">
        <v>0.00071822</v>
      </c>
      <c r="F3" s="19" t="n">
        <v>0.0033661</v>
      </c>
      <c r="G3" s="19" t="n">
        <v>0.00071822</v>
      </c>
      <c r="H3" s="19" t="n">
        <v>0.00329826</v>
      </c>
      <c r="I3" s="85" t="n">
        <f aca="false">(H3/E3)-1</f>
        <v>3.59226977806243</v>
      </c>
      <c r="J3" s="84" t="n">
        <v>13.05669</v>
      </c>
      <c r="K3" s="19" t="n">
        <v>13.09049</v>
      </c>
      <c r="L3" s="19" t="n">
        <v>12.56879</v>
      </c>
      <c r="M3" s="19" t="n">
        <v>13.07229</v>
      </c>
      <c r="N3" s="85" t="n">
        <f aca="false">(M3/J3)-1</f>
        <v>0.00119478979741428</v>
      </c>
      <c r="O3" s="86" t="n">
        <v>1</v>
      </c>
      <c r="P3" s="81" t="n">
        <f aca="false">IF(ISBLANK(A3),1,0)</f>
        <v>0</v>
      </c>
      <c r="R3" s="3" t="n">
        <v>2010</v>
      </c>
      <c r="S3" s="87" t="n">
        <f aca="false">IFERROR(SUMIFS(E:E,P:P,0,C:C,R3)/COUNTIFS(P:P,0,C:C,R3),0)</f>
        <v>0.0510334925</v>
      </c>
      <c r="T3" s="88" t="n">
        <f aca="false">IFERROR(S3/#REF!-1,0)</f>
        <v>0</v>
      </c>
      <c r="U3" s="87" t="n">
        <f aca="false">SUMIFS(E:E,C:C,R3,D:D,1)</f>
        <v>0.00071822</v>
      </c>
      <c r="V3" s="87" t="n">
        <f aca="false">SUMIFS(H:H,C:C,R3,D:D,12)</f>
        <v>0.3</v>
      </c>
      <c r="W3" s="88" t="n">
        <f aca="false">IFERROR(V3/U3-1,0)</f>
        <v>416.699312188466</v>
      </c>
      <c r="Y3" s="3" t="n">
        <v>1</v>
      </c>
      <c r="Z3" s="87" t="n">
        <f aca="false">IFERROR(SUMIFS(E:E,P:P,0,D:D,Y3,O:O,0)/COUNTIFS(P:P,0,D:D,Y3,O:O,0),0)</f>
        <v>23087.5140909091</v>
      </c>
      <c r="AA3" s="88" t="n">
        <f aca="false">IFERROR(Z3/Z14-1,0)</f>
        <v>-0.0789187575658263</v>
      </c>
      <c r="AB3" s="89"/>
      <c r="AC3" s="3" t="n">
        <v>2010</v>
      </c>
      <c r="AD3" s="87" t="n">
        <f aca="false">IFERROR(SUMIFS(J:J,P:P,0,C:C,AC3)/COUNTIFS(P:P,0,C:C,AC3),0)</f>
        <v>12.72298</v>
      </c>
      <c r="AE3" s="88" t="n">
        <f aca="false">IFERROR(AD3/#REF!-1,0)</f>
        <v>0</v>
      </c>
      <c r="AF3" s="87" t="n">
        <f aca="false">SUMIFS(J:J,C:C,AC3,D:D,1)</f>
        <v>13.05669</v>
      </c>
      <c r="AG3" s="87" t="n">
        <f aca="false">SUMIFS(M:M,C:C,AC3,D:D,12)</f>
        <v>12.3397</v>
      </c>
      <c r="AH3" s="88" t="n">
        <f aca="false">IFERROR(AG3/AF3-1,0)</f>
        <v>-0.0549136113364106</v>
      </c>
      <c r="AJ3" s="3" t="n">
        <v>1</v>
      </c>
      <c r="AK3" s="87" t="n">
        <f aca="false">IFERROR(SUMIFS(J:J,P:P,0,D:D,AJ3)/COUNTIFS(P:P,0,D:D,AJ3),0)</f>
        <v>17.1218475</v>
      </c>
      <c r="AL3" s="88" t="n">
        <f aca="false">IFERROR(AK3/AK14-1,0)</f>
        <v>-0.0135129059534447</v>
      </c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80"/>
      <c r="XEQ3" s="80"/>
      <c r="XER3" s="80"/>
      <c r="XES3" s="80"/>
      <c r="XET3" s="80"/>
      <c r="XEU3" s="80"/>
      <c r="XEV3" s="80"/>
      <c r="XEW3" s="80"/>
      <c r="XEX3" s="80"/>
      <c r="XEY3" s="80"/>
      <c r="XEZ3" s="80"/>
      <c r="XFA3" s="80"/>
      <c r="XFB3" s="80"/>
      <c r="XFC3" s="80"/>
      <c r="XFD3" s="80"/>
    </row>
    <row r="4" customFormat="false" ht="12.8" hidden="false" customHeight="false" outlineLevel="0" collapsed="false">
      <c r="A4" s="81" t="n">
        <v>1264982400</v>
      </c>
      <c r="B4" s="82" t="n">
        <f aca="false">IF(P4,EDATE(B3,1),(A4/(24*60*60))+DATE(1970,1,1))</f>
        <v>40210</v>
      </c>
      <c r="C4" s="83" t="n">
        <f aca="false">YEAR(B4)</f>
        <v>2010</v>
      </c>
      <c r="D4" s="83" t="n">
        <f aca="false">MONTH(B4)</f>
        <v>2</v>
      </c>
      <c r="E4" s="84" t="n">
        <v>0.00329674</v>
      </c>
      <c r="F4" s="19" t="n">
        <v>0.00529801</v>
      </c>
      <c r="G4" s="19" t="n">
        <v>0.00329674</v>
      </c>
      <c r="H4" s="19" t="n">
        <v>0.00529801</v>
      </c>
      <c r="I4" s="85" t="n">
        <f aca="false">(H4/E4)-1</f>
        <v>0.607045141564091</v>
      </c>
      <c r="J4" s="84" t="n">
        <v>13.07229</v>
      </c>
      <c r="K4" s="19" t="n">
        <v>13.25224</v>
      </c>
      <c r="L4" s="19" t="n">
        <v>12.72959</v>
      </c>
      <c r="M4" s="19" t="n">
        <v>12.77579</v>
      </c>
      <c r="N4" s="85" t="n">
        <f aca="false">(M4/J4)-1</f>
        <v>-0.0226815653569497</v>
      </c>
      <c r="O4" s="86" t="n">
        <v>1</v>
      </c>
      <c r="P4" s="81" t="n">
        <f aca="false">IF(ISBLANK(A4),1,0)</f>
        <v>0</v>
      </c>
      <c r="Q4" s="2"/>
      <c r="R4" s="3" t="n">
        <v>2011</v>
      </c>
      <c r="S4" s="87" t="n">
        <f aca="false">IFERROR(SUMIFS(E:E,P:P,0,C:C,R4)/COUNTIFS(P:P,0,C:C,R4),0)</f>
        <v>5.31493</v>
      </c>
      <c r="T4" s="88" t="n">
        <f aca="false">IFERROR(S4/S3-1,0)</f>
        <v>103.145919466515</v>
      </c>
      <c r="U4" s="87" t="n">
        <f aca="false">SUMIFS(E:E,C:C,R4,D:D,1)</f>
        <v>0.292</v>
      </c>
      <c r="V4" s="87" t="n">
        <f aca="false">SUMIFS(H:H,C:C,R4,D:D,12)</f>
        <v>4.72202</v>
      </c>
      <c r="W4" s="88" t="n">
        <f aca="false">IFERROR(V4/U4-1,0)</f>
        <v>15.171301369863</v>
      </c>
      <c r="Y4" s="3" t="n">
        <v>2</v>
      </c>
      <c r="Z4" s="87" t="n">
        <f aca="false">IFERROR(SUMIFS(E:E,P:P,0,D:D,Y4,O:O,0)/COUNTIFS(P:P,0,D:D,Y4,O:O,0),0)</f>
        <v>24014.9269545455</v>
      </c>
      <c r="AA4" s="88" t="n">
        <f aca="false">IFERROR(Z4/Z3-1,0)</f>
        <v>0.0401694552295495</v>
      </c>
      <c r="AB4" s="3"/>
      <c r="AC4" s="3" t="n">
        <v>2011</v>
      </c>
      <c r="AD4" s="87" t="n">
        <f aca="false">IFERROR(SUMIFS(J:J,P:P,0,C:C,AC4)/COUNTIFS(P:P,0,C:C,AC4),0)</f>
        <v>12.3458416666667</v>
      </c>
      <c r="AE4" s="88" t="n">
        <f aca="false">IFERROR(AD4/AD3-1,0)</f>
        <v>-0.0296422955418725</v>
      </c>
      <c r="AF4" s="87" t="n">
        <f aca="false">SUMIFS(J:J,C:C,AC4,D:D,1)</f>
        <v>12.3397</v>
      </c>
      <c r="AG4" s="87" t="n">
        <f aca="false">SUMIFS(M:M,C:C,AC4,D:D,12)</f>
        <v>13.943</v>
      </c>
      <c r="AH4" s="88" t="n">
        <f aca="false">IFERROR(AG4/AF4-1,0)</f>
        <v>0.129930225208068</v>
      </c>
      <c r="AJ4" s="3" t="n">
        <v>2</v>
      </c>
      <c r="AK4" s="87" t="n">
        <f aca="false">IFERROR(SUMIFS(J:J,P:P,0,D:D,AJ4)/COUNTIFS(P:P,0,D:D,AJ4),0)</f>
        <v>17.07301625</v>
      </c>
      <c r="AL4" s="88" t="n">
        <f aca="false">IFERROR(AK4/AK3-1,0)</f>
        <v>-0.00285198486903959</v>
      </c>
    </row>
    <row r="5" customFormat="false" ht="12.8" hidden="false" customHeight="false" outlineLevel="0" collapsed="false">
      <c r="A5" s="81" t="n">
        <v>1267401600</v>
      </c>
      <c r="B5" s="82" t="n">
        <f aca="false">IF(P5,EDATE(B4,1),(A5/(24*60*60))+DATE(1970,1,1))</f>
        <v>40238</v>
      </c>
      <c r="C5" s="83" t="n">
        <f aca="false">YEAR(B5)</f>
        <v>2010</v>
      </c>
      <c r="D5" s="83" t="n">
        <f aca="false">MONTH(B5)</f>
        <v>3</v>
      </c>
      <c r="E5" s="84" t="n">
        <v>0.00539695</v>
      </c>
      <c r="F5" s="19" t="n">
        <v>0.00547226</v>
      </c>
      <c r="G5" s="19" t="n">
        <v>0.00539695</v>
      </c>
      <c r="H5" s="19" t="n">
        <v>0.00547226</v>
      </c>
      <c r="I5" s="85" t="n">
        <f aca="false">(H5/E5)-1</f>
        <v>0.0139541778226591</v>
      </c>
      <c r="J5" s="84" t="n">
        <v>12.77579</v>
      </c>
      <c r="K5" s="19" t="n">
        <v>12.77579</v>
      </c>
      <c r="L5" s="19" t="n">
        <v>12.29029</v>
      </c>
      <c r="M5" s="19" t="n">
        <v>12.36039</v>
      </c>
      <c r="N5" s="85" t="n">
        <f aca="false">(M5/J5)-1</f>
        <v>-0.032514623361843</v>
      </c>
      <c r="O5" s="86" t="n">
        <v>1</v>
      </c>
      <c r="P5" s="81" t="n">
        <f aca="false">IF(ISBLANK(A5),1,0)</f>
        <v>0</v>
      </c>
      <c r="Q5" s="2"/>
      <c r="R5" s="3" t="n">
        <v>2012</v>
      </c>
      <c r="S5" s="87" t="n">
        <f aca="false">IFERROR(SUMIFS(E:E,P:P,0,C:C,R5)/COUNTIFS(P:P,0,C:C,R5),0)</f>
        <v>7.70128166666667</v>
      </c>
      <c r="T5" s="88" t="n">
        <f aca="false">IFERROR(S5/S4-1,0)</f>
        <v>0.448990234427672</v>
      </c>
      <c r="U5" s="87" t="n">
        <f aca="false">SUMIFS(E:E,C:C,R5,D:D,1)</f>
        <v>4.70785</v>
      </c>
      <c r="V5" s="87" t="n">
        <f aca="false">SUMIFS(H:H,C:C,R5,D:D,12)</f>
        <v>13.51001</v>
      </c>
      <c r="W5" s="88" t="n">
        <f aca="false">IFERROR(V5/U5-1,0)</f>
        <v>1.86967724120352</v>
      </c>
      <c r="Y5" s="3" t="n">
        <v>3</v>
      </c>
      <c r="Z5" s="87" t="n">
        <f aca="false">IFERROR(SUMIFS(E:E,P:P,0,D:D,Y5,O:O,0)/COUNTIFS(P:P,0,D:D,Y5,O:O,0),0)</f>
        <v>19726.71695</v>
      </c>
      <c r="AA5" s="88" t="n">
        <f aca="false">IFERROR(Z5/Z4-1,0)</f>
        <v>-0.178564357604002</v>
      </c>
      <c r="AC5" s="3" t="n">
        <v>2012</v>
      </c>
      <c r="AD5" s="87" t="n">
        <f aca="false">IFERROR(SUMIFS(J:J,P:P,0,C:C,AC5)/COUNTIFS(P:P,0,C:C,AC5),0)</f>
        <v>13.2336333333333</v>
      </c>
      <c r="AE5" s="88" t="n">
        <f aca="false">IFERROR(AD5/AD4-1,0)</f>
        <v>0.0719101775834101</v>
      </c>
      <c r="AF5" s="87" t="n">
        <f aca="false">SUMIFS(J:J,C:C,AC5,D:D,1)</f>
        <v>13.943</v>
      </c>
      <c r="AG5" s="87" t="n">
        <f aca="false">SUMIFS(M:M,C:C,AC5,D:D,12)</f>
        <v>12.9631</v>
      </c>
      <c r="AH5" s="88" t="n">
        <f aca="false">IFERROR(AG5/AF5-1,0)</f>
        <v>-0.070278993043104</v>
      </c>
      <c r="AJ5" s="3" t="n">
        <v>3</v>
      </c>
      <c r="AK5" s="87" t="n">
        <f aca="false">IFERROR(SUMIFS(J:J,P:P,0,D:D,AJ5)/COUNTIFS(P:P,0,D:D,AJ5),0)</f>
        <v>16.7570273333333</v>
      </c>
      <c r="AL5" s="88" t="n">
        <f aca="false">IFERROR(AK5/AK4-1,0)</f>
        <v>-0.0185080897270665</v>
      </c>
    </row>
    <row r="6" customFormat="false" ht="12.8" hidden="false" customHeight="false" outlineLevel="0" collapsed="false">
      <c r="A6" s="81" t="n">
        <v>1270080000</v>
      </c>
      <c r="B6" s="82" t="n">
        <f aca="false">IF(P6,EDATE(B5,1),(A6/(24*60*60))+DATE(1970,1,1))</f>
        <v>40269</v>
      </c>
      <c r="C6" s="83" t="n">
        <f aca="false">YEAR(B6)</f>
        <v>2010</v>
      </c>
      <c r="D6" s="83" t="n">
        <f aca="false">MONTH(B6)</f>
        <v>4</v>
      </c>
      <c r="E6" s="84" t="n">
        <v>0.003</v>
      </c>
      <c r="F6" s="19" t="n">
        <v>0.003</v>
      </c>
      <c r="G6" s="19" t="n">
        <v>0.003</v>
      </c>
      <c r="H6" s="19" t="n">
        <v>0.003</v>
      </c>
      <c r="I6" s="85" t="n">
        <f aca="false">(H6/E6)-1</f>
        <v>0</v>
      </c>
      <c r="J6" s="84" t="n">
        <v>12.36039</v>
      </c>
      <c r="K6" s="19" t="n">
        <v>12.4595</v>
      </c>
      <c r="L6" s="19" t="n">
        <v>12.1287</v>
      </c>
      <c r="M6" s="19" t="n">
        <v>12.3058</v>
      </c>
      <c r="N6" s="85" t="n">
        <f aca="false">(M6/J6)-1</f>
        <v>-0.00441652731022246</v>
      </c>
      <c r="O6" s="86" t="n">
        <v>1</v>
      </c>
      <c r="P6" s="81" t="n">
        <f aca="false">IF(ISBLANK(A6),1,0)</f>
        <v>0</v>
      </c>
      <c r="Q6" s="2"/>
      <c r="R6" s="3" t="n">
        <v>2013</v>
      </c>
      <c r="S6" s="87" t="n">
        <f aca="false">IFERROR(SUMIFS(E:E,P:P,0,C:C,R6)/COUNTIFS(P:P,0,C:C,R6),0)</f>
        <v>194.47439</v>
      </c>
      <c r="T6" s="88" t="n">
        <f aca="false">IFERROR(S6/S5-1,0)</f>
        <v>24.2522110497192</v>
      </c>
      <c r="U6" s="87" t="n">
        <f aca="false">SUMIFS(E:E,C:C,R6,D:D,1)</f>
        <v>13.51001</v>
      </c>
      <c r="V6" s="87" t="n">
        <f aca="false">SUMIFS(H:H,C:C,R6,D:D,12)</f>
        <v>739.28</v>
      </c>
      <c r="W6" s="88" t="n">
        <f aca="false">IFERROR(V6/U6-1,0)</f>
        <v>53.7209069423339</v>
      </c>
      <c r="Y6" s="3" t="n">
        <v>4</v>
      </c>
      <c r="Z6" s="87" t="n">
        <f aca="false">IFERROR(SUMIFS(E:E,P:P,0,D:D,Y6,O:O,0)/COUNTIFS(P:P,0,D:D,Y6,O:O,0),0)</f>
        <v>22328.66225</v>
      </c>
      <c r="AA6" s="88" t="n">
        <f aca="false">IFERROR(Z6/Z5-1,0)</f>
        <v>0.131899560712255</v>
      </c>
      <c r="AC6" s="3" t="n">
        <v>2013</v>
      </c>
      <c r="AD6" s="87" t="n">
        <f aca="false">IFERROR(SUMIFS(J:J,P:P,0,C:C,AC6)/COUNTIFS(P:P,0,C:C,AC6),0)</f>
        <v>12.8241841666667</v>
      </c>
      <c r="AE6" s="88" t="n">
        <f aca="false">IFERROR(AD6/AD5-1,0)</f>
        <v>-0.0309400416615239</v>
      </c>
      <c r="AF6" s="87" t="n">
        <f aca="false">SUMIFS(J:J,C:C,AC6,D:D,1)</f>
        <v>12.9631</v>
      </c>
      <c r="AG6" s="87" t="n">
        <f aca="false">SUMIFS(M:M,C:C,AC6,D:D,12)</f>
        <v>13.09436</v>
      </c>
      <c r="AH6" s="88" t="n">
        <f aca="false">IFERROR(AG6/AF6-1,0)</f>
        <v>0.0101256643858336</v>
      </c>
      <c r="AJ6" s="3" t="n">
        <v>4</v>
      </c>
      <c r="AK6" s="87" t="n">
        <f aca="false">IFERROR(SUMIFS(J:J,P:P,0,D:D,AJ6)/COUNTIFS(P:P,0,D:D,AJ6),0)</f>
        <v>16.6459286666667</v>
      </c>
      <c r="AL6" s="88" t="n">
        <f aca="false">IFERROR(AK6/AK5-1,0)</f>
        <v>-0.00662997466416182</v>
      </c>
    </row>
    <row r="7" customFormat="false" ht="12.8" hidden="false" customHeight="false" outlineLevel="0" collapsed="false">
      <c r="A7" s="81" t="n">
        <v>1272672000</v>
      </c>
      <c r="B7" s="82" t="n">
        <f aca="false">IF(P7,EDATE(B6,1),(A7/(24*60*60))+DATE(1970,1,1))</f>
        <v>40299</v>
      </c>
      <c r="C7" s="83" t="n">
        <f aca="false">YEAR(B7)</f>
        <v>2010</v>
      </c>
      <c r="D7" s="83" t="n">
        <f aca="false">MONTH(B7)</f>
        <v>5</v>
      </c>
      <c r="E7" s="84" t="n">
        <v>0.003</v>
      </c>
      <c r="F7" s="19" t="n">
        <v>0.0049</v>
      </c>
      <c r="G7" s="19" t="n">
        <v>0.003</v>
      </c>
      <c r="H7" s="19" t="n">
        <v>0.0045</v>
      </c>
      <c r="I7" s="85" t="n">
        <f aca="false">(H7/E7)-1</f>
        <v>0.5</v>
      </c>
      <c r="J7" s="84" t="n">
        <v>12.3058</v>
      </c>
      <c r="K7" s="19" t="n">
        <v>13.3843</v>
      </c>
      <c r="L7" s="19" t="n">
        <v>12.2209</v>
      </c>
      <c r="M7" s="19" t="n">
        <v>12.9074</v>
      </c>
      <c r="N7" s="85" t="n">
        <f aca="false">(M7/J7)-1</f>
        <v>0.0488875164556553</v>
      </c>
      <c r="O7" s="86" t="n">
        <v>1</v>
      </c>
      <c r="P7" s="81" t="n">
        <f aca="false">IF(ISBLANK(A7),1,0)</f>
        <v>0</v>
      </c>
      <c r="Q7" s="2"/>
      <c r="R7" s="3" t="n">
        <v>2014</v>
      </c>
      <c r="S7" s="87" t="n">
        <f aca="false">IFERROR(SUMIFS(E:E,P:P,0,C:C,R7)/COUNTIFS(P:P,0,C:C,R7),0)</f>
        <v>535.560008333333</v>
      </c>
      <c r="T7" s="88" t="n">
        <f aca="false">IFERROR(S7/S6-1,0)</f>
        <v>1.75388450033618</v>
      </c>
      <c r="U7" s="87" t="n">
        <f aca="false">SUMIFS(E:E,C:C,R7,D:D,1)</f>
        <v>737.67</v>
      </c>
      <c r="V7" s="87" t="n">
        <f aca="false">SUMIFS(H:H,C:C,R7,D:D,12)</f>
        <v>322.3</v>
      </c>
      <c r="W7" s="88" t="n">
        <f aca="false">IFERROR(V7/U7-1,0)</f>
        <v>-0.563083763742595</v>
      </c>
      <c r="Y7" s="3" t="n">
        <v>5</v>
      </c>
      <c r="Z7" s="87" t="n">
        <f aca="false">IFERROR(SUMIFS(E:E,P:P,0,D:D,Y7,O:O,0)/COUNTIFS(P:P,0,D:D,Y7,O:O,0),0)</f>
        <v>21054.468775</v>
      </c>
      <c r="AA7" s="88" t="n">
        <f aca="false">IFERROR(Z7/Z6-1,0)</f>
        <v>-0.0570653745725407</v>
      </c>
      <c r="AC7" s="3" t="n">
        <v>2014</v>
      </c>
      <c r="AD7" s="87" t="n">
        <f aca="false">IFERROR(SUMIFS(J:J,P:P,0,C:C,AC7)/COUNTIFS(P:P,0,C:C,AC7),0)</f>
        <v>13.2285391666667</v>
      </c>
      <c r="AE7" s="88" t="n">
        <f aca="false">IFERROR(AD7/AD6-1,0)</f>
        <v>0.0315306607223422</v>
      </c>
      <c r="AF7" s="87" t="n">
        <f aca="false">SUMIFS(J:J,C:C,AC7,D:D,1)</f>
        <v>13.09436</v>
      </c>
      <c r="AG7" s="87" t="n">
        <f aca="false">SUMIFS(M:M,C:C,AC7,D:D,12)</f>
        <v>14.7391</v>
      </c>
      <c r="AH7" s="88" t="n">
        <f aca="false">IFERROR(AG7/AF7-1,0)</f>
        <v>0.12560674977624</v>
      </c>
      <c r="AJ7" s="3" t="n">
        <v>5</v>
      </c>
      <c r="AK7" s="87" t="n">
        <f aca="false">IFERROR(SUMIFS(J:J,P:P,0,D:D,AJ7)/COUNTIFS(P:P,0,D:D,AJ7),0)</f>
        <v>16.726</v>
      </c>
      <c r="AL7" s="88" t="n">
        <f aca="false">IFERROR(AK7/AK6-1,0)</f>
        <v>0.00481026531692841</v>
      </c>
    </row>
    <row r="8" customFormat="false" ht="12.8" hidden="false" customHeight="false" outlineLevel="0" collapsed="false">
      <c r="A8" s="81" t="n">
        <v>1275350400</v>
      </c>
      <c r="B8" s="82" t="n">
        <f aca="false">IF(P8,EDATE(B7,1),(A8/(24*60*60))+DATE(1970,1,1))</f>
        <v>40330</v>
      </c>
      <c r="C8" s="83" t="n">
        <f aca="false">YEAR(B8)</f>
        <v>2010</v>
      </c>
      <c r="D8" s="83" t="n">
        <f aca="false">MONTH(B8)</f>
        <v>6</v>
      </c>
      <c r="E8" s="84" t="n">
        <v>0.0046</v>
      </c>
      <c r="F8" s="19" t="n">
        <v>0.0058</v>
      </c>
      <c r="G8" s="19" t="n">
        <v>0.0044</v>
      </c>
      <c r="H8" s="19" t="n">
        <v>0.0054</v>
      </c>
      <c r="I8" s="85" t="n">
        <f aca="false">(H8/E8)-1</f>
        <v>0.173913043478261</v>
      </c>
      <c r="J8" s="84" t="n">
        <v>12.9074</v>
      </c>
      <c r="K8" s="19" t="n">
        <v>13.0432</v>
      </c>
      <c r="L8" s="19" t="n">
        <v>12.414</v>
      </c>
      <c r="M8" s="19" t="n">
        <v>12.936</v>
      </c>
      <c r="N8" s="85" t="n">
        <f aca="false">(M8/J8)-1</f>
        <v>0.00221578319413673</v>
      </c>
      <c r="O8" s="86" t="n">
        <v>1</v>
      </c>
      <c r="P8" s="81" t="n">
        <f aca="false">IF(ISBLANK(A8),1,0)</f>
        <v>0</v>
      </c>
      <c r="Q8" s="2"/>
      <c r="R8" s="3" t="n">
        <v>2015</v>
      </c>
      <c r="S8" s="87" t="n">
        <f aca="false">IFERROR(SUMIFS(E:E,P:P,0,C:C,R8)/COUNTIFS(P:P,0,C:C,R8),0)</f>
        <v>267.588333333333</v>
      </c>
      <c r="T8" s="88" t="n">
        <f aca="false">IFERROR(S8/S7-1,0)</f>
        <v>-0.500357888621912</v>
      </c>
      <c r="U8" s="87" t="n">
        <f aca="false">SUMIFS(E:E,C:C,R8,D:D,1)</f>
        <v>322.31</v>
      </c>
      <c r="V8" s="87" t="n">
        <f aca="false">SUMIFS(H:H,C:C,R8,D:D,12)</f>
        <v>429.02</v>
      </c>
      <c r="W8" s="88" t="n">
        <f aca="false">IFERROR(V8/U8-1,0)</f>
        <v>0.331078775092302</v>
      </c>
      <c r="Y8" s="3" t="n">
        <v>6</v>
      </c>
      <c r="Z8" s="87" t="n">
        <f aca="false">IFERROR(SUMIFS(E:E,P:P,0,D:D,Y8,O:O,0)/COUNTIFS(P:P,0,D:D,Y8,O:O,0),0)</f>
        <v>19233.792025</v>
      </c>
      <c r="AA8" s="88" t="n">
        <f aca="false">IFERROR(Z8/Z7-1,0)</f>
        <v>-0.0864745992623602</v>
      </c>
      <c r="AC8" s="3" t="n">
        <v>2015</v>
      </c>
      <c r="AD8" s="87" t="n">
        <f aca="false">IFERROR(SUMIFS(J:J,P:P,0,C:C,AC8)/COUNTIFS(P:P,0,C:C,AC8),0)</f>
        <v>15.763295</v>
      </c>
      <c r="AE8" s="88" t="n">
        <f aca="false">IFERROR(AD8/AD7-1,0)</f>
        <v>0.191612679328979</v>
      </c>
      <c r="AF8" s="87" t="n">
        <f aca="false">SUMIFS(J:J,C:C,AC8,D:D,1)</f>
        <v>14.7391</v>
      </c>
      <c r="AG8" s="87" t="n">
        <f aca="false">SUMIFS(M:M,C:C,AC8,D:D,12)</f>
        <v>17.2146</v>
      </c>
      <c r="AH8" s="88" t="n">
        <f aca="false">IFERROR(AG8/AF8-1,0)</f>
        <v>0.167954624095094</v>
      </c>
      <c r="AJ8" s="3" t="n">
        <v>6</v>
      </c>
      <c r="AK8" s="87" t="n">
        <f aca="false">IFERROR(SUMIFS(J:J,P:P,0,D:D,AJ8)/COUNTIFS(P:P,0,D:D,AJ8),0)</f>
        <v>16.8560986666667</v>
      </c>
      <c r="AL8" s="88" t="n">
        <f aca="false">IFERROR(AK8/AK7-1,0)</f>
        <v>0.00777822950296936</v>
      </c>
    </row>
    <row r="9" customFormat="false" ht="12.8" hidden="false" customHeight="false" outlineLevel="0" collapsed="false">
      <c r="A9" s="81" t="n">
        <v>1277942400</v>
      </c>
      <c r="B9" s="82" t="n">
        <f aca="false">IF(P9,EDATE(B8,1),(A9/(24*60*60))+DATE(1970,1,1))</f>
        <v>40360</v>
      </c>
      <c r="C9" s="83" t="n">
        <f aca="false">YEAR(B9)</f>
        <v>2010</v>
      </c>
      <c r="D9" s="83" t="n">
        <f aca="false">MONTH(B9)</f>
        <v>7</v>
      </c>
      <c r="E9" s="84" t="n">
        <v>0.0055</v>
      </c>
      <c r="F9" s="19" t="n">
        <v>0.09307</v>
      </c>
      <c r="G9" s="19" t="n">
        <v>0.0055</v>
      </c>
      <c r="H9" s="19" t="n">
        <v>0.06785</v>
      </c>
      <c r="I9" s="85" t="n">
        <f aca="false">(H9/E9)-1</f>
        <v>11.3363636363636</v>
      </c>
      <c r="J9" s="84" t="n">
        <v>12.936</v>
      </c>
      <c r="K9" s="19" t="n">
        <v>13.1703</v>
      </c>
      <c r="L9" s="19" t="n">
        <v>12.6083</v>
      </c>
      <c r="M9" s="19" t="n">
        <v>12.6473</v>
      </c>
      <c r="N9" s="85" t="n">
        <f aca="false">(M9/J9)-1</f>
        <v>-0.022317563388992</v>
      </c>
      <c r="O9" s="86" t="n">
        <v>1</v>
      </c>
      <c r="P9" s="81" t="n">
        <f aca="false">IF(ISBLANK(A9),1,0)</f>
        <v>0</v>
      </c>
      <c r="Q9" s="2"/>
      <c r="R9" s="3" t="n">
        <v>2016</v>
      </c>
      <c r="S9" s="87" t="n">
        <f aca="false">IFERROR(SUMIFS(E:E,P:P,0,C:C,R9)/COUNTIFS(P:P,0,C:C,R9),0)</f>
        <v>545.587291666667</v>
      </c>
      <c r="T9" s="88" t="n">
        <f aca="false">IFERROR(S9/S8-1,0)</f>
        <v>1.0389053770406</v>
      </c>
      <c r="U9" s="87" t="n">
        <f aca="false">SUMIFS(E:E,C:C,R9,D:D,1)</f>
        <v>429.17</v>
      </c>
      <c r="V9" s="87" t="n">
        <f aca="false">SUMIFS(H:H,C:C,R9,D:D,12)</f>
        <v>970.4175</v>
      </c>
      <c r="W9" s="88" t="n">
        <f aca="false">IFERROR(V9/U9-1,0)</f>
        <v>1.26114942796561</v>
      </c>
      <c r="Y9" s="3" t="n">
        <v>7</v>
      </c>
      <c r="Z9" s="87" t="n">
        <f aca="false">IFERROR(SUMIFS(E:E,P:P,0,D:D,Y9,O:O,0)/COUNTIFS(P:P,0,D:D,Y9,O:O,0),0)</f>
        <v>17789.75125</v>
      </c>
      <c r="AA9" s="88" t="n">
        <f aca="false">IFERROR(Z9/Z8-1,0)</f>
        <v>-0.0750783190918899</v>
      </c>
      <c r="AC9" s="3" t="n">
        <v>2016</v>
      </c>
      <c r="AD9" s="87" t="n">
        <f aca="false">IFERROR(SUMIFS(J:J,P:P,0,C:C,AC9)/COUNTIFS(P:P,0,C:C,AC9),0)</f>
        <v>18.4091175</v>
      </c>
      <c r="AE9" s="88" t="n">
        <f aca="false">IFERROR(AD9/AD8-1,0)</f>
        <v>0.167847045938048</v>
      </c>
      <c r="AF9" s="87" t="n">
        <f aca="false">SUMIFS(J:J,C:C,AC9,D:D,1)</f>
        <v>17.2146</v>
      </c>
      <c r="AG9" s="87" t="n">
        <f aca="false">SUMIFS(M:M,C:C,AC9,D:D,12)</f>
        <v>20.7213</v>
      </c>
      <c r="AH9" s="88" t="n">
        <f aca="false">IFERROR(AG9/AF9-1,0)</f>
        <v>0.203704994597609</v>
      </c>
      <c r="AJ9" s="3" t="n">
        <v>7</v>
      </c>
      <c r="AK9" s="87" t="n">
        <f aca="false">IFERROR(SUMIFS(J:J,P:P,0,D:D,AJ9)/COUNTIFS(P:P,0,D:D,AJ9),0)</f>
        <v>16.8965626666667</v>
      </c>
      <c r="AL9" s="88" t="n">
        <f aca="false">IFERROR(AK9/AK8-1,0)</f>
        <v>0.00240055547847629</v>
      </c>
    </row>
    <row r="10" customFormat="false" ht="12.8" hidden="false" customHeight="false" outlineLevel="0" collapsed="false">
      <c r="A10" s="81" t="n">
        <v>1280620800</v>
      </c>
      <c r="B10" s="82" t="n">
        <f aca="false">IF(P10,EDATE(B9,1),(A10/(24*60*60))+DATE(1970,1,1))</f>
        <v>40391</v>
      </c>
      <c r="C10" s="83" t="n">
        <f aca="false">YEAR(B10)</f>
        <v>2010</v>
      </c>
      <c r="D10" s="83" t="n">
        <f aca="false">MONTH(B10)</f>
        <v>8</v>
      </c>
      <c r="E10" s="84" t="n">
        <v>0.061</v>
      </c>
      <c r="F10" s="19" t="n">
        <v>0.0769</v>
      </c>
      <c r="G10" s="19" t="n">
        <v>0.03211</v>
      </c>
      <c r="H10" s="19" t="n">
        <v>0.06</v>
      </c>
      <c r="I10" s="85" t="n">
        <f aca="false">(H10/E10)-1</f>
        <v>-0.0163934426229508</v>
      </c>
      <c r="J10" s="84" t="n">
        <v>12.6473</v>
      </c>
      <c r="K10" s="19" t="n">
        <v>13.2609</v>
      </c>
      <c r="L10" s="19" t="n">
        <v>12.4776</v>
      </c>
      <c r="M10" s="19" t="n">
        <v>13.1945</v>
      </c>
      <c r="N10" s="85" t="n">
        <f aca="false">(M10/J10)-1</f>
        <v>0.0432661516687356</v>
      </c>
      <c r="O10" s="86" t="n">
        <v>1</v>
      </c>
      <c r="P10" s="81" t="n">
        <f aca="false">IF(ISBLANK(A10),1,0)</f>
        <v>0</v>
      </c>
      <c r="Q10" s="2"/>
      <c r="R10" s="3" t="n">
        <v>2017</v>
      </c>
      <c r="S10" s="87" t="n">
        <f aca="false">IFERROR(SUMIFS(E:E,P:P,0,C:C,R10)/COUNTIFS(P:P,0,C:C,R10),0)</f>
        <v>3222.29102083333</v>
      </c>
      <c r="T10" s="88" t="n">
        <f aca="false">IFERROR(S10/S9-1,0)</f>
        <v>4.90609618305045</v>
      </c>
      <c r="U10" s="87" t="n">
        <f aca="false">SUMIFS(E:E,C:C,R10,D:D,1)</f>
        <v>970.7525</v>
      </c>
      <c r="V10" s="87" t="n">
        <f aca="false">SUMIFS(H:H,C:C,R10,D:D,12)</f>
        <v>13888.3225</v>
      </c>
      <c r="W10" s="88" t="n">
        <f aca="false">IFERROR(V10/U10-1,0)</f>
        <v>13.3067594469239</v>
      </c>
      <c r="Y10" s="3" t="n">
        <v>8</v>
      </c>
      <c r="Z10" s="87" t="n">
        <f aca="false">IFERROR(SUMIFS(E:E,P:P,0,D:D,Y10,O:O,0)/COUNTIFS(P:P,0,D:D,Y10,O:O,0),0)</f>
        <v>19163.637825</v>
      </c>
      <c r="AA10" s="88" t="n">
        <f aca="false">IFERROR(Z10/Z9-1,0)</f>
        <v>0.0772291054378853</v>
      </c>
      <c r="AC10" s="3" t="n">
        <v>2017</v>
      </c>
      <c r="AD10" s="87" t="n">
        <f aca="false">IFERROR(SUMIFS(J:J,P:P,0,C:C,AC10)/COUNTIFS(P:P,0,C:C,AC10),0)</f>
        <v>18.95572</v>
      </c>
      <c r="AE10" s="88" t="n">
        <f aca="false">IFERROR(AD10/AD9-1,0)</f>
        <v>0.0296919447659563</v>
      </c>
      <c r="AF10" s="87" t="n">
        <f aca="false">SUMIFS(J:J,C:C,AC10,D:D,1)</f>
        <v>20.7213</v>
      </c>
      <c r="AG10" s="87" t="n">
        <f aca="false">SUMIFS(M:M,C:C,AC10,D:D,12)</f>
        <v>19.64023</v>
      </c>
      <c r="AH10" s="88" t="n">
        <f aca="false">IFERROR(AG10/AF10-1,0)</f>
        <v>-0.0521719197154619</v>
      </c>
      <c r="AJ10" s="3" t="n">
        <v>8</v>
      </c>
      <c r="AK10" s="87" t="n">
        <f aca="false">IFERROR(SUMIFS(J:J,P:P,0,D:D,AJ10)/COUNTIFS(P:P,0,D:D,AJ10),0)</f>
        <v>16.7937613333333</v>
      </c>
      <c r="AL10" s="88" t="n">
        <f aca="false">IFERROR(AK10/AK9-1,0)</f>
        <v>-0.00608415660400208</v>
      </c>
    </row>
    <row r="11" customFormat="false" ht="12.8" hidden="false" customHeight="false" outlineLevel="0" collapsed="false">
      <c r="A11" s="81" t="n">
        <v>1283299200</v>
      </c>
      <c r="B11" s="82" t="n">
        <f aca="false">IF(P11,EDATE(B10,1),(A11/(24*60*60))+DATE(1970,1,1))</f>
        <v>40422</v>
      </c>
      <c r="C11" s="83" t="n">
        <f aca="false">YEAR(B11)</f>
        <v>2010</v>
      </c>
      <c r="D11" s="83" t="n">
        <f aca="false">MONTH(B11)</f>
        <v>9</v>
      </c>
      <c r="E11" s="84" t="n">
        <v>0.062</v>
      </c>
      <c r="F11" s="19" t="n">
        <v>0.175</v>
      </c>
      <c r="G11" s="19" t="n">
        <v>0.05761</v>
      </c>
      <c r="H11" s="19" t="n">
        <v>0.0619</v>
      </c>
      <c r="I11" s="85" t="n">
        <f aca="false">(H11/E11)-1</f>
        <v>-0.00161290322580654</v>
      </c>
      <c r="J11" s="84" t="n">
        <v>13.1945</v>
      </c>
      <c r="K11" s="19" t="n">
        <v>13.2151</v>
      </c>
      <c r="L11" s="19" t="n">
        <v>12.437</v>
      </c>
      <c r="M11" s="19" t="n">
        <v>12.5908</v>
      </c>
      <c r="N11" s="85" t="n">
        <f aca="false">(M11/J11)-1</f>
        <v>-0.0457539126151048</v>
      </c>
      <c r="O11" s="86" t="n">
        <v>1</v>
      </c>
      <c r="P11" s="81" t="n">
        <f aca="false">IF(ISBLANK(A11),1,0)</f>
        <v>0</v>
      </c>
      <c r="Q11" s="2"/>
      <c r="R11" s="3" t="n">
        <v>2018</v>
      </c>
      <c r="S11" s="87" t="n">
        <f aca="false">IFERROR(SUMIFS(E:E,P:P,0,C:C,R11)/COUNTIFS(P:P,0,C:C,R11),0)</f>
        <v>7994.14458333333</v>
      </c>
      <c r="T11" s="88" t="n">
        <f aca="false">IFERROR(S11/S10-1,0)</f>
        <v>1.48088845223729</v>
      </c>
      <c r="U11" s="87" t="n">
        <f aca="false">SUMIFS(E:E,C:C,R11,D:D,1)</f>
        <v>13888.35</v>
      </c>
      <c r="V11" s="87" t="n">
        <f aca="false">SUMIFS(H:H,C:C,R11,D:D,12)</f>
        <v>3692.3525</v>
      </c>
      <c r="W11" s="88" t="n">
        <f aca="false">IFERROR(V11/U11-1,0)</f>
        <v>-0.73414030464382</v>
      </c>
      <c r="Y11" s="3" t="n">
        <v>9</v>
      </c>
      <c r="Z11" s="87" t="n">
        <f aca="false">IFERROR(SUMIFS(E:E,P:P,0,D:D,Y11,O:O,0)/COUNTIFS(P:P,0,D:D,Y11,O:O,0),0)</f>
        <v>18594.582</v>
      </c>
      <c r="AA11" s="88" t="n">
        <f aca="false">IFERROR(Z11/Z10-1,0)</f>
        <v>-0.0296945616587283</v>
      </c>
      <c r="AC11" s="3" t="n">
        <v>2018</v>
      </c>
      <c r="AD11" s="87" t="n">
        <f aca="false">IFERROR(SUMIFS(J:J,P:P,0,C:C,AC11)/COUNTIFS(P:P,0,C:C,AC11),0)</f>
        <v>19.2401508333333</v>
      </c>
      <c r="AE11" s="88" t="n">
        <f aca="false">IFERROR(AD11/AD10-1,0)</f>
        <v>0.0150050134383359</v>
      </c>
      <c r="AF11" s="87" t="n">
        <f aca="false">SUMIFS(J:J,C:C,AC11,D:D,1)</f>
        <v>19.64023</v>
      </c>
      <c r="AG11" s="87" t="n">
        <f aca="false">SUMIFS(M:M,C:C,AC11,D:D,12)</f>
        <v>19.66788</v>
      </c>
      <c r="AH11" s="88" t="n">
        <f aca="false">IFERROR(AG11/AF11-1,0)</f>
        <v>0.00140782465378475</v>
      </c>
      <c r="AJ11" s="3" t="n">
        <v>9</v>
      </c>
      <c r="AK11" s="87" t="n">
        <f aca="false">IFERROR(SUMIFS(J:J,P:P,0,D:D,AJ11)/COUNTIFS(P:P,0,D:D,AJ11),0)</f>
        <v>17.097354</v>
      </c>
      <c r="AL11" s="88" t="n">
        <f aca="false">IFERROR(AK11/AK10-1,0)</f>
        <v>0.0180777052049725</v>
      </c>
    </row>
    <row r="12" customFormat="false" ht="12.8" hidden="false" customHeight="false" outlineLevel="0" collapsed="false">
      <c r="A12" s="81" t="n">
        <v>1285891200</v>
      </c>
      <c r="B12" s="82" t="n">
        <f aca="false">IF(P12,EDATE(B11,1),(A12/(24*60*60))+DATE(1970,1,1))</f>
        <v>40452</v>
      </c>
      <c r="C12" s="83" t="n">
        <f aca="false">YEAR(B12)</f>
        <v>2010</v>
      </c>
      <c r="D12" s="83" t="n">
        <f aca="false">MONTH(B12)</f>
        <v>10</v>
      </c>
      <c r="E12" s="84" t="n">
        <v>0.06189</v>
      </c>
      <c r="F12" s="19" t="n">
        <v>0.199</v>
      </c>
      <c r="G12" s="19" t="n">
        <v>0.01</v>
      </c>
      <c r="H12" s="19" t="n">
        <v>0.1925</v>
      </c>
      <c r="I12" s="85" t="n">
        <f aca="false">(H12/E12)-1</f>
        <v>2.11035708515107</v>
      </c>
      <c r="J12" s="84" t="n">
        <v>12.5908</v>
      </c>
      <c r="K12" s="19" t="n">
        <v>12.6252</v>
      </c>
      <c r="L12" s="19" t="n">
        <v>12.2617</v>
      </c>
      <c r="M12" s="19" t="n">
        <v>12.3454</v>
      </c>
      <c r="N12" s="85" t="n">
        <f aca="false">(M12/J12)-1</f>
        <v>-0.0194904215776599</v>
      </c>
      <c r="O12" s="86" t="n">
        <v>1</v>
      </c>
      <c r="P12" s="81" t="n">
        <f aca="false">IF(ISBLANK(A12),1,0)</f>
        <v>0</v>
      </c>
      <c r="Q12" s="2"/>
      <c r="R12" s="3" t="n">
        <v>2019</v>
      </c>
      <c r="S12" s="87" t="n">
        <f aca="false">IFERROR(SUMIFS(E:E,P:P,0,C:C,R12)/COUNTIFS(P:P,0,C:C,R12),0)</f>
        <v>7023.3575</v>
      </c>
      <c r="T12" s="88" t="n">
        <f aca="false">IFERROR(S12/S11-1,0)</f>
        <v>-0.121437268642512</v>
      </c>
      <c r="U12" s="87" t="n">
        <f aca="false">SUMIFS(E:E,C:C,R12,D:D,1)</f>
        <v>3692.905</v>
      </c>
      <c r="V12" s="87" t="n">
        <f aca="false">SUMIFS(H:H,C:C,R12,D:D,12)</f>
        <v>7167.07</v>
      </c>
      <c r="W12" s="88" t="n">
        <f aca="false">IFERROR(V12/U12-1,0)</f>
        <v>0.940767498757753</v>
      </c>
      <c r="Y12" s="3" t="n">
        <v>10</v>
      </c>
      <c r="Z12" s="87" t="n">
        <f aca="false">IFERROR(SUMIFS(E:E,P:P,0,D:D,Y12,O:O,0)/COUNTIFS(P:P,0,D:D,Y12,O:O,0),0)</f>
        <v>18439.65575</v>
      </c>
      <c r="AA12" s="88" t="n">
        <f aca="false">IFERROR(Z12/Z11-1,0)</f>
        <v>-0.00833179525089645</v>
      </c>
      <c r="AC12" s="3" t="n">
        <v>2019</v>
      </c>
      <c r="AD12" s="87" t="n">
        <f aca="false">IFERROR(SUMIFS(J:J,P:P,0,C:C,AC12)/COUNTIFS(P:P,0,C:C,AC12),0)</f>
        <v>19.4020533333333</v>
      </c>
      <c r="AE12" s="88" t="n">
        <f aca="false">IFERROR(AD12/AD11-1,0)</f>
        <v>0.0084148248837792</v>
      </c>
      <c r="AF12" s="87" t="n">
        <f aca="false">SUMIFS(J:J,C:C,AC12,D:D,1)</f>
        <v>19.66788</v>
      </c>
      <c r="AG12" s="87" t="n">
        <f aca="false">SUMIFS(M:M,C:C,AC12,D:D,12)</f>
        <v>18.88267</v>
      </c>
      <c r="AH12" s="88" t="n">
        <f aca="false">IFERROR(AG12/AF12-1,0)</f>
        <v>-0.0399234691283452</v>
      </c>
      <c r="AJ12" s="3" t="n">
        <v>10</v>
      </c>
      <c r="AK12" s="87" t="n">
        <f aca="false">IFERROR(SUMIFS(J:J,P:P,0,D:D,AJ12)/COUNTIFS(P:P,0,D:D,AJ12),0)</f>
        <v>17.248288</v>
      </c>
      <c r="AL12" s="88" t="n">
        <f aca="false">IFERROR(AK12/AK11-1,0)</f>
        <v>0.00882791571140196</v>
      </c>
    </row>
    <row r="13" customFormat="false" ht="12.8" hidden="false" customHeight="false" outlineLevel="0" collapsed="false">
      <c r="A13" s="81" t="n">
        <v>1288569600</v>
      </c>
      <c r="B13" s="82" t="n">
        <f aca="false">IF(P13,EDATE(B12,1),(A13/(24*60*60))+DATE(1970,1,1))</f>
        <v>40483</v>
      </c>
      <c r="C13" s="83" t="n">
        <f aca="false">YEAR(B13)</f>
        <v>2010</v>
      </c>
      <c r="D13" s="83" t="n">
        <f aca="false">MONTH(B13)</f>
        <v>11</v>
      </c>
      <c r="E13" s="84" t="n">
        <v>0.1925</v>
      </c>
      <c r="F13" s="19" t="n">
        <v>0.5</v>
      </c>
      <c r="G13" s="19" t="n">
        <v>0.125</v>
      </c>
      <c r="H13" s="19" t="n">
        <v>0.2082</v>
      </c>
      <c r="I13" s="85" t="n">
        <f aca="false">(H13/E13)-1</f>
        <v>0.0815584415584416</v>
      </c>
      <c r="J13" s="84" t="n">
        <v>12.3454</v>
      </c>
      <c r="K13" s="19" t="n">
        <v>12.5956</v>
      </c>
      <c r="L13" s="19" t="n">
        <v>12.17</v>
      </c>
      <c r="M13" s="19" t="n">
        <v>12.4834</v>
      </c>
      <c r="N13" s="85" t="n">
        <f aca="false">(M13/J13)-1</f>
        <v>0.0111782526285094</v>
      </c>
      <c r="O13" s="86" t="n">
        <v>1</v>
      </c>
      <c r="P13" s="81" t="n">
        <f aca="false">IF(ISBLANK(A13),1,0)</f>
        <v>0</v>
      </c>
      <c r="Q13" s="2"/>
      <c r="R13" s="3" t="n">
        <v>2020</v>
      </c>
      <c r="S13" s="87" t="n">
        <f aca="false">IFERROR(SUMIFS(E:E,P:P,0,C:C,R13)/COUNTIFS(P:P,0,C:C,R13),0)</f>
        <v>10497.8064583333</v>
      </c>
      <c r="T13" s="88" t="n">
        <f aca="false">IFERROR(S13/S12-1,0)</f>
        <v>0.494699146146744</v>
      </c>
      <c r="U13" s="87" t="n">
        <f aca="false">SUMIFS(E:E,C:C,R13,D:D,1)</f>
        <v>7164.9025</v>
      </c>
      <c r="V13" s="87" t="n">
        <f aca="false">SUMIFS(H:H,C:C,R13,D:D,12)</f>
        <v>28980.4525</v>
      </c>
      <c r="W13" s="88" t="n">
        <f aca="false">IFERROR(V13/U13-1,0)</f>
        <v>3.04477974403699</v>
      </c>
      <c r="Y13" s="3" t="n">
        <v>11</v>
      </c>
      <c r="Z13" s="87" t="n">
        <f aca="false">IFERROR(SUMIFS(E:E,P:P,0,D:D,Y13,O:O,0)/COUNTIFS(P:P,0,D:D,Y13,O:O,0),0)</f>
        <v>22346.7855</v>
      </c>
      <c r="AA13" s="88" t="n">
        <f aca="false">IFERROR(Z13/Z12-1,0)</f>
        <v>0.211887347734244</v>
      </c>
      <c r="AC13" s="3" t="n">
        <v>2020</v>
      </c>
      <c r="AD13" s="87" t="n">
        <f aca="false">IFERROR(SUMIFS(J:J,P:P,0,C:C,AC13)/COUNTIFS(P:P,0,C:C,AC13),0)</f>
        <v>21.496145</v>
      </c>
      <c r="AE13" s="88" t="n">
        <f aca="false">IFERROR(AD13/AD12-1,0)</f>
        <v>0.107931445743887</v>
      </c>
      <c r="AF13" s="87" t="n">
        <f aca="false">SUMIFS(J:J,C:C,AC13,D:D,1)</f>
        <v>18.88267</v>
      </c>
      <c r="AG13" s="87" t="n">
        <f aca="false">SUMIFS(M:M,C:C,AC13,D:D,12)</f>
        <v>19.94421</v>
      </c>
      <c r="AH13" s="88" t="n">
        <f aca="false">IFERROR(AG13/AF13-1,0)</f>
        <v>0.0562176853167482</v>
      </c>
      <c r="AJ13" s="3" t="n">
        <v>11</v>
      </c>
      <c r="AK13" s="87" t="n">
        <f aca="false">IFERROR(SUMIFS(J:J,P:P,0,D:D,AJ13)/COUNTIFS(P:P,0,D:D,AJ13),0)</f>
        <v>17.2634006666667</v>
      </c>
      <c r="AL13" s="88" t="n">
        <f aca="false">IFERROR(AK13/AK12-1,0)</f>
        <v>0.000876183576402845</v>
      </c>
    </row>
    <row r="14" customFormat="false" ht="12.8" hidden="false" customHeight="false" outlineLevel="0" collapsed="false">
      <c r="A14" s="81" t="n">
        <v>1291161600</v>
      </c>
      <c r="B14" s="82" t="n">
        <f aca="false">IF(P14,EDATE(B13,1),(A14/(24*60*60))+DATE(1970,1,1))</f>
        <v>40513</v>
      </c>
      <c r="C14" s="83" t="n">
        <f aca="false">YEAR(B14)</f>
        <v>2010</v>
      </c>
      <c r="D14" s="83" t="n">
        <f aca="false">MONTH(B14)</f>
        <v>12</v>
      </c>
      <c r="E14" s="84" t="n">
        <v>0.2095</v>
      </c>
      <c r="F14" s="19" t="n">
        <v>0.301</v>
      </c>
      <c r="G14" s="19" t="n">
        <v>0.1701</v>
      </c>
      <c r="H14" s="19" t="n">
        <v>0.3</v>
      </c>
      <c r="I14" s="85" t="n">
        <f aca="false">(H14/E14)-1</f>
        <v>0.431980906921241</v>
      </c>
      <c r="J14" s="84" t="n">
        <v>12.4834</v>
      </c>
      <c r="K14" s="19" t="n">
        <v>12.5325</v>
      </c>
      <c r="L14" s="19" t="n">
        <v>12.2881</v>
      </c>
      <c r="M14" s="19" t="n">
        <v>12.3397</v>
      </c>
      <c r="N14" s="85" t="n">
        <f aca="false">(M14/J14)-1</f>
        <v>-0.0115112869891215</v>
      </c>
      <c r="O14" s="86" t="n">
        <v>1</v>
      </c>
      <c r="P14" s="81" t="n">
        <f aca="false">IF(ISBLANK(A14),1,0)</f>
        <v>0</v>
      </c>
      <c r="Q14" s="2"/>
      <c r="R14" s="3" t="n">
        <v>2021</v>
      </c>
      <c r="S14" s="87" t="n">
        <f aca="false">IFERROR(SUMIFS(E:E,P:P,0,C:C,R14)/COUNTIFS(P:P,0,C:C,R14),0)</f>
        <v>45587.17875</v>
      </c>
      <c r="T14" s="88" t="n">
        <f aca="false">IFERROR(S14/S13-1,0)</f>
        <v>3.34254326662806</v>
      </c>
      <c r="U14" s="87" t="n">
        <f aca="false">SUMIFS(E:E,C:C,R14,D:D,1)</f>
        <v>28976.325</v>
      </c>
      <c r="V14" s="87" t="n">
        <f aca="false">SUMIFS(H:H,C:C,R14,D:D,12)</f>
        <v>46195.56</v>
      </c>
      <c r="W14" s="88" t="n">
        <f aca="false">IFERROR(V14/U14-1,0)</f>
        <v>0.594251859060802</v>
      </c>
      <c r="Y14" s="3" t="n">
        <v>12</v>
      </c>
      <c r="Z14" s="87" t="n">
        <f aca="false">IFERROR(SUMIFS(E:E,P:P,0,D:D,Y14,O:O,0)/COUNTIFS(P:P,0,D:D,Y14,O:O,0),0)</f>
        <v>25065.66525</v>
      </c>
      <c r="AA14" s="88" t="n">
        <f aca="false">IFERROR(Z14/Z13-1,0)</f>
        <v>0.121667599574892</v>
      </c>
      <c r="AC14" s="3" t="n">
        <v>2021</v>
      </c>
      <c r="AD14" s="87" t="n">
        <f aca="false">IFERROR(SUMIFS(J:J,P:P,0,C:C,AC14)/COUNTIFS(P:P,0,C:C,AC14),0)</f>
        <v>20.3692116666667</v>
      </c>
      <c r="AE14" s="88" t="n">
        <f aca="false">IFERROR(AD14/AD13-1,0)</f>
        <v>-0.0524249037831356</v>
      </c>
      <c r="AF14" s="87" t="n">
        <f aca="false">SUMIFS(J:J,C:C,AC14,D:D,1)</f>
        <v>19.89394</v>
      </c>
      <c r="AG14" s="87" t="n">
        <f aca="false">SUMIFS(M:M,C:C,AC14,D:D,12)</f>
        <v>20.50191</v>
      </c>
      <c r="AH14" s="88" t="n">
        <f aca="false">IFERROR(AG14/AF14-1,0)</f>
        <v>0.0305605626638061</v>
      </c>
      <c r="AJ14" s="3" t="n">
        <v>12</v>
      </c>
      <c r="AK14" s="87" t="n">
        <f aca="false">IFERROR(SUMIFS(J:J,P:P,0,D:D,AJ14)/COUNTIFS(P:P,0,D:D,AJ14),0)</f>
        <v>17.3563826666667</v>
      </c>
      <c r="AL14" s="88" t="n">
        <f aca="false">IFERROR(AK14/AK13-1,0)</f>
        <v>0.00538607669458391</v>
      </c>
    </row>
    <row r="15" customFormat="false" ht="12.8" hidden="false" customHeight="false" outlineLevel="0" collapsed="false">
      <c r="A15" s="81" t="n">
        <v>1293840000</v>
      </c>
      <c r="B15" s="82" t="n">
        <f aca="false">IF(P15,EDATE(B14,1),(A15/(24*60*60))+DATE(1970,1,1))</f>
        <v>40544</v>
      </c>
      <c r="C15" s="83" t="n">
        <f aca="false">YEAR(B15)</f>
        <v>2011</v>
      </c>
      <c r="D15" s="83" t="n">
        <f aca="false">MONTH(B15)</f>
        <v>1</v>
      </c>
      <c r="E15" s="84" t="n">
        <v>0.292</v>
      </c>
      <c r="F15" s="19" t="n">
        <v>0.95</v>
      </c>
      <c r="G15" s="19" t="n">
        <v>0.289</v>
      </c>
      <c r="H15" s="19" t="n">
        <v>0.55</v>
      </c>
      <c r="I15" s="85" t="n">
        <f aca="false">(H15/E15)-1</f>
        <v>0.883561643835617</v>
      </c>
      <c r="J15" s="84" t="n">
        <v>12.3397</v>
      </c>
      <c r="K15" s="19" t="n">
        <v>12.3397</v>
      </c>
      <c r="L15" s="19" t="n">
        <v>11.9422</v>
      </c>
      <c r="M15" s="19" t="n">
        <v>12.1175</v>
      </c>
      <c r="N15" s="85" t="n">
        <f aca="false">(M15/J15)-1</f>
        <v>-0.0180069207517202</v>
      </c>
      <c r="O15" s="86" t="n">
        <v>1</v>
      </c>
      <c r="P15" s="81" t="n">
        <f aca="false">IF(ISBLANK(A15),1,0)</f>
        <v>0</v>
      </c>
      <c r="Q15" s="2"/>
      <c r="R15" s="3" t="n">
        <v>2022</v>
      </c>
      <c r="S15" s="87" t="n">
        <f aca="false">IFERROR(SUMIFS(E:E,P:P,0,C:C,R15)/COUNTIFS(P:P,0,C:C,R15),0)</f>
        <v>30274.94</v>
      </c>
      <c r="T15" s="88" t="n">
        <f aca="false">IFERROR(S15/S14-1,0)</f>
        <v>-0.335889150630976</v>
      </c>
      <c r="U15" s="87" t="n">
        <f aca="false">SUMIFS(E:E,C:C,R15,D:D,1)</f>
        <v>46252.09</v>
      </c>
      <c r="V15" s="87" t="n">
        <f aca="false">SUMIFS(H:H,C:C,R15,D:D,12)</f>
        <v>16528.89</v>
      </c>
      <c r="W15" s="88" t="n">
        <f aca="false">IFERROR(V15/U15-1,0)</f>
        <v>-0.642634743640774</v>
      </c>
      <c r="AC15" s="3" t="n">
        <v>2022</v>
      </c>
      <c r="AD15" s="87" t="n">
        <f aca="false">IFERROR(SUMIFS(J:J,P:P,0,C:C,AC15)/COUNTIFS(P:P,0,C:C,AC15),0)</f>
        <v>20.10665</v>
      </c>
      <c r="AE15" s="88" t="n">
        <f aca="false">IFERROR(AD15/AD14-1,0)</f>
        <v>-0.0128901241227878</v>
      </c>
      <c r="AF15" s="87" t="n">
        <f aca="false">SUMIFS(J:J,C:C,AC15,D:D,1)</f>
        <v>20.4906</v>
      </c>
      <c r="AG15" s="87" t="n">
        <f aca="false">SUMIFS(M:M,C:C,AC15,D:D,12)</f>
        <v>19.4631</v>
      </c>
      <c r="AH15" s="88" t="n">
        <f aca="false">IFERROR(AG15/AF15-1,0)</f>
        <v>-0.0501449445111417</v>
      </c>
    </row>
    <row r="16" customFormat="false" ht="12.8" hidden="false" customHeight="false" outlineLevel="0" collapsed="false">
      <c r="A16" s="81" t="n">
        <v>1296518400</v>
      </c>
      <c r="B16" s="82" t="n">
        <f aca="false">IF(P16,EDATE(B15,1),(A16/(24*60*60))+DATE(1970,1,1))</f>
        <v>40575</v>
      </c>
      <c r="C16" s="83" t="n">
        <f aca="false">YEAR(B16)</f>
        <v>2011</v>
      </c>
      <c r="D16" s="83" t="n">
        <f aca="false">MONTH(B16)</f>
        <v>2</v>
      </c>
      <c r="E16" s="84" t="n">
        <v>0.5451</v>
      </c>
      <c r="F16" s="19" t="n">
        <v>1.1</v>
      </c>
      <c r="G16" s="19" t="n">
        <v>0.52011</v>
      </c>
      <c r="H16" s="19" t="n">
        <v>0.86</v>
      </c>
      <c r="I16" s="85" t="n">
        <f aca="false">(H16/E16)-1</f>
        <v>0.57769216657494</v>
      </c>
      <c r="J16" s="84" t="n">
        <v>12.1175</v>
      </c>
      <c r="K16" s="19" t="n">
        <v>12.2385</v>
      </c>
      <c r="L16" s="19" t="n">
        <v>11.955</v>
      </c>
      <c r="M16" s="19" t="n">
        <v>12.098</v>
      </c>
      <c r="N16" s="85" t="n">
        <f aca="false">(M16/J16)-1</f>
        <v>-0.00160924283061681</v>
      </c>
      <c r="O16" s="86" t="n">
        <v>1</v>
      </c>
      <c r="P16" s="81" t="n">
        <f aca="false">IF(ISBLANK(A16),1,0)</f>
        <v>0</v>
      </c>
      <c r="Q16" s="2"/>
      <c r="R16" s="3" t="n">
        <v>2023</v>
      </c>
      <c r="S16" s="87" t="n">
        <f aca="false">IFERROR(SUMIFS(E:E,P:P,0,C:C,R16)/COUNTIFS(P:P,0,C:C,R16),0)</f>
        <v>27731.0333333333</v>
      </c>
      <c r="T16" s="88" t="n">
        <f aca="false">IFERROR(S16/S15-1,0)</f>
        <v>-0.0840268111734214</v>
      </c>
      <c r="U16" s="87" t="n">
        <f aca="false">SUMIFS(E:E,C:C,R16,D:D,1)</f>
        <v>16530.33</v>
      </c>
      <c r="V16" s="87" t="n">
        <f aca="false">SUMIFS(H:H,C:C,R16,D:D,12)</f>
        <v>42278.29</v>
      </c>
      <c r="W16" s="88" t="n">
        <f aca="false">IFERROR(V16/U16-1,0)</f>
        <v>1.55761923688154</v>
      </c>
      <c r="AC16" s="3" t="n">
        <v>2023</v>
      </c>
      <c r="AD16" s="87" t="n">
        <f aca="false">IFERROR(SUMIFS(J:J,P:P,0,C:C,AC16)/COUNTIFS(P:P,0,C:C,AC16),0)</f>
        <v>17.82999</v>
      </c>
      <c r="AE16" s="88" t="n">
        <f aca="false">IFERROR(AD16/AD15-1,0)</f>
        <v>-0.113229205262935</v>
      </c>
      <c r="AF16" s="87" t="n">
        <f aca="false">SUMIFS(J:J,C:C,AC16,D:D,1)</f>
        <v>19.4631</v>
      </c>
      <c r="AG16" s="87" t="n">
        <f aca="false">SUMIFS(M:M,C:C,AC16,D:D,12)</f>
        <v>16.9645</v>
      </c>
      <c r="AH16" s="88" t="n">
        <f aca="false">IFERROR(AG16/AF16-1,0)</f>
        <v>-0.128376260719002</v>
      </c>
    </row>
    <row r="17" customFormat="false" ht="12.8" hidden="false" customHeight="false" outlineLevel="0" collapsed="false">
      <c r="A17" s="81" t="n">
        <v>1298937600</v>
      </c>
      <c r="B17" s="82" t="n">
        <f aca="false">IF(P17,EDATE(B16,1),(A17/(24*60*60))+DATE(1970,1,1))</f>
        <v>40603</v>
      </c>
      <c r="C17" s="83" t="n">
        <f aca="false">YEAR(B17)</f>
        <v>2011</v>
      </c>
      <c r="D17" s="83" t="n">
        <f aca="false">MONTH(B17)</f>
        <v>3</v>
      </c>
      <c r="E17" s="84" t="n">
        <v>0.8601</v>
      </c>
      <c r="F17" s="19" t="n">
        <v>0.97</v>
      </c>
      <c r="G17" s="19" t="n">
        <v>0.70999</v>
      </c>
      <c r="H17" s="19" t="n">
        <v>0.78461</v>
      </c>
      <c r="I17" s="85" t="n">
        <f aca="false">(H17/E17)-1</f>
        <v>-0.0877688640855714</v>
      </c>
      <c r="J17" s="84" t="n">
        <v>12.098</v>
      </c>
      <c r="K17" s="19" t="n">
        <v>12.2223</v>
      </c>
      <c r="L17" s="19" t="n">
        <v>11.87505</v>
      </c>
      <c r="M17" s="19" t="n">
        <v>11.9024</v>
      </c>
      <c r="N17" s="85" t="n">
        <f aca="false">(M17/J17)-1</f>
        <v>-0.0161679616465532</v>
      </c>
      <c r="O17" s="86" t="n">
        <v>1</v>
      </c>
      <c r="P17" s="81" t="n">
        <f aca="false">IF(ISBLANK(A17),1,0)</f>
        <v>0</v>
      </c>
      <c r="Q17" s="2"/>
      <c r="R17" s="3" t="n">
        <v>2024</v>
      </c>
      <c r="S17" s="87" t="n">
        <f aca="false">IFERROR(SUMIFS(E:E,P:P,0,C:C,R17)/COUNTIFS(P:P,0,C:C,R17),0)</f>
        <v>63496.3783333333</v>
      </c>
      <c r="T17" s="88" t="n">
        <f aca="false">IFERROR(S17/S16-1,0)</f>
        <v>1.28972276546973</v>
      </c>
      <c r="U17" s="87" t="n">
        <f aca="false">SUMIFS(E:E,C:C,R17,D:D,1)</f>
        <v>42279.67</v>
      </c>
      <c r="V17" s="87" t="n">
        <f aca="false">SUMIFS(H:H,C:C,R17,D:D,12)</f>
        <v>93466.28</v>
      </c>
      <c r="W17" s="88" t="n">
        <f aca="false">IFERROR(V17/U17-1,0)</f>
        <v>1.21066720719438</v>
      </c>
      <c r="AC17" s="3" t="n">
        <v>2024</v>
      </c>
      <c r="AD17" s="87" t="n">
        <f aca="false">IFERROR(SUMIFS(J:J,P:P,0,C:C,AC17)/COUNTIFS(P:P,0,C:C,AC17),0)</f>
        <v>18.2129125</v>
      </c>
      <c r="AE17" s="88" t="n">
        <f aca="false">IFERROR(AD17/AD16-1,0)</f>
        <v>0.0214763160270981</v>
      </c>
      <c r="AF17" s="87" t="n">
        <f aca="false">SUMIFS(J:J,C:C,AC17,D:D,1)</f>
        <v>16.9645</v>
      </c>
      <c r="AG17" s="87" t="n">
        <f aca="false">SUMIFS(M:M,C:C,AC17,D:D,12)</f>
        <v>20.87479</v>
      </c>
      <c r="AH17" s="88" t="n">
        <f aca="false">IFERROR(AG17/AF17-1,0)</f>
        <v>0.230498393704501</v>
      </c>
    </row>
    <row r="18" customFormat="false" ht="12.8" hidden="false" customHeight="false" outlineLevel="0" collapsed="false">
      <c r="A18" s="81" t="n">
        <v>1301616000</v>
      </c>
      <c r="B18" s="82" t="n">
        <f aca="false">IF(P18,EDATE(B17,1),(A18/(24*60*60))+DATE(1970,1,1))</f>
        <v>40634</v>
      </c>
      <c r="C18" s="83" t="n">
        <f aca="false">YEAR(B18)</f>
        <v>2011</v>
      </c>
      <c r="D18" s="83" t="n">
        <f aca="false">MONTH(B18)</f>
        <v>4</v>
      </c>
      <c r="E18" s="84" t="n">
        <v>0.77701</v>
      </c>
      <c r="F18" s="19" t="n">
        <v>4.14996</v>
      </c>
      <c r="G18" s="19" t="n">
        <v>0.5619</v>
      </c>
      <c r="H18" s="19" t="n">
        <v>3.5</v>
      </c>
      <c r="I18" s="85" t="n">
        <f aca="false">(H18/E18)-1</f>
        <v>3.50444653221966</v>
      </c>
      <c r="J18" s="84" t="n">
        <v>11.9024</v>
      </c>
      <c r="K18" s="19" t="n">
        <v>11.9033</v>
      </c>
      <c r="L18" s="19" t="n">
        <v>11.4937</v>
      </c>
      <c r="M18" s="19" t="n">
        <v>11.5086</v>
      </c>
      <c r="N18" s="85" t="n">
        <f aca="false">(M18/J18)-1</f>
        <v>-0.0330857642156205</v>
      </c>
      <c r="O18" s="86" t="n">
        <v>1</v>
      </c>
      <c r="P18" s="81" t="n">
        <f aca="false">IF(ISBLANK(A18),1,0)</f>
        <v>0</v>
      </c>
      <c r="Q18" s="2"/>
      <c r="R18" s="3" t="n">
        <v>2025</v>
      </c>
      <c r="S18" s="87" t="n">
        <f aca="false">IFERROR(SUMIFS(E:E,P:P,0,C:C,R18)/COUNTIFS(P:P,0,C:C,R18),0)</f>
        <v>97940.18</v>
      </c>
      <c r="T18" s="88" t="n">
        <f aca="false">IFERROR(S18/S17-1,0)</f>
        <v>0.542453011821383</v>
      </c>
      <c r="U18" s="87" t="n">
        <f aca="false">SUMIFS(E:E,C:C,R18,D:D,1)</f>
        <v>93455.85</v>
      </c>
      <c r="V18" s="87" t="n">
        <f aca="false">SUMIFS(H:H,C:C,R18,D:D,12)</f>
        <v>137971.671175248</v>
      </c>
      <c r="W18" s="88" t="n">
        <f aca="false">IFERROR(V18/U18-1,0)</f>
        <v>0.47632995874788</v>
      </c>
      <c r="AC18" s="3" t="n">
        <v>2025</v>
      </c>
      <c r="AD18" s="87" t="n">
        <f aca="false">IFERROR(SUMIFS(J:J,P:P,0,C:C,AC18)/COUNTIFS(P:P,0,C:C,AC18),0)</f>
        <v>21.022395</v>
      </c>
      <c r="AE18" s="88" t="n">
        <f aca="false">IFERROR(AD18/AD17-1,0)</f>
        <v>0.154257727862032</v>
      </c>
      <c r="AF18" s="87" t="n">
        <f aca="false">SUMIFS(J:J,C:C,AC18,D:D,1)</f>
        <v>20.87479</v>
      </c>
      <c r="AG18" s="87" t="n">
        <f aca="false">SUMIFS(M:M,C:C,AC18,D:D,12)</f>
        <v>21.5283888513293</v>
      </c>
      <c r="AH18" s="88" t="n">
        <f aca="false">IFERROR(AG18/AF18-1,0)</f>
        <v>0.0313104395938502</v>
      </c>
    </row>
    <row r="19" customFormat="false" ht="12.8" hidden="false" customHeight="false" outlineLevel="0" collapsed="false">
      <c r="A19" s="81" t="n">
        <v>1304208000</v>
      </c>
      <c r="B19" s="82" t="n">
        <f aca="false">IF(P19,EDATE(B18,1),(A19/(24*60*60))+DATE(1970,1,1))</f>
        <v>40664</v>
      </c>
      <c r="C19" s="83" t="n">
        <f aca="false">YEAR(B19)</f>
        <v>2011</v>
      </c>
      <c r="D19" s="83" t="n">
        <f aca="false">MONTH(B19)</f>
        <v>5</v>
      </c>
      <c r="E19" s="84" t="n">
        <v>3.5</v>
      </c>
      <c r="F19" s="19" t="n">
        <v>9.4998</v>
      </c>
      <c r="G19" s="19" t="n">
        <v>2.5</v>
      </c>
      <c r="H19" s="19" t="n">
        <v>8.741</v>
      </c>
      <c r="I19" s="85" t="n">
        <f aca="false">(H19/E19)-1</f>
        <v>1.49742857142857</v>
      </c>
      <c r="J19" s="84" t="n">
        <v>11.5086</v>
      </c>
      <c r="K19" s="19" t="n">
        <v>11.7916</v>
      </c>
      <c r="L19" s="19" t="n">
        <v>11.481</v>
      </c>
      <c r="M19" s="19" t="n">
        <v>11.5676</v>
      </c>
      <c r="N19" s="85" t="n">
        <f aca="false">(M19/J19)-1</f>
        <v>0.00512660097666107</v>
      </c>
      <c r="O19" s="86" t="n">
        <v>1</v>
      </c>
      <c r="P19" s="81" t="n">
        <f aca="false">IF(ISBLANK(A19),1,0)</f>
        <v>0</v>
      </c>
      <c r="Q19" s="2"/>
      <c r="R19" s="90" t="n">
        <v>2026</v>
      </c>
      <c r="S19" s="91" t="n">
        <f aca="false">V18</f>
        <v>137971.671175248</v>
      </c>
      <c r="T19" s="92" t="n">
        <f aca="false">IFERROR(S19/S18-1,0)</f>
        <v>0.408734098459367</v>
      </c>
      <c r="U19" s="91" t="n">
        <f aca="false">SUMIFS(E:E,C:C,R19,D:D,1)</f>
        <v>137971.671175248</v>
      </c>
      <c r="V19" s="91" t="n">
        <f aca="false">SUMIFS(H:H,C:C,R19,D:D,12)</f>
        <v>182873.697789192</v>
      </c>
      <c r="W19" s="92" t="n">
        <f aca="false">IFERROR(V19/U19-1,0)</f>
        <v>0.325443811990293</v>
      </c>
      <c r="AC19" s="90" t="n">
        <v>2026</v>
      </c>
      <c r="AD19" s="91" t="n">
        <f aca="false">AG18</f>
        <v>21.5283888513293</v>
      </c>
      <c r="AE19" s="92" t="n">
        <f aca="false">IFERROR(AD19/AD18-1,0)</f>
        <v>0.0240692771365634</v>
      </c>
      <c r="AF19" s="91" t="n">
        <f aca="false">SUMIFS(J:J,C:C,AC19,D:D,1)</f>
        <v>21.5283888513293</v>
      </c>
      <c r="AG19" s="91" t="n">
        <f aca="false">SUMIFS(M:M,C:C,AC19,D:D,12)</f>
        <v>22.3463444345809</v>
      </c>
      <c r="AH19" s="92" t="n">
        <f aca="false">IFERROR(AG19/AF19-1,0)</f>
        <v>0.037994277644287</v>
      </c>
    </row>
    <row r="20" customFormat="false" ht="12.8" hidden="false" customHeight="false" outlineLevel="0" collapsed="false">
      <c r="A20" s="81" t="n">
        <v>1306886400</v>
      </c>
      <c r="B20" s="82" t="n">
        <f aca="false">IF(P20,EDATE(B19,1),(A20/(24*60*60))+DATE(1970,1,1))</f>
        <v>40695</v>
      </c>
      <c r="C20" s="83" t="n">
        <f aca="false">YEAR(B20)</f>
        <v>2011</v>
      </c>
      <c r="D20" s="83" t="n">
        <f aca="false">MONTH(B20)</f>
        <v>6</v>
      </c>
      <c r="E20" s="84" t="n">
        <v>8.741</v>
      </c>
      <c r="F20" s="19" t="n">
        <v>31.9099</v>
      </c>
      <c r="G20" s="19" t="n">
        <v>8.3</v>
      </c>
      <c r="H20" s="19" t="n">
        <v>16.10098</v>
      </c>
      <c r="I20" s="85" t="n">
        <f aca="false">(H20/E20)-1</f>
        <v>0.842006635396408</v>
      </c>
      <c r="J20" s="84" t="n">
        <v>11.5676</v>
      </c>
      <c r="K20" s="19" t="n">
        <v>12.01681</v>
      </c>
      <c r="L20" s="19" t="n">
        <v>11.5448</v>
      </c>
      <c r="M20" s="19" t="n">
        <v>11.7069</v>
      </c>
      <c r="N20" s="85" t="n">
        <f aca="false">(M20/J20)-1</f>
        <v>0.0120422559562916</v>
      </c>
      <c r="O20" s="86" t="n">
        <v>1</v>
      </c>
      <c r="P20" s="81" t="n">
        <f aca="false">IF(ISBLANK(A20),1,0)</f>
        <v>0</v>
      </c>
      <c r="Q20" s="2"/>
      <c r="R20" s="90" t="n">
        <v>2027</v>
      </c>
      <c r="S20" s="91" t="n">
        <f aca="false">V19</f>
        <v>182873.697789192</v>
      </c>
      <c r="T20" s="92" t="n">
        <f aca="false">IFERROR(S20/S19-1,0)</f>
        <v>0.325443811990293</v>
      </c>
      <c r="U20" s="91" t="n">
        <f aca="false">SUMIFS(E:E,C:C,R20,D:D,1)</f>
        <v>182873.697789192</v>
      </c>
      <c r="V20" s="91" t="n">
        <f aca="false">SUMIFS(H:H,C:C,R20,D:D,12)</f>
        <v>233238.846197303</v>
      </c>
      <c r="W20" s="92" t="n">
        <f aca="false">IFERROR(V20/U20-1,0)</f>
        <v>0.275409471219688</v>
      </c>
      <c r="AC20" s="90" t="n">
        <v>2027</v>
      </c>
      <c r="AD20" s="91" t="n">
        <f aca="false">AG19</f>
        <v>22.3463444345809</v>
      </c>
      <c r="AE20" s="92" t="n">
        <f aca="false">IFERROR(AD20/AD19-1,0)</f>
        <v>0.037994277644287</v>
      </c>
      <c r="AF20" s="91" t="n">
        <f aca="false">SUMIFS(J:J,C:C,AC20,D:D,1)</f>
        <v>22.3463444345809</v>
      </c>
      <c r="AG20" s="91" t="n">
        <f aca="false">SUMIFS(M:M,C:C,AC20,D:D,12)</f>
        <v>23.1953776493632</v>
      </c>
      <c r="AH20" s="92" t="n">
        <f aca="false">IFERROR(AG20/AF20-1,0)</f>
        <v>0.037994277644287</v>
      </c>
    </row>
    <row r="21" customFormat="false" ht="12.8" hidden="false" customHeight="false" outlineLevel="0" collapsed="false">
      <c r="A21" s="81" t="n">
        <v>1309478400</v>
      </c>
      <c r="B21" s="82" t="n">
        <f aca="false">IF(P21,EDATE(B20,1),(A21/(24*60*60))+DATE(1970,1,1))</f>
        <v>40725</v>
      </c>
      <c r="C21" s="83" t="n">
        <f aca="false">YEAR(B21)</f>
        <v>2011</v>
      </c>
      <c r="D21" s="83" t="n">
        <f aca="false">MONTH(B21)</f>
        <v>7</v>
      </c>
      <c r="E21" s="84" t="n">
        <v>16.10098</v>
      </c>
      <c r="F21" s="19" t="n">
        <v>16.74</v>
      </c>
      <c r="G21" s="19" t="n">
        <v>11</v>
      </c>
      <c r="H21" s="19" t="n">
        <v>13.35</v>
      </c>
      <c r="I21" s="85" t="n">
        <f aca="false">(H21/E21)-1</f>
        <v>-0.170857922933884</v>
      </c>
      <c r="J21" s="84" t="n">
        <v>11.7069</v>
      </c>
      <c r="K21" s="19" t="n">
        <v>11.9578</v>
      </c>
      <c r="L21" s="19" t="n">
        <v>11.5238</v>
      </c>
      <c r="M21" s="19" t="n">
        <v>11.7228</v>
      </c>
      <c r="N21" s="85" t="n">
        <f aca="false">(M21/J21)-1</f>
        <v>0.00135817338492683</v>
      </c>
      <c r="O21" s="86" t="n">
        <v>1</v>
      </c>
      <c r="P21" s="81" t="n">
        <f aca="false">IF(ISBLANK(A21),1,0)</f>
        <v>0</v>
      </c>
      <c r="Q21" s="2"/>
      <c r="R21" s="90" t="n">
        <v>2028</v>
      </c>
      <c r="S21" s="91" t="n">
        <f aca="false">V20</f>
        <v>233238.846197303</v>
      </c>
      <c r="T21" s="92" t="n">
        <f aca="false">IFERROR(S21/S20-1,0)</f>
        <v>0.275409471219688</v>
      </c>
      <c r="U21" s="91" t="n">
        <f aca="false">SUMIFS(E:E,C:C,R21,D:D,1)</f>
        <v>233238.846197303</v>
      </c>
      <c r="V21" s="91" t="n">
        <f aca="false">SUMIFS(H:H,C:C,R21,D:D,12)</f>
        <v>289731.801314461</v>
      </c>
      <c r="W21" s="92" t="n">
        <f aca="false">IFERROR(V21/U21-1,0)</f>
        <v>0.242210746786878</v>
      </c>
      <c r="AC21" s="90" t="n">
        <v>2028</v>
      </c>
      <c r="AD21" s="91" t="n">
        <f aca="false">AG20</f>
        <v>23.1953776493632</v>
      </c>
      <c r="AE21" s="92" t="n">
        <f aca="false">IFERROR(AD21/AD20-1,0)</f>
        <v>0.037994277644287</v>
      </c>
      <c r="AF21" s="91" t="n">
        <f aca="false">SUMIFS(J:J,C:C,AC21,D:D,1)</f>
        <v>23.1953776493632</v>
      </c>
      <c r="AG21" s="91" t="n">
        <f aca="false">SUMIFS(M:M,C:C,AC21,D:D,12)</f>
        <v>24.0766692678372</v>
      </c>
      <c r="AH21" s="92" t="n">
        <f aca="false">IFERROR(AG21/AF21-1,0)</f>
        <v>0.037994277644287</v>
      </c>
    </row>
    <row r="22" customFormat="false" ht="12.8" hidden="false" customHeight="false" outlineLevel="0" collapsed="false">
      <c r="A22" s="81" t="n">
        <v>1312156800</v>
      </c>
      <c r="B22" s="82" t="n">
        <f aca="false">IF(P22,EDATE(B21,1),(A22/(24*60*60))+DATE(1970,1,1))</f>
        <v>40756</v>
      </c>
      <c r="C22" s="83" t="n">
        <f aca="false">YEAR(B22)</f>
        <v>2011</v>
      </c>
      <c r="D22" s="83" t="n">
        <f aca="false">MONTH(B22)</f>
        <v>8</v>
      </c>
      <c r="E22" s="84" t="n">
        <v>13.3503</v>
      </c>
      <c r="F22" s="19" t="n">
        <v>13.5501</v>
      </c>
      <c r="G22" s="19" t="n">
        <v>5.742</v>
      </c>
      <c r="H22" s="19" t="n">
        <v>8.19951</v>
      </c>
      <c r="I22" s="85" t="n">
        <f aca="false">(H22/E22)-1</f>
        <v>-0.385818296218063</v>
      </c>
      <c r="J22" s="84" t="n">
        <v>11.7228</v>
      </c>
      <c r="K22" s="19" t="n">
        <v>12.7647</v>
      </c>
      <c r="L22" s="19" t="n">
        <v>11.623</v>
      </c>
      <c r="M22" s="19" t="n">
        <v>12.3279</v>
      </c>
      <c r="N22" s="85" t="n">
        <f aca="false">(M22/J22)-1</f>
        <v>0.0516173610400246</v>
      </c>
      <c r="O22" s="86" t="n">
        <v>1</v>
      </c>
      <c r="P22" s="81" t="n">
        <f aca="false">IF(ISBLANK(A22),1,0)</f>
        <v>0</v>
      </c>
      <c r="Q22" s="2"/>
      <c r="R22" s="90" t="n">
        <v>2029</v>
      </c>
      <c r="S22" s="91" t="n">
        <f aca="false">V21</f>
        <v>289731.801314461</v>
      </c>
      <c r="T22" s="92" t="n">
        <f aca="false">IFERROR(S22/S21-1,0)</f>
        <v>0.242210746786878</v>
      </c>
      <c r="U22" s="91" t="n">
        <f aca="false">SUMIFS(E:E,C:C,R22,D:D,1)</f>
        <v>289731.801314461</v>
      </c>
      <c r="V22" s="91" t="n">
        <f aca="false">SUMIFS(H:H,C:C,R22,D:D,12)</f>
        <v>353098.118673616</v>
      </c>
      <c r="W22" s="92" t="n">
        <f aca="false">IFERROR(V22/U22-1,0)</f>
        <v>0.218706807715527</v>
      </c>
      <c r="AC22" s="90" t="n">
        <v>2029</v>
      </c>
      <c r="AD22" s="91" t="n">
        <f aca="false">AG21</f>
        <v>24.0766692678372</v>
      </c>
      <c r="AE22" s="92" t="n">
        <f aca="false">IFERROR(AD22/AD21-1,0)</f>
        <v>0.037994277644287</v>
      </c>
      <c r="AF22" s="91" t="n">
        <f aca="false">SUMIFS(J:J,C:C,AC22,D:D,1)</f>
        <v>24.0766692678372</v>
      </c>
      <c r="AG22" s="91" t="n">
        <f aca="false">SUMIFS(M:M,C:C,AC22,D:D,12)</f>
        <v>24.9914449247491</v>
      </c>
      <c r="AH22" s="92" t="n">
        <f aca="false">IFERROR(AG22/AF22-1,0)</f>
        <v>0.0379942776442872</v>
      </c>
    </row>
    <row r="23" customFormat="false" ht="12.8" hidden="false" customHeight="false" outlineLevel="0" collapsed="false">
      <c r="A23" s="81" t="n">
        <v>1314835200</v>
      </c>
      <c r="B23" s="82" t="n">
        <f aca="false">IF(P23,EDATE(B22,1),(A23/(24*60*60))+DATE(1970,1,1))</f>
        <v>40787</v>
      </c>
      <c r="C23" s="83" t="n">
        <f aca="false">YEAR(B23)</f>
        <v>2011</v>
      </c>
      <c r="D23" s="83" t="n">
        <f aca="false">MONTH(B23)</f>
        <v>9</v>
      </c>
      <c r="E23" s="84" t="n">
        <v>8.19951</v>
      </c>
      <c r="F23" s="19" t="n">
        <v>8.7138</v>
      </c>
      <c r="G23" s="19" t="n">
        <v>4.18</v>
      </c>
      <c r="H23" s="19" t="n">
        <v>5.14009</v>
      </c>
      <c r="I23" s="85" t="n">
        <f aca="false">(H23/E23)-1</f>
        <v>-0.373122296332342</v>
      </c>
      <c r="J23" s="84" t="n">
        <v>12.3279</v>
      </c>
      <c r="K23" s="19" t="n">
        <v>14.1402</v>
      </c>
      <c r="L23" s="19" t="n">
        <v>12.2366</v>
      </c>
      <c r="M23" s="19" t="n">
        <v>13.8902</v>
      </c>
      <c r="N23" s="85" t="n">
        <f aca="false">(M23/J23)-1</f>
        <v>0.126728802147973</v>
      </c>
      <c r="O23" s="86" t="n">
        <v>1</v>
      </c>
      <c r="P23" s="81" t="n">
        <f aca="false">IF(ISBLANK(A23),1,0)</f>
        <v>0</v>
      </c>
      <c r="Q23" s="2"/>
      <c r="R23" s="90" t="n">
        <v>2030</v>
      </c>
      <c r="S23" s="91" t="n">
        <f aca="false">V22</f>
        <v>353098.118673616</v>
      </c>
      <c r="T23" s="92" t="n">
        <f aca="false">IFERROR(S23/S22-1,0)</f>
        <v>0.218706807715527</v>
      </c>
      <c r="U23" s="91" t="n">
        <f aca="false">SUMIFS(E:E,C:C,R23,D:D,1)</f>
        <v>353098.118673616</v>
      </c>
      <c r="V23" s="91" t="n">
        <f aca="false">SUMIFS(H:H,C:C,R23,D:D,12)</f>
        <v>424174.063759761</v>
      </c>
      <c r="W23" s="92" t="n">
        <f aca="false">IFERROR(V23/U23-1,0)</f>
        <v>0.201292335833267</v>
      </c>
      <c r="Z23" s="87"/>
      <c r="AC23" s="90" t="n">
        <v>2030</v>
      </c>
      <c r="AD23" s="91" t="n">
        <f aca="false">AG22</f>
        <v>24.9914449247491</v>
      </c>
      <c r="AE23" s="92" t="n">
        <f aca="false">IFERROR(AD23/AD22-1,0)</f>
        <v>0.0379942776442872</v>
      </c>
      <c r="AF23" s="91" t="n">
        <f aca="false">SUMIFS(J:J,C:C,AC23,D:D,1)</f>
        <v>24.9914449247491</v>
      </c>
      <c r="AG23" s="91" t="n">
        <f aca="false">SUMIFS(M:M,C:C,AC23,D:D,12)</f>
        <v>25.9409768219519</v>
      </c>
      <c r="AH23" s="92" t="n">
        <f aca="false">IFERROR(AG23/AF23-1,0)</f>
        <v>0.0379942776442872</v>
      </c>
    </row>
    <row r="24" customFormat="false" ht="12.8" hidden="false" customHeight="false" outlineLevel="0" collapsed="false">
      <c r="A24" s="81" t="n">
        <v>1317427200</v>
      </c>
      <c r="B24" s="82" t="n">
        <f aca="false">IF(P24,EDATE(B23,1),(A24/(24*60*60))+DATE(1970,1,1))</f>
        <v>40817</v>
      </c>
      <c r="C24" s="83" t="n">
        <f aca="false">YEAR(B24)</f>
        <v>2011</v>
      </c>
      <c r="D24" s="83" t="n">
        <f aca="false">MONTH(B24)</f>
        <v>10</v>
      </c>
      <c r="E24" s="84" t="n">
        <v>5.16699</v>
      </c>
      <c r="F24" s="19" t="n">
        <v>5.24919</v>
      </c>
      <c r="G24" s="19" t="n">
        <v>2.0401</v>
      </c>
      <c r="H24" s="19" t="n">
        <v>3.24801</v>
      </c>
      <c r="I24" s="85" t="n">
        <f aca="false">(H24/E24)-1</f>
        <v>-0.371392241904862</v>
      </c>
      <c r="J24" s="84" t="n">
        <v>13.8902</v>
      </c>
      <c r="K24" s="19" t="n">
        <v>14.1008</v>
      </c>
      <c r="L24" s="19" t="n">
        <v>12.9866</v>
      </c>
      <c r="M24" s="19" t="n">
        <v>13.3479</v>
      </c>
      <c r="N24" s="85" t="n">
        <f aca="false">(M24/J24)-1</f>
        <v>-0.0390419144432767</v>
      </c>
      <c r="O24" s="86" t="n">
        <v>1</v>
      </c>
      <c r="P24" s="81" t="n">
        <f aca="false">IF(ISBLANK(A24),1,0)</f>
        <v>0</v>
      </c>
      <c r="Q24" s="2"/>
      <c r="R24" s="90" t="n">
        <v>2031</v>
      </c>
      <c r="S24" s="91" t="n">
        <f aca="false">V23</f>
        <v>424174.063759761</v>
      </c>
      <c r="T24" s="92" t="n">
        <f aca="false">IFERROR(S24/S23-1,0)</f>
        <v>0.201292335833267</v>
      </c>
      <c r="U24" s="91" t="n">
        <f aca="false">SUMIFS(E:E,C:C,R24,D:D,1)</f>
        <v>424174.063759761</v>
      </c>
      <c r="V24" s="91" t="n">
        <f aca="false">SUMIFS(H:H,C:C,R24,D:D,12)</f>
        <v>503897.648472053</v>
      </c>
      <c r="W24" s="92" t="n">
        <f aca="false">IFERROR(V24/U24-1,0)</f>
        <v>0.18795016367961</v>
      </c>
      <c r="Z24" s="87"/>
      <c r="AC24" s="90" t="n">
        <v>2031</v>
      </c>
      <c r="AD24" s="91" t="n">
        <f aca="false">AG23</f>
        <v>25.9409768219519</v>
      </c>
      <c r="AE24" s="92" t="n">
        <f aca="false">IFERROR(AD24/AD23-1,0)</f>
        <v>0.0379942776442872</v>
      </c>
      <c r="AF24" s="91" t="n">
        <f aca="false">SUMIFS(J:J,C:C,AC24,D:D,1)</f>
        <v>25.9409768219519</v>
      </c>
      <c r="AG24" s="91" t="n">
        <f aca="false">SUMIFS(M:M,C:C,AC24,D:D,12)</f>
        <v>26.9265854976892</v>
      </c>
      <c r="AH24" s="92" t="n">
        <f aca="false">IFERROR(AG24/AF24-1,0)</f>
        <v>0.0379942776442874</v>
      </c>
    </row>
    <row r="25" customFormat="false" ht="12.8" hidden="false" customHeight="false" outlineLevel="0" collapsed="false">
      <c r="A25" s="81" t="n">
        <v>1320105600</v>
      </c>
      <c r="B25" s="82" t="n">
        <f aca="false">IF(P25,EDATE(B24,1),(A25/(24*60*60))+DATE(1970,1,1))</f>
        <v>40848</v>
      </c>
      <c r="C25" s="83" t="n">
        <f aca="false">YEAR(B25)</f>
        <v>2011</v>
      </c>
      <c r="D25" s="83" t="n">
        <f aca="false">MONTH(B25)</f>
        <v>11</v>
      </c>
      <c r="E25" s="84" t="n">
        <v>3.25617</v>
      </c>
      <c r="F25" s="19" t="n">
        <v>3.35</v>
      </c>
      <c r="G25" s="19" t="n">
        <v>1.994</v>
      </c>
      <c r="H25" s="19" t="n">
        <v>2.9701</v>
      </c>
      <c r="I25" s="85" t="n">
        <f aca="false">(H25/E25)-1</f>
        <v>-0.0878547495984546</v>
      </c>
      <c r="J25" s="84" t="n">
        <v>13.3479</v>
      </c>
      <c r="K25" s="19" t="n">
        <v>14.3114</v>
      </c>
      <c r="L25" s="19" t="n">
        <v>13.2753</v>
      </c>
      <c r="M25" s="19" t="n">
        <v>13.6206</v>
      </c>
      <c r="N25" s="85" t="n">
        <f aca="false">(M25/J25)-1</f>
        <v>0.0204301800283191</v>
      </c>
      <c r="O25" s="86" t="n">
        <v>1</v>
      </c>
      <c r="P25" s="81" t="n">
        <f aca="false">IF(ISBLANK(A25),1,0)</f>
        <v>0</v>
      </c>
      <c r="Q25" s="2"/>
      <c r="R25" s="90" t="n">
        <v>2032</v>
      </c>
      <c r="S25" s="91" t="n">
        <f aca="false">V24</f>
        <v>503897.648472053</v>
      </c>
      <c r="T25" s="92" t="n">
        <f aca="false">IFERROR(S25/S24-1,0)</f>
        <v>0.18795016367961</v>
      </c>
      <c r="U25" s="91" t="n">
        <f aca="false">SUMIFS(E:E,C:C,R25,D:D,1)</f>
        <v>503897.648472053</v>
      </c>
      <c r="V25" s="91" t="n">
        <f aca="false">SUMIFS(H:H,C:C,R25,D:D,12)</f>
        <v>593321.010365796</v>
      </c>
      <c r="W25" s="92" t="n">
        <f aca="false">IFERROR(V25/U25-1,0)</f>
        <v>0.177463344321803</v>
      </c>
      <c r="AC25" s="90" t="n">
        <v>2032</v>
      </c>
      <c r="AD25" s="91" t="n">
        <f aca="false">AG24</f>
        <v>26.9265854976892</v>
      </c>
      <c r="AE25" s="92" t="n">
        <f aca="false">IFERROR(AD25/AD24-1,0)</f>
        <v>0.0379942776442874</v>
      </c>
      <c r="AF25" s="91" t="n">
        <f aca="false">SUMIFS(J:J,C:C,AC25,D:D,1)</f>
        <v>26.9265854976892</v>
      </c>
      <c r="AG25" s="91" t="n">
        <f aca="false">SUMIFS(M:M,C:C,AC25,D:D,12)</f>
        <v>27.949641663101</v>
      </c>
      <c r="AH25" s="92" t="n">
        <f aca="false">IFERROR(AG25/AF25-1,0)</f>
        <v>0.0379942776442872</v>
      </c>
    </row>
    <row r="26" customFormat="false" ht="12.8" hidden="false" customHeight="false" outlineLevel="0" collapsed="false">
      <c r="A26" s="81" t="n">
        <v>1322697600</v>
      </c>
      <c r="B26" s="82" t="n">
        <f aca="false">IF(P26,EDATE(B25,1),(A26/(24*60*60))+DATE(1970,1,1))</f>
        <v>40878</v>
      </c>
      <c r="C26" s="83" t="n">
        <f aca="false">YEAR(B26)</f>
        <v>2011</v>
      </c>
      <c r="D26" s="83" t="n">
        <f aca="false">MONTH(B26)</f>
        <v>12</v>
      </c>
      <c r="E26" s="84" t="n">
        <v>2.99</v>
      </c>
      <c r="F26" s="19" t="n">
        <v>4.995</v>
      </c>
      <c r="G26" s="19" t="n">
        <v>2.61</v>
      </c>
      <c r="H26" s="19" t="n">
        <v>4.72202</v>
      </c>
      <c r="I26" s="85" t="n">
        <f aca="false">(H26/E26)-1</f>
        <v>0.579270903010033</v>
      </c>
      <c r="J26" s="84" t="n">
        <v>13.6206</v>
      </c>
      <c r="K26" s="19" t="n">
        <v>14.0416</v>
      </c>
      <c r="L26" s="19" t="n">
        <v>13.4278</v>
      </c>
      <c r="M26" s="19" t="n">
        <v>13.943</v>
      </c>
      <c r="N26" s="85" t="n">
        <f aca="false">(M26/J26)-1</f>
        <v>0.0236700292204455</v>
      </c>
      <c r="O26" s="86" t="n">
        <v>1</v>
      </c>
      <c r="P26" s="81" t="n">
        <f aca="false">IF(ISBLANK(A26),1,0)</f>
        <v>0</v>
      </c>
      <c r="Q26" s="2"/>
      <c r="R26" s="90" t="n">
        <v>2033</v>
      </c>
      <c r="S26" s="91" t="n">
        <f aca="false">V25</f>
        <v>593321.010365796</v>
      </c>
      <c r="T26" s="92" t="n">
        <f aca="false">IFERROR(S26/S25-1,0)</f>
        <v>0.177463344321803</v>
      </c>
      <c r="U26" s="91" t="n">
        <f aca="false">SUMIFS(E:E,C:C,R26,D:D,1)</f>
        <v>593321.010365796</v>
      </c>
      <c r="V26" s="91" t="n">
        <f aca="false">SUMIFS(H:H,C:C,R26,D:D,12)</f>
        <v>693624.298047067</v>
      </c>
      <c r="W26" s="92" t="n">
        <f aca="false">IFERROR(V26/U26-1,0)</f>
        <v>0.169053995946363</v>
      </c>
      <c r="AC26" s="90" t="n">
        <v>2033</v>
      </c>
      <c r="AD26" s="91" t="n">
        <f aca="false">AG25</f>
        <v>27.949641663101</v>
      </c>
      <c r="AE26" s="92" t="n">
        <f aca="false">IFERROR(AD26/AD25-1,0)</f>
        <v>0.0379942776442872</v>
      </c>
      <c r="AF26" s="91" t="n">
        <f aca="false">SUMIFS(J:J,C:C,AC26,D:D,1)</f>
        <v>27.949641663101</v>
      </c>
      <c r="AG26" s="91" t="n">
        <f aca="false">SUMIFS(M:M,C:C,AC26,D:D,12)</f>
        <v>29.0115681085072</v>
      </c>
      <c r="AH26" s="92" t="n">
        <f aca="false">IFERROR(AG26/AF26-1,0)</f>
        <v>0.037994277644287</v>
      </c>
    </row>
    <row r="27" customFormat="false" ht="12.8" hidden="false" customHeight="false" outlineLevel="0" collapsed="false">
      <c r="A27" s="81" t="n">
        <v>1325376000</v>
      </c>
      <c r="B27" s="82" t="n">
        <f aca="false">IF(P27,EDATE(B26,1),(A27/(24*60*60))+DATE(1970,1,1))</f>
        <v>40909</v>
      </c>
      <c r="C27" s="83" t="n">
        <f aca="false">YEAR(B27)</f>
        <v>2012</v>
      </c>
      <c r="D27" s="83" t="n">
        <f aca="false">MONTH(B27)</f>
        <v>1</v>
      </c>
      <c r="E27" s="84" t="n">
        <v>4.70785</v>
      </c>
      <c r="F27" s="19" t="n">
        <v>7.22</v>
      </c>
      <c r="G27" s="19" t="n">
        <v>4.615</v>
      </c>
      <c r="H27" s="19" t="n">
        <v>5.48379</v>
      </c>
      <c r="I27" s="85" t="n">
        <f aca="false">(H27/E27)-1</f>
        <v>0.164818335333539</v>
      </c>
      <c r="J27" s="84" t="n">
        <v>13.943</v>
      </c>
      <c r="K27" s="19" t="n">
        <v>13.9839</v>
      </c>
      <c r="L27" s="19" t="n">
        <v>12.8294</v>
      </c>
      <c r="M27" s="19" t="n">
        <v>13.0406</v>
      </c>
      <c r="N27" s="85" t="n">
        <f aca="false">(M27/J27)-1</f>
        <v>-0.0647206483540128</v>
      </c>
      <c r="O27" s="86" t="n">
        <v>1</v>
      </c>
      <c r="P27" s="81" t="n">
        <f aca="false">IF(ISBLANK(A27),1,0)</f>
        <v>0</v>
      </c>
      <c r="Q27" s="2"/>
      <c r="R27" s="90" t="n">
        <v>2034</v>
      </c>
      <c r="S27" s="91" t="n">
        <f aca="false">V26</f>
        <v>693624.298047067</v>
      </c>
      <c r="T27" s="92" t="n">
        <f aca="false">IFERROR(S27/S26-1,0)</f>
        <v>0.169053995946363</v>
      </c>
      <c r="U27" s="91" t="n">
        <f aca="false">SUMIFS(E:E,C:C,R27,D:D,1)</f>
        <v>693624.298047067</v>
      </c>
      <c r="V27" s="91" t="n">
        <f aca="false">SUMIFS(H:H,C:C,R27,D:D,12)</f>
        <v>806131.245969988</v>
      </c>
      <c r="W27" s="92" t="n">
        <f aca="false">IFERROR(V27/U27-1,0)</f>
        <v>0.162201566813172</v>
      </c>
      <c r="AC27" s="90" t="n">
        <v>2034</v>
      </c>
      <c r="AD27" s="91" t="n">
        <f aca="false">AG26</f>
        <v>29.0115681085072</v>
      </c>
      <c r="AE27" s="92" t="n">
        <f aca="false">IFERROR(AD27/AD26-1,0)</f>
        <v>0.037994277644287</v>
      </c>
      <c r="AF27" s="91" t="n">
        <f aca="false">SUMIFS(J:J,C:C,AC27,D:D,1)</f>
        <v>29.0115681085072</v>
      </c>
      <c r="AG27" s="91" t="n">
        <f aca="false">SUMIFS(M:M,C:C,AC27,D:D,12)</f>
        <v>30.113841682118</v>
      </c>
      <c r="AH27" s="92" t="n">
        <f aca="false">IFERROR(AG27/AF27-1,0)</f>
        <v>0.0379942776442872</v>
      </c>
    </row>
    <row r="28" customFormat="false" ht="12.8" hidden="false" customHeight="false" outlineLevel="0" collapsed="false">
      <c r="A28" s="81" t="n">
        <v>1328054400</v>
      </c>
      <c r="B28" s="82" t="n">
        <f aca="false">IF(P28,EDATE(B27,1),(A28/(24*60*60))+DATE(1970,1,1))</f>
        <v>40940</v>
      </c>
      <c r="C28" s="83" t="n">
        <f aca="false">YEAR(B28)</f>
        <v>2012</v>
      </c>
      <c r="D28" s="83" t="n">
        <f aca="false">MONTH(B28)</f>
        <v>2</v>
      </c>
      <c r="E28" s="84" t="n">
        <v>5.53423</v>
      </c>
      <c r="F28" s="19" t="n">
        <v>6.2</v>
      </c>
      <c r="G28" s="19" t="n">
        <v>3.878</v>
      </c>
      <c r="H28" s="19" t="n">
        <v>4.86001</v>
      </c>
      <c r="I28" s="85" t="n">
        <f aca="false">(H28/E28)-1</f>
        <v>-0.121827246066752</v>
      </c>
      <c r="J28" s="84" t="n">
        <v>13.0406</v>
      </c>
      <c r="K28" s="19" t="n">
        <v>13.0714</v>
      </c>
      <c r="L28" s="19" t="n">
        <v>12.6108</v>
      </c>
      <c r="M28" s="19" t="n">
        <v>12.8606</v>
      </c>
      <c r="N28" s="85" t="n">
        <f aca="false">(M28/J28)-1</f>
        <v>-0.0138030458721224</v>
      </c>
      <c r="O28" s="86" t="n">
        <v>1</v>
      </c>
      <c r="P28" s="81" t="n">
        <f aca="false">IF(ISBLANK(A28),1,0)</f>
        <v>0</v>
      </c>
      <c r="Q28" s="2"/>
      <c r="R28" s="90" t="n">
        <v>2035</v>
      </c>
      <c r="S28" s="91" t="n">
        <f aca="false">V27</f>
        <v>806131.245969988</v>
      </c>
      <c r="T28" s="92" t="n">
        <f aca="false">IFERROR(S28/S27-1,0)</f>
        <v>0.162201566813172</v>
      </c>
      <c r="U28" s="91" t="n">
        <f aca="false">SUMIFS(E:E,C:C,R28,D:D,1)</f>
        <v>806131.245969988</v>
      </c>
      <c r="V28" s="91" t="n">
        <f aca="false">SUMIFS(H:H,C:C,R28,D:D,12)</f>
        <v>932326.644182188</v>
      </c>
      <c r="W28" s="92" t="n">
        <f aca="false">IFERROR(V28/U28-1,0)</f>
        <v>0.156544481860834</v>
      </c>
      <c r="AC28" s="90" t="n">
        <v>2035</v>
      </c>
      <c r="AD28" s="91" t="n">
        <f aca="false">AG27</f>
        <v>30.113841682118</v>
      </c>
      <c r="AE28" s="92" t="n">
        <f aca="false">IFERROR(AD28/AD27-1,0)</f>
        <v>0.0379942776442872</v>
      </c>
      <c r="AF28" s="91" t="n">
        <f aca="false">SUMIFS(J:J,C:C,AC28,D:D,1)</f>
        <v>30.113841682118</v>
      </c>
      <c r="AG28" s="91" t="n">
        <f aca="false">SUMIFS(M:M,C:C,AC28,D:D,12)</f>
        <v>31.2579953439245</v>
      </c>
      <c r="AH28" s="92" t="n">
        <f aca="false">IFERROR(AG28/AF28-1,0)</f>
        <v>0.0379942776442872</v>
      </c>
    </row>
    <row r="29" customFormat="false" ht="12.8" hidden="false" customHeight="false" outlineLevel="0" collapsed="false">
      <c r="A29" s="81" t="n">
        <v>1330560000</v>
      </c>
      <c r="B29" s="82" t="n">
        <f aca="false">IF(P29,EDATE(B28,1),(A29/(24*60*60))+DATE(1970,1,1))</f>
        <v>40969</v>
      </c>
      <c r="C29" s="83" t="n">
        <f aca="false">YEAR(B29)</f>
        <v>2012</v>
      </c>
      <c r="D29" s="83" t="n">
        <f aca="false">MONTH(B29)</f>
        <v>3</v>
      </c>
      <c r="E29" s="84" t="n">
        <v>4.86</v>
      </c>
      <c r="F29" s="19" t="n">
        <v>5.45</v>
      </c>
      <c r="G29" s="19" t="n">
        <v>4.3</v>
      </c>
      <c r="H29" s="19" t="n">
        <v>4.90873</v>
      </c>
      <c r="I29" s="85" t="n">
        <f aca="false">(H29/E29)-1</f>
        <v>0.0100267489711934</v>
      </c>
      <c r="J29" s="84" t="n">
        <v>12.8606</v>
      </c>
      <c r="K29" s="19" t="n">
        <v>13.0474</v>
      </c>
      <c r="L29" s="19" t="n">
        <v>12.5499</v>
      </c>
      <c r="M29" s="19" t="n">
        <v>12.7911</v>
      </c>
      <c r="N29" s="85" t="n">
        <f aca="false">(M29/J29)-1</f>
        <v>-0.0054041024524516</v>
      </c>
      <c r="O29" s="86" t="n">
        <v>1</v>
      </c>
      <c r="P29" s="81" t="n">
        <f aca="false">IF(ISBLANK(A29),1,0)</f>
        <v>0</v>
      </c>
      <c r="Q29" s="2"/>
    </row>
    <row r="30" customFormat="false" ht="12.8" hidden="false" customHeight="false" outlineLevel="0" collapsed="false">
      <c r="A30" s="81" t="n">
        <v>1333238400</v>
      </c>
      <c r="B30" s="82" t="n">
        <f aca="false">IF(P30,EDATE(B29,1),(A30/(24*60*60))+DATE(1970,1,1))</f>
        <v>41000</v>
      </c>
      <c r="C30" s="83" t="n">
        <f aca="false">YEAR(B30)</f>
        <v>2012</v>
      </c>
      <c r="D30" s="83" t="n">
        <f aca="false">MONTH(B30)</f>
        <v>4</v>
      </c>
      <c r="E30" s="84" t="n">
        <v>4.88002</v>
      </c>
      <c r="F30" s="19" t="n">
        <v>5.48</v>
      </c>
      <c r="G30" s="19" t="n">
        <v>4.62</v>
      </c>
      <c r="H30" s="19" t="n">
        <v>4.9491</v>
      </c>
      <c r="I30" s="85" t="n">
        <f aca="false">(H30/E30)-1</f>
        <v>0.0141556796898372</v>
      </c>
      <c r="J30" s="84" t="n">
        <v>12.7911</v>
      </c>
      <c r="K30" s="19" t="n">
        <v>13.2951</v>
      </c>
      <c r="L30" s="19" t="n">
        <v>12.6965</v>
      </c>
      <c r="M30" s="19" t="n">
        <v>13.0078</v>
      </c>
      <c r="N30" s="85" t="n">
        <f aca="false">(M30/J30)-1</f>
        <v>0.0169414671138526</v>
      </c>
      <c r="O30" s="86" t="n">
        <v>1</v>
      </c>
      <c r="P30" s="81" t="n">
        <f aca="false">IF(ISBLANK(A30),1,0)</f>
        <v>0</v>
      </c>
      <c r="Q30" s="2"/>
    </row>
    <row r="31" customFormat="false" ht="12.8" hidden="false" customHeight="false" outlineLevel="0" collapsed="false">
      <c r="A31" s="81" t="n">
        <v>1335830400</v>
      </c>
      <c r="B31" s="82" t="n">
        <f aca="false">IF(P31,EDATE(B30,1),(A31/(24*60*60))+DATE(1970,1,1))</f>
        <v>41030</v>
      </c>
      <c r="C31" s="83" t="n">
        <f aca="false">YEAR(B31)</f>
        <v>2012</v>
      </c>
      <c r="D31" s="83" t="n">
        <f aca="false">MONTH(B31)</f>
        <v>5</v>
      </c>
      <c r="E31" s="84" t="n">
        <v>4.9491</v>
      </c>
      <c r="F31" s="19" t="n">
        <v>5.2</v>
      </c>
      <c r="G31" s="19" t="n">
        <v>4.801</v>
      </c>
      <c r="H31" s="19" t="n">
        <v>5.18011</v>
      </c>
      <c r="I31" s="85" t="n">
        <f aca="false">(H31/E31)-1</f>
        <v>0.0466771736275282</v>
      </c>
      <c r="J31" s="84" t="n">
        <v>13.0078</v>
      </c>
      <c r="K31" s="19" t="n">
        <v>14.3821</v>
      </c>
      <c r="L31" s="19" t="n">
        <v>12.8813</v>
      </c>
      <c r="M31" s="19" t="n">
        <v>14.3731</v>
      </c>
      <c r="N31" s="85" t="n">
        <f aca="false">(M31/J31)-1</f>
        <v>0.10496010086256</v>
      </c>
      <c r="O31" s="86" t="n">
        <v>1</v>
      </c>
      <c r="P31" s="81" t="n">
        <f aca="false">IF(ISBLANK(A31),1,0)</f>
        <v>0</v>
      </c>
      <c r="Q31" s="2"/>
    </row>
    <row r="32" customFormat="false" ht="12.8" hidden="false" customHeight="false" outlineLevel="0" collapsed="false">
      <c r="A32" s="81" t="n">
        <v>1338508800</v>
      </c>
      <c r="B32" s="82" t="n">
        <f aca="false">IF(P32,EDATE(B31,1),(A32/(24*60*60))+DATE(1970,1,1))</f>
        <v>41061</v>
      </c>
      <c r="C32" s="83" t="n">
        <f aca="false">YEAR(B32)</f>
        <v>2012</v>
      </c>
      <c r="D32" s="83" t="n">
        <f aca="false">MONTH(B32)</f>
        <v>6</v>
      </c>
      <c r="E32" s="84" t="n">
        <v>5.19957</v>
      </c>
      <c r="F32" s="19" t="n">
        <v>6.8</v>
      </c>
      <c r="G32" s="19" t="n">
        <v>5.18001</v>
      </c>
      <c r="H32" s="19" t="n">
        <v>6.68999</v>
      </c>
      <c r="I32" s="85" t="n">
        <f aca="false">(H32/E32)-1</f>
        <v>0.286642933934922</v>
      </c>
      <c r="J32" s="84" t="n">
        <v>14.3731</v>
      </c>
      <c r="K32" s="19" t="n">
        <v>14.5989</v>
      </c>
      <c r="L32" s="19" t="n">
        <v>13.3031</v>
      </c>
      <c r="M32" s="19" t="n">
        <v>13.3508</v>
      </c>
      <c r="N32" s="85" t="n">
        <f aca="false">(M32/J32)-1</f>
        <v>-0.0711259227306567</v>
      </c>
      <c r="O32" s="86" t="n">
        <v>1</v>
      </c>
      <c r="P32" s="81" t="n">
        <f aca="false">IF(ISBLANK(A32),1,0)</f>
        <v>0</v>
      </c>
      <c r="Q32" s="2"/>
    </row>
    <row r="33" customFormat="false" ht="12.8" hidden="false" customHeight="false" outlineLevel="0" collapsed="false">
      <c r="A33" s="81" t="n">
        <v>1341100800</v>
      </c>
      <c r="B33" s="82" t="n">
        <f aca="false">IF(P33,EDATE(B32,1),(A33/(24*60*60))+DATE(1970,1,1))</f>
        <v>41091</v>
      </c>
      <c r="C33" s="83" t="n">
        <f aca="false">YEAR(B33)</f>
        <v>2012</v>
      </c>
      <c r="D33" s="83" t="n">
        <f aca="false">MONTH(B33)</f>
        <v>7</v>
      </c>
      <c r="E33" s="84" t="n">
        <v>6.68998</v>
      </c>
      <c r="F33" s="19" t="n">
        <v>9.7</v>
      </c>
      <c r="G33" s="19" t="n">
        <v>6.4</v>
      </c>
      <c r="H33" s="19" t="n">
        <v>9.35</v>
      </c>
      <c r="I33" s="85" t="n">
        <f aca="false">(H33/E33)-1</f>
        <v>0.397612548916439</v>
      </c>
      <c r="J33" s="84" t="n">
        <v>13.3508</v>
      </c>
      <c r="K33" s="19" t="n">
        <v>13.7768</v>
      </c>
      <c r="L33" s="19" t="n">
        <v>13.0948</v>
      </c>
      <c r="M33" s="19" t="n">
        <v>13.3232</v>
      </c>
      <c r="N33" s="85" t="n">
        <f aca="false">(M33/J33)-1</f>
        <v>-0.00206729184767951</v>
      </c>
      <c r="O33" s="86" t="n">
        <v>1</v>
      </c>
      <c r="P33" s="81" t="n">
        <f aca="false">IF(ISBLANK(A33),1,0)</f>
        <v>0</v>
      </c>
      <c r="Q33" s="2"/>
    </row>
    <row r="34" customFormat="false" ht="12.8" hidden="false" customHeight="false" outlineLevel="0" collapsed="false">
      <c r="A34" s="81" t="n">
        <v>1343779200</v>
      </c>
      <c r="B34" s="82" t="n">
        <f aca="false">IF(P34,EDATE(B33,1),(A34/(24*60*60))+DATE(1970,1,1))</f>
        <v>41122</v>
      </c>
      <c r="C34" s="83" t="n">
        <f aca="false">YEAR(B34)</f>
        <v>2012</v>
      </c>
      <c r="D34" s="83" t="n">
        <f aca="false">MONTH(B34)</f>
        <v>8</v>
      </c>
      <c r="E34" s="84" t="n">
        <v>9.35</v>
      </c>
      <c r="F34" s="19" t="n">
        <v>15.4</v>
      </c>
      <c r="G34" s="19" t="n">
        <v>7.58</v>
      </c>
      <c r="H34" s="19" t="n">
        <v>10.16</v>
      </c>
      <c r="I34" s="85" t="n">
        <f aca="false">(H34/E34)-1</f>
        <v>0.0866310160427808</v>
      </c>
      <c r="J34" s="84" t="n">
        <v>13.3232</v>
      </c>
      <c r="K34" s="19" t="n">
        <v>13.4824</v>
      </c>
      <c r="L34" s="19" t="n">
        <v>13.0367</v>
      </c>
      <c r="M34" s="19" t="n">
        <v>13.1896</v>
      </c>
      <c r="N34" s="85" t="n">
        <f aca="false">(M34/J34)-1</f>
        <v>-0.0100276209919539</v>
      </c>
      <c r="O34" s="86" t="n">
        <v>1</v>
      </c>
      <c r="P34" s="81" t="n">
        <f aca="false">IF(ISBLANK(A34),1,0)</f>
        <v>0</v>
      </c>
      <c r="Q34" s="2"/>
    </row>
    <row r="35" customFormat="false" ht="12.8" hidden="false" customHeight="false" outlineLevel="0" collapsed="false">
      <c r="A35" s="81" t="n">
        <v>1346457600</v>
      </c>
      <c r="B35" s="82" t="n">
        <f aca="false">IF(P35,EDATE(B34,1),(A35/(24*60*60))+DATE(1970,1,1))</f>
        <v>41153</v>
      </c>
      <c r="C35" s="83" t="n">
        <f aca="false">YEAR(B35)</f>
        <v>2012</v>
      </c>
      <c r="D35" s="83" t="n">
        <f aca="false">MONTH(B35)</f>
        <v>9</v>
      </c>
      <c r="E35" s="84" t="n">
        <v>10.15</v>
      </c>
      <c r="F35" s="19" t="n">
        <v>12.68666</v>
      </c>
      <c r="G35" s="19" t="n">
        <v>9.71922</v>
      </c>
      <c r="H35" s="19" t="n">
        <v>12.4</v>
      </c>
      <c r="I35" s="85" t="n">
        <f aca="false">(H35/E35)-1</f>
        <v>0.221674876847291</v>
      </c>
      <c r="J35" s="84" t="n">
        <v>13.1896</v>
      </c>
      <c r="K35" s="19" t="n">
        <v>13.2405</v>
      </c>
      <c r="L35" s="19" t="n">
        <v>12.704</v>
      </c>
      <c r="M35" s="19" t="n">
        <v>12.863</v>
      </c>
      <c r="N35" s="85" t="n">
        <f aca="false">(M35/J35)-1</f>
        <v>-0.0247619336446898</v>
      </c>
      <c r="O35" s="86" t="n">
        <v>1</v>
      </c>
      <c r="P35" s="81" t="n">
        <f aca="false">IF(ISBLANK(A35),1,0)</f>
        <v>0</v>
      </c>
      <c r="Q35" s="2"/>
    </row>
    <row r="36" customFormat="false" ht="12.8" hidden="false" customHeight="false" outlineLevel="0" collapsed="false">
      <c r="A36" s="81" t="n">
        <v>1349049600</v>
      </c>
      <c r="B36" s="82" t="n">
        <f aca="false">IF(P36,EDATE(B35,1),(A36/(24*60*60))+DATE(1970,1,1))</f>
        <v>41183</v>
      </c>
      <c r="C36" s="83" t="n">
        <f aca="false">YEAR(B36)</f>
        <v>2012</v>
      </c>
      <c r="D36" s="83" t="n">
        <f aca="false">MONTH(B36)</f>
        <v>10</v>
      </c>
      <c r="E36" s="84" t="n">
        <v>12.35</v>
      </c>
      <c r="F36" s="19" t="n">
        <v>13.0899</v>
      </c>
      <c r="G36" s="19" t="n">
        <v>9.74</v>
      </c>
      <c r="H36" s="19" t="n">
        <v>11.201</v>
      </c>
      <c r="I36" s="85" t="n">
        <f aca="false">(H36/E36)-1</f>
        <v>-0.0930364372469635</v>
      </c>
      <c r="J36" s="84" t="n">
        <v>12.863</v>
      </c>
      <c r="K36" s="19" t="n">
        <v>13.1077</v>
      </c>
      <c r="L36" s="19" t="n">
        <v>12.6636</v>
      </c>
      <c r="M36" s="19" t="n">
        <v>13.0955</v>
      </c>
      <c r="N36" s="85" t="n">
        <f aca="false">(M36/J36)-1</f>
        <v>0.0180750991215113</v>
      </c>
      <c r="O36" s="86" t="n">
        <v>1</v>
      </c>
      <c r="P36" s="81" t="n">
        <f aca="false">IF(ISBLANK(A36),1,0)</f>
        <v>0</v>
      </c>
      <c r="Q36" s="2"/>
    </row>
    <row r="37" customFormat="false" ht="12.8" hidden="false" customHeight="false" outlineLevel="0" collapsed="false">
      <c r="A37" s="81" t="n">
        <v>1351728000</v>
      </c>
      <c r="B37" s="82" t="n">
        <f aca="false">IF(P37,EDATE(B36,1),(A37/(24*60*60))+DATE(1970,1,1))</f>
        <v>41214</v>
      </c>
      <c r="C37" s="83" t="n">
        <f aca="false">YEAR(B37)</f>
        <v>2012</v>
      </c>
      <c r="D37" s="83" t="n">
        <f aca="false">MONTH(B37)</f>
        <v>11</v>
      </c>
      <c r="E37" s="84" t="n">
        <v>11.17963</v>
      </c>
      <c r="F37" s="19" t="n">
        <v>12.6515</v>
      </c>
      <c r="G37" s="19" t="n">
        <v>10.33</v>
      </c>
      <c r="H37" s="19" t="n">
        <v>12.565</v>
      </c>
      <c r="I37" s="85" t="n">
        <f aca="false">(H37/E37)-1</f>
        <v>0.123919127913893</v>
      </c>
      <c r="J37" s="84" t="n">
        <v>13.0955</v>
      </c>
      <c r="K37" s="19" t="n">
        <v>13.2933</v>
      </c>
      <c r="L37" s="19" t="n">
        <v>12.8995</v>
      </c>
      <c r="M37" s="19" t="n">
        <v>12.9653</v>
      </c>
      <c r="N37" s="85" t="n">
        <f aca="false">(M37/J37)-1</f>
        <v>-0.00994234660761328</v>
      </c>
      <c r="O37" s="86" t="n">
        <v>1</v>
      </c>
      <c r="P37" s="81" t="n">
        <f aca="false">IF(ISBLANK(A37),1,0)</f>
        <v>0</v>
      </c>
      <c r="Q37" s="2"/>
    </row>
    <row r="38" customFormat="false" ht="12.8" hidden="false" customHeight="false" outlineLevel="0" collapsed="false">
      <c r="A38" s="81" t="n">
        <v>1354320000</v>
      </c>
      <c r="B38" s="82" t="n">
        <f aca="false">IF(P38,EDATE(B37,1),(A38/(24*60*60))+DATE(1970,1,1))</f>
        <v>41244</v>
      </c>
      <c r="C38" s="83" t="n">
        <f aca="false">YEAR(B38)</f>
        <v>2012</v>
      </c>
      <c r="D38" s="83" t="n">
        <f aca="false">MONTH(B38)</f>
        <v>12</v>
      </c>
      <c r="E38" s="84" t="n">
        <v>12.565</v>
      </c>
      <c r="F38" s="19" t="n">
        <v>13.90119</v>
      </c>
      <c r="G38" s="19" t="n">
        <v>12.42</v>
      </c>
      <c r="H38" s="19" t="n">
        <v>13.51001</v>
      </c>
      <c r="I38" s="85" t="n">
        <f aca="false">(H38/E38)-1</f>
        <v>0.0752097095105451</v>
      </c>
      <c r="J38" s="84" t="n">
        <v>12.9653</v>
      </c>
      <c r="K38" s="19" t="n">
        <v>13.0513</v>
      </c>
      <c r="L38" s="19" t="n">
        <v>12.68162</v>
      </c>
      <c r="M38" s="19" t="n">
        <v>12.9631</v>
      </c>
      <c r="N38" s="85" t="n">
        <f aca="false">(M38/J38)-1</f>
        <v>-0.000169683694168143</v>
      </c>
      <c r="O38" s="86" t="n">
        <v>1</v>
      </c>
      <c r="P38" s="81" t="n">
        <f aca="false">IF(ISBLANK(A38),1,0)</f>
        <v>0</v>
      </c>
      <c r="Q38" s="2"/>
    </row>
    <row r="39" customFormat="false" ht="12.8" hidden="false" customHeight="false" outlineLevel="0" collapsed="false">
      <c r="A39" s="81" t="n">
        <v>1356998400</v>
      </c>
      <c r="B39" s="82" t="n">
        <f aca="false">IF(P39,EDATE(B38,1),(A39/(24*60*60))+DATE(1970,1,1))</f>
        <v>41275</v>
      </c>
      <c r="C39" s="83" t="n">
        <f aca="false">YEAR(B39)</f>
        <v>2013</v>
      </c>
      <c r="D39" s="83" t="n">
        <f aca="false">MONTH(B39)</f>
        <v>1</v>
      </c>
      <c r="E39" s="84" t="n">
        <v>13.51001</v>
      </c>
      <c r="F39" s="19" t="n">
        <v>21.43</v>
      </c>
      <c r="G39" s="19" t="n">
        <v>13.16123</v>
      </c>
      <c r="H39" s="19" t="n">
        <v>20.41001</v>
      </c>
      <c r="I39" s="85" t="n">
        <f aca="false">(H39/E39)-1</f>
        <v>0.510732412485261</v>
      </c>
      <c r="J39" s="84" t="n">
        <v>12.9631</v>
      </c>
      <c r="K39" s="19" t="n">
        <v>12.9631</v>
      </c>
      <c r="L39" s="19" t="n">
        <v>12.5558</v>
      </c>
      <c r="M39" s="19" t="n">
        <v>12.7096</v>
      </c>
      <c r="N39" s="85" t="n">
        <f aca="false">(M39/J39)-1</f>
        <v>-0.0195555075560631</v>
      </c>
      <c r="O39" s="86" t="n">
        <v>1</v>
      </c>
      <c r="P39" s="81" t="n">
        <f aca="false">IF(ISBLANK(A39),1,0)</f>
        <v>0</v>
      </c>
      <c r="Q39" s="2"/>
    </row>
    <row r="40" customFormat="false" ht="12.8" hidden="false" customHeight="false" outlineLevel="0" collapsed="false">
      <c r="A40" s="81" t="n">
        <v>1359676800</v>
      </c>
      <c r="B40" s="82" t="n">
        <f aca="false">IF(P40,EDATE(B39,1),(A40/(24*60*60))+DATE(1970,1,1))</f>
        <v>41306</v>
      </c>
      <c r="C40" s="83" t="n">
        <f aca="false">YEAR(B40)</f>
        <v>2013</v>
      </c>
      <c r="D40" s="83" t="n">
        <f aca="false">MONTH(B40)</f>
        <v>2</v>
      </c>
      <c r="E40" s="84" t="n">
        <v>20.50879</v>
      </c>
      <c r="F40" s="19" t="n">
        <v>34.51541</v>
      </c>
      <c r="G40" s="19" t="n">
        <v>18</v>
      </c>
      <c r="H40" s="19" t="n">
        <v>33.38</v>
      </c>
      <c r="I40" s="85" t="n">
        <f aca="false">(H40/E40)-1</f>
        <v>0.627594802033665</v>
      </c>
      <c r="J40" s="84" t="n">
        <v>12.7096</v>
      </c>
      <c r="K40" s="19" t="n">
        <v>12.9008</v>
      </c>
      <c r="L40" s="19" t="n">
        <v>12.5864</v>
      </c>
      <c r="M40" s="19" t="n">
        <v>12.7779</v>
      </c>
      <c r="N40" s="85" t="n">
        <f aca="false">(M40/J40)-1</f>
        <v>0.00537389060237925</v>
      </c>
      <c r="O40" s="86" t="n">
        <v>1</v>
      </c>
      <c r="P40" s="81" t="n">
        <f aca="false">IF(ISBLANK(A40),1,0)</f>
        <v>0</v>
      </c>
      <c r="Q40" s="2"/>
    </row>
    <row r="41" customFormat="false" ht="12.8" hidden="false" customHeight="false" outlineLevel="0" collapsed="false">
      <c r="A41" s="81" t="n">
        <v>1362096000</v>
      </c>
      <c r="B41" s="82" t="n">
        <f aca="false">IF(P41,EDATE(B40,1),(A41/(24*60*60))+DATE(1970,1,1))</f>
        <v>41334</v>
      </c>
      <c r="C41" s="83" t="n">
        <f aca="false">YEAR(B41)</f>
        <v>2013</v>
      </c>
      <c r="D41" s="83" t="n">
        <f aca="false">MONTH(B41)</f>
        <v>3</v>
      </c>
      <c r="E41" s="84" t="n">
        <v>33.37999</v>
      </c>
      <c r="F41" s="19" t="n">
        <v>95.7</v>
      </c>
      <c r="G41" s="19" t="n">
        <v>32.92</v>
      </c>
      <c r="H41" s="19" t="n">
        <v>93.03001</v>
      </c>
      <c r="I41" s="85" t="n">
        <f aca="false">(H41/E41)-1</f>
        <v>1.78699933702796</v>
      </c>
      <c r="J41" s="84" t="n">
        <v>12.7779</v>
      </c>
      <c r="K41" s="19" t="n">
        <v>12.8663</v>
      </c>
      <c r="L41" s="19" t="n">
        <v>12.2893</v>
      </c>
      <c r="M41" s="19" t="n">
        <v>12.3049</v>
      </c>
      <c r="N41" s="85" t="n">
        <f aca="false">(M41/J41)-1</f>
        <v>-0.0370170372283396</v>
      </c>
      <c r="O41" s="86" t="n">
        <v>1</v>
      </c>
      <c r="P41" s="81" t="n">
        <f aca="false">IF(ISBLANK(A41),1,0)</f>
        <v>0</v>
      </c>
      <c r="Q41" s="2"/>
    </row>
    <row r="42" customFormat="false" ht="12.8" hidden="false" customHeight="false" outlineLevel="0" collapsed="false">
      <c r="A42" s="81" t="n">
        <v>1364774400</v>
      </c>
      <c r="B42" s="82" t="n">
        <f aca="false">IF(P42,EDATE(B41,1),(A42/(24*60*60))+DATE(1970,1,1))</f>
        <v>41365</v>
      </c>
      <c r="C42" s="83" t="n">
        <f aca="false">YEAR(B42)</f>
        <v>2013</v>
      </c>
      <c r="D42" s="83" t="n">
        <f aca="false">MONTH(B42)</f>
        <v>4</v>
      </c>
      <c r="E42" s="84" t="n">
        <v>93.25</v>
      </c>
      <c r="F42" s="19" t="n">
        <v>266</v>
      </c>
      <c r="G42" s="19" t="n">
        <v>50.01</v>
      </c>
      <c r="H42" s="19" t="n">
        <v>139.2269</v>
      </c>
      <c r="I42" s="85" t="n">
        <f aca="false">(H42/E42)-1</f>
        <v>0.493049865951743</v>
      </c>
      <c r="J42" s="84" t="n">
        <v>12.3062</v>
      </c>
      <c r="K42" s="19" t="n">
        <v>12.4</v>
      </c>
      <c r="L42" s="19" t="n">
        <v>12.0189</v>
      </c>
      <c r="M42" s="19" t="n">
        <v>12.1341</v>
      </c>
      <c r="N42" s="85" t="n">
        <f aca="false">(M42/J42)-1</f>
        <v>-0.013984820659505</v>
      </c>
      <c r="O42" s="86" t="n">
        <v>1</v>
      </c>
      <c r="P42" s="81" t="n">
        <f aca="false">IF(ISBLANK(A42),1,0)</f>
        <v>0</v>
      </c>
      <c r="Q42" s="2"/>
    </row>
    <row r="43" customFormat="false" ht="12.8" hidden="false" customHeight="false" outlineLevel="0" collapsed="false">
      <c r="A43" s="81" t="n">
        <v>1367366400</v>
      </c>
      <c r="B43" s="82" t="n">
        <f aca="false">IF(P43,EDATE(B42,1),(A43/(24*60*60))+DATE(1970,1,1))</f>
        <v>41395</v>
      </c>
      <c r="C43" s="83" t="n">
        <f aca="false">YEAR(B43)</f>
        <v>2013</v>
      </c>
      <c r="D43" s="83" t="n">
        <f aca="false">MONTH(B43)</f>
        <v>5</v>
      </c>
      <c r="E43" s="84" t="n">
        <v>139.00004</v>
      </c>
      <c r="F43" s="19" t="n">
        <v>140.06</v>
      </c>
      <c r="G43" s="19" t="n">
        <v>79</v>
      </c>
      <c r="H43" s="19" t="n">
        <v>128.81505</v>
      </c>
      <c r="I43" s="85" t="n">
        <f aca="false">(H43/E43)-1</f>
        <v>-0.0732732882666797</v>
      </c>
      <c r="J43" s="84" t="n">
        <v>12.1341</v>
      </c>
      <c r="K43" s="19" t="n">
        <v>12.9457</v>
      </c>
      <c r="L43" s="19" t="n">
        <v>11.9367</v>
      </c>
      <c r="M43" s="19" t="n">
        <v>12.7959</v>
      </c>
      <c r="N43" s="85" t="n">
        <f aca="false">(M43/J43)-1</f>
        <v>0.0545405098029519</v>
      </c>
      <c r="O43" s="86" t="n">
        <v>1</v>
      </c>
      <c r="P43" s="81" t="n">
        <f aca="false">IF(ISBLANK(A43),1,0)</f>
        <v>0</v>
      </c>
      <c r="Q43" s="2"/>
    </row>
    <row r="44" customFormat="false" ht="12.8" hidden="false" customHeight="false" outlineLevel="0" collapsed="false">
      <c r="A44" s="81" t="n">
        <v>1370044800</v>
      </c>
      <c r="B44" s="82" t="n">
        <f aca="false">IF(P44,EDATE(B43,1),(A44/(24*60*60))+DATE(1970,1,1))</f>
        <v>41426</v>
      </c>
      <c r="C44" s="83" t="n">
        <f aca="false">YEAR(B44)</f>
        <v>2013</v>
      </c>
      <c r="D44" s="83" t="n">
        <f aca="false">MONTH(B44)</f>
        <v>6</v>
      </c>
      <c r="E44" s="84" t="n">
        <v>128.82506</v>
      </c>
      <c r="F44" s="19" t="n">
        <v>130.1</v>
      </c>
      <c r="G44" s="19" t="n">
        <v>88</v>
      </c>
      <c r="H44" s="19" t="n">
        <v>97.51</v>
      </c>
      <c r="I44" s="85" t="n">
        <f aca="false">(H44/E44)-1</f>
        <v>-0.243082052513696</v>
      </c>
      <c r="J44" s="84" t="n">
        <v>12.7959</v>
      </c>
      <c r="K44" s="19" t="n">
        <v>13.462</v>
      </c>
      <c r="L44" s="19" t="n">
        <v>12.5921</v>
      </c>
      <c r="M44" s="19" t="n">
        <v>12.9368</v>
      </c>
      <c r="N44" s="85" t="n">
        <f aca="false">(M44/J44)-1</f>
        <v>0.011011339569706</v>
      </c>
      <c r="O44" s="86" t="n">
        <v>1</v>
      </c>
      <c r="P44" s="81" t="n">
        <f aca="false">IF(ISBLANK(A44),1,0)</f>
        <v>0</v>
      </c>
      <c r="Q44" s="2"/>
    </row>
    <row r="45" customFormat="false" ht="12.8" hidden="false" customHeight="false" outlineLevel="0" collapsed="false">
      <c r="A45" s="81" t="n">
        <v>1372636800</v>
      </c>
      <c r="B45" s="82" t="n">
        <f aca="false">IF(P45,EDATE(B44,1),(A45/(24*60*60))+DATE(1970,1,1))</f>
        <v>41456</v>
      </c>
      <c r="C45" s="83" t="n">
        <f aca="false">YEAR(B45)</f>
        <v>2013</v>
      </c>
      <c r="D45" s="83" t="n">
        <f aca="false">MONTH(B45)</f>
        <v>7</v>
      </c>
      <c r="E45" s="84" t="n">
        <v>97.50888</v>
      </c>
      <c r="F45" s="19" t="n">
        <v>111.65202</v>
      </c>
      <c r="G45" s="19" t="n">
        <v>65.42448</v>
      </c>
      <c r="H45" s="19" t="n">
        <v>106.21188</v>
      </c>
      <c r="I45" s="85" t="n">
        <f aca="false">(H45/E45)-1</f>
        <v>0.0892534095356237</v>
      </c>
      <c r="J45" s="84" t="n">
        <v>12.9368</v>
      </c>
      <c r="K45" s="19" t="n">
        <v>13.1536</v>
      </c>
      <c r="L45" s="19" t="n">
        <v>12.431</v>
      </c>
      <c r="M45" s="19" t="n">
        <v>12.7311</v>
      </c>
      <c r="N45" s="85" t="n">
        <f aca="false">(M45/J45)-1</f>
        <v>-0.0159003772184776</v>
      </c>
      <c r="O45" s="86" t="n">
        <v>1</v>
      </c>
      <c r="P45" s="81" t="n">
        <f aca="false">IF(ISBLANK(A45),1,0)</f>
        <v>0</v>
      </c>
      <c r="Q45" s="2"/>
    </row>
    <row r="46" customFormat="false" ht="12.8" hidden="false" customHeight="false" outlineLevel="0" collapsed="false">
      <c r="A46" s="81" t="n">
        <v>1375315200</v>
      </c>
      <c r="B46" s="82" t="n">
        <f aca="false">IF(P46,EDATE(B45,1),(A46/(24*60*60))+DATE(1970,1,1))</f>
        <v>41487</v>
      </c>
      <c r="C46" s="83" t="n">
        <f aca="false">YEAR(B46)</f>
        <v>2013</v>
      </c>
      <c r="D46" s="83" t="n">
        <f aca="false">MONTH(B46)</f>
        <v>8</v>
      </c>
      <c r="E46" s="84" t="n">
        <v>106.22691</v>
      </c>
      <c r="F46" s="19" t="n">
        <v>148.7</v>
      </c>
      <c r="G46" s="19" t="n">
        <v>100.95969</v>
      </c>
      <c r="H46" s="19" t="n">
        <v>141</v>
      </c>
      <c r="I46" s="85" t="n">
        <f aca="false">(H46/E46)-1</f>
        <v>0.327347279517026</v>
      </c>
      <c r="J46" s="84" t="n">
        <v>12.7311</v>
      </c>
      <c r="K46" s="19" t="n">
        <v>13.39855</v>
      </c>
      <c r="L46" s="19" t="n">
        <v>12.5504</v>
      </c>
      <c r="M46" s="19" t="n">
        <v>13.3627</v>
      </c>
      <c r="N46" s="85" t="n">
        <f aca="false">(M46/J46)-1</f>
        <v>0.0496107956107486</v>
      </c>
      <c r="O46" s="86" t="n">
        <v>1</v>
      </c>
      <c r="P46" s="81" t="n">
        <f aca="false">IF(ISBLANK(A46),1,0)</f>
        <v>0</v>
      </c>
      <c r="Q46" s="2"/>
    </row>
    <row r="47" customFormat="false" ht="12.8" hidden="false" customHeight="false" outlineLevel="0" collapsed="false">
      <c r="A47" s="81" t="n">
        <v>1377993600</v>
      </c>
      <c r="B47" s="82" t="n">
        <f aca="false">IF(P47,EDATE(B46,1),(A47/(24*60*60))+DATE(1970,1,1))</f>
        <v>41518</v>
      </c>
      <c r="C47" s="83" t="n">
        <f aca="false">YEAR(B47)</f>
        <v>2013</v>
      </c>
      <c r="D47" s="83" t="n">
        <f aca="false">MONTH(B47)</f>
        <v>9</v>
      </c>
      <c r="E47" s="84" t="n">
        <v>141</v>
      </c>
      <c r="F47" s="19" t="n">
        <v>148.90893</v>
      </c>
      <c r="G47" s="19" t="n">
        <v>121.25</v>
      </c>
      <c r="H47" s="19" t="n">
        <v>141.8965</v>
      </c>
      <c r="I47" s="85" t="n">
        <f aca="false">(H47/E47)-1</f>
        <v>0.00635815602836876</v>
      </c>
      <c r="J47" s="84" t="n">
        <v>13.3273</v>
      </c>
      <c r="K47" s="19" t="n">
        <v>13.4665</v>
      </c>
      <c r="L47" s="19" t="n">
        <v>12.5826</v>
      </c>
      <c r="M47" s="19" t="n">
        <v>13.0916</v>
      </c>
      <c r="N47" s="85" t="n">
        <f aca="false">(M47/J47)-1</f>
        <v>-0.0176855026899672</v>
      </c>
      <c r="O47" s="86" t="n">
        <v>1</v>
      </c>
      <c r="P47" s="81" t="n">
        <f aca="false">IF(ISBLANK(A47),1,0)</f>
        <v>0</v>
      </c>
      <c r="Q47" s="2"/>
    </row>
    <row r="48" customFormat="false" ht="12.8" hidden="false" customHeight="false" outlineLevel="0" collapsed="false">
      <c r="A48" s="81" t="n">
        <v>1380585600</v>
      </c>
      <c r="B48" s="82" t="n">
        <f aca="false">IF(P48,EDATE(B47,1),(A48/(24*60*60))+DATE(1970,1,1))</f>
        <v>41548</v>
      </c>
      <c r="C48" s="83" t="n">
        <f aca="false">YEAR(B48)</f>
        <v>2013</v>
      </c>
      <c r="D48" s="83" t="n">
        <f aca="false">MONTH(B48)</f>
        <v>10</v>
      </c>
      <c r="E48" s="84" t="n">
        <v>143.28122</v>
      </c>
      <c r="F48" s="19" t="n">
        <v>233.4</v>
      </c>
      <c r="G48" s="19" t="n">
        <v>109.7</v>
      </c>
      <c r="H48" s="19" t="n">
        <v>211.1714</v>
      </c>
      <c r="I48" s="85" t="n">
        <f aca="false">(H48/E48)-1</f>
        <v>0.473824692447482</v>
      </c>
      <c r="J48" s="84" t="n">
        <v>13.0916</v>
      </c>
      <c r="K48" s="19" t="n">
        <v>13.3451</v>
      </c>
      <c r="L48" s="19" t="n">
        <v>12.7478</v>
      </c>
      <c r="M48" s="19" t="n">
        <v>13.02021</v>
      </c>
      <c r="N48" s="85" t="n">
        <f aca="false">(M48/J48)-1</f>
        <v>-0.00545311497448742</v>
      </c>
      <c r="O48" s="86" t="n">
        <v>1</v>
      </c>
      <c r="P48" s="81" t="n">
        <f aca="false">IF(ISBLANK(A48),1,0)</f>
        <v>0</v>
      </c>
      <c r="Q48" s="2"/>
    </row>
    <row r="49" customFormat="false" ht="12.8" hidden="false" customHeight="false" outlineLevel="0" collapsed="false">
      <c r="A49" s="81" t="n">
        <v>1383264000</v>
      </c>
      <c r="B49" s="82" t="n">
        <f aca="false">IF(P49,EDATE(B48,1),(A49/(24*60*60))+DATE(1970,1,1))</f>
        <v>41579</v>
      </c>
      <c r="C49" s="83" t="n">
        <f aca="false">YEAR(B49)</f>
        <v>2013</v>
      </c>
      <c r="D49" s="83" t="n">
        <f aca="false">MONTH(B49)</f>
        <v>11</v>
      </c>
      <c r="E49" s="84" t="n">
        <v>211.20177</v>
      </c>
      <c r="F49" s="19" t="n">
        <v>1242</v>
      </c>
      <c r="G49" s="19" t="n">
        <v>209.76</v>
      </c>
      <c r="H49" s="19" t="n">
        <v>1205.8</v>
      </c>
      <c r="I49" s="85" t="n">
        <f aca="false">(H49/E49)-1</f>
        <v>4.70923245576967</v>
      </c>
      <c r="J49" s="84" t="n">
        <v>13.02021</v>
      </c>
      <c r="K49" s="19" t="n">
        <v>13.3306</v>
      </c>
      <c r="L49" s="19" t="n">
        <v>12.8519</v>
      </c>
      <c r="M49" s="19" t="n">
        <v>13.08124</v>
      </c>
      <c r="N49" s="85" t="n">
        <f aca="false">(M49/J49)-1</f>
        <v>0.00468732839178476</v>
      </c>
      <c r="O49" s="86" t="n">
        <v>1</v>
      </c>
      <c r="P49" s="81" t="n">
        <f aca="false">IF(ISBLANK(A49),1,0)</f>
        <v>0</v>
      </c>
      <c r="Q49" s="2"/>
    </row>
    <row r="50" customFormat="false" ht="12.8" hidden="false" customHeight="false" outlineLevel="0" collapsed="false">
      <c r="A50" s="81" t="n">
        <v>1385856000</v>
      </c>
      <c r="B50" s="82" t="n">
        <f aca="false">IF(P50,EDATE(B49,1),(A50/(24*60*60))+DATE(1970,1,1))</f>
        <v>41609</v>
      </c>
      <c r="C50" s="83" t="n">
        <f aca="false">YEAR(B50)</f>
        <v>2013</v>
      </c>
      <c r="D50" s="83" t="n">
        <f aca="false">MONTH(B50)</f>
        <v>12</v>
      </c>
      <c r="E50" s="84" t="n">
        <v>1206.00001</v>
      </c>
      <c r="F50" s="19" t="n">
        <v>1240</v>
      </c>
      <c r="G50" s="19" t="n">
        <v>455</v>
      </c>
      <c r="H50" s="19" t="n">
        <v>739.28</v>
      </c>
      <c r="I50" s="85" t="n">
        <f aca="false">(H50/E50)-1</f>
        <v>-0.38699834670814</v>
      </c>
      <c r="J50" s="84" t="n">
        <v>13.0964</v>
      </c>
      <c r="K50" s="19" t="n">
        <v>13.2697</v>
      </c>
      <c r="L50" s="19" t="n">
        <v>12.8022</v>
      </c>
      <c r="M50" s="19" t="n">
        <v>13.09436</v>
      </c>
      <c r="N50" s="85" t="n">
        <f aca="false">(M50/J50)-1</f>
        <v>-0.000155767997312206</v>
      </c>
      <c r="O50" s="86" t="n">
        <v>1</v>
      </c>
      <c r="P50" s="81" t="n">
        <f aca="false">IF(ISBLANK(A50),1,0)</f>
        <v>0</v>
      </c>
      <c r="Q50" s="2"/>
    </row>
    <row r="51" customFormat="false" ht="12.8" hidden="false" customHeight="false" outlineLevel="0" collapsed="false">
      <c r="A51" s="81" t="n">
        <v>1388534400</v>
      </c>
      <c r="B51" s="82" t="n">
        <f aca="false">IF(P51,EDATE(B50,1),(A51/(24*60*60))+DATE(1970,1,1))</f>
        <v>41640</v>
      </c>
      <c r="C51" s="83" t="n">
        <f aca="false">YEAR(B51)</f>
        <v>2014</v>
      </c>
      <c r="D51" s="83" t="n">
        <f aca="false">MONTH(B51)</f>
        <v>1</v>
      </c>
      <c r="E51" s="84" t="n">
        <v>737.67</v>
      </c>
      <c r="F51" s="19" t="n">
        <v>995</v>
      </c>
      <c r="G51" s="19" t="n">
        <v>726.5</v>
      </c>
      <c r="H51" s="19" t="n">
        <v>805.22</v>
      </c>
      <c r="I51" s="85" t="n">
        <f aca="false">(H51/E51)-1</f>
        <v>0.0915721121910882</v>
      </c>
      <c r="J51" s="84" t="n">
        <v>13.09436</v>
      </c>
      <c r="K51" s="19" t="n">
        <v>13.6061</v>
      </c>
      <c r="L51" s="19" t="n">
        <v>12.9418</v>
      </c>
      <c r="M51" s="19" t="n">
        <v>13.3521</v>
      </c>
      <c r="N51" s="85" t="n">
        <f aca="false">(M51/J51)-1</f>
        <v>0.0196832834899912</v>
      </c>
      <c r="O51" s="86" t="n">
        <v>1</v>
      </c>
      <c r="P51" s="81" t="n">
        <f aca="false">IF(ISBLANK(A51),1,0)</f>
        <v>0</v>
      </c>
      <c r="Q51" s="2"/>
    </row>
    <row r="52" customFormat="false" ht="12.8" hidden="false" customHeight="false" outlineLevel="0" collapsed="false">
      <c r="A52" s="81" t="n">
        <v>1391212800</v>
      </c>
      <c r="B52" s="82" t="n">
        <f aca="false">IF(P52,EDATE(B51,1),(A52/(24*60*60))+DATE(1970,1,1))</f>
        <v>41671</v>
      </c>
      <c r="C52" s="83" t="n">
        <f aca="false">YEAR(B52)</f>
        <v>2014</v>
      </c>
      <c r="D52" s="83" t="n">
        <f aca="false">MONTH(B52)</f>
        <v>2</v>
      </c>
      <c r="E52" s="84" t="n">
        <v>804.8</v>
      </c>
      <c r="F52" s="19" t="n">
        <v>829</v>
      </c>
      <c r="G52" s="19" t="n">
        <v>400</v>
      </c>
      <c r="H52" s="19" t="n">
        <v>549.995</v>
      </c>
      <c r="I52" s="85" t="n">
        <f aca="false">(H52/E52)-1</f>
        <v>-0.316606610337972</v>
      </c>
      <c r="J52" s="84" t="n">
        <v>13.3608</v>
      </c>
      <c r="K52" s="19" t="n">
        <v>13.5522</v>
      </c>
      <c r="L52" s="19" t="n">
        <v>13.1846</v>
      </c>
      <c r="M52" s="19" t="n">
        <v>13.2451</v>
      </c>
      <c r="N52" s="85" t="n">
        <f aca="false">(M52/J52)-1</f>
        <v>-0.00865966109813776</v>
      </c>
      <c r="O52" s="86" t="n">
        <v>1</v>
      </c>
      <c r="P52" s="81" t="n">
        <f aca="false">IF(ISBLANK(A52),1,0)</f>
        <v>0</v>
      </c>
      <c r="Q52" s="2"/>
    </row>
    <row r="53" customFormat="false" ht="12.8" hidden="false" customHeight="false" outlineLevel="0" collapsed="false">
      <c r="A53" s="81" t="n">
        <v>1393632000</v>
      </c>
      <c r="B53" s="82" t="n">
        <f aca="false">IF(P53,EDATE(B52,1),(A53/(24*60*60))+DATE(1970,1,1))</f>
        <v>41699</v>
      </c>
      <c r="C53" s="83" t="n">
        <f aca="false">YEAR(B53)</f>
        <v>2014</v>
      </c>
      <c r="D53" s="83" t="n">
        <f aca="false">MONTH(B53)</f>
        <v>3</v>
      </c>
      <c r="E53" s="84" t="n">
        <v>549.01</v>
      </c>
      <c r="F53" s="19" t="n">
        <v>719.25</v>
      </c>
      <c r="G53" s="19" t="n">
        <v>436.1</v>
      </c>
      <c r="H53" s="19" t="n">
        <v>456.9899</v>
      </c>
      <c r="I53" s="85" t="n">
        <f aca="false">(H53/E53)-1</f>
        <v>-0.167610972477733</v>
      </c>
      <c r="J53" s="84" t="n">
        <v>13.29911</v>
      </c>
      <c r="K53" s="19" t="n">
        <v>13.3499</v>
      </c>
      <c r="L53" s="19" t="n">
        <v>13.0372</v>
      </c>
      <c r="M53" s="19" t="n">
        <v>13.0575</v>
      </c>
      <c r="N53" s="85" t="n">
        <f aca="false">(M53/J53)-1</f>
        <v>-0.018167381125504</v>
      </c>
      <c r="O53" s="86" t="n">
        <v>1</v>
      </c>
      <c r="P53" s="81" t="n">
        <f aca="false">IF(ISBLANK(A53),1,0)</f>
        <v>0</v>
      </c>
      <c r="Q53" s="2"/>
    </row>
    <row r="54" customFormat="false" ht="12.8" hidden="false" customHeight="false" outlineLevel="0" collapsed="false">
      <c r="A54" s="81" t="n">
        <v>1396310400</v>
      </c>
      <c r="B54" s="82" t="n">
        <f aca="false">IF(P54,EDATE(B53,1),(A54/(24*60*60))+DATE(1970,1,1))</f>
        <v>41730</v>
      </c>
      <c r="C54" s="83" t="n">
        <f aca="false">YEAR(B54)</f>
        <v>2014</v>
      </c>
      <c r="D54" s="83" t="n">
        <f aca="false">MONTH(B54)</f>
        <v>4</v>
      </c>
      <c r="E54" s="84" t="n">
        <v>456.3</v>
      </c>
      <c r="F54" s="19" t="n">
        <v>547</v>
      </c>
      <c r="G54" s="19" t="n">
        <v>340</v>
      </c>
      <c r="H54" s="19" t="n">
        <v>449.0201</v>
      </c>
      <c r="I54" s="85" t="n">
        <f aca="false">(H54/E54)-1</f>
        <v>-0.0159541968003506</v>
      </c>
      <c r="J54" s="84" t="n">
        <v>13.0575</v>
      </c>
      <c r="K54" s="19" t="n">
        <v>13.154</v>
      </c>
      <c r="L54" s="19" t="n">
        <v>12.9398</v>
      </c>
      <c r="M54" s="19" t="n">
        <v>13.0779</v>
      </c>
      <c r="N54" s="85" t="n">
        <f aca="false">(M54/J54)-1</f>
        <v>0.00156232050545668</v>
      </c>
      <c r="O54" s="86" t="n">
        <v>1</v>
      </c>
      <c r="P54" s="81" t="n">
        <f aca="false">IF(ISBLANK(A54),1,0)</f>
        <v>0</v>
      </c>
      <c r="Q54" s="2"/>
    </row>
    <row r="55" customFormat="false" ht="12.8" hidden="false" customHeight="false" outlineLevel="0" collapsed="false">
      <c r="A55" s="81" t="n">
        <v>1398902400</v>
      </c>
      <c r="B55" s="82" t="n">
        <f aca="false">IF(P55,EDATE(B54,1),(A55/(24*60*60))+DATE(1970,1,1))</f>
        <v>41760</v>
      </c>
      <c r="C55" s="83" t="n">
        <f aca="false">YEAR(B55)</f>
        <v>2014</v>
      </c>
      <c r="D55" s="83" t="n">
        <f aca="false">MONTH(B55)</f>
        <v>5</v>
      </c>
      <c r="E55" s="84" t="n">
        <v>449.0201</v>
      </c>
      <c r="F55" s="19" t="n">
        <v>630</v>
      </c>
      <c r="G55" s="19" t="n">
        <v>419.4</v>
      </c>
      <c r="H55" s="19" t="n">
        <v>626.21</v>
      </c>
      <c r="I55" s="85" t="n">
        <f aca="false">(H55/E55)-1</f>
        <v>0.394614628610167</v>
      </c>
      <c r="J55" s="84" t="n">
        <v>13.0779</v>
      </c>
      <c r="K55" s="19" t="n">
        <v>13.0911</v>
      </c>
      <c r="L55" s="19" t="n">
        <v>12.82599</v>
      </c>
      <c r="M55" s="19" t="n">
        <v>12.84417</v>
      </c>
      <c r="N55" s="85" t="n">
        <f aca="false">(M55/J55)-1</f>
        <v>-0.0178721354345881</v>
      </c>
      <c r="O55" s="86" t="n">
        <v>1</v>
      </c>
      <c r="P55" s="81" t="n">
        <f aca="false">IF(ISBLANK(A55),1,0)</f>
        <v>0</v>
      </c>
      <c r="Q55" s="2"/>
    </row>
    <row r="56" customFormat="false" ht="12.8" hidden="false" customHeight="false" outlineLevel="0" collapsed="false">
      <c r="A56" s="81" t="n">
        <v>1401580800</v>
      </c>
      <c r="B56" s="82" t="n">
        <f aca="false">IF(P56,EDATE(B55,1),(A56/(24*60*60))+DATE(1970,1,1))</f>
        <v>41791</v>
      </c>
      <c r="C56" s="83" t="n">
        <f aca="false">YEAR(B56)</f>
        <v>2014</v>
      </c>
      <c r="D56" s="83" t="n">
        <f aca="false">MONTH(B56)</f>
        <v>6</v>
      </c>
      <c r="E56" s="84" t="n">
        <v>627.01</v>
      </c>
      <c r="F56" s="19" t="n">
        <v>685</v>
      </c>
      <c r="G56" s="19" t="n">
        <v>522.15</v>
      </c>
      <c r="H56" s="19" t="n">
        <v>640.79</v>
      </c>
      <c r="I56" s="85" t="n">
        <f aca="false">(H56/E56)-1</f>
        <v>0.0219773209358702</v>
      </c>
      <c r="J56" s="84" t="n">
        <v>12.8408</v>
      </c>
      <c r="K56" s="19" t="n">
        <v>13.1187</v>
      </c>
      <c r="L56" s="19" t="n">
        <v>12.81904</v>
      </c>
      <c r="M56" s="19" t="n">
        <v>12.9653</v>
      </c>
      <c r="N56" s="85" t="n">
        <f aca="false">(M56/J56)-1</f>
        <v>0.00969565759142732</v>
      </c>
      <c r="O56" s="86" t="n">
        <v>1</v>
      </c>
      <c r="P56" s="81" t="n">
        <f aca="false">IF(ISBLANK(A56),1,0)</f>
        <v>0</v>
      </c>
      <c r="Q56" s="2"/>
    </row>
    <row r="57" customFormat="false" ht="12.8" hidden="false" customHeight="false" outlineLevel="0" collapsed="false">
      <c r="A57" s="81" t="n">
        <v>1404172800</v>
      </c>
      <c r="B57" s="82" t="n">
        <f aca="false">IF(P57,EDATE(B56,1),(A57/(24*60*60))+DATE(1970,1,1))</f>
        <v>41821</v>
      </c>
      <c r="C57" s="83" t="n">
        <f aca="false">YEAR(B57)</f>
        <v>2014</v>
      </c>
      <c r="D57" s="83" t="n">
        <f aca="false">MONTH(B57)</f>
        <v>7</v>
      </c>
      <c r="E57" s="84" t="n">
        <v>642.26</v>
      </c>
      <c r="F57" s="19" t="n">
        <v>665</v>
      </c>
      <c r="G57" s="19" t="n">
        <v>561.47</v>
      </c>
      <c r="H57" s="19" t="n">
        <v>580</v>
      </c>
      <c r="I57" s="85" t="n">
        <f aca="false">(H57/E57)-1</f>
        <v>-0.0969389343879425</v>
      </c>
      <c r="J57" s="84" t="n">
        <v>12.9653</v>
      </c>
      <c r="K57" s="19" t="n">
        <v>13.24798</v>
      </c>
      <c r="L57" s="19" t="n">
        <v>12.8883</v>
      </c>
      <c r="M57" s="19" t="n">
        <v>13.2162</v>
      </c>
      <c r="N57" s="85" t="n">
        <f aca="false">(M57/J57)-1</f>
        <v>0.0193516540303735</v>
      </c>
      <c r="O57" s="86" t="n">
        <v>1</v>
      </c>
      <c r="P57" s="81" t="n">
        <f aca="false">IF(ISBLANK(A57),1,0)</f>
        <v>0</v>
      </c>
      <c r="Q57" s="2"/>
    </row>
    <row r="58" customFormat="false" ht="12.8" hidden="false" customHeight="false" outlineLevel="0" collapsed="false">
      <c r="A58" s="81" t="n">
        <v>1406851200</v>
      </c>
      <c r="B58" s="82" t="n">
        <f aca="false">IF(P58,EDATE(B57,1),(A58/(24*60*60))+DATE(1970,1,1))</f>
        <v>41852</v>
      </c>
      <c r="C58" s="83" t="n">
        <f aca="false">YEAR(B58)</f>
        <v>2014</v>
      </c>
      <c r="D58" s="83" t="n">
        <f aca="false">MONTH(B58)</f>
        <v>8</v>
      </c>
      <c r="E58" s="84" t="n">
        <v>579.49</v>
      </c>
      <c r="F58" s="19" t="n">
        <v>605.72</v>
      </c>
      <c r="G58" s="19" t="n">
        <v>443</v>
      </c>
      <c r="H58" s="19" t="n">
        <v>477.81</v>
      </c>
      <c r="I58" s="85" t="n">
        <f aca="false">(H58/E58)-1</f>
        <v>-0.175464632694266</v>
      </c>
      <c r="J58" s="84" t="n">
        <v>13.2162</v>
      </c>
      <c r="K58" s="19" t="n">
        <v>13.33662</v>
      </c>
      <c r="L58" s="19" t="n">
        <v>13.0329</v>
      </c>
      <c r="M58" s="19" t="n">
        <v>13.0809</v>
      </c>
      <c r="N58" s="85" t="n">
        <f aca="false">(M58/J58)-1</f>
        <v>-0.0102374358741545</v>
      </c>
      <c r="O58" s="86" t="n">
        <v>1</v>
      </c>
      <c r="P58" s="81" t="n">
        <f aca="false">IF(ISBLANK(A58),1,0)</f>
        <v>0</v>
      </c>
      <c r="Q58" s="2"/>
    </row>
    <row r="59" customFormat="false" ht="12.8" hidden="false" customHeight="false" outlineLevel="0" collapsed="false">
      <c r="A59" s="81" t="n">
        <v>1409529600</v>
      </c>
      <c r="B59" s="82" t="n">
        <f aca="false">IF(P59,EDATE(B58,1),(A59/(24*60*60))+DATE(1970,1,1))</f>
        <v>41883</v>
      </c>
      <c r="C59" s="83" t="n">
        <f aca="false">YEAR(B59)</f>
        <v>2014</v>
      </c>
      <c r="D59" s="83" t="n">
        <f aca="false">MONTH(B59)</f>
        <v>9</v>
      </c>
      <c r="E59" s="84" t="n">
        <v>477.84</v>
      </c>
      <c r="F59" s="19" t="n">
        <v>497.24</v>
      </c>
      <c r="G59" s="19" t="n">
        <v>365</v>
      </c>
      <c r="H59" s="19" t="n">
        <v>387</v>
      </c>
      <c r="I59" s="85" t="n">
        <f aca="false">(H59/E59)-1</f>
        <v>-0.190105474635861</v>
      </c>
      <c r="J59" s="84" t="n">
        <v>13.0534</v>
      </c>
      <c r="K59" s="19" t="n">
        <v>13.5404</v>
      </c>
      <c r="L59" s="19" t="n">
        <v>13.0169</v>
      </c>
      <c r="M59" s="19" t="n">
        <v>13.4276</v>
      </c>
      <c r="N59" s="85" t="n">
        <f aca="false">(M59/J59)-1</f>
        <v>0.0286668607412628</v>
      </c>
      <c r="O59" s="86" t="n">
        <v>1</v>
      </c>
      <c r="P59" s="81" t="n">
        <f aca="false">IF(ISBLANK(A59),1,0)</f>
        <v>0</v>
      </c>
      <c r="Q59" s="2"/>
    </row>
    <row r="60" customFormat="false" ht="12.8" hidden="false" customHeight="false" outlineLevel="0" collapsed="false">
      <c r="A60" s="81" t="n">
        <v>1412121600</v>
      </c>
      <c r="B60" s="82" t="n">
        <f aca="false">IF(P60,EDATE(B59,1),(A60/(24*60*60))+DATE(1970,1,1))</f>
        <v>41913</v>
      </c>
      <c r="C60" s="83" t="n">
        <f aca="false">YEAR(B60)</f>
        <v>2014</v>
      </c>
      <c r="D60" s="83" t="n">
        <f aca="false">MONTH(B60)</f>
        <v>10</v>
      </c>
      <c r="E60" s="84" t="n">
        <v>386.93</v>
      </c>
      <c r="F60" s="19" t="n">
        <v>414.42</v>
      </c>
      <c r="G60" s="19" t="n">
        <v>275</v>
      </c>
      <c r="H60" s="19" t="n">
        <v>336.82</v>
      </c>
      <c r="I60" s="85" t="n">
        <f aca="false">(H60/E60)-1</f>
        <v>-0.12950662910604</v>
      </c>
      <c r="J60" s="84" t="n">
        <v>13.4276</v>
      </c>
      <c r="K60" s="19" t="n">
        <v>13.6724</v>
      </c>
      <c r="L60" s="19" t="n">
        <v>13.2755</v>
      </c>
      <c r="M60" s="19" t="n">
        <v>13.4692</v>
      </c>
      <c r="N60" s="85" t="n">
        <f aca="false">(M60/J60)-1</f>
        <v>0.0030980964580416</v>
      </c>
      <c r="O60" s="86" t="n">
        <v>1</v>
      </c>
      <c r="P60" s="81" t="n">
        <f aca="false">IF(ISBLANK(A60),1,0)</f>
        <v>0</v>
      </c>
      <c r="Q60" s="2"/>
    </row>
    <row r="61" customFormat="false" ht="12.8" hidden="false" customHeight="false" outlineLevel="0" collapsed="false">
      <c r="A61" s="81" t="n">
        <v>1414800000</v>
      </c>
      <c r="B61" s="82" t="n">
        <f aca="false">IF(P61,EDATE(B60,1),(A61/(24*60*60))+DATE(1970,1,1))</f>
        <v>41944</v>
      </c>
      <c r="C61" s="83" t="n">
        <f aca="false">YEAR(B61)</f>
        <v>2014</v>
      </c>
      <c r="D61" s="83" t="n">
        <f aca="false">MONTH(B61)</f>
        <v>11</v>
      </c>
      <c r="E61" s="84" t="n">
        <v>336.72</v>
      </c>
      <c r="F61" s="19" t="n">
        <v>475</v>
      </c>
      <c r="G61" s="19" t="n">
        <v>315.54</v>
      </c>
      <c r="H61" s="19" t="n">
        <v>379.89</v>
      </c>
      <c r="I61" s="85" t="n">
        <f aca="false">(H61/E61)-1</f>
        <v>0.128207412687099</v>
      </c>
      <c r="J61" s="84" t="n">
        <v>13.4562</v>
      </c>
      <c r="K61" s="19" t="n">
        <v>13.9577</v>
      </c>
      <c r="L61" s="19" t="n">
        <v>13.4562</v>
      </c>
      <c r="M61" s="19" t="n">
        <v>13.9086</v>
      </c>
      <c r="N61" s="85" t="n">
        <f aca="false">(M61/J61)-1</f>
        <v>0.0336201899496142</v>
      </c>
      <c r="O61" s="86" t="n">
        <v>1</v>
      </c>
      <c r="P61" s="81" t="n">
        <f aca="false">IF(ISBLANK(A61),1,0)</f>
        <v>0</v>
      </c>
      <c r="Q61" s="2"/>
    </row>
    <row r="62" customFormat="false" ht="12.8" hidden="false" customHeight="false" outlineLevel="0" collapsed="false">
      <c r="A62" s="81" t="n">
        <v>1417392000</v>
      </c>
      <c r="B62" s="82" t="n">
        <f aca="false">IF(P62,EDATE(B61,1),(A62/(24*60*60))+DATE(1970,1,1))</f>
        <v>41974</v>
      </c>
      <c r="C62" s="83" t="n">
        <f aca="false">YEAR(B62)</f>
        <v>2014</v>
      </c>
      <c r="D62" s="83" t="n">
        <f aca="false">MONTH(B62)</f>
        <v>12</v>
      </c>
      <c r="E62" s="84" t="n">
        <v>379.67</v>
      </c>
      <c r="F62" s="19" t="n">
        <v>387.99</v>
      </c>
      <c r="G62" s="19" t="n">
        <v>302.32</v>
      </c>
      <c r="H62" s="19" t="n">
        <v>322.3</v>
      </c>
      <c r="I62" s="85" t="n">
        <f aca="false">(H62/E62)-1</f>
        <v>-0.151104906892828</v>
      </c>
      <c r="J62" s="84" t="n">
        <v>13.8933</v>
      </c>
      <c r="K62" s="19" t="n">
        <v>14.9429</v>
      </c>
      <c r="L62" s="19" t="n">
        <v>13.87321</v>
      </c>
      <c r="M62" s="19" t="n">
        <v>14.7391</v>
      </c>
      <c r="N62" s="85" t="n">
        <f aca="false">(M62/J62)-1</f>
        <v>0.060878265063016</v>
      </c>
      <c r="O62" s="86" t="n">
        <v>1</v>
      </c>
      <c r="P62" s="81" t="n">
        <f aca="false">IF(ISBLANK(A62),1,0)</f>
        <v>0</v>
      </c>
      <c r="Q62" s="2"/>
    </row>
    <row r="63" customFormat="false" ht="12.8" hidden="false" customHeight="false" outlineLevel="0" collapsed="false">
      <c r="A63" s="81" t="n">
        <v>1420070400</v>
      </c>
      <c r="B63" s="82" t="n">
        <f aca="false">IF(P63,EDATE(B62,1),(A63/(24*60*60))+DATE(1970,1,1))</f>
        <v>42005</v>
      </c>
      <c r="C63" s="83" t="n">
        <f aca="false">YEAR(B63)</f>
        <v>2015</v>
      </c>
      <c r="D63" s="83" t="n">
        <f aca="false">MONTH(B63)</f>
        <v>1</v>
      </c>
      <c r="E63" s="84" t="n">
        <v>322.31</v>
      </c>
      <c r="F63" s="19" t="n">
        <v>322.9</v>
      </c>
      <c r="G63" s="19" t="n">
        <v>166.45</v>
      </c>
      <c r="H63" s="19" t="n">
        <v>215.8</v>
      </c>
      <c r="I63" s="85" t="n">
        <f aca="false">(H63/E63)-1</f>
        <v>-0.330458254475505</v>
      </c>
      <c r="J63" s="84" t="n">
        <v>14.7391</v>
      </c>
      <c r="K63" s="19" t="n">
        <v>15.0638</v>
      </c>
      <c r="L63" s="19" t="n">
        <v>14.43512</v>
      </c>
      <c r="M63" s="19" t="n">
        <v>14.9552</v>
      </c>
      <c r="N63" s="85" t="n">
        <f aca="false">(M63/J63)-1</f>
        <v>0.014661682192264</v>
      </c>
      <c r="O63" s="86" t="n">
        <v>0</v>
      </c>
      <c r="P63" s="81" t="n">
        <f aca="false">IF(ISBLANK(A63),1,0)</f>
        <v>0</v>
      </c>
      <c r="Q63" s="2"/>
    </row>
    <row r="64" customFormat="false" ht="12.8" hidden="false" customHeight="false" outlineLevel="0" collapsed="false">
      <c r="A64" s="81" t="n">
        <v>1422748800</v>
      </c>
      <c r="B64" s="82" t="n">
        <f aca="false">IF(P64,EDATE(B63,1),(A64/(24*60*60))+DATE(1970,1,1))</f>
        <v>42036</v>
      </c>
      <c r="C64" s="83" t="n">
        <f aca="false">YEAR(B64)</f>
        <v>2015</v>
      </c>
      <c r="D64" s="83" t="n">
        <f aca="false">MONTH(B64)</f>
        <v>2</v>
      </c>
      <c r="E64" s="84" t="n">
        <v>215.91</v>
      </c>
      <c r="F64" s="19" t="n">
        <v>268.54</v>
      </c>
      <c r="G64" s="19" t="n">
        <v>210.12</v>
      </c>
      <c r="H64" s="19" t="n">
        <v>255.7</v>
      </c>
      <c r="I64" s="85" t="n">
        <f aca="false">(H64/E64)-1</f>
        <v>0.184289750358946</v>
      </c>
      <c r="J64" s="84" t="n">
        <v>14.9503</v>
      </c>
      <c r="K64" s="19" t="n">
        <v>15.1547</v>
      </c>
      <c r="L64" s="19" t="n">
        <v>14.63111</v>
      </c>
      <c r="M64" s="19" t="n">
        <v>14.9469</v>
      </c>
      <c r="N64" s="85" t="n">
        <f aca="false">(M64/J64)-1</f>
        <v>-0.000227420185548222</v>
      </c>
      <c r="O64" s="86" t="n">
        <v>0</v>
      </c>
      <c r="P64" s="81" t="n">
        <f aca="false">IF(ISBLANK(A64),1,0)</f>
        <v>0</v>
      </c>
      <c r="Q64" s="2"/>
    </row>
    <row r="65" customFormat="false" ht="12.8" hidden="false" customHeight="false" outlineLevel="0" collapsed="false">
      <c r="A65" s="81" t="n">
        <v>1425168000</v>
      </c>
      <c r="B65" s="82" t="n">
        <f aca="false">IF(P65,EDATE(B64,1),(A65/(24*60*60))+DATE(1970,1,1))</f>
        <v>42064</v>
      </c>
      <c r="C65" s="83" t="n">
        <f aca="false">YEAR(B65)</f>
        <v>2015</v>
      </c>
      <c r="D65" s="83" t="n">
        <f aca="false">MONTH(B65)</f>
        <v>3</v>
      </c>
      <c r="E65" s="84" t="n">
        <v>255.7</v>
      </c>
      <c r="F65" s="19" t="n">
        <v>303.96</v>
      </c>
      <c r="G65" s="19" t="n">
        <v>235.7</v>
      </c>
      <c r="H65" s="19" t="n">
        <v>244.51</v>
      </c>
      <c r="I65" s="85" t="n">
        <f aca="false">(H65/E65)-1</f>
        <v>-0.0437622213531482</v>
      </c>
      <c r="J65" s="84" t="n">
        <v>14.9337</v>
      </c>
      <c r="K65" s="19" t="n">
        <v>15.6681</v>
      </c>
      <c r="L65" s="19" t="n">
        <v>14.8564</v>
      </c>
      <c r="M65" s="19" t="n">
        <v>15.2643</v>
      </c>
      <c r="N65" s="85" t="n">
        <f aca="false">(M65/J65)-1</f>
        <v>0.0221378492938791</v>
      </c>
      <c r="O65" s="86" t="n">
        <v>0</v>
      </c>
      <c r="P65" s="81" t="n">
        <f aca="false">IF(ISBLANK(A65),1,0)</f>
        <v>0</v>
      </c>
      <c r="Q65" s="2"/>
    </row>
    <row r="66" customFormat="false" ht="12.8" hidden="false" customHeight="false" outlineLevel="0" collapsed="false">
      <c r="A66" s="81" t="n">
        <v>1427846400</v>
      </c>
      <c r="B66" s="82" t="n">
        <f aca="false">IF(P66,EDATE(B65,1),(A66/(24*60*60))+DATE(1970,1,1))</f>
        <v>42095</v>
      </c>
      <c r="C66" s="83" t="n">
        <f aca="false">YEAR(B66)</f>
        <v>2015</v>
      </c>
      <c r="D66" s="83" t="n">
        <f aca="false">MONTH(B66)</f>
        <v>4</v>
      </c>
      <c r="E66" s="84" t="n">
        <v>244.56</v>
      </c>
      <c r="F66" s="19" t="n">
        <v>262.45</v>
      </c>
      <c r="G66" s="19" t="n">
        <v>213.92</v>
      </c>
      <c r="H66" s="19" t="n">
        <v>236.11</v>
      </c>
      <c r="I66" s="85" t="n">
        <f aca="false">(H66/E66)-1</f>
        <v>-0.0345518482172064</v>
      </c>
      <c r="J66" s="84" t="n">
        <v>15.2643</v>
      </c>
      <c r="K66" s="19" t="n">
        <v>15.4907</v>
      </c>
      <c r="L66" s="19" t="n">
        <v>14.7565</v>
      </c>
      <c r="M66" s="19" t="n">
        <v>15.3385</v>
      </c>
      <c r="N66" s="85" t="n">
        <f aca="false">(M66/J66)-1</f>
        <v>0.00486101557228302</v>
      </c>
      <c r="O66" s="86" t="n">
        <v>0</v>
      </c>
      <c r="P66" s="81" t="n">
        <f aca="false">IF(ISBLANK(A66),1,0)</f>
        <v>0</v>
      </c>
      <c r="Q66" s="2"/>
    </row>
    <row r="67" customFormat="false" ht="12.8" hidden="false" customHeight="false" outlineLevel="0" collapsed="false">
      <c r="A67" s="81" t="n">
        <v>1430438400</v>
      </c>
      <c r="B67" s="82" t="n">
        <f aca="false">IF(P67,EDATE(B66,1),(A67/(24*60*60))+DATE(1970,1,1))</f>
        <v>42125</v>
      </c>
      <c r="C67" s="83" t="n">
        <f aca="false">YEAR(B67)</f>
        <v>2015</v>
      </c>
      <c r="D67" s="83" t="n">
        <f aca="false">MONTH(B67)</f>
        <v>5</v>
      </c>
      <c r="E67" s="84" t="n">
        <v>236.18</v>
      </c>
      <c r="F67" s="19" t="n">
        <v>249.22</v>
      </c>
      <c r="G67" s="19" t="n">
        <v>226.42</v>
      </c>
      <c r="H67" s="19" t="n">
        <v>228.7</v>
      </c>
      <c r="I67" s="85" t="n">
        <f aca="false">(H67/E67)-1</f>
        <v>-0.0316707595901432</v>
      </c>
      <c r="J67" s="84" t="n">
        <v>15.3385</v>
      </c>
      <c r="K67" s="19" t="n">
        <v>15.5932</v>
      </c>
      <c r="L67" s="19" t="n">
        <v>14.9794</v>
      </c>
      <c r="M67" s="19" t="n">
        <v>15.3752</v>
      </c>
      <c r="N67" s="85" t="n">
        <f aca="false">(M67/J67)-1</f>
        <v>0.00239267203442317</v>
      </c>
      <c r="O67" s="86" t="n">
        <v>0</v>
      </c>
      <c r="P67" s="81" t="n">
        <f aca="false">IF(ISBLANK(A67),1,0)</f>
        <v>0</v>
      </c>
      <c r="Q67" s="2"/>
    </row>
    <row r="68" customFormat="false" ht="12.8" hidden="false" customHeight="false" outlineLevel="0" collapsed="false">
      <c r="A68" s="81" t="n">
        <v>1433116800</v>
      </c>
      <c r="B68" s="82" t="n">
        <f aca="false">IF(P68,EDATE(B67,1),(A68/(24*60*60))+DATE(1970,1,1))</f>
        <v>42156</v>
      </c>
      <c r="C68" s="83" t="n">
        <f aca="false">YEAR(B68)</f>
        <v>2015</v>
      </c>
      <c r="D68" s="83" t="n">
        <f aca="false">MONTH(B68)</f>
        <v>6</v>
      </c>
      <c r="E68" s="84" t="n">
        <v>228.38</v>
      </c>
      <c r="F68" s="19" t="n">
        <v>269</v>
      </c>
      <c r="G68" s="19" t="n">
        <v>219.71</v>
      </c>
      <c r="H68" s="19" t="n">
        <v>262.89</v>
      </c>
      <c r="I68" s="85" t="n">
        <f aca="false">(H68/E68)-1</f>
        <v>0.151107802784832</v>
      </c>
      <c r="J68" s="84" t="n">
        <v>15.3774</v>
      </c>
      <c r="K68" s="19" t="n">
        <v>15.77245</v>
      </c>
      <c r="L68" s="19" t="n">
        <v>15.1668</v>
      </c>
      <c r="M68" s="19" t="n">
        <v>15.7328</v>
      </c>
      <c r="N68" s="85" t="n">
        <f aca="false">(M68/J68)-1</f>
        <v>0.0231118394527032</v>
      </c>
      <c r="O68" s="86" t="n">
        <v>0</v>
      </c>
      <c r="P68" s="81" t="n">
        <f aca="false">IF(ISBLANK(A68),1,0)</f>
        <v>0</v>
      </c>
      <c r="Q68" s="2"/>
    </row>
    <row r="69" customFormat="false" ht="12.8" hidden="false" customHeight="false" outlineLevel="0" collapsed="false">
      <c r="A69" s="81" t="n">
        <v>1435708800</v>
      </c>
      <c r="B69" s="82" t="n">
        <f aca="false">IF(P69,EDATE(B68,1),(A69/(24*60*60))+DATE(1970,1,1))</f>
        <v>42186</v>
      </c>
      <c r="C69" s="83" t="n">
        <f aca="false">YEAR(B69)</f>
        <v>2015</v>
      </c>
      <c r="D69" s="83" t="n">
        <f aca="false">MONTH(B69)</f>
        <v>7</v>
      </c>
      <c r="E69" s="84" t="n">
        <v>262.9</v>
      </c>
      <c r="F69" s="19" t="n">
        <v>316.23</v>
      </c>
      <c r="G69" s="19" t="n">
        <v>252.11</v>
      </c>
      <c r="H69" s="19" t="n">
        <v>284.45</v>
      </c>
      <c r="I69" s="85" t="n">
        <f aca="false">(H69/E69)-1</f>
        <v>0.0819703309243058</v>
      </c>
      <c r="J69" s="84" t="n">
        <v>15.7328</v>
      </c>
      <c r="K69" s="19" t="n">
        <v>16.4896</v>
      </c>
      <c r="L69" s="19" t="n">
        <v>15.62912</v>
      </c>
      <c r="M69" s="19" t="n">
        <v>16.0892</v>
      </c>
      <c r="N69" s="85" t="n">
        <f aca="false">(M69/J69)-1</f>
        <v>0.0226533102817046</v>
      </c>
      <c r="O69" s="86" t="n">
        <v>0</v>
      </c>
      <c r="P69" s="81" t="n">
        <f aca="false">IF(ISBLANK(A69),1,0)</f>
        <v>0</v>
      </c>
      <c r="Q69" s="2"/>
    </row>
    <row r="70" customFormat="false" ht="12.8" hidden="false" customHeight="false" outlineLevel="0" collapsed="false">
      <c r="A70" s="81" t="n">
        <v>1438387200</v>
      </c>
      <c r="B70" s="82" t="n">
        <f aca="false">IF(P70,EDATE(B69,1),(A70/(24*60*60))+DATE(1970,1,1))</f>
        <v>42217</v>
      </c>
      <c r="C70" s="83" t="n">
        <f aca="false">YEAR(B70)</f>
        <v>2015</v>
      </c>
      <c r="D70" s="83" t="n">
        <f aca="false">MONTH(B70)</f>
        <v>8</v>
      </c>
      <c r="E70" s="84" t="n">
        <v>284.45</v>
      </c>
      <c r="F70" s="19" t="n">
        <v>287.05</v>
      </c>
      <c r="G70" s="19" t="n">
        <v>162</v>
      </c>
      <c r="H70" s="19" t="n">
        <v>231.35</v>
      </c>
      <c r="I70" s="85" t="n">
        <f aca="false">(H70/E70)-1</f>
        <v>-0.186676041483565</v>
      </c>
      <c r="J70" s="84" t="n">
        <v>16.11004</v>
      </c>
      <c r="K70" s="19" t="n">
        <v>17.30155</v>
      </c>
      <c r="L70" s="19" t="n">
        <v>16.0676</v>
      </c>
      <c r="M70" s="19" t="n">
        <v>16.7418</v>
      </c>
      <c r="N70" s="85" t="n">
        <f aca="false">(M70/J70)-1</f>
        <v>0.0392152967962836</v>
      </c>
      <c r="O70" s="86" t="n">
        <v>0</v>
      </c>
      <c r="P70" s="81" t="n">
        <f aca="false">IF(ISBLANK(A70),1,0)</f>
        <v>0</v>
      </c>
      <c r="Q70" s="2"/>
    </row>
    <row r="71" customFormat="false" ht="12.8" hidden="false" customHeight="false" outlineLevel="0" collapsed="false">
      <c r="A71" s="81" t="n">
        <v>1441065600</v>
      </c>
      <c r="B71" s="82" t="n">
        <f aca="false">IF(P71,EDATE(B70,1),(A71/(24*60*60))+DATE(1970,1,1))</f>
        <v>42248</v>
      </c>
      <c r="C71" s="83" t="n">
        <f aca="false">YEAR(B71)</f>
        <v>2015</v>
      </c>
      <c r="D71" s="83" t="n">
        <f aca="false">MONTH(B71)</f>
        <v>9</v>
      </c>
      <c r="E71" s="84" t="n">
        <v>231.06</v>
      </c>
      <c r="F71" s="19" t="n">
        <v>248.48</v>
      </c>
      <c r="G71" s="19" t="n">
        <v>224.25</v>
      </c>
      <c r="H71" s="19" t="n">
        <v>236.49</v>
      </c>
      <c r="I71" s="85" t="n">
        <f aca="false">(H71/E71)-1</f>
        <v>0.0235003895092185</v>
      </c>
      <c r="J71" s="84" t="n">
        <v>16.7418</v>
      </c>
      <c r="K71" s="19" t="n">
        <v>17.3417</v>
      </c>
      <c r="L71" s="19" t="n">
        <v>16.3637</v>
      </c>
      <c r="M71" s="19" t="n">
        <v>16.9127</v>
      </c>
      <c r="N71" s="85" t="n">
        <f aca="false">(M71/J71)-1</f>
        <v>0.0102079824152719</v>
      </c>
      <c r="O71" s="86" t="n">
        <v>0</v>
      </c>
      <c r="P71" s="81" t="n">
        <f aca="false">IF(ISBLANK(A71),1,0)</f>
        <v>0</v>
      </c>
      <c r="Q71" s="2"/>
    </row>
    <row r="72" customFormat="false" ht="12.8" hidden="false" customHeight="false" outlineLevel="0" collapsed="false">
      <c r="A72" s="81" t="n">
        <v>1443657600</v>
      </c>
      <c r="B72" s="82" t="n">
        <f aca="false">IF(P72,EDATE(B71,1),(A72/(24*60*60))+DATE(1970,1,1))</f>
        <v>42278</v>
      </c>
      <c r="C72" s="83" t="n">
        <f aca="false">YEAR(B72)</f>
        <v>2015</v>
      </c>
      <c r="D72" s="83" t="n">
        <f aca="false">MONTH(B72)</f>
        <v>10</v>
      </c>
      <c r="E72" s="84" t="n">
        <v>236.72</v>
      </c>
      <c r="F72" s="19" t="n">
        <v>336</v>
      </c>
      <c r="G72" s="19" t="n">
        <v>236.19</v>
      </c>
      <c r="H72" s="19" t="n">
        <v>316</v>
      </c>
      <c r="I72" s="85" t="n">
        <f aca="false">(H72/E72)-1</f>
        <v>0.334910442717134</v>
      </c>
      <c r="J72" s="84" t="n">
        <v>16.9127</v>
      </c>
      <c r="K72" s="19" t="n">
        <v>17.0199</v>
      </c>
      <c r="L72" s="19" t="n">
        <v>16.32672</v>
      </c>
      <c r="M72" s="19" t="n">
        <v>16.4742</v>
      </c>
      <c r="N72" s="85" t="n">
        <f aca="false">(M72/J72)-1</f>
        <v>-0.0259272617618713</v>
      </c>
      <c r="O72" s="86" t="n">
        <v>0</v>
      </c>
      <c r="P72" s="81" t="n">
        <f aca="false">IF(ISBLANK(A72),1,0)</f>
        <v>0</v>
      </c>
      <c r="Q72" s="2"/>
    </row>
    <row r="73" customFormat="false" ht="12.8" hidden="false" customHeight="false" outlineLevel="0" collapsed="false">
      <c r="A73" s="81" t="n">
        <v>1446336000</v>
      </c>
      <c r="B73" s="82" t="n">
        <f aca="false">IF(P73,EDATE(B72,1),(A73/(24*60*60))+DATE(1970,1,1))</f>
        <v>42309</v>
      </c>
      <c r="C73" s="83" t="n">
        <f aca="false">YEAR(B73)</f>
        <v>2015</v>
      </c>
      <c r="D73" s="83" t="n">
        <f aca="false">MONTH(B73)</f>
        <v>11</v>
      </c>
      <c r="E73" s="84" t="n">
        <v>316</v>
      </c>
      <c r="F73" s="19" t="n">
        <v>504</v>
      </c>
      <c r="G73" s="19" t="n">
        <v>300.28</v>
      </c>
      <c r="H73" s="19" t="n">
        <v>376.88</v>
      </c>
      <c r="I73" s="85" t="n">
        <f aca="false">(H73/E73)-1</f>
        <v>0.192658227848101</v>
      </c>
      <c r="J73" s="84" t="n">
        <v>16.4871</v>
      </c>
      <c r="K73" s="19" t="n">
        <v>16.91796</v>
      </c>
      <c r="L73" s="19" t="n">
        <v>16.35407</v>
      </c>
      <c r="M73" s="19" t="n">
        <v>16.5718</v>
      </c>
      <c r="N73" s="85" t="n">
        <f aca="false">(M73/J73)-1</f>
        <v>0.00513734980681857</v>
      </c>
      <c r="O73" s="86" t="n">
        <v>0</v>
      </c>
      <c r="P73" s="81" t="n">
        <f aca="false">IF(ISBLANK(A73),1,0)</f>
        <v>0</v>
      </c>
      <c r="Q73" s="2"/>
    </row>
    <row r="74" customFormat="false" ht="12.8" hidden="false" customHeight="false" outlineLevel="0" collapsed="false">
      <c r="A74" s="81" t="n">
        <v>1448928000</v>
      </c>
      <c r="B74" s="82" t="n">
        <f aca="false">IF(P74,EDATE(B73,1),(A74/(24*60*60))+DATE(1970,1,1))</f>
        <v>42339</v>
      </c>
      <c r="C74" s="83" t="n">
        <f aca="false">YEAR(B74)</f>
        <v>2015</v>
      </c>
      <c r="D74" s="83" t="n">
        <f aca="false">MONTH(B74)</f>
        <v>12</v>
      </c>
      <c r="E74" s="84" t="n">
        <v>376.89</v>
      </c>
      <c r="F74" s="19" t="n">
        <v>475.04</v>
      </c>
      <c r="G74" s="19" t="n">
        <v>346.13</v>
      </c>
      <c r="H74" s="19" t="n">
        <v>429.02</v>
      </c>
      <c r="I74" s="85" t="n">
        <f aca="false">(H74/E74)-1</f>
        <v>0.138316219586617</v>
      </c>
      <c r="J74" s="84" t="n">
        <v>16.5718</v>
      </c>
      <c r="K74" s="19" t="n">
        <v>17.4663</v>
      </c>
      <c r="L74" s="19" t="n">
        <v>16.47171</v>
      </c>
      <c r="M74" s="19" t="n">
        <v>17.2146</v>
      </c>
      <c r="N74" s="85" t="n">
        <f aca="false">(M74/J74)-1</f>
        <v>0.0387887857685949</v>
      </c>
      <c r="O74" s="86" t="n">
        <v>0</v>
      </c>
      <c r="P74" s="81" t="n">
        <f aca="false">IF(ISBLANK(A74),1,0)</f>
        <v>0</v>
      </c>
      <c r="Q74" s="2"/>
    </row>
    <row r="75" customFormat="false" ht="12.8" hidden="false" customHeight="false" outlineLevel="0" collapsed="false">
      <c r="A75" s="81" t="n">
        <v>1451606400</v>
      </c>
      <c r="B75" s="82" t="n">
        <f aca="false">IF(P75,EDATE(B74,1),(A75/(24*60*60))+DATE(1970,1,1))</f>
        <v>42370</v>
      </c>
      <c r="C75" s="83" t="n">
        <f aca="false">YEAR(B75)</f>
        <v>2016</v>
      </c>
      <c r="D75" s="83" t="n">
        <f aca="false">MONTH(B75)</f>
        <v>1</v>
      </c>
      <c r="E75" s="84" t="n">
        <v>429.17</v>
      </c>
      <c r="F75" s="19" t="n">
        <v>465</v>
      </c>
      <c r="G75" s="19" t="n">
        <v>352.5</v>
      </c>
      <c r="H75" s="19" t="n">
        <v>365.52</v>
      </c>
      <c r="I75" s="85" t="n">
        <f aca="false">(H75/E75)-1</f>
        <v>-0.148309527692989</v>
      </c>
      <c r="J75" s="84" t="n">
        <v>17.2146</v>
      </c>
      <c r="K75" s="19" t="n">
        <v>18.80197</v>
      </c>
      <c r="L75" s="19" t="n">
        <v>17.1775</v>
      </c>
      <c r="M75" s="19" t="n">
        <v>18.0918</v>
      </c>
      <c r="N75" s="85" t="n">
        <f aca="false">(M75/J75)-1</f>
        <v>0.050956746017915</v>
      </c>
      <c r="O75" s="86" t="n">
        <v>0</v>
      </c>
      <c r="P75" s="81" t="n">
        <f aca="false">IF(ISBLANK(A75),1,0)</f>
        <v>0</v>
      </c>
      <c r="Q75" s="2"/>
    </row>
    <row r="76" customFormat="false" ht="12.8" hidden="false" customHeight="false" outlineLevel="0" collapsed="false">
      <c r="A76" s="81" t="n">
        <v>1454284800</v>
      </c>
      <c r="B76" s="82" t="n">
        <f aca="false">IF(P76,EDATE(B75,1),(A76/(24*60*60))+DATE(1970,1,1))</f>
        <v>42401</v>
      </c>
      <c r="C76" s="83" t="n">
        <f aca="false">YEAR(B76)</f>
        <v>2016</v>
      </c>
      <c r="D76" s="83" t="n">
        <f aca="false">MONTH(B76)</f>
        <v>2</v>
      </c>
      <c r="E76" s="84" t="n">
        <v>365.58</v>
      </c>
      <c r="F76" s="19" t="n">
        <v>451.6</v>
      </c>
      <c r="G76" s="19" t="n">
        <v>363.23</v>
      </c>
      <c r="H76" s="19" t="n">
        <v>438.99</v>
      </c>
      <c r="I76" s="85" t="n">
        <f aca="false">(H76/E76)-1</f>
        <v>0.200804201542754</v>
      </c>
      <c r="J76" s="84" t="n">
        <v>18.1055</v>
      </c>
      <c r="K76" s="19" t="n">
        <v>19.44558</v>
      </c>
      <c r="L76" s="19" t="n">
        <v>17.9424</v>
      </c>
      <c r="M76" s="19" t="n">
        <v>18.1183</v>
      </c>
      <c r="N76" s="85" t="n">
        <f aca="false">(M76/J76)-1</f>
        <v>0.000706967496064914</v>
      </c>
      <c r="O76" s="86" t="n">
        <v>0</v>
      </c>
      <c r="P76" s="81" t="n">
        <f aca="false">IF(ISBLANK(A76),1,0)</f>
        <v>0</v>
      </c>
      <c r="Q76" s="2"/>
    </row>
    <row r="77" customFormat="false" ht="12.8" hidden="false" customHeight="false" outlineLevel="0" collapsed="false">
      <c r="A77" s="81" t="n">
        <v>1456790400</v>
      </c>
      <c r="B77" s="82" t="n">
        <f aca="false">IF(P77,EDATE(B76,1),(A77/(24*60*60))+DATE(1970,1,1))</f>
        <v>42430</v>
      </c>
      <c r="C77" s="83" t="n">
        <f aca="false">YEAR(B77)</f>
        <v>2016</v>
      </c>
      <c r="D77" s="83" t="n">
        <f aca="false">MONTH(B77)</f>
        <v>3</v>
      </c>
      <c r="E77" s="84" t="n">
        <v>439.53</v>
      </c>
      <c r="F77" s="19" t="n">
        <v>442.79</v>
      </c>
      <c r="G77" s="19" t="n">
        <v>389</v>
      </c>
      <c r="H77" s="19" t="n">
        <v>416.02</v>
      </c>
      <c r="I77" s="85" t="n">
        <f aca="false">(H77/E77)-1</f>
        <v>-0.0534889541100722</v>
      </c>
      <c r="J77" s="84" t="n">
        <v>18.1183</v>
      </c>
      <c r="K77" s="19" t="n">
        <v>18.16991</v>
      </c>
      <c r="L77" s="19" t="n">
        <v>17.101</v>
      </c>
      <c r="M77" s="19" t="n">
        <v>17.2725</v>
      </c>
      <c r="N77" s="85" t="n">
        <f aca="false">(M77/J77)-1</f>
        <v>-0.0466820838599649</v>
      </c>
      <c r="O77" s="86" t="n">
        <v>0</v>
      </c>
      <c r="P77" s="81" t="n">
        <f aca="false">IF(ISBLANK(A77),1,0)</f>
        <v>0</v>
      </c>
      <c r="Q77" s="2"/>
    </row>
    <row r="78" customFormat="false" ht="12.8" hidden="false" customHeight="false" outlineLevel="0" collapsed="false">
      <c r="A78" s="81" t="n">
        <v>1459468800</v>
      </c>
      <c r="B78" s="82" t="n">
        <f aca="false">IF(P78,EDATE(B77,1),(A78/(24*60*60))+DATE(1970,1,1))</f>
        <v>42461</v>
      </c>
      <c r="C78" s="83" t="n">
        <f aca="false">YEAR(B78)</f>
        <v>2016</v>
      </c>
      <c r="D78" s="83" t="n">
        <f aca="false">MONTH(B78)</f>
        <v>4</v>
      </c>
      <c r="E78" s="84" t="n">
        <v>416.34</v>
      </c>
      <c r="F78" s="19" t="n">
        <v>471.99</v>
      </c>
      <c r="G78" s="19" t="n">
        <v>412</v>
      </c>
      <c r="H78" s="19" t="n">
        <v>446.6</v>
      </c>
      <c r="I78" s="85" t="n">
        <f aca="false">(H78/E78)-1</f>
        <v>0.0726809818898018</v>
      </c>
      <c r="J78" s="84" t="n">
        <v>17.2725</v>
      </c>
      <c r="K78" s="19" t="n">
        <v>17.9517</v>
      </c>
      <c r="L78" s="19" t="n">
        <v>17.0509</v>
      </c>
      <c r="M78" s="19" t="n">
        <v>17.1595</v>
      </c>
      <c r="N78" s="85" t="n">
        <f aca="false">(M78/J78)-1</f>
        <v>-0.00654219134462297</v>
      </c>
      <c r="O78" s="86" t="n">
        <v>0</v>
      </c>
      <c r="P78" s="81" t="n">
        <f aca="false">IF(ISBLANK(A78),1,0)</f>
        <v>0</v>
      </c>
      <c r="Q78" s="2"/>
    </row>
    <row r="79" customFormat="false" ht="12.8" hidden="false" customHeight="false" outlineLevel="0" collapsed="false">
      <c r="A79" s="81" t="n">
        <v>1462060800</v>
      </c>
      <c r="B79" s="82" t="n">
        <f aca="false">IF(P79,EDATE(B78,1),(A79/(24*60*60))+DATE(1970,1,1))</f>
        <v>42491</v>
      </c>
      <c r="C79" s="83" t="n">
        <f aca="false">YEAR(B79)</f>
        <v>2016</v>
      </c>
      <c r="D79" s="83" t="n">
        <f aca="false">MONTH(B79)</f>
        <v>5</v>
      </c>
      <c r="E79" s="84" t="n">
        <v>446.79</v>
      </c>
      <c r="F79" s="19" t="n">
        <v>570</v>
      </c>
      <c r="G79" s="19" t="n">
        <v>433</v>
      </c>
      <c r="H79" s="19" t="n">
        <v>530.69</v>
      </c>
      <c r="I79" s="85" t="n">
        <f aca="false">(H79/E79)-1</f>
        <v>0.187783970097809</v>
      </c>
      <c r="J79" s="84" t="n">
        <v>17.173</v>
      </c>
      <c r="K79" s="19" t="n">
        <v>18.5983</v>
      </c>
      <c r="L79" s="19" t="n">
        <v>17.1103</v>
      </c>
      <c r="M79" s="19" t="n">
        <v>18.4601</v>
      </c>
      <c r="N79" s="85" t="n">
        <f aca="false">(M79/J79)-1</f>
        <v>0.0749490479240671</v>
      </c>
      <c r="O79" s="86" t="n">
        <v>0</v>
      </c>
      <c r="P79" s="81" t="n">
        <f aca="false">IF(ISBLANK(A79),1,0)</f>
        <v>0</v>
      </c>
      <c r="Q79" s="2"/>
    </row>
    <row r="80" customFormat="false" ht="12.8" hidden="false" customHeight="false" outlineLevel="0" collapsed="false">
      <c r="A80" s="81" t="n">
        <v>1464739200</v>
      </c>
      <c r="B80" s="82" t="n">
        <f aca="false">IF(P80,EDATE(B79,1),(A80/(24*60*60))+DATE(1970,1,1))</f>
        <v>42522</v>
      </c>
      <c r="C80" s="83" t="n">
        <f aca="false">YEAR(B80)</f>
        <v>2016</v>
      </c>
      <c r="D80" s="83" t="n">
        <f aca="false">MONTH(B80)</f>
        <v>6</v>
      </c>
      <c r="E80" s="84" t="n">
        <v>530.69</v>
      </c>
      <c r="F80" s="19" t="n">
        <v>789.78</v>
      </c>
      <c r="G80" s="19" t="n">
        <v>523.75</v>
      </c>
      <c r="H80" s="19" t="n">
        <v>671.9135</v>
      </c>
      <c r="I80" s="85" t="n">
        <f aca="false">(H80/E80)-1</f>
        <v>0.266112984981816</v>
      </c>
      <c r="J80" s="84" t="n">
        <v>18.4601</v>
      </c>
      <c r="K80" s="19" t="n">
        <v>19.51797</v>
      </c>
      <c r="L80" s="19" t="n">
        <v>18.07726</v>
      </c>
      <c r="M80" s="19" t="n">
        <v>18.2755</v>
      </c>
      <c r="N80" s="85" t="n">
        <f aca="false">(M80/J80)-1</f>
        <v>-0.00999994582911246</v>
      </c>
      <c r="O80" s="86" t="n">
        <v>0</v>
      </c>
      <c r="P80" s="81" t="n">
        <f aca="false">IF(ISBLANK(A80),1,0)</f>
        <v>0</v>
      </c>
      <c r="Q80" s="2"/>
    </row>
    <row r="81" customFormat="false" ht="12.8" hidden="false" customHeight="false" outlineLevel="0" collapsed="false">
      <c r="A81" s="81" t="n">
        <v>1467331200</v>
      </c>
      <c r="B81" s="82" t="n">
        <f aca="false">IF(P81,EDATE(B80,1),(A81/(24*60*60))+DATE(1970,1,1))</f>
        <v>42552</v>
      </c>
      <c r="C81" s="83" t="n">
        <f aca="false">YEAR(B81)</f>
        <v>2016</v>
      </c>
      <c r="D81" s="83" t="n">
        <f aca="false">MONTH(B81)</f>
        <v>7</v>
      </c>
      <c r="E81" s="84" t="n">
        <v>671.685</v>
      </c>
      <c r="F81" s="19" t="n">
        <v>704.3075</v>
      </c>
      <c r="G81" s="19" t="n">
        <v>609.87225</v>
      </c>
      <c r="H81" s="19" t="n">
        <v>624.22</v>
      </c>
      <c r="I81" s="85" t="n">
        <f aca="false">(H81/E81)-1</f>
        <v>-0.0706655649597653</v>
      </c>
      <c r="J81" s="84" t="n">
        <v>18.2755</v>
      </c>
      <c r="K81" s="19" t="n">
        <v>18.97803</v>
      </c>
      <c r="L81" s="19" t="n">
        <v>18.1152</v>
      </c>
      <c r="M81" s="19" t="n">
        <v>18.7301</v>
      </c>
      <c r="N81" s="85" t="n">
        <f aca="false">(M81/J81)-1</f>
        <v>0.0248748324259254</v>
      </c>
      <c r="O81" s="86" t="n">
        <v>0</v>
      </c>
      <c r="P81" s="81" t="n">
        <f aca="false">IF(ISBLANK(A81),1,0)</f>
        <v>0</v>
      </c>
      <c r="Q81" s="2"/>
    </row>
    <row r="82" customFormat="false" ht="12.8" hidden="false" customHeight="false" outlineLevel="0" collapsed="false">
      <c r="A82" s="81" t="n">
        <v>1470009600</v>
      </c>
      <c r="B82" s="82" t="n">
        <f aca="false">IF(P82,EDATE(B81,1),(A82/(24*60*60))+DATE(1970,1,1))</f>
        <v>42583</v>
      </c>
      <c r="C82" s="83" t="n">
        <f aca="false">YEAR(B82)</f>
        <v>2016</v>
      </c>
      <c r="D82" s="83" t="n">
        <f aca="false">MONTH(B82)</f>
        <v>8</v>
      </c>
      <c r="E82" s="84" t="n">
        <v>624.125</v>
      </c>
      <c r="F82" s="19" t="n">
        <v>628.249</v>
      </c>
      <c r="G82" s="19" t="n">
        <v>470.91</v>
      </c>
      <c r="H82" s="19" t="n">
        <v>573.8025</v>
      </c>
      <c r="I82" s="85" t="n">
        <f aca="false">(H82/E82)-1</f>
        <v>-0.0806288804326056</v>
      </c>
      <c r="J82" s="84" t="n">
        <v>18.70921</v>
      </c>
      <c r="K82" s="19" t="n">
        <v>18.9978</v>
      </c>
      <c r="L82" s="19" t="n">
        <v>17.9007</v>
      </c>
      <c r="M82" s="19" t="n">
        <v>18.7812</v>
      </c>
      <c r="N82" s="85" t="n">
        <f aca="false">(M82/J82)-1</f>
        <v>0.00384783750890594</v>
      </c>
      <c r="O82" s="86" t="n">
        <v>0</v>
      </c>
      <c r="P82" s="81" t="n">
        <f aca="false">IF(ISBLANK(A82),1,0)</f>
        <v>0</v>
      </c>
      <c r="Q82" s="2"/>
    </row>
    <row r="83" customFormat="false" ht="12.8" hidden="false" customHeight="false" outlineLevel="0" collapsed="false">
      <c r="A83" s="81" t="n">
        <v>1472688000</v>
      </c>
      <c r="B83" s="82" t="n">
        <f aca="false">IF(P83,EDATE(B82,1),(A83/(24*60*60))+DATE(1970,1,1))</f>
        <v>42614</v>
      </c>
      <c r="C83" s="83" t="n">
        <f aca="false">YEAR(B83)</f>
        <v>2016</v>
      </c>
      <c r="D83" s="83" t="n">
        <f aca="false">MONTH(B83)</f>
        <v>9</v>
      </c>
      <c r="E83" s="84" t="n">
        <v>573.805</v>
      </c>
      <c r="F83" s="19" t="n">
        <v>630.665</v>
      </c>
      <c r="G83" s="19" t="n">
        <v>568.329</v>
      </c>
      <c r="H83" s="19" t="n">
        <v>609.675</v>
      </c>
      <c r="I83" s="85" t="n">
        <f aca="false">(H83/E83)-1</f>
        <v>0.0625125260323629</v>
      </c>
      <c r="J83" s="84" t="n">
        <v>18.7812</v>
      </c>
      <c r="K83" s="19" t="n">
        <v>19.92342</v>
      </c>
      <c r="L83" s="19" t="n">
        <v>18.2555</v>
      </c>
      <c r="M83" s="19" t="n">
        <v>19.3635</v>
      </c>
      <c r="N83" s="85" t="n">
        <f aca="false">(M83/J83)-1</f>
        <v>0.0310044086639831</v>
      </c>
      <c r="O83" s="86" t="n">
        <v>0</v>
      </c>
      <c r="P83" s="81" t="n">
        <f aca="false">IF(ISBLANK(A83),1,0)</f>
        <v>0</v>
      </c>
      <c r="Q83" s="2"/>
    </row>
    <row r="84" customFormat="false" ht="12.8" hidden="false" customHeight="false" outlineLevel="0" collapsed="false">
      <c r="A84" s="81" t="n">
        <v>1475280000</v>
      </c>
      <c r="B84" s="82" t="n">
        <f aca="false">IF(P84,EDATE(B83,1),(A84/(24*60*60))+DATE(1970,1,1))</f>
        <v>42644</v>
      </c>
      <c r="C84" s="83" t="n">
        <f aca="false">YEAR(B84)</f>
        <v>2016</v>
      </c>
      <c r="D84" s="83" t="n">
        <f aca="false">MONTH(B84)</f>
        <v>10</v>
      </c>
      <c r="E84" s="84" t="n">
        <v>609.675</v>
      </c>
      <c r="F84" s="19" t="n">
        <v>721.9625</v>
      </c>
      <c r="G84" s="19" t="n">
        <v>606.95075</v>
      </c>
      <c r="H84" s="19" t="n">
        <v>697.69475</v>
      </c>
      <c r="I84" s="85" t="n">
        <f aca="false">(H84/E84)-1</f>
        <v>0.144371591421659</v>
      </c>
      <c r="J84" s="84" t="n">
        <v>19.3683</v>
      </c>
      <c r="K84" s="19" t="n">
        <v>19.4211</v>
      </c>
      <c r="L84" s="19" t="n">
        <v>18.4534</v>
      </c>
      <c r="M84" s="19" t="n">
        <v>18.8608</v>
      </c>
      <c r="N84" s="85" t="n">
        <f aca="false">(M84/J84)-1</f>
        <v>-0.0262026094184827</v>
      </c>
      <c r="O84" s="86" t="n">
        <v>0</v>
      </c>
      <c r="P84" s="81" t="n">
        <f aca="false">IF(ISBLANK(A84),1,0)</f>
        <v>0</v>
      </c>
      <c r="Q84" s="2"/>
    </row>
    <row r="85" customFormat="false" ht="12.8" hidden="false" customHeight="false" outlineLevel="0" collapsed="false">
      <c r="A85" s="81" t="n">
        <v>1477958400</v>
      </c>
      <c r="B85" s="82" t="n">
        <f aca="false">IF(P85,EDATE(B84,1),(A85/(24*60*60))+DATE(1970,1,1))</f>
        <v>42675</v>
      </c>
      <c r="C85" s="83" t="n">
        <f aca="false">YEAR(B85)</f>
        <v>2016</v>
      </c>
      <c r="D85" s="83" t="n">
        <f aca="false">MONTH(B85)</f>
        <v>11</v>
      </c>
      <c r="E85" s="84" t="n">
        <v>697.7125</v>
      </c>
      <c r="F85" s="19" t="n">
        <v>756.495</v>
      </c>
      <c r="G85" s="19" t="n">
        <v>672.69175</v>
      </c>
      <c r="H85" s="19" t="n">
        <v>742.339</v>
      </c>
      <c r="I85" s="85" t="n">
        <f aca="false">(H85/E85)-1</f>
        <v>0.0639611587867497</v>
      </c>
      <c r="J85" s="84" t="n">
        <v>18.8608</v>
      </c>
      <c r="K85" s="19" t="n">
        <v>21.392</v>
      </c>
      <c r="L85" s="19" t="n">
        <v>18.1591</v>
      </c>
      <c r="M85" s="19" t="n">
        <v>20.5704</v>
      </c>
      <c r="N85" s="85" t="n">
        <f aca="false">(M85/J85)-1</f>
        <v>0.0906430268069223</v>
      </c>
      <c r="O85" s="86" t="n">
        <v>0</v>
      </c>
      <c r="P85" s="81" t="n">
        <f aca="false">IF(ISBLANK(A85),1,0)</f>
        <v>0</v>
      </c>
      <c r="Q85" s="2"/>
    </row>
    <row r="86" customFormat="false" ht="12.8" hidden="false" customHeight="false" outlineLevel="0" collapsed="false">
      <c r="A86" s="81" t="n">
        <v>1480550400</v>
      </c>
      <c r="B86" s="82" t="n">
        <f aca="false">IF(P86,EDATE(B85,1),(A86/(24*60*60))+DATE(1970,1,1))</f>
        <v>42705</v>
      </c>
      <c r="C86" s="83" t="n">
        <f aca="false">YEAR(B86)</f>
        <v>2016</v>
      </c>
      <c r="D86" s="83" t="n">
        <f aca="false">MONTH(B86)</f>
        <v>12</v>
      </c>
      <c r="E86" s="84" t="n">
        <v>741.945</v>
      </c>
      <c r="F86" s="19" t="n">
        <v>984.23</v>
      </c>
      <c r="G86" s="19" t="n">
        <v>741.215</v>
      </c>
      <c r="H86" s="19" t="n">
        <v>970.4175</v>
      </c>
      <c r="I86" s="85" t="n">
        <f aca="false">(H86/E86)-1</f>
        <v>0.307937246022279</v>
      </c>
      <c r="J86" s="84" t="n">
        <v>20.5704</v>
      </c>
      <c r="K86" s="19" t="n">
        <v>20.873</v>
      </c>
      <c r="L86" s="19" t="n">
        <v>20.14214</v>
      </c>
      <c r="M86" s="19" t="n">
        <v>20.7213</v>
      </c>
      <c r="N86" s="85" t="n">
        <f aca="false">(M86/J86)-1</f>
        <v>0.00733578345583941</v>
      </c>
      <c r="O86" s="86" t="n">
        <v>0</v>
      </c>
      <c r="P86" s="81" t="n">
        <f aca="false">IF(ISBLANK(A86),1,0)</f>
        <v>0</v>
      </c>
      <c r="Q86" s="2"/>
    </row>
    <row r="87" customFormat="false" ht="12.8" hidden="false" customHeight="false" outlineLevel="0" collapsed="false">
      <c r="A87" s="81" t="n">
        <v>1483228800</v>
      </c>
      <c r="B87" s="82" t="n">
        <f aca="false">IF(P87,EDATE(B86,1),(A87/(24*60*60))+DATE(1970,1,1))</f>
        <v>42736</v>
      </c>
      <c r="C87" s="83" t="n">
        <f aca="false">YEAR(B87)</f>
        <v>2017</v>
      </c>
      <c r="D87" s="83" t="n">
        <f aca="false">MONTH(B87)</f>
        <v>1</v>
      </c>
      <c r="E87" s="84" t="n">
        <v>970.7525</v>
      </c>
      <c r="F87" s="19" t="n">
        <v>1158.945</v>
      </c>
      <c r="G87" s="19" t="n">
        <v>748.49525</v>
      </c>
      <c r="H87" s="19" t="n">
        <v>968.74725</v>
      </c>
      <c r="I87" s="85" t="n">
        <f aca="false">(H87/E87)-1</f>
        <v>-0.00206566555326926</v>
      </c>
      <c r="J87" s="84" t="n">
        <v>20.7213</v>
      </c>
      <c r="K87" s="19" t="n">
        <v>22.0377</v>
      </c>
      <c r="L87" s="19" t="n">
        <v>20.65404</v>
      </c>
      <c r="M87" s="19" t="n">
        <v>20.8278</v>
      </c>
      <c r="N87" s="85" t="n">
        <f aca="false">(M87/J87)-1</f>
        <v>0.00513963892226843</v>
      </c>
      <c r="O87" s="86" t="n">
        <v>0</v>
      </c>
      <c r="P87" s="81" t="n">
        <f aca="false">IF(ISBLANK(A87),1,0)</f>
        <v>0</v>
      </c>
      <c r="Q87" s="2"/>
    </row>
    <row r="88" customFormat="false" ht="12.8" hidden="false" customHeight="false" outlineLevel="0" collapsed="false">
      <c r="A88" s="81" t="n">
        <v>1485907200</v>
      </c>
      <c r="B88" s="82" t="n">
        <f aca="false">IF(P88,EDATE(B87,1),(A88/(24*60*60))+DATE(1970,1,1))</f>
        <v>42767</v>
      </c>
      <c r="C88" s="83" t="n">
        <f aca="false">YEAR(B88)</f>
        <v>2017</v>
      </c>
      <c r="D88" s="83" t="n">
        <f aca="false">MONTH(B88)</f>
        <v>2</v>
      </c>
      <c r="E88" s="84" t="n">
        <v>968.354</v>
      </c>
      <c r="F88" s="19" t="n">
        <v>1217.57325</v>
      </c>
      <c r="G88" s="19" t="n">
        <v>931.739</v>
      </c>
      <c r="H88" s="19" t="n">
        <v>1190.3725</v>
      </c>
      <c r="I88" s="85" t="n">
        <f aca="false">(H88/E88)-1</f>
        <v>0.229274108435551</v>
      </c>
      <c r="J88" s="84" t="n">
        <v>20.8278</v>
      </c>
      <c r="K88" s="19" t="n">
        <v>20.8432</v>
      </c>
      <c r="L88" s="19" t="n">
        <v>19.60763</v>
      </c>
      <c r="M88" s="19" t="n">
        <v>20.10664</v>
      </c>
      <c r="N88" s="85" t="n">
        <f aca="false">(M88/J88)-1</f>
        <v>-0.0346248763671632</v>
      </c>
      <c r="O88" s="86" t="n">
        <v>0</v>
      </c>
      <c r="P88" s="81" t="n">
        <f aca="false">IF(ISBLANK(A88),1,0)</f>
        <v>0</v>
      </c>
      <c r="Q88" s="2"/>
    </row>
    <row r="89" customFormat="false" ht="12.8" hidden="false" customHeight="false" outlineLevel="0" collapsed="false">
      <c r="A89" s="81" t="n">
        <v>1488326400</v>
      </c>
      <c r="B89" s="82" t="n">
        <f aca="false">IF(P89,EDATE(B88,1),(A89/(24*60*60))+DATE(1970,1,1))</f>
        <v>42795</v>
      </c>
      <c r="C89" s="83" t="n">
        <f aca="false">YEAR(B89)</f>
        <v>2017</v>
      </c>
      <c r="D89" s="83" t="n">
        <f aca="false">MONTH(B89)</f>
        <v>3</v>
      </c>
      <c r="E89" s="84" t="n">
        <v>1190.2695</v>
      </c>
      <c r="F89" s="19" t="n">
        <v>1336.4955</v>
      </c>
      <c r="G89" s="19" t="n">
        <v>888.84775</v>
      </c>
      <c r="H89" s="19" t="n">
        <v>1080.825</v>
      </c>
      <c r="I89" s="85" t="n">
        <f aca="false">(H89/E89)-1</f>
        <v>-0.0919493442451479</v>
      </c>
      <c r="J89" s="84" t="n">
        <v>20.10664</v>
      </c>
      <c r="K89" s="19" t="n">
        <v>20.16325</v>
      </c>
      <c r="L89" s="19" t="n">
        <v>18.6143</v>
      </c>
      <c r="M89" s="19" t="n">
        <v>18.696</v>
      </c>
      <c r="N89" s="85" t="n">
        <f aca="false">(M89/J89)-1</f>
        <v>-0.0701579179813234</v>
      </c>
      <c r="O89" s="86" t="n">
        <v>0</v>
      </c>
      <c r="P89" s="81" t="n">
        <f aca="false">IF(ISBLANK(A89),1,0)</f>
        <v>0</v>
      </c>
      <c r="Q89" s="2"/>
    </row>
    <row r="90" customFormat="false" ht="12.8" hidden="false" customHeight="false" outlineLevel="0" collapsed="false">
      <c r="A90" s="81" t="n">
        <v>1491004800</v>
      </c>
      <c r="B90" s="82" t="n">
        <f aca="false">IF(P90,EDATE(B89,1),(A90/(24*60*60))+DATE(1970,1,1))</f>
        <v>42826</v>
      </c>
      <c r="C90" s="83" t="n">
        <f aca="false">YEAR(B90)</f>
        <v>2017</v>
      </c>
      <c r="D90" s="83" t="n">
        <f aca="false">MONTH(B90)</f>
        <v>4</v>
      </c>
      <c r="E90" s="84" t="n">
        <v>1081.145</v>
      </c>
      <c r="F90" s="19" t="n">
        <v>1366.5875</v>
      </c>
      <c r="G90" s="19" t="n">
        <v>1069.1925</v>
      </c>
      <c r="H90" s="19" t="n">
        <v>1362.02675</v>
      </c>
      <c r="I90" s="85" t="n">
        <f aca="false">(H90/E90)-1</f>
        <v>0.259800258059742</v>
      </c>
      <c r="J90" s="84" t="n">
        <v>18.675</v>
      </c>
      <c r="K90" s="19" t="n">
        <v>19.29481</v>
      </c>
      <c r="L90" s="19" t="n">
        <v>18.45455</v>
      </c>
      <c r="M90" s="19" t="n">
        <v>18.81299</v>
      </c>
      <c r="N90" s="85" t="n">
        <f aca="false">(M90/J90)-1</f>
        <v>0.00738902275769737</v>
      </c>
      <c r="O90" s="86" t="n">
        <v>0</v>
      </c>
      <c r="P90" s="81" t="n">
        <f aca="false">IF(ISBLANK(A90),1,0)</f>
        <v>0</v>
      </c>
      <c r="Q90" s="2"/>
    </row>
    <row r="91" customFormat="false" ht="12.8" hidden="false" customHeight="false" outlineLevel="0" collapsed="false">
      <c r="A91" s="81" t="n">
        <v>1493596800</v>
      </c>
      <c r="B91" s="82" t="n">
        <f aca="false">IF(P91,EDATE(B90,1),(A91/(24*60*60))+DATE(1970,1,1))</f>
        <v>42856</v>
      </c>
      <c r="C91" s="83" t="n">
        <f aca="false">YEAR(B91)</f>
        <v>2017</v>
      </c>
      <c r="D91" s="83" t="n">
        <f aca="false">MONTH(B91)</f>
        <v>5</v>
      </c>
      <c r="E91" s="84" t="n">
        <v>1360.16525</v>
      </c>
      <c r="F91" s="19" t="n">
        <v>2766.83425</v>
      </c>
      <c r="G91" s="19" t="n">
        <v>1347.69</v>
      </c>
      <c r="H91" s="19" t="n">
        <v>2299.05525</v>
      </c>
      <c r="I91" s="85" t="n">
        <f aca="false">(H91/E91)-1</f>
        <v>0.690276420457</v>
      </c>
      <c r="J91" s="84" t="n">
        <v>18.789</v>
      </c>
      <c r="K91" s="19" t="n">
        <v>19.26043</v>
      </c>
      <c r="L91" s="19" t="n">
        <v>18.34041</v>
      </c>
      <c r="M91" s="19" t="n">
        <v>18.60867</v>
      </c>
      <c r="N91" s="85" t="n">
        <f aca="false">(M91/J91)-1</f>
        <v>-0.00959763691521642</v>
      </c>
      <c r="O91" s="86" t="n">
        <v>0</v>
      </c>
      <c r="P91" s="81" t="n">
        <f aca="false">IF(ISBLANK(A91),1,0)</f>
        <v>0</v>
      </c>
      <c r="Q91" s="2"/>
    </row>
    <row r="92" customFormat="false" ht="12.8" hidden="false" customHeight="false" outlineLevel="0" collapsed="false">
      <c r="A92" s="81" t="n">
        <v>1496275200</v>
      </c>
      <c r="B92" s="82" t="n">
        <f aca="false">IF(P92,EDATE(B91,1),(A92/(24*60*60))+DATE(1970,1,1))</f>
        <v>42887</v>
      </c>
      <c r="C92" s="83" t="n">
        <f aca="false">YEAR(B92)</f>
        <v>2017</v>
      </c>
      <c r="D92" s="83" t="n">
        <f aca="false">MONTH(B92)</f>
        <v>6</v>
      </c>
      <c r="E92" s="84" t="n">
        <v>2299.13525</v>
      </c>
      <c r="F92" s="19" t="n">
        <v>2975.7475</v>
      </c>
      <c r="G92" s="19" t="n">
        <v>2076.18475</v>
      </c>
      <c r="H92" s="19" t="n">
        <v>2455.4225</v>
      </c>
      <c r="I92" s="85" t="n">
        <f aca="false">(H92/E92)-1</f>
        <v>0.0679765359606401</v>
      </c>
      <c r="J92" s="84" t="n">
        <v>18.60867</v>
      </c>
      <c r="K92" s="19" t="n">
        <v>18.81609</v>
      </c>
      <c r="L92" s="19" t="n">
        <v>17.80687</v>
      </c>
      <c r="M92" s="19" t="n">
        <v>18.1276</v>
      </c>
      <c r="N92" s="85" t="n">
        <f aca="false">(M92/J92)-1</f>
        <v>-0.0258519281603682</v>
      </c>
      <c r="O92" s="86" t="n">
        <v>0</v>
      </c>
      <c r="P92" s="81" t="n">
        <f aca="false">IF(ISBLANK(A92),1,0)</f>
        <v>0</v>
      </c>
      <c r="Q92" s="2"/>
    </row>
    <row r="93" customFormat="false" ht="12.8" hidden="false" customHeight="false" outlineLevel="0" collapsed="false">
      <c r="A93" s="81" t="n">
        <v>1498867200</v>
      </c>
      <c r="B93" s="82" t="n">
        <f aca="false">IF(P93,EDATE(B92,1),(A93/(24*60*60))+DATE(1970,1,1))</f>
        <v>42917</v>
      </c>
      <c r="C93" s="83" t="n">
        <f aca="false">YEAR(B93)</f>
        <v>2017</v>
      </c>
      <c r="D93" s="83" t="n">
        <f aca="false">MONTH(B93)</f>
        <v>7</v>
      </c>
      <c r="E93" s="84" t="n">
        <v>2455.01</v>
      </c>
      <c r="F93" s="19" t="n">
        <v>2944.9775</v>
      </c>
      <c r="G93" s="19" t="n">
        <v>1799.3</v>
      </c>
      <c r="H93" s="19" t="n">
        <v>2865.02325</v>
      </c>
      <c r="I93" s="85" t="n">
        <f aca="false">(H93/E93)-1</f>
        <v>0.167010826839809</v>
      </c>
      <c r="J93" s="84" t="n">
        <v>18.07362</v>
      </c>
      <c r="K93" s="19" t="n">
        <v>18.40599</v>
      </c>
      <c r="L93" s="19" t="n">
        <v>17.44984</v>
      </c>
      <c r="M93" s="19" t="n">
        <v>17.79833</v>
      </c>
      <c r="N93" s="85" t="n">
        <f aca="false">(M93/J93)-1</f>
        <v>-0.015231591678922</v>
      </c>
      <c r="O93" s="86" t="n">
        <v>0</v>
      </c>
      <c r="P93" s="81" t="n">
        <f aca="false">IF(ISBLANK(A93),1,0)</f>
        <v>0</v>
      </c>
      <c r="Q93" s="2"/>
    </row>
    <row r="94" customFormat="false" ht="12.8" hidden="false" customHeight="false" outlineLevel="0" collapsed="false">
      <c r="A94" s="81" t="n">
        <v>1501545600</v>
      </c>
      <c r="B94" s="82" t="n">
        <f aca="false">IF(P94,EDATE(B93,1),(A94/(24*60*60))+DATE(1970,1,1))</f>
        <v>42948</v>
      </c>
      <c r="C94" s="83" t="n">
        <f aca="false">YEAR(B94)</f>
        <v>2017</v>
      </c>
      <c r="D94" s="83" t="n">
        <f aca="false">MONTH(B94)</f>
        <v>8</v>
      </c>
      <c r="E94" s="84" t="n">
        <v>2865.02575</v>
      </c>
      <c r="F94" s="19" t="n">
        <v>4764.25</v>
      </c>
      <c r="G94" s="19" t="n">
        <v>2632.8575</v>
      </c>
      <c r="H94" s="19" t="n">
        <v>4737.9375</v>
      </c>
      <c r="I94" s="85" t="n">
        <f aca="false">(H94/E94)-1</f>
        <v>0.653715503255076</v>
      </c>
      <c r="J94" s="84" t="n">
        <v>17.79833</v>
      </c>
      <c r="K94" s="19" t="n">
        <v>18.0566</v>
      </c>
      <c r="L94" s="19" t="n">
        <v>17.57573</v>
      </c>
      <c r="M94" s="19" t="n">
        <v>17.8738</v>
      </c>
      <c r="N94" s="85" t="n">
        <f aca="false">(M94/J94)-1</f>
        <v>0.00424028546498456</v>
      </c>
      <c r="O94" s="86" t="n">
        <v>0</v>
      </c>
      <c r="P94" s="81" t="n">
        <f aca="false">IF(ISBLANK(A94),1,0)</f>
        <v>0</v>
      </c>
      <c r="Q94" s="2"/>
    </row>
    <row r="95" customFormat="false" ht="12.8" hidden="false" customHeight="false" outlineLevel="0" collapsed="false">
      <c r="A95" s="81" t="n">
        <v>1504224000</v>
      </c>
      <c r="B95" s="82" t="n">
        <f aca="false">IF(P95,EDATE(B94,1),(A95/(24*60*60))+DATE(1970,1,1))</f>
        <v>42979</v>
      </c>
      <c r="C95" s="83" t="n">
        <f aca="false">YEAR(B95)</f>
        <v>2017</v>
      </c>
      <c r="D95" s="83" t="n">
        <f aca="false">MONTH(B95)</f>
        <v>9</v>
      </c>
      <c r="E95" s="84" t="n">
        <v>4737.875</v>
      </c>
      <c r="F95" s="19" t="n">
        <v>4977.475</v>
      </c>
      <c r="G95" s="19" t="n">
        <v>2974.3825</v>
      </c>
      <c r="H95" s="19" t="n">
        <v>4334.18</v>
      </c>
      <c r="I95" s="85" t="n">
        <f aca="false">(H95/E95)-1</f>
        <v>-0.0852059203756957</v>
      </c>
      <c r="J95" s="84" t="n">
        <v>17.8738</v>
      </c>
      <c r="K95" s="19" t="n">
        <v>18.30054</v>
      </c>
      <c r="L95" s="19" t="n">
        <v>17.61095</v>
      </c>
      <c r="M95" s="19" t="n">
        <v>18.2466</v>
      </c>
      <c r="N95" s="85" t="n">
        <f aca="false">(M95/J95)-1</f>
        <v>0.0208573442692657</v>
      </c>
      <c r="O95" s="86" t="n">
        <v>0</v>
      </c>
      <c r="P95" s="81" t="n">
        <f aca="false">IF(ISBLANK(A95),1,0)</f>
        <v>0</v>
      </c>
      <c r="Q95" s="2"/>
    </row>
    <row r="96" customFormat="false" ht="12.8" hidden="false" customHeight="false" outlineLevel="0" collapsed="false">
      <c r="A96" s="81" t="n">
        <v>1506816000</v>
      </c>
      <c r="B96" s="82" t="n">
        <f aca="false">IF(P96,EDATE(B95,1),(A96/(24*60*60))+DATE(1970,1,1))</f>
        <v>43009</v>
      </c>
      <c r="C96" s="83" t="n">
        <f aca="false">YEAR(B96)</f>
        <v>2017</v>
      </c>
      <c r="D96" s="83" t="n">
        <f aca="false">MONTH(B96)</f>
        <v>10</v>
      </c>
      <c r="E96" s="84" t="n">
        <v>4334.1575</v>
      </c>
      <c r="F96" s="19" t="n">
        <v>6458.4575</v>
      </c>
      <c r="G96" s="19" t="n">
        <v>4146.9675</v>
      </c>
      <c r="H96" s="19" t="n">
        <v>6439.52</v>
      </c>
      <c r="I96" s="85" t="n">
        <f aca="false">(H96/E96)-1</f>
        <v>0.48576049670553</v>
      </c>
      <c r="J96" s="84" t="n">
        <v>18.22458</v>
      </c>
      <c r="K96" s="19" t="n">
        <v>19.3284</v>
      </c>
      <c r="L96" s="19" t="n">
        <v>18.13973</v>
      </c>
      <c r="M96" s="19" t="n">
        <v>19.1458</v>
      </c>
      <c r="N96" s="85" t="n">
        <f aca="false">(M96/J96)-1</f>
        <v>0.0505482156516091</v>
      </c>
      <c r="O96" s="86" t="n">
        <v>0</v>
      </c>
      <c r="P96" s="81" t="n">
        <f aca="false">IF(ISBLANK(A96),1,0)</f>
        <v>0</v>
      </c>
      <c r="Q96" s="2"/>
    </row>
    <row r="97" customFormat="false" ht="12.8" hidden="false" customHeight="false" outlineLevel="0" collapsed="false">
      <c r="A97" s="81" t="n">
        <v>1509494400</v>
      </c>
      <c r="B97" s="82" t="n">
        <f aca="false">IF(P97,EDATE(B96,1),(A97/(24*60*60))+DATE(1970,1,1))</f>
        <v>43040</v>
      </c>
      <c r="C97" s="83" t="n">
        <f aca="false">YEAR(B97)</f>
        <v>2017</v>
      </c>
      <c r="D97" s="83" t="n">
        <f aca="false">MONTH(B97)</f>
        <v>11</v>
      </c>
      <c r="E97" s="84" t="n">
        <v>6442.4775</v>
      </c>
      <c r="F97" s="19" t="n">
        <v>11428.45</v>
      </c>
      <c r="G97" s="19" t="n">
        <v>5495.165</v>
      </c>
      <c r="H97" s="19" t="n">
        <v>9968.3925</v>
      </c>
      <c r="I97" s="85" t="n">
        <f aca="false">(H97/E97)-1</f>
        <v>0.54729178332404</v>
      </c>
      <c r="J97" s="84" t="n">
        <v>19.1458</v>
      </c>
      <c r="K97" s="19" t="n">
        <v>19.37286</v>
      </c>
      <c r="L97" s="19" t="n">
        <v>18.4474</v>
      </c>
      <c r="M97" s="19" t="n">
        <v>18.6241</v>
      </c>
      <c r="N97" s="85" t="n">
        <f aca="false">(M97/J97)-1</f>
        <v>-0.0272487960806027</v>
      </c>
      <c r="O97" s="86" t="n">
        <v>0</v>
      </c>
      <c r="P97" s="81" t="n">
        <f aca="false">IF(ISBLANK(A97),1,0)</f>
        <v>0</v>
      </c>
      <c r="Q97" s="2"/>
    </row>
    <row r="98" customFormat="false" ht="12.8" hidden="false" customHeight="false" outlineLevel="0" collapsed="false">
      <c r="A98" s="81" t="n">
        <v>1512086400</v>
      </c>
      <c r="B98" s="82" t="n">
        <f aca="false">IF(P98,EDATE(B97,1),(A98/(24*60*60))+DATE(1970,1,1))</f>
        <v>43070</v>
      </c>
      <c r="C98" s="83" t="n">
        <f aca="false">YEAR(B98)</f>
        <v>2017</v>
      </c>
      <c r="D98" s="83" t="n">
        <f aca="false">MONTH(B98)</f>
        <v>12</v>
      </c>
      <c r="E98" s="84" t="n">
        <v>9963.125</v>
      </c>
      <c r="F98" s="19" t="n">
        <v>19804.2475</v>
      </c>
      <c r="G98" s="19" t="n">
        <v>9424.28</v>
      </c>
      <c r="H98" s="19" t="n">
        <v>13888.3225</v>
      </c>
      <c r="I98" s="85" t="n">
        <f aca="false">(H98/E98)-1</f>
        <v>0.393972523681074</v>
      </c>
      <c r="J98" s="84" t="n">
        <v>18.6241</v>
      </c>
      <c r="K98" s="19" t="n">
        <v>19.9097</v>
      </c>
      <c r="L98" s="19" t="n">
        <v>18.5546</v>
      </c>
      <c r="M98" s="19" t="n">
        <v>19.64023</v>
      </c>
      <c r="N98" s="85" t="n">
        <f aca="false">(M98/J98)-1</f>
        <v>0.0545599518902926</v>
      </c>
      <c r="O98" s="86" t="n">
        <v>0</v>
      </c>
      <c r="P98" s="81" t="n">
        <f aca="false">IF(ISBLANK(A98),1,0)</f>
        <v>0</v>
      </c>
      <c r="Q98" s="2"/>
    </row>
    <row r="99" customFormat="false" ht="12.8" hidden="false" customHeight="false" outlineLevel="0" collapsed="false">
      <c r="A99" s="81" t="n">
        <v>1514764800</v>
      </c>
      <c r="B99" s="82" t="n">
        <f aca="false">IF(P99,EDATE(B98,1),(A99/(24*60*60))+DATE(1970,1,1))</f>
        <v>43101</v>
      </c>
      <c r="C99" s="83" t="n">
        <f aca="false">YEAR(B99)</f>
        <v>2018</v>
      </c>
      <c r="D99" s="83" t="n">
        <f aca="false">MONTH(B99)</f>
        <v>1</v>
      </c>
      <c r="E99" s="84" t="n">
        <v>13888.35</v>
      </c>
      <c r="F99" s="19" t="n">
        <v>17222.6125</v>
      </c>
      <c r="G99" s="19" t="n">
        <v>9144.25</v>
      </c>
      <c r="H99" s="19" t="n">
        <v>10115.7975</v>
      </c>
      <c r="I99" s="85" t="n">
        <f aca="false">(H99/E99)-1</f>
        <v>-0.271634319411593</v>
      </c>
      <c r="J99" s="84" t="n">
        <v>19.64023</v>
      </c>
      <c r="K99" s="19" t="n">
        <v>19.6515</v>
      </c>
      <c r="L99" s="19" t="n">
        <v>18.3021</v>
      </c>
      <c r="M99" s="19" t="n">
        <v>18.5996</v>
      </c>
      <c r="N99" s="85" t="n">
        <f aca="false">(M99/J99)-1</f>
        <v>-0.0529846137239737</v>
      </c>
      <c r="O99" s="86" t="n">
        <v>0</v>
      </c>
      <c r="P99" s="81" t="n">
        <f aca="false">IF(ISBLANK(A99),1,0)</f>
        <v>0</v>
      </c>
      <c r="Q99" s="2"/>
    </row>
    <row r="100" customFormat="false" ht="12.8" hidden="false" customHeight="false" outlineLevel="0" collapsed="false">
      <c r="A100" s="81" t="n">
        <v>1517443200</v>
      </c>
      <c r="B100" s="82" t="n">
        <f aca="false">IF(P100,EDATE(B99,1),(A100/(24*60*60))+DATE(1970,1,1))</f>
        <v>43132</v>
      </c>
      <c r="C100" s="83" t="n">
        <f aca="false">YEAR(B100)</f>
        <v>2018</v>
      </c>
      <c r="D100" s="83" t="n">
        <f aca="false">MONTH(B100)</f>
        <v>2</v>
      </c>
      <c r="E100" s="84" t="n">
        <v>10117.77</v>
      </c>
      <c r="F100" s="19" t="n">
        <v>11773.775</v>
      </c>
      <c r="G100" s="19" t="n">
        <v>5893.765</v>
      </c>
      <c r="H100" s="19" t="n">
        <v>10306.8075</v>
      </c>
      <c r="I100" s="85" t="n">
        <f aca="false">(H100/E100)-1</f>
        <v>0.0186837119246632</v>
      </c>
      <c r="J100" s="84" t="n">
        <v>18.5996</v>
      </c>
      <c r="K100" s="19" t="n">
        <v>18.97547</v>
      </c>
      <c r="L100" s="19" t="n">
        <v>18.3092</v>
      </c>
      <c r="M100" s="19" t="n">
        <v>18.82757</v>
      </c>
      <c r="N100" s="85" t="n">
        <f aca="false">(M100/J100)-1</f>
        <v>0.0122567151981765</v>
      </c>
      <c r="O100" s="86" t="n">
        <v>0</v>
      </c>
      <c r="P100" s="81" t="n">
        <f aca="false">IF(ISBLANK(A100),1,0)</f>
        <v>0</v>
      </c>
      <c r="Q100" s="2"/>
    </row>
    <row r="101" customFormat="false" ht="12.8" hidden="false" customHeight="false" outlineLevel="0" collapsed="false">
      <c r="A101" s="81" t="n">
        <v>1519862400</v>
      </c>
      <c r="B101" s="82" t="n">
        <f aca="false">IF(P101,EDATE(B100,1),(A101/(24*60*60))+DATE(1970,1,1))</f>
        <v>43160</v>
      </c>
      <c r="C101" s="83" t="n">
        <f aca="false">YEAR(B101)</f>
        <v>2018</v>
      </c>
      <c r="D101" s="83" t="n">
        <f aca="false">MONTH(B101)</f>
        <v>3</v>
      </c>
      <c r="E101" s="84" t="n">
        <v>10307.0275</v>
      </c>
      <c r="F101" s="19" t="n">
        <v>11662.5375</v>
      </c>
      <c r="G101" s="19" t="n">
        <v>6575</v>
      </c>
      <c r="H101" s="19" t="n">
        <v>6922.18</v>
      </c>
      <c r="I101" s="85" t="n">
        <f aca="false">(H101/E101)-1</f>
        <v>-0.328401908309646</v>
      </c>
      <c r="J101" s="84" t="n">
        <v>18.82757</v>
      </c>
      <c r="K101" s="19" t="n">
        <v>18.9802</v>
      </c>
      <c r="L101" s="19" t="n">
        <v>18.15559</v>
      </c>
      <c r="M101" s="19" t="n">
        <v>18.16705</v>
      </c>
      <c r="N101" s="85" t="n">
        <f aca="false">(M101/J101)-1</f>
        <v>-0.035082594301867</v>
      </c>
      <c r="O101" s="86" t="n">
        <v>0</v>
      </c>
      <c r="P101" s="81" t="n">
        <f aca="false">IF(ISBLANK(A101),1,0)</f>
        <v>0</v>
      </c>
      <c r="Q101" s="2"/>
    </row>
    <row r="102" customFormat="false" ht="12.8" hidden="false" customHeight="false" outlineLevel="0" collapsed="false">
      <c r="A102" s="81" t="n">
        <v>1522540800</v>
      </c>
      <c r="B102" s="82" t="n">
        <f aca="false">IF(P102,EDATE(B101,1),(A102/(24*60*60))+DATE(1970,1,1))</f>
        <v>43191</v>
      </c>
      <c r="C102" s="83" t="n">
        <f aca="false">YEAR(B102)</f>
        <v>2018</v>
      </c>
      <c r="D102" s="83" t="n">
        <f aca="false">MONTH(B102)</f>
        <v>4</v>
      </c>
      <c r="E102" s="84" t="n">
        <v>6923.4725</v>
      </c>
      <c r="F102" s="19" t="n">
        <v>9757.9425</v>
      </c>
      <c r="G102" s="19" t="n">
        <v>6442.2625</v>
      </c>
      <c r="H102" s="19" t="n">
        <v>9243.395</v>
      </c>
      <c r="I102" s="85" t="n">
        <f aca="false">(H102/E102)-1</f>
        <v>0.335080770523751</v>
      </c>
      <c r="J102" s="84" t="n">
        <v>18.1865</v>
      </c>
      <c r="K102" s="19" t="n">
        <v>19.1439</v>
      </c>
      <c r="L102" s="19" t="n">
        <v>17.93886</v>
      </c>
      <c r="M102" s="19" t="n">
        <v>18.7123</v>
      </c>
      <c r="N102" s="85" t="n">
        <f aca="false">(M102/J102)-1</f>
        <v>0.0289115552745167</v>
      </c>
      <c r="O102" s="86" t="n">
        <v>0</v>
      </c>
      <c r="P102" s="81" t="n">
        <f aca="false">IF(ISBLANK(A102),1,0)</f>
        <v>0</v>
      </c>
      <c r="Q102" s="2"/>
    </row>
    <row r="103" customFormat="false" ht="12.8" hidden="false" customHeight="false" outlineLevel="0" collapsed="false">
      <c r="A103" s="81" t="n">
        <v>1525132800</v>
      </c>
      <c r="B103" s="82" t="n">
        <f aca="false">IF(P103,EDATE(B102,1),(A103/(24*60*60))+DATE(1970,1,1))</f>
        <v>43221</v>
      </c>
      <c r="C103" s="83" t="n">
        <f aca="false">YEAR(B103)</f>
        <v>2018</v>
      </c>
      <c r="D103" s="83" t="n">
        <f aca="false">MONTH(B103)</f>
        <v>5</v>
      </c>
      <c r="E103" s="84" t="n">
        <v>9245.66</v>
      </c>
      <c r="F103" s="19" t="n">
        <v>9949.775</v>
      </c>
      <c r="G103" s="19" t="n">
        <v>7047.96</v>
      </c>
      <c r="H103" s="19" t="n">
        <v>7486.93</v>
      </c>
      <c r="I103" s="85" t="n">
        <f aca="false">(H103/E103)-1</f>
        <v>-0.190222223183634</v>
      </c>
      <c r="J103" s="84" t="n">
        <v>18.7123</v>
      </c>
      <c r="K103" s="19" t="n">
        <v>20.0498</v>
      </c>
      <c r="L103" s="19" t="n">
        <v>18.6958</v>
      </c>
      <c r="M103" s="19" t="n">
        <v>19.9106</v>
      </c>
      <c r="N103" s="85" t="n">
        <f aca="false">(M103/J103)-1</f>
        <v>0.0640380925915041</v>
      </c>
      <c r="O103" s="86" t="n">
        <v>0</v>
      </c>
      <c r="P103" s="81" t="n">
        <f aca="false">IF(ISBLANK(A103),1,0)</f>
        <v>0</v>
      </c>
      <c r="Q103" s="2"/>
    </row>
    <row r="104" customFormat="false" ht="12.8" hidden="false" customHeight="false" outlineLevel="0" collapsed="false">
      <c r="A104" s="81" t="n">
        <v>1527811200</v>
      </c>
      <c r="B104" s="82" t="n">
        <f aca="false">IF(P104,EDATE(B103,1),(A104/(24*60*60))+DATE(1970,1,1))</f>
        <v>43252</v>
      </c>
      <c r="C104" s="83" t="n">
        <f aca="false">YEAR(B104)</f>
        <v>2018</v>
      </c>
      <c r="D104" s="83" t="n">
        <f aca="false">MONTH(B104)</f>
        <v>6</v>
      </c>
      <c r="E104" s="84" t="n">
        <v>7488.7975</v>
      </c>
      <c r="F104" s="19" t="n">
        <v>7784.65</v>
      </c>
      <c r="G104" s="19" t="n">
        <v>5743.85</v>
      </c>
      <c r="H104" s="19" t="n">
        <v>6386.4525</v>
      </c>
      <c r="I104" s="85" t="n">
        <f aca="false">(H104/E104)-1</f>
        <v>-0.147199199871541</v>
      </c>
      <c r="J104" s="84" t="n">
        <v>19.9106</v>
      </c>
      <c r="K104" s="19" t="n">
        <v>20.9619</v>
      </c>
      <c r="L104" s="19" t="n">
        <v>19.5607</v>
      </c>
      <c r="M104" s="19" t="n">
        <v>19.9003</v>
      </c>
      <c r="N104" s="85" t="n">
        <f aca="false">(M104/J104)-1</f>
        <v>-0.000517312386366875</v>
      </c>
      <c r="O104" s="86" t="n">
        <v>0</v>
      </c>
      <c r="P104" s="81" t="n">
        <f aca="false">IF(ISBLANK(A104),1,0)</f>
        <v>0</v>
      </c>
      <c r="Q104" s="2"/>
    </row>
    <row r="105" customFormat="false" ht="12.8" hidden="false" customHeight="false" outlineLevel="0" collapsed="false">
      <c r="A105" s="81" t="n">
        <v>1530403200</v>
      </c>
      <c r="B105" s="82" t="n">
        <f aca="false">IF(P105,EDATE(B104,1),(A105/(24*60*60))+DATE(1970,1,1))</f>
        <v>43282</v>
      </c>
      <c r="C105" s="83" t="n">
        <f aca="false">YEAR(B105)</f>
        <v>2018</v>
      </c>
      <c r="D105" s="83" t="n">
        <f aca="false">MONTH(B105)</f>
        <v>7</v>
      </c>
      <c r="E105" s="84" t="n">
        <v>6386.235</v>
      </c>
      <c r="F105" s="19" t="n">
        <v>8489.015</v>
      </c>
      <c r="G105" s="19" t="n">
        <v>6073.8275</v>
      </c>
      <c r="H105" s="19" t="n">
        <v>7725.9375</v>
      </c>
      <c r="I105" s="85" t="n">
        <f aca="false">(H105/E105)-1</f>
        <v>0.209779705883044</v>
      </c>
      <c r="J105" s="84" t="n">
        <v>19.905</v>
      </c>
      <c r="K105" s="19" t="n">
        <v>20.2005</v>
      </c>
      <c r="L105" s="19" t="n">
        <v>18.4979</v>
      </c>
      <c r="M105" s="19" t="n">
        <v>18.64589</v>
      </c>
      <c r="N105" s="85" t="n">
        <f aca="false">(M105/J105)-1</f>
        <v>-0.0632559658377292</v>
      </c>
      <c r="O105" s="86" t="n">
        <v>0</v>
      </c>
      <c r="P105" s="81" t="n">
        <f aca="false">IF(ISBLANK(A105),1,0)</f>
        <v>0</v>
      </c>
      <c r="Q105" s="2"/>
    </row>
    <row r="106" customFormat="false" ht="12.8" hidden="false" customHeight="false" outlineLevel="0" collapsed="false">
      <c r="A106" s="81" t="n">
        <v>1533081600</v>
      </c>
      <c r="B106" s="82" t="n">
        <f aca="false">IF(P106,EDATE(B105,1),(A106/(24*60*60))+DATE(1970,1,1))</f>
        <v>43313</v>
      </c>
      <c r="C106" s="83" t="n">
        <f aca="false">YEAR(B106)</f>
        <v>2018</v>
      </c>
      <c r="D106" s="83" t="n">
        <f aca="false">MONTH(B106)</f>
        <v>8</v>
      </c>
      <c r="E106" s="84" t="n">
        <v>7727.33</v>
      </c>
      <c r="F106" s="19" t="n">
        <v>7755.135</v>
      </c>
      <c r="G106" s="19" t="n">
        <v>5889</v>
      </c>
      <c r="H106" s="19" t="n">
        <v>7016.315</v>
      </c>
      <c r="I106" s="85" t="n">
        <f aca="false">(H106/E106)-1</f>
        <v>-0.0920130239034699</v>
      </c>
      <c r="J106" s="84" t="n">
        <v>18.64589</v>
      </c>
      <c r="K106" s="19" t="n">
        <v>19.3776</v>
      </c>
      <c r="L106" s="19" t="n">
        <v>18.4047</v>
      </c>
      <c r="M106" s="19" t="n">
        <v>19.06411</v>
      </c>
      <c r="N106" s="85" t="n">
        <f aca="false">(M106/J106)-1</f>
        <v>0.0224296078116946</v>
      </c>
      <c r="O106" s="86" t="n">
        <v>0</v>
      </c>
      <c r="P106" s="81" t="n">
        <f aca="false">IF(ISBLANK(A106),1,0)</f>
        <v>0</v>
      </c>
      <c r="Q106" s="2"/>
    </row>
    <row r="107" customFormat="false" ht="12.8" hidden="false" customHeight="false" outlineLevel="0" collapsed="false">
      <c r="A107" s="81" t="n">
        <v>1535760000</v>
      </c>
      <c r="B107" s="82" t="n">
        <f aca="false">IF(P107,EDATE(B106,1),(A107/(24*60*60))+DATE(1970,1,1))</f>
        <v>43344</v>
      </c>
      <c r="C107" s="83" t="n">
        <f aca="false">YEAR(B107)</f>
        <v>2018</v>
      </c>
      <c r="D107" s="83" t="n">
        <f aca="false">MONTH(B107)</f>
        <v>9</v>
      </c>
      <c r="E107" s="84" t="n">
        <v>7015.315</v>
      </c>
      <c r="F107" s="19" t="n">
        <v>7407.38</v>
      </c>
      <c r="G107" s="19" t="n">
        <v>6174.7175</v>
      </c>
      <c r="H107" s="19" t="n">
        <v>6565.645</v>
      </c>
      <c r="I107" s="85" t="n">
        <f aca="false">(H107/E107)-1</f>
        <v>-0.0640983334319271</v>
      </c>
      <c r="J107" s="84" t="n">
        <v>19.06411</v>
      </c>
      <c r="K107" s="19" t="n">
        <v>19.6848</v>
      </c>
      <c r="L107" s="19" t="n">
        <v>18.66977</v>
      </c>
      <c r="M107" s="19" t="n">
        <v>18.70311</v>
      </c>
      <c r="N107" s="85" t="n">
        <f aca="false">(M107/J107)-1</f>
        <v>-0.0189361055931802</v>
      </c>
      <c r="O107" s="86" t="n">
        <v>0</v>
      </c>
      <c r="P107" s="81" t="n">
        <f aca="false">IF(ISBLANK(A107),1,0)</f>
        <v>0</v>
      </c>
      <c r="Q107" s="2"/>
    </row>
    <row r="108" customFormat="false" ht="12.8" hidden="false" customHeight="false" outlineLevel="0" collapsed="false">
      <c r="A108" s="81" t="n">
        <v>1538352000</v>
      </c>
      <c r="B108" s="82" t="n">
        <f aca="false">IF(P108,EDATE(B107,1),(A108/(24*60*60))+DATE(1970,1,1))</f>
        <v>43374</v>
      </c>
      <c r="C108" s="83" t="n">
        <f aca="false">YEAR(B108)</f>
        <v>2018</v>
      </c>
      <c r="D108" s="83" t="n">
        <f aca="false">MONTH(B108)</f>
        <v>10</v>
      </c>
      <c r="E108" s="84" t="n">
        <v>6550.5825</v>
      </c>
      <c r="F108" s="19" t="n">
        <v>6788.75</v>
      </c>
      <c r="G108" s="19" t="n">
        <v>6051.4775</v>
      </c>
      <c r="H108" s="19" t="n">
        <v>6305.1325</v>
      </c>
      <c r="I108" s="85" t="n">
        <f aca="false">(H108/E108)-1</f>
        <v>-0.0374699501914525</v>
      </c>
      <c r="J108" s="84" t="n">
        <v>18.65711</v>
      </c>
      <c r="K108" s="19" t="n">
        <v>20.47176</v>
      </c>
      <c r="L108" s="19" t="n">
        <v>18.4997</v>
      </c>
      <c r="M108" s="19" t="n">
        <v>20.3405</v>
      </c>
      <c r="N108" s="85" t="n">
        <f aca="false">(M108/J108)-1</f>
        <v>0.0902278005543196</v>
      </c>
      <c r="O108" s="86" t="n">
        <v>0</v>
      </c>
      <c r="P108" s="81" t="n">
        <f aca="false">IF(ISBLANK(A108),1,0)</f>
        <v>0</v>
      </c>
      <c r="Q108" s="2"/>
    </row>
    <row r="109" customFormat="false" ht="12.8" hidden="false" customHeight="false" outlineLevel="0" collapsed="false">
      <c r="A109" s="81" t="n">
        <v>1541030400</v>
      </c>
      <c r="B109" s="82" t="n">
        <f aca="false">IF(P109,EDATE(B108,1),(A109/(24*60*60))+DATE(1970,1,1))</f>
        <v>43405</v>
      </c>
      <c r="C109" s="83" t="n">
        <f aca="false">YEAR(B109)</f>
        <v>2018</v>
      </c>
      <c r="D109" s="83" t="n">
        <f aca="false">MONTH(B109)</f>
        <v>11</v>
      </c>
      <c r="E109" s="84" t="n">
        <v>6305.6625</v>
      </c>
      <c r="F109" s="19" t="n">
        <v>6544.225</v>
      </c>
      <c r="G109" s="19" t="n">
        <v>3465.1275</v>
      </c>
      <c r="H109" s="19" t="n">
        <v>3971.615</v>
      </c>
      <c r="I109" s="85" t="n">
        <f aca="false">(H109/E109)-1</f>
        <v>-0.370151034883329</v>
      </c>
      <c r="J109" s="84" t="n">
        <v>20.3405</v>
      </c>
      <c r="K109" s="19" t="n">
        <v>20.63338</v>
      </c>
      <c r="L109" s="19" t="n">
        <v>19.5756</v>
      </c>
      <c r="M109" s="19" t="n">
        <v>20.3924</v>
      </c>
      <c r="N109" s="85" t="n">
        <f aca="false">(M109/J109)-1</f>
        <v>0.00255155969617271</v>
      </c>
      <c r="O109" s="86" t="n">
        <v>0</v>
      </c>
      <c r="P109" s="81" t="n">
        <f aca="false">IF(ISBLANK(A109),1,0)</f>
        <v>0</v>
      </c>
      <c r="Q109" s="2"/>
    </row>
    <row r="110" customFormat="false" ht="12.8" hidden="false" customHeight="false" outlineLevel="0" collapsed="false">
      <c r="A110" s="81" t="n">
        <v>1543622400</v>
      </c>
      <c r="B110" s="82" t="n">
        <f aca="false">IF(P110,EDATE(B109,1),(A110/(24*60*60))+DATE(1970,1,1))</f>
        <v>43435</v>
      </c>
      <c r="C110" s="83" t="n">
        <f aca="false">YEAR(B110)</f>
        <v>2018</v>
      </c>
      <c r="D110" s="83" t="n">
        <f aca="false">MONTH(B110)</f>
        <v>12</v>
      </c>
      <c r="E110" s="84" t="n">
        <v>3973.5325</v>
      </c>
      <c r="F110" s="19" t="n">
        <v>4269.5175</v>
      </c>
      <c r="G110" s="19" t="n">
        <v>3124.5125</v>
      </c>
      <c r="H110" s="19" t="n">
        <v>3692.3525</v>
      </c>
      <c r="I110" s="85" t="n">
        <f aca="false">(H110/E110)-1</f>
        <v>-0.070763231457148</v>
      </c>
      <c r="J110" s="84" t="n">
        <v>20.3924</v>
      </c>
      <c r="K110" s="19" t="n">
        <v>20.6565</v>
      </c>
      <c r="L110" s="19" t="n">
        <v>19.6058</v>
      </c>
      <c r="M110" s="19" t="n">
        <v>19.66788</v>
      </c>
      <c r="N110" s="85" t="n">
        <f aca="false">(M110/J110)-1</f>
        <v>-0.0355289225397696</v>
      </c>
      <c r="O110" s="86" t="n">
        <v>0</v>
      </c>
      <c r="P110" s="81" t="n">
        <f aca="false">IF(ISBLANK(A110),1,0)</f>
        <v>0</v>
      </c>
      <c r="Q110" s="2"/>
    </row>
    <row r="111" customFormat="false" ht="12.8" hidden="false" customHeight="false" outlineLevel="0" collapsed="false">
      <c r="A111" s="81" t="n">
        <v>1546300800</v>
      </c>
      <c r="B111" s="82" t="n">
        <f aca="false">IF(P111,EDATE(B110,1),(A111/(24*60*60))+DATE(1970,1,1))</f>
        <v>43466</v>
      </c>
      <c r="C111" s="83" t="n">
        <f aca="false">YEAR(B111)</f>
        <v>2019</v>
      </c>
      <c r="D111" s="83" t="n">
        <f aca="false">MONTH(B111)</f>
        <v>1</v>
      </c>
      <c r="E111" s="84" t="n">
        <v>3692.905</v>
      </c>
      <c r="F111" s="19" t="n">
        <v>4113.205</v>
      </c>
      <c r="G111" s="19" t="n">
        <v>3331.09</v>
      </c>
      <c r="H111" s="19" t="n">
        <v>3411.5775</v>
      </c>
      <c r="I111" s="85" t="n">
        <f aca="false">(H111/E111)-1</f>
        <v>-0.0761805407937655</v>
      </c>
      <c r="J111" s="84" t="n">
        <v>19.66788</v>
      </c>
      <c r="K111" s="19" t="n">
        <v>19.7202</v>
      </c>
      <c r="L111" s="19" t="n">
        <v>18.87765</v>
      </c>
      <c r="M111" s="19" t="n">
        <v>19.1027</v>
      </c>
      <c r="N111" s="85" t="n">
        <f aca="false">(M111/J111)-1</f>
        <v>-0.0287361932246892</v>
      </c>
      <c r="O111" s="86" t="n">
        <v>0</v>
      </c>
      <c r="P111" s="81" t="n">
        <f aca="false">IF(ISBLANK(A111),1,0)</f>
        <v>0</v>
      </c>
      <c r="Q111" s="2"/>
    </row>
    <row r="112" customFormat="false" ht="12.8" hidden="false" customHeight="false" outlineLevel="0" collapsed="false">
      <c r="A112" s="81" t="n">
        <v>1548979200</v>
      </c>
      <c r="B112" s="82" t="n">
        <f aca="false">IF(P112,EDATE(B111,1),(A112/(24*60*60))+DATE(1970,1,1))</f>
        <v>43497</v>
      </c>
      <c r="C112" s="83" t="n">
        <f aca="false">YEAR(B112)</f>
        <v>2019</v>
      </c>
      <c r="D112" s="83" t="n">
        <f aca="false">MONTH(B112)</f>
        <v>2</v>
      </c>
      <c r="E112" s="84" t="n">
        <v>3412.3025</v>
      </c>
      <c r="F112" s="19" t="n">
        <v>4189.02</v>
      </c>
      <c r="G112" s="19" t="n">
        <v>3334.485</v>
      </c>
      <c r="H112" s="19" t="n">
        <v>3792.1725</v>
      </c>
      <c r="I112" s="85" t="n">
        <f aca="false">(H112/E112)-1</f>
        <v>0.111323659024955</v>
      </c>
      <c r="J112" s="84" t="n">
        <v>19.1027</v>
      </c>
      <c r="K112" s="19" t="n">
        <v>19.4723</v>
      </c>
      <c r="L112" s="19" t="n">
        <v>19.0162</v>
      </c>
      <c r="M112" s="19" t="n">
        <v>19.2787</v>
      </c>
      <c r="N112" s="85" t="n">
        <f aca="false">(M112/J112)-1</f>
        <v>0.00921335727410266</v>
      </c>
      <c r="O112" s="86" t="n">
        <v>0</v>
      </c>
      <c r="P112" s="81" t="n">
        <f aca="false">IF(ISBLANK(A112),1,0)</f>
        <v>0</v>
      </c>
      <c r="Q112" s="2"/>
    </row>
    <row r="113" customFormat="false" ht="12.8" hidden="false" customHeight="false" outlineLevel="0" collapsed="false">
      <c r="A113" s="81" t="n">
        <v>1551398400</v>
      </c>
      <c r="B113" s="82" t="n">
        <f aca="false">IF(P113,EDATE(B112,1),(A113/(24*60*60))+DATE(1970,1,1))</f>
        <v>43525</v>
      </c>
      <c r="C113" s="83" t="n">
        <f aca="false">YEAR(B113)</f>
        <v>2019</v>
      </c>
      <c r="D113" s="83" t="n">
        <f aca="false">MONTH(B113)</f>
        <v>3</v>
      </c>
      <c r="E113" s="84" t="n">
        <v>3792.14</v>
      </c>
      <c r="F113" s="19" t="n">
        <v>4130.43</v>
      </c>
      <c r="G113" s="19" t="n">
        <v>3672.0725</v>
      </c>
      <c r="H113" s="19" t="n">
        <v>4095.32</v>
      </c>
      <c r="I113" s="85" t="n">
        <f aca="false">(H113/E113)-1</f>
        <v>0.0799495799205727</v>
      </c>
      <c r="J113" s="84" t="n">
        <v>19.2787</v>
      </c>
      <c r="K113" s="19" t="n">
        <v>19.6221</v>
      </c>
      <c r="L113" s="19" t="n">
        <v>18.7462</v>
      </c>
      <c r="M113" s="19" t="n">
        <v>19.42466</v>
      </c>
      <c r="N113" s="85" t="n">
        <f aca="false">(M113/J113)-1</f>
        <v>0.00757104991519131</v>
      </c>
      <c r="O113" s="86" t="n">
        <v>0</v>
      </c>
      <c r="P113" s="81" t="n">
        <f aca="false">IF(ISBLANK(A113),1,0)</f>
        <v>0</v>
      </c>
      <c r="Q113" s="2"/>
    </row>
    <row r="114" customFormat="false" ht="12.8" hidden="false" customHeight="false" outlineLevel="0" collapsed="false">
      <c r="A114" s="81" t="n">
        <v>1554076800</v>
      </c>
      <c r="B114" s="82" t="n">
        <f aca="false">IF(P114,EDATE(B113,1),(A114/(24*60*60))+DATE(1970,1,1))</f>
        <v>43556</v>
      </c>
      <c r="C114" s="83" t="n">
        <f aca="false">YEAR(B114)</f>
        <v>2019</v>
      </c>
      <c r="D114" s="83" t="n">
        <f aca="false">MONTH(B114)</f>
        <v>4</v>
      </c>
      <c r="E114" s="84" t="n">
        <v>4094.2825</v>
      </c>
      <c r="F114" s="19" t="n">
        <v>5641.495</v>
      </c>
      <c r="G114" s="19" t="n">
        <v>4052.07</v>
      </c>
      <c r="H114" s="19" t="n">
        <v>5269.5575</v>
      </c>
      <c r="I114" s="85" t="n">
        <f aca="false">(H114/E114)-1</f>
        <v>0.287052737567571</v>
      </c>
      <c r="J114" s="84" t="n">
        <v>19.3678</v>
      </c>
      <c r="K114" s="19" t="n">
        <v>19.3818</v>
      </c>
      <c r="L114" s="19" t="n">
        <v>18.74335</v>
      </c>
      <c r="M114" s="19" t="n">
        <v>18.9314</v>
      </c>
      <c r="N114" s="85" t="n">
        <f aca="false">(M114/J114)-1</f>
        <v>-0.0225322442404403</v>
      </c>
      <c r="O114" s="86" t="n">
        <v>0</v>
      </c>
      <c r="P114" s="81" t="n">
        <f aca="false">IF(ISBLANK(A114),1,0)</f>
        <v>0</v>
      </c>
      <c r="Q114" s="2"/>
    </row>
    <row r="115" customFormat="false" ht="12.8" hidden="false" customHeight="false" outlineLevel="0" collapsed="false">
      <c r="A115" s="81" t="n">
        <v>1556668800</v>
      </c>
      <c r="B115" s="82" t="n">
        <f aca="false">IF(P115,EDATE(B114,1),(A115/(24*60*60))+DATE(1970,1,1))</f>
        <v>43586</v>
      </c>
      <c r="C115" s="83" t="n">
        <f aca="false">YEAR(B115)</f>
        <v>2019</v>
      </c>
      <c r="D115" s="83" t="n">
        <f aca="false">MONTH(B115)</f>
        <v>5</v>
      </c>
      <c r="E115" s="84" t="n">
        <v>5270</v>
      </c>
      <c r="F115" s="19" t="n">
        <v>9093.925</v>
      </c>
      <c r="G115" s="19" t="n">
        <v>5266.975</v>
      </c>
      <c r="H115" s="19" t="n">
        <v>8542.59</v>
      </c>
      <c r="I115" s="85" t="n">
        <f aca="false">(H115/E115)-1</f>
        <v>0.620984819734345</v>
      </c>
      <c r="J115" s="84" t="n">
        <v>18.9314</v>
      </c>
      <c r="K115" s="19" t="n">
        <v>19.8271</v>
      </c>
      <c r="L115" s="19" t="n">
        <v>18.79036</v>
      </c>
      <c r="M115" s="19" t="n">
        <v>19.60841</v>
      </c>
      <c r="N115" s="85" t="n">
        <f aca="false">(M115/J115)-1</f>
        <v>0.0357612220966226</v>
      </c>
      <c r="O115" s="86" t="n">
        <v>0</v>
      </c>
      <c r="P115" s="81" t="n">
        <f aca="false">IF(ISBLANK(A115),1,0)</f>
        <v>0</v>
      </c>
      <c r="Q115" s="2"/>
    </row>
    <row r="116" customFormat="false" ht="12.8" hidden="false" customHeight="false" outlineLevel="0" collapsed="false">
      <c r="A116" s="81" t="n">
        <v>1559347200</v>
      </c>
      <c r="B116" s="82" t="n">
        <f aca="false">IF(P116,EDATE(B115,1),(A116/(24*60*60))+DATE(1970,1,1))</f>
        <v>43617</v>
      </c>
      <c r="C116" s="83" t="n">
        <f aca="false">YEAR(B116)</f>
        <v>2019</v>
      </c>
      <c r="D116" s="83" t="n">
        <f aca="false">MONTH(B116)</f>
        <v>6</v>
      </c>
      <c r="E116" s="84" t="n">
        <v>8544.7625</v>
      </c>
      <c r="F116" s="19" t="n">
        <v>13870.6275</v>
      </c>
      <c r="G116" s="19" t="n">
        <v>7431.4175</v>
      </c>
      <c r="H116" s="19" t="n">
        <v>10754.915</v>
      </c>
      <c r="I116" s="85" t="n">
        <f aca="false">(H116/E116)-1</f>
        <v>0.258655814014726</v>
      </c>
      <c r="J116" s="84" t="n">
        <v>19.6135</v>
      </c>
      <c r="K116" s="19" t="n">
        <v>19.87944</v>
      </c>
      <c r="L116" s="19" t="n">
        <v>18.89237</v>
      </c>
      <c r="M116" s="19" t="n">
        <v>19.21572</v>
      </c>
      <c r="N116" s="85" t="n">
        <f aca="false">(M116/J116)-1</f>
        <v>-0.0202809289519972</v>
      </c>
      <c r="O116" s="86" t="n">
        <v>0</v>
      </c>
      <c r="P116" s="81" t="n">
        <f aca="false">IF(ISBLANK(A116),1,0)</f>
        <v>0</v>
      </c>
      <c r="Q116" s="2"/>
    </row>
    <row r="117" customFormat="false" ht="12.8" hidden="false" customHeight="false" outlineLevel="0" collapsed="false">
      <c r="A117" s="81" t="n">
        <v>1561939200</v>
      </c>
      <c r="B117" s="82" t="n">
        <f aca="false">IF(P117,EDATE(B116,1),(A117/(24*60*60))+DATE(1970,1,1))</f>
        <v>43647</v>
      </c>
      <c r="C117" s="83" t="n">
        <f aca="false">YEAR(B117)</f>
        <v>2019</v>
      </c>
      <c r="D117" s="83" t="n">
        <f aca="false">MONTH(B117)</f>
        <v>7</v>
      </c>
      <c r="E117" s="84" t="n">
        <v>10756.975</v>
      </c>
      <c r="F117" s="19" t="n">
        <v>13196.8325</v>
      </c>
      <c r="G117" s="19" t="n">
        <v>9073.385</v>
      </c>
      <c r="H117" s="19" t="n">
        <v>10085.57</v>
      </c>
      <c r="I117" s="85" t="n">
        <f aca="false">(H117/E117)-1</f>
        <v>-0.062415781388355</v>
      </c>
      <c r="J117" s="84" t="n">
        <v>19.15062</v>
      </c>
      <c r="K117" s="19" t="n">
        <v>19.35909</v>
      </c>
      <c r="L117" s="19" t="n">
        <v>18.86409</v>
      </c>
      <c r="M117" s="19" t="n">
        <v>19.1421</v>
      </c>
      <c r="N117" s="85" t="n">
        <f aca="false">(M117/J117)-1</f>
        <v>-0.000444894212302316</v>
      </c>
      <c r="O117" s="86" t="n">
        <v>0</v>
      </c>
      <c r="P117" s="81" t="n">
        <f aca="false">IF(ISBLANK(A117),1,0)</f>
        <v>0</v>
      </c>
      <c r="Q117" s="2"/>
    </row>
    <row r="118" customFormat="false" ht="12.8" hidden="false" customHeight="false" outlineLevel="0" collapsed="false">
      <c r="A118" s="81" t="n">
        <v>1564617600</v>
      </c>
      <c r="B118" s="82" t="n">
        <f aca="false">IF(P118,EDATE(B117,1),(A118/(24*60*60))+DATE(1970,1,1))</f>
        <v>43678</v>
      </c>
      <c r="C118" s="83" t="n">
        <f aca="false">YEAR(B118)</f>
        <v>2019</v>
      </c>
      <c r="D118" s="83" t="n">
        <f aca="false">MONTH(B118)</f>
        <v>8</v>
      </c>
      <c r="E118" s="84" t="n">
        <v>10094.0025</v>
      </c>
      <c r="F118" s="19" t="n">
        <v>12326.6025</v>
      </c>
      <c r="G118" s="19" t="n">
        <v>9309.9575</v>
      </c>
      <c r="H118" s="19" t="n">
        <v>9600.935</v>
      </c>
      <c r="I118" s="85" t="n">
        <f aca="false">(H118/E118)-1</f>
        <v>-0.0488475706242396</v>
      </c>
      <c r="J118" s="84" t="n">
        <v>19.1421</v>
      </c>
      <c r="K118" s="19" t="n">
        <v>20.2561</v>
      </c>
      <c r="L118" s="19" t="n">
        <v>19.1135</v>
      </c>
      <c r="M118" s="19" t="n">
        <v>20.0575</v>
      </c>
      <c r="N118" s="85" t="n">
        <f aca="false">(M118/J118)-1</f>
        <v>0.0478212944243317</v>
      </c>
      <c r="O118" s="86" t="n">
        <v>0</v>
      </c>
      <c r="P118" s="81" t="n">
        <f aca="false">IF(ISBLANK(A118),1,0)</f>
        <v>0</v>
      </c>
      <c r="Q118" s="2"/>
    </row>
    <row r="119" customFormat="false" ht="12.8" hidden="false" customHeight="false" outlineLevel="0" collapsed="false">
      <c r="A119" s="81" t="n">
        <v>1567296000</v>
      </c>
      <c r="B119" s="82" t="n">
        <f aca="false">IF(P119,EDATE(B118,1),(A119/(24*60*60))+DATE(1970,1,1))</f>
        <v>43709</v>
      </c>
      <c r="C119" s="83" t="n">
        <f aca="false">YEAR(B119)</f>
        <v>2019</v>
      </c>
      <c r="D119" s="83" t="n">
        <f aca="false">MONTH(B119)</f>
        <v>9</v>
      </c>
      <c r="E119" s="84" t="n">
        <v>9599.3575</v>
      </c>
      <c r="F119" s="19" t="n">
        <v>10951.85</v>
      </c>
      <c r="G119" s="19" t="n">
        <v>7694.05</v>
      </c>
      <c r="H119" s="19" t="n">
        <v>8303.7925</v>
      </c>
      <c r="I119" s="85" t="n">
        <f aca="false">(H119/E119)-1</f>
        <v>-0.134963720228151</v>
      </c>
      <c r="J119" s="84" t="n">
        <v>20.09</v>
      </c>
      <c r="K119" s="19" t="n">
        <v>20.16492</v>
      </c>
      <c r="L119" s="19" t="n">
        <v>19.3204</v>
      </c>
      <c r="M119" s="19" t="n">
        <v>19.7313</v>
      </c>
      <c r="N119" s="85" t="n">
        <f aca="false">(M119/J119)-1</f>
        <v>-0.0178546540567446</v>
      </c>
      <c r="O119" s="86" t="n">
        <v>0</v>
      </c>
      <c r="P119" s="81" t="n">
        <f aca="false">IF(ISBLANK(A119),1,0)</f>
        <v>0</v>
      </c>
      <c r="Q119" s="2"/>
    </row>
    <row r="120" customFormat="false" ht="12.8" hidden="false" customHeight="false" outlineLevel="0" collapsed="false">
      <c r="A120" s="81" t="n">
        <v>1569888000</v>
      </c>
      <c r="B120" s="82" t="n">
        <f aca="false">IF(P120,EDATE(B119,1),(A120/(24*60*60))+DATE(1970,1,1))</f>
        <v>43739</v>
      </c>
      <c r="C120" s="83" t="n">
        <f aca="false">YEAR(B120)</f>
        <v>2019</v>
      </c>
      <c r="D120" s="83" t="n">
        <f aca="false">MONTH(B120)</f>
        <v>10</v>
      </c>
      <c r="E120" s="84" t="n">
        <v>8311.105</v>
      </c>
      <c r="F120" s="19" t="n">
        <v>10520.2475</v>
      </c>
      <c r="G120" s="19" t="n">
        <v>7291.8075</v>
      </c>
      <c r="H120" s="19" t="n">
        <v>9152.5625</v>
      </c>
      <c r="I120" s="85" t="n">
        <f aca="false">(H120/E120)-1</f>
        <v>0.10124496080846</v>
      </c>
      <c r="J120" s="84" t="n">
        <v>19.7313</v>
      </c>
      <c r="K120" s="19" t="n">
        <v>19.86075</v>
      </c>
      <c r="L120" s="19" t="n">
        <v>19.01786</v>
      </c>
      <c r="M120" s="19" t="n">
        <v>19.2329</v>
      </c>
      <c r="N120" s="85" t="n">
        <f aca="false">(M120/J120)-1</f>
        <v>-0.0252593594948128</v>
      </c>
      <c r="O120" s="86" t="n">
        <v>0</v>
      </c>
      <c r="P120" s="81" t="n">
        <f aca="false">IF(ISBLANK(A120),1,0)</f>
        <v>0</v>
      </c>
      <c r="Q120" s="2"/>
    </row>
    <row r="121" customFormat="false" ht="12.8" hidden="false" customHeight="false" outlineLevel="0" collapsed="false">
      <c r="A121" s="81" t="n">
        <v>1572566400</v>
      </c>
      <c r="B121" s="82" t="n">
        <f aca="false">IF(P121,EDATE(B120,1),(A121/(24*60*60))+DATE(1970,1,1))</f>
        <v>43770</v>
      </c>
      <c r="C121" s="83" t="n">
        <f aca="false">YEAR(B121)</f>
        <v>2019</v>
      </c>
      <c r="D121" s="83" t="n">
        <f aca="false">MONTH(B121)</f>
        <v>11</v>
      </c>
      <c r="E121" s="84" t="n">
        <v>9155.985</v>
      </c>
      <c r="F121" s="19" t="n">
        <v>9596.625</v>
      </c>
      <c r="G121" s="19" t="n">
        <v>6522.48</v>
      </c>
      <c r="H121" s="19" t="n">
        <v>7554.92</v>
      </c>
      <c r="I121" s="85" t="n">
        <f aca="false">(H121/E121)-1</f>
        <v>-0.174865402247819</v>
      </c>
      <c r="J121" s="84" t="n">
        <v>19.2329</v>
      </c>
      <c r="K121" s="19" t="n">
        <v>19.65913</v>
      </c>
      <c r="L121" s="19" t="n">
        <v>19.0464</v>
      </c>
      <c r="M121" s="19" t="n">
        <v>19.5268</v>
      </c>
      <c r="N121" s="85" t="n">
        <f aca="false">(M121/J121)-1</f>
        <v>0.0152811068533607</v>
      </c>
      <c r="O121" s="86" t="n">
        <v>0</v>
      </c>
      <c r="P121" s="81" t="n">
        <f aca="false">IF(ISBLANK(A121),1,0)</f>
        <v>0</v>
      </c>
      <c r="Q121" s="2"/>
    </row>
    <row r="122" customFormat="false" ht="12.8" hidden="false" customHeight="false" outlineLevel="0" collapsed="false">
      <c r="A122" s="81" t="n">
        <v>1575158400</v>
      </c>
      <c r="B122" s="82" t="n">
        <f aca="false">IF(P122,EDATE(B121,1),(A122/(24*60*60))+DATE(1970,1,1))</f>
        <v>43800</v>
      </c>
      <c r="C122" s="83" t="n">
        <f aca="false">YEAR(B122)</f>
        <v>2019</v>
      </c>
      <c r="D122" s="83" t="n">
        <f aca="false">MONTH(B122)</f>
        <v>12</v>
      </c>
      <c r="E122" s="84" t="n">
        <v>7556.4725</v>
      </c>
      <c r="F122" s="19" t="n">
        <v>7792.265</v>
      </c>
      <c r="G122" s="19" t="n">
        <v>6430.145</v>
      </c>
      <c r="H122" s="19" t="n">
        <v>7167.07</v>
      </c>
      <c r="I122" s="85" t="n">
        <f aca="false">(H122/E122)-1</f>
        <v>-0.0515323121999055</v>
      </c>
      <c r="J122" s="84" t="n">
        <v>19.51574</v>
      </c>
      <c r="K122" s="19" t="n">
        <v>19.6288</v>
      </c>
      <c r="L122" s="19" t="n">
        <v>18.80135</v>
      </c>
      <c r="M122" s="19" t="n">
        <v>18.88267</v>
      </c>
      <c r="N122" s="85" t="n">
        <f aca="false">(M122/J122)-1</f>
        <v>-0.0324389441548206</v>
      </c>
      <c r="O122" s="86" t="n">
        <v>0</v>
      </c>
      <c r="P122" s="81" t="n">
        <f aca="false">IF(ISBLANK(A122),1,0)</f>
        <v>0</v>
      </c>
      <c r="Q122" s="2"/>
    </row>
    <row r="123" customFormat="false" ht="12.8" hidden="false" customHeight="false" outlineLevel="0" collapsed="false">
      <c r="A123" s="81" t="n">
        <v>1577836800</v>
      </c>
      <c r="B123" s="82" t="n">
        <f aca="false">IF(P123,EDATE(B122,1),(A123/(24*60*60))+DATE(1970,1,1))</f>
        <v>43831</v>
      </c>
      <c r="C123" s="83" t="n">
        <f aca="false">YEAR(B123)</f>
        <v>2020</v>
      </c>
      <c r="D123" s="83" t="n">
        <f aca="false">MONTH(B123)</f>
        <v>1</v>
      </c>
      <c r="E123" s="84" t="n">
        <v>7164.9025</v>
      </c>
      <c r="F123" s="19" t="n">
        <v>9569.5</v>
      </c>
      <c r="G123" s="19" t="n">
        <v>6857.05</v>
      </c>
      <c r="H123" s="19" t="n">
        <v>9333.17</v>
      </c>
      <c r="I123" s="85" t="n">
        <f aca="false">(H123/E123)-1</f>
        <v>0.302623448120892</v>
      </c>
      <c r="J123" s="84" t="n">
        <v>18.88267</v>
      </c>
      <c r="K123" s="19" t="n">
        <v>19.026601</v>
      </c>
      <c r="L123" s="19" t="n">
        <v>18.6451</v>
      </c>
      <c r="M123" s="19" t="n">
        <v>18.871899</v>
      </c>
      <c r="N123" s="85" t="n">
        <f aca="false">(M123/J123)-1</f>
        <v>-0.000570417213243801</v>
      </c>
      <c r="O123" s="86" t="n">
        <v>0</v>
      </c>
      <c r="P123" s="81" t="n">
        <f aca="false">IF(ISBLANK(A123),1,0)</f>
        <v>0</v>
      </c>
      <c r="Q123" s="2"/>
    </row>
    <row r="124" customFormat="false" ht="12.8" hidden="false" customHeight="false" outlineLevel="0" collapsed="false">
      <c r="A124" s="81" t="n">
        <v>1580515200</v>
      </c>
      <c r="B124" s="82" t="n">
        <f aca="false">IF(P124,EDATE(B123,1),(A124/(24*60*60))+DATE(1970,1,1))</f>
        <v>43862</v>
      </c>
      <c r="C124" s="83" t="n">
        <f aca="false">YEAR(B124)</f>
        <v>2020</v>
      </c>
      <c r="D124" s="83" t="n">
        <f aca="false">MONTH(B124)</f>
        <v>2</v>
      </c>
      <c r="E124" s="84" t="n">
        <v>9339.8425</v>
      </c>
      <c r="F124" s="19" t="n">
        <v>10514.2025</v>
      </c>
      <c r="G124" s="19" t="n">
        <v>8429.8975</v>
      </c>
      <c r="H124" s="19" t="n">
        <v>8526.76</v>
      </c>
      <c r="I124" s="85" t="n">
        <f aca="false">(H124/E124)-1</f>
        <v>-0.0870552688656153</v>
      </c>
      <c r="J124" s="84" t="n">
        <v>18.85147</v>
      </c>
      <c r="K124" s="19" t="n">
        <v>19.893861</v>
      </c>
      <c r="L124" s="19" t="n">
        <v>18.5225</v>
      </c>
      <c r="M124" s="19" t="n">
        <v>19.64737</v>
      </c>
      <c r="N124" s="85" t="n">
        <f aca="false">(M124/J124)-1</f>
        <v>0.042219519220517</v>
      </c>
      <c r="O124" s="86" t="n">
        <v>0</v>
      </c>
      <c r="P124" s="81" t="n">
        <f aca="false">IF(ISBLANK(A124),1,0)</f>
        <v>0</v>
      </c>
      <c r="Q124" s="2"/>
    </row>
    <row r="125" customFormat="false" ht="12.8" hidden="false" customHeight="false" outlineLevel="0" collapsed="false">
      <c r="A125" s="81" t="n">
        <v>1583020800</v>
      </c>
      <c r="B125" s="82" t="n">
        <f aca="false">IF(P125,EDATE(B124,1),(A125/(24*60*60))+DATE(1970,1,1))</f>
        <v>43891</v>
      </c>
      <c r="C125" s="83" t="n">
        <f aca="false">YEAR(B125)</f>
        <v>2020</v>
      </c>
      <c r="D125" s="83" t="n">
        <f aca="false">MONTH(B125)</f>
        <v>3</v>
      </c>
      <c r="E125" s="84" t="n">
        <v>8528.5075</v>
      </c>
      <c r="F125" s="19" t="n">
        <v>9217.95</v>
      </c>
      <c r="G125" s="19" t="n">
        <v>3880.5875</v>
      </c>
      <c r="H125" s="19" t="n">
        <v>6424.0325</v>
      </c>
      <c r="I125" s="85" t="n">
        <f aca="false">(H125/E125)-1</f>
        <v>-0.246757712296085</v>
      </c>
      <c r="J125" s="84" t="n">
        <v>19.5995</v>
      </c>
      <c r="K125" s="19" t="n">
        <v>25.44741</v>
      </c>
      <c r="L125" s="19" t="n">
        <v>19.150941</v>
      </c>
      <c r="M125" s="19" t="n">
        <v>23.6988</v>
      </c>
      <c r="N125" s="85" t="n">
        <f aca="false">(M125/J125)-1</f>
        <v>0.209153294726906</v>
      </c>
      <c r="O125" s="86" t="n">
        <v>0</v>
      </c>
      <c r="P125" s="81" t="n">
        <f aca="false">IF(ISBLANK(A125),1,0)</f>
        <v>0</v>
      </c>
      <c r="Q125" s="2"/>
    </row>
    <row r="126" customFormat="false" ht="12.8" hidden="false" customHeight="false" outlineLevel="0" collapsed="false">
      <c r="A126" s="81" t="n">
        <v>1585699200</v>
      </c>
      <c r="B126" s="82" t="n">
        <f aca="false">IF(P126,EDATE(B125,1),(A126/(24*60*60))+DATE(1970,1,1))</f>
        <v>43922</v>
      </c>
      <c r="C126" s="83" t="n">
        <f aca="false">YEAR(B126)</f>
        <v>2020</v>
      </c>
      <c r="D126" s="83" t="n">
        <f aca="false">MONTH(B126)</f>
        <v>4</v>
      </c>
      <c r="E126" s="84" t="n">
        <v>6425.015</v>
      </c>
      <c r="F126" s="19" t="n">
        <v>9481.3425</v>
      </c>
      <c r="G126" s="19" t="n">
        <v>6152.895</v>
      </c>
      <c r="H126" s="19" t="n">
        <v>8627.93</v>
      </c>
      <c r="I126" s="85" t="n">
        <f aca="false">(H126/E126)-1</f>
        <v>0.342865347396076</v>
      </c>
      <c r="J126" s="84" t="n">
        <v>23.6988</v>
      </c>
      <c r="K126" s="19" t="n">
        <v>25.7782</v>
      </c>
      <c r="L126" s="19" t="n">
        <v>23.271</v>
      </c>
      <c r="M126" s="19" t="n">
        <v>24.1665</v>
      </c>
      <c r="N126" s="85" t="n">
        <f aca="false">(M126/J126)-1</f>
        <v>0.0197351764646312</v>
      </c>
      <c r="O126" s="86" t="n">
        <v>0</v>
      </c>
      <c r="P126" s="81" t="n">
        <f aca="false">IF(ISBLANK(A126),1,0)</f>
        <v>0</v>
      </c>
      <c r="Q126" s="2"/>
    </row>
    <row r="127" customFormat="false" ht="12.8" hidden="false" customHeight="false" outlineLevel="0" collapsed="false">
      <c r="A127" s="81" t="n">
        <v>1588291200</v>
      </c>
      <c r="B127" s="82" t="n">
        <f aca="false">IF(P127,EDATE(B126,1),(A127/(24*60*60))+DATE(1970,1,1))</f>
        <v>43952</v>
      </c>
      <c r="C127" s="83" t="n">
        <f aca="false">YEAR(B127)</f>
        <v>2020</v>
      </c>
      <c r="D127" s="83" t="n">
        <f aca="false">MONTH(B127)</f>
        <v>5</v>
      </c>
      <c r="E127" s="84" t="n">
        <v>8627.5475</v>
      </c>
      <c r="F127" s="19" t="n">
        <v>10078.3</v>
      </c>
      <c r="G127" s="19" t="n">
        <v>8086.295</v>
      </c>
      <c r="H127" s="19" t="n">
        <v>9448.95</v>
      </c>
      <c r="I127" s="85" t="n">
        <f aca="false">(H127/E127)-1</f>
        <v>0.0952069519176799</v>
      </c>
      <c r="J127" s="84" t="n">
        <v>24.1665</v>
      </c>
      <c r="K127" s="19" t="n">
        <v>24.88468</v>
      </c>
      <c r="L127" s="19" t="n">
        <v>22.00414</v>
      </c>
      <c r="M127" s="19" t="n">
        <v>22.1495</v>
      </c>
      <c r="N127" s="85" t="n">
        <f aca="false">(M127/J127)-1</f>
        <v>-0.0834626445699626</v>
      </c>
      <c r="O127" s="86" t="n">
        <v>0</v>
      </c>
      <c r="P127" s="81" t="n">
        <f aca="false">IF(ISBLANK(A127),1,0)</f>
        <v>0</v>
      </c>
      <c r="Q127" s="2"/>
    </row>
    <row r="128" customFormat="false" ht="12.8" hidden="false" customHeight="false" outlineLevel="0" collapsed="false">
      <c r="A128" s="81" t="n">
        <v>1590969600</v>
      </c>
      <c r="B128" s="82" t="n">
        <f aca="false">IF(P128,EDATE(B127,1),(A128/(24*60*60))+DATE(1970,1,1))</f>
        <v>43983</v>
      </c>
      <c r="C128" s="83" t="n">
        <f aca="false">YEAR(B128)</f>
        <v>2020</v>
      </c>
      <c r="D128" s="83" t="n">
        <f aca="false">MONTH(B128)</f>
        <v>6</v>
      </c>
      <c r="E128" s="84" t="n">
        <v>9446.96</v>
      </c>
      <c r="F128" s="19" t="n">
        <v>10413.065</v>
      </c>
      <c r="G128" s="19" t="n">
        <v>8820.86</v>
      </c>
      <c r="H128" s="19" t="n">
        <v>9134.015</v>
      </c>
      <c r="I128" s="85" t="n">
        <f aca="false">(H128/E128)-1</f>
        <v>-0.0331265295925884</v>
      </c>
      <c r="J128" s="84" t="n">
        <v>22.1495</v>
      </c>
      <c r="K128" s="19" t="n">
        <v>23.2287</v>
      </c>
      <c r="L128" s="19" t="n">
        <v>21.459</v>
      </c>
      <c r="M128" s="19" t="n">
        <v>22.9773</v>
      </c>
      <c r="N128" s="85" t="n">
        <f aca="false">(M128/J128)-1</f>
        <v>0.0373733041377908</v>
      </c>
      <c r="O128" s="86" t="n">
        <v>0</v>
      </c>
      <c r="P128" s="81" t="n">
        <f aca="false">IF(ISBLANK(A128),1,0)</f>
        <v>0</v>
      </c>
      <c r="Q128" s="2"/>
    </row>
    <row r="129" customFormat="false" ht="12.8" hidden="false" customHeight="false" outlineLevel="0" collapsed="false">
      <c r="A129" s="81" t="n">
        <v>1593561600</v>
      </c>
      <c r="B129" s="82" t="n">
        <f aca="false">IF(P129,EDATE(B128,1),(A129/(24*60*60))+DATE(1970,1,1))</f>
        <v>44013</v>
      </c>
      <c r="C129" s="83" t="n">
        <f aca="false">YEAR(B129)</f>
        <v>2020</v>
      </c>
      <c r="D129" s="83" t="n">
        <f aca="false">MONTH(B129)</f>
        <v>7</v>
      </c>
      <c r="E129" s="84" t="n">
        <v>9135.67</v>
      </c>
      <c r="F129" s="19" t="n">
        <v>11460.3875</v>
      </c>
      <c r="G129" s="19" t="n">
        <v>8909.995</v>
      </c>
      <c r="H129" s="19" t="n">
        <v>11354.0825</v>
      </c>
      <c r="I129" s="85" t="n">
        <f aca="false">(H129/E129)-1</f>
        <v>0.242829754139543</v>
      </c>
      <c r="J129" s="84" t="n">
        <v>22.9773</v>
      </c>
      <c r="K129" s="19" t="n">
        <v>23.09237</v>
      </c>
      <c r="L129" s="19" t="n">
        <v>21.85037</v>
      </c>
      <c r="M129" s="19" t="n">
        <v>22.2589</v>
      </c>
      <c r="N129" s="85" t="n">
        <f aca="false">(M129/J129)-1</f>
        <v>-0.0312656404364307</v>
      </c>
      <c r="O129" s="86" t="n">
        <v>0</v>
      </c>
      <c r="P129" s="81" t="n">
        <f aca="false">IF(ISBLANK(A129),1,0)</f>
        <v>0</v>
      </c>
      <c r="Q129" s="2"/>
    </row>
    <row r="130" customFormat="false" ht="12.8" hidden="false" customHeight="false" outlineLevel="0" collapsed="false">
      <c r="A130" s="81" t="n">
        <v>1596240000</v>
      </c>
      <c r="B130" s="82" t="n">
        <f aca="false">IF(P130,EDATE(B129,1),(A130/(24*60*60))+DATE(1970,1,1))</f>
        <v>44044</v>
      </c>
      <c r="C130" s="83" t="n">
        <f aca="false">YEAR(B130)</f>
        <v>2020</v>
      </c>
      <c r="D130" s="83" t="n">
        <f aca="false">MONTH(B130)</f>
        <v>8</v>
      </c>
      <c r="E130" s="84" t="n">
        <v>11354.7825</v>
      </c>
      <c r="F130" s="19" t="n">
        <v>12479.03</v>
      </c>
      <c r="G130" s="19" t="n">
        <v>10569.515</v>
      </c>
      <c r="H130" s="19" t="n">
        <v>11657.2675</v>
      </c>
      <c r="I130" s="85" t="n">
        <f aca="false">(H130/E130)-1</f>
        <v>0.0266394358500484</v>
      </c>
      <c r="J130" s="84" t="n">
        <v>22.27205</v>
      </c>
      <c r="K130" s="19" t="n">
        <v>22.909</v>
      </c>
      <c r="L130" s="19" t="n">
        <v>21.7346</v>
      </c>
      <c r="M130" s="19" t="n">
        <v>21.8779</v>
      </c>
      <c r="N130" s="85" t="n">
        <f aca="false">(M130/J130)-1</f>
        <v>-0.0176970687476007</v>
      </c>
      <c r="O130" s="86" t="n">
        <v>0</v>
      </c>
      <c r="P130" s="81" t="n">
        <f aca="false">IF(ISBLANK(A130),1,0)</f>
        <v>0</v>
      </c>
      <c r="Q130" s="2"/>
    </row>
    <row r="131" customFormat="false" ht="12.8" hidden="false" customHeight="false" outlineLevel="0" collapsed="false">
      <c r="A131" s="81" t="n">
        <v>1598918400</v>
      </c>
      <c r="B131" s="82" t="n">
        <f aca="false">IF(P131,EDATE(B130,1),(A131/(24*60*60))+DATE(1970,1,1))</f>
        <v>44075</v>
      </c>
      <c r="C131" s="83" t="n">
        <f aca="false">YEAR(B131)</f>
        <v>2020</v>
      </c>
      <c r="D131" s="83" t="n">
        <f aca="false">MONTH(B131)</f>
        <v>9</v>
      </c>
      <c r="E131" s="84" t="n">
        <v>11658.1025</v>
      </c>
      <c r="F131" s="19" t="n">
        <v>12072.2525</v>
      </c>
      <c r="G131" s="19" t="n">
        <v>9836.43</v>
      </c>
      <c r="H131" s="19" t="n">
        <v>10779.1975</v>
      </c>
      <c r="I131" s="85" t="n">
        <f aca="false">(H131/E131)-1</f>
        <v>-0.0753900559718016</v>
      </c>
      <c r="J131" s="84" t="n">
        <v>21.8779</v>
      </c>
      <c r="K131" s="19" t="n">
        <v>22.6994</v>
      </c>
      <c r="L131" s="19" t="n">
        <v>20.8377</v>
      </c>
      <c r="M131" s="19" t="n">
        <v>22.0895</v>
      </c>
      <c r="N131" s="85" t="n">
        <f aca="false">(M131/J131)-1</f>
        <v>0.00967186064476033</v>
      </c>
      <c r="O131" s="86" t="n">
        <v>0</v>
      </c>
      <c r="P131" s="81" t="n">
        <f aca="false">IF(ISBLANK(A131),1,0)</f>
        <v>0</v>
      </c>
      <c r="Q131" s="2"/>
    </row>
    <row r="132" customFormat="false" ht="12.8" hidden="false" customHeight="false" outlineLevel="0" collapsed="false">
      <c r="A132" s="81" t="n">
        <v>1601510400</v>
      </c>
      <c r="B132" s="82" t="n">
        <f aca="false">IF(P132,EDATE(B131,1),(A132/(24*60*60))+DATE(1970,1,1))</f>
        <v>44105</v>
      </c>
      <c r="C132" s="83" t="n">
        <f aca="false">YEAR(B132)</f>
        <v>2020</v>
      </c>
      <c r="D132" s="83" t="n">
        <f aca="false">MONTH(B132)</f>
        <v>10</v>
      </c>
      <c r="E132" s="84" t="n">
        <v>10781.775</v>
      </c>
      <c r="F132" s="19" t="n">
        <v>14095.095</v>
      </c>
      <c r="G132" s="19" t="n">
        <v>10376.45</v>
      </c>
      <c r="H132" s="19" t="n">
        <v>13809.855</v>
      </c>
      <c r="I132" s="85" t="n">
        <f aca="false">(H132/E132)-1</f>
        <v>0.280851715046919</v>
      </c>
      <c r="J132" s="84" t="n">
        <v>22.0895</v>
      </c>
      <c r="K132" s="19" t="n">
        <v>22.1225</v>
      </c>
      <c r="L132" s="19" t="n">
        <v>20.8305</v>
      </c>
      <c r="M132" s="19" t="n">
        <v>21.1653</v>
      </c>
      <c r="N132" s="85" t="n">
        <f aca="false">(M132/J132)-1</f>
        <v>-0.0418388827270877</v>
      </c>
      <c r="O132" s="86" t="n">
        <v>0</v>
      </c>
      <c r="P132" s="81" t="n">
        <f aca="false">IF(ISBLANK(A132),1,0)</f>
        <v>0</v>
      </c>
      <c r="Q132" s="2"/>
    </row>
    <row r="133" customFormat="false" ht="12.8" hidden="false" customHeight="false" outlineLevel="0" collapsed="false">
      <c r="A133" s="81" t="n">
        <v>1604188800</v>
      </c>
      <c r="B133" s="82" t="n">
        <f aca="false">IF(P133,EDATE(B132,1),(A133/(24*60*60))+DATE(1970,1,1))</f>
        <v>44136</v>
      </c>
      <c r="C133" s="83" t="n">
        <f aca="false">YEAR(B133)</f>
        <v>2020</v>
      </c>
      <c r="D133" s="83" t="n">
        <f aca="false">MONTH(B133)</f>
        <v>11</v>
      </c>
      <c r="E133" s="84" t="n">
        <v>13799.875</v>
      </c>
      <c r="F133" s="19" t="n">
        <v>19867.6775</v>
      </c>
      <c r="G133" s="19" t="n">
        <v>13219.33</v>
      </c>
      <c r="H133" s="19" t="n">
        <v>19709.54</v>
      </c>
      <c r="I133" s="85" t="n">
        <f aca="false">(H133/E133)-1</f>
        <v>0.428240473192692</v>
      </c>
      <c r="J133" s="84" t="n">
        <v>21.21695</v>
      </c>
      <c r="K133" s="19" t="n">
        <v>21.977</v>
      </c>
      <c r="L133" s="19" t="n">
        <v>19.9355</v>
      </c>
      <c r="M133" s="19" t="n">
        <v>20.1716</v>
      </c>
      <c r="N133" s="85" t="n">
        <f aca="false">(M133/J133)-1</f>
        <v>-0.0492695698486352</v>
      </c>
      <c r="O133" s="86" t="n">
        <v>0</v>
      </c>
      <c r="P133" s="81" t="n">
        <f aca="false">IF(ISBLANK(A133),1,0)</f>
        <v>0</v>
      </c>
      <c r="Q133" s="2"/>
    </row>
    <row r="134" customFormat="false" ht="12.8" hidden="false" customHeight="false" outlineLevel="0" collapsed="false">
      <c r="A134" s="81" t="n">
        <v>1606780800</v>
      </c>
      <c r="B134" s="82" t="n">
        <f aca="false">IF(P134,EDATE(B133,1),(A134/(24*60*60))+DATE(1970,1,1))</f>
        <v>44166</v>
      </c>
      <c r="C134" s="83" t="n">
        <f aca="false">YEAR(B134)</f>
        <v>2020</v>
      </c>
      <c r="D134" s="83" t="n">
        <f aca="false">MONTH(B134)</f>
        <v>12</v>
      </c>
      <c r="E134" s="84" t="n">
        <v>19710.6975</v>
      </c>
      <c r="F134" s="19" t="n">
        <v>29307.5225</v>
      </c>
      <c r="G134" s="19" t="n">
        <v>17575.405</v>
      </c>
      <c r="H134" s="19" t="n">
        <v>28980.4525</v>
      </c>
      <c r="I134" s="85" t="n">
        <f aca="false">(H134/E134)-1</f>
        <v>0.470290561762211</v>
      </c>
      <c r="J134" s="84" t="n">
        <v>20.1716</v>
      </c>
      <c r="K134" s="19" t="n">
        <v>20.66323</v>
      </c>
      <c r="L134" s="19" t="n">
        <v>19.69894</v>
      </c>
      <c r="M134" s="19" t="n">
        <v>19.94421</v>
      </c>
      <c r="N134" s="85" t="n">
        <f aca="false">(M134/J134)-1</f>
        <v>-0.0112727795514486</v>
      </c>
      <c r="O134" s="86" t="n">
        <v>0</v>
      </c>
      <c r="P134" s="81" t="n">
        <f aca="false">IF(ISBLANK(A134),1,0)</f>
        <v>0</v>
      </c>
      <c r="Q134" s="2"/>
    </row>
    <row r="135" customFormat="false" ht="12.8" hidden="false" customHeight="false" outlineLevel="0" collapsed="false">
      <c r="A135" s="81" t="n">
        <v>1609459200</v>
      </c>
      <c r="B135" s="82" t="n">
        <f aca="false">IF(P135,EDATE(B134,1),(A135/(24*60*60))+DATE(1970,1,1))</f>
        <v>44197</v>
      </c>
      <c r="C135" s="83" t="n">
        <f aca="false">YEAR(B135)</f>
        <v>2021</v>
      </c>
      <c r="D135" s="83" t="n">
        <f aca="false">MONTH(B135)</f>
        <v>1</v>
      </c>
      <c r="E135" s="84" t="n">
        <v>28976.325</v>
      </c>
      <c r="F135" s="19" t="n">
        <v>41993.84</v>
      </c>
      <c r="G135" s="19" t="n">
        <v>27741.085</v>
      </c>
      <c r="H135" s="19" t="n">
        <v>33138.715</v>
      </c>
      <c r="I135" s="85" t="n">
        <f aca="false">(H135/E135)-1</f>
        <v>0.143647960878407</v>
      </c>
      <c r="J135" s="84" t="n">
        <v>19.89394</v>
      </c>
      <c r="K135" s="19" t="n">
        <v>20.59846</v>
      </c>
      <c r="L135" s="19" t="n">
        <v>19.54857</v>
      </c>
      <c r="M135" s="19" t="n">
        <v>20.5851</v>
      </c>
      <c r="N135" s="85" t="n">
        <f aca="false">(M135/J135)-1</f>
        <v>0.0347422380885838</v>
      </c>
      <c r="O135" s="86" t="n">
        <v>0</v>
      </c>
      <c r="P135" s="81" t="n">
        <f aca="false">IF(ISBLANK(A135),1,0)</f>
        <v>0</v>
      </c>
      <c r="Q135" s="2"/>
    </row>
    <row r="136" customFormat="false" ht="12.8" hidden="false" customHeight="false" outlineLevel="0" collapsed="false">
      <c r="A136" s="81" t="n">
        <v>1612137600</v>
      </c>
      <c r="B136" s="82" t="n">
        <f aca="false">IF(P136,EDATE(B135,1),(A136/(24*60*60))+DATE(1970,1,1))</f>
        <v>44228</v>
      </c>
      <c r="C136" s="83" t="n">
        <f aca="false">YEAR(B136)</f>
        <v>2021</v>
      </c>
      <c r="D136" s="83" t="n">
        <f aca="false">MONTH(B136)</f>
        <v>2</v>
      </c>
      <c r="E136" s="84" t="n">
        <v>33128.5375</v>
      </c>
      <c r="F136" s="19" t="n">
        <v>58385.435</v>
      </c>
      <c r="G136" s="19" t="n">
        <v>32328.07</v>
      </c>
      <c r="H136" s="19" t="n">
        <v>45238.64</v>
      </c>
      <c r="I136" s="85" t="n">
        <f aca="false">(H136/E136)-1</f>
        <v>0.365548962129705</v>
      </c>
      <c r="J136" s="84" t="n">
        <v>20.5851</v>
      </c>
      <c r="K136" s="19" t="n">
        <v>21.04736</v>
      </c>
      <c r="L136" s="19" t="n">
        <v>19.89172</v>
      </c>
      <c r="M136" s="19" t="n">
        <v>20.851</v>
      </c>
      <c r="N136" s="85" t="n">
        <f aca="false">(M136/J136)-1</f>
        <v>0.0129171099484577</v>
      </c>
      <c r="O136" s="86" t="n">
        <v>0</v>
      </c>
      <c r="P136" s="81" t="n">
        <f aca="false">IF(ISBLANK(A136),1,0)</f>
        <v>0</v>
      </c>
      <c r="Q136" s="2"/>
    </row>
    <row r="137" customFormat="false" ht="12.8" hidden="false" customHeight="false" outlineLevel="0" collapsed="false">
      <c r="A137" s="81" t="n">
        <v>1614556800</v>
      </c>
      <c r="B137" s="82" t="n">
        <f aca="false">IF(P137,EDATE(B136,1),(A137/(24*60*60))+DATE(1970,1,1))</f>
        <v>44256</v>
      </c>
      <c r="C137" s="83" t="n">
        <f aca="false">YEAR(B137)</f>
        <v>2021</v>
      </c>
      <c r="D137" s="83" t="n">
        <f aca="false">MONTH(B137)</f>
        <v>3</v>
      </c>
      <c r="E137" s="84" t="n">
        <v>45247.535</v>
      </c>
      <c r="F137" s="19" t="n">
        <v>61769.97</v>
      </c>
      <c r="G137" s="19" t="n">
        <v>45039.19</v>
      </c>
      <c r="H137" s="19" t="n">
        <v>58793.155</v>
      </c>
      <c r="I137" s="85" t="n">
        <f aca="false">(H137/E137)-1</f>
        <v>0.29936702629215</v>
      </c>
      <c r="J137" s="84" t="n">
        <v>20.8556</v>
      </c>
      <c r="K137" s="19" t="n">
        <v>21.63455</v>
      </c>
      <c r="L137" s="19" t="n">
        <v>20.28</v>
      </c>
      <c r="M137" s="19" t="n">
        <v>20.4157</v>
      </c>
      <c r="N137" s="85" t="n">
        <f aca="false">(M137/J137)-1</f>
        <v>-0.0210926561690864</v>
      </c>
      <c r="O137" s="86" t="n">
        <v>0</v>
      </c>
      <c r="P137" s="81" t="n">
        <f aca="false">IF(ISBLANK(A137),1,0)</f>
        <v>0</v>
      </c>
      <c r="Q137" s="2"/>
    </row>
    <row r="138" customFormat="false" ht="12.8" hidden="false" customHeight="false" outlineLevel="0" collapsed="false">
      <c r="A138" s="81" t="n">
        <v>1617235200</v>
      </c>
      <c r="B138" s="82" t="n">
        <f aca="false">IF(P138,EDATE(B137,1),(A138/(24*60*60))+DATE(1970,1,1))</f>
        <v>44287</v>
      </c>
      <c r="C138" s="83" t="n">
        <f aca="false">YEAR(B138)</f>
        <v>2021</v>
      </c>
      <c r="D138" s="83" t="n">
        <f aca="false">MONTH(B138)</f>
        <v>4</v>
      </c>
      <c r="E138" s="84" t="n">
        <v>58787.5975</v>
      </c>
      <c r="F138" s="19" t="n">
        <v>64898.555</v>
      </c>
      <c r="G138" s="19" t="n">
        <v>47012.0525</v>
      </c>
      <c r="H138" s="19" t="n">
        <v>57789.0575</v>
      </c>
      <c r="I138" s="85" t="n">
        <f aca="false">(H138/E138)-1</f>
        <v>-0.016985555499185</v>
      </c>
      <c r="J138" s="84" t="n">
        <v>20.4157</v>
      </c>
      <c r="K138" s="19" t="n">
        <v>20.4963</v>
      </c>
      <c r="L138" s="19" t="n">
        <v>19.78415</v>
      </c>
      <c r="M138" s="19" t="n">
        <v>20.2158</v>
      </c>
      <c r="N138" s="85" t="n">
        <f aca="false">(M138/J138)-1</f>
        <v>-0.009791484004957</v>
      </c>
      <c r="O138" s="86" t="n">
        <v>0</v>
      </c>
      <c r="P138" s="81" t="n">
        <f aca="false">IF(ISBLANK(A138),1,0)</f>
        <v>0</v>
      </c>
      <c r="Q138" s="2"/>
    </row>
    <row r="139" customFormat="false" ht="12.8" hidden="false" customHeight="false" outlineLevel="0" collapsed="false">
      <c r="A139" s="81" t="n">
        <v>1619827200</v>
      </c>
      <c r="B139" s="82" t="n">
        <f aca="false">IF(P139,EDATE(B138,1),(A139/(24*60*60))+DATE(1970,1,1))</f>
        <v>44317</v>
      </c>
      <c r="C139" s="83" t="n">
        <f aca="false">YEAR(B139)</f>
        <v>2021</v>
      </c>
      <c r="D139" s="83" t="n">
        <f aca="false">MONTH(B139)</f>
        <v>5</v>
      </c>
      <c r="E139" s="84" t="n">
        <v>57791.435</v>
      </c>
      <c r="F139" s="19" t="n">
        <v>59594.7475</v>
      </c>
      <c r="G139" s="19" t="n">
        <v>29641.5</v>
      </c>
      <c r="H139" s="19" t="n">
        <v>37308.4825</v>
      </c>
      <c r="I139" s="85" t="n">
        <f aca="false">(H139/E139)-1</f>
        <v>-0.354428861300987</v>
      </c>
      <c r="J139" s="84" t="n">
        <v>20.2145</v>
      </c>
      <c r="K139" s="19" t="n">
        <v>20.3262</v>
      </c>
      <c r="L139" s="19" t="n">
        <v>19.71727</v>
      </c>
      <c r="M139" s="19" t="n">
        <v>19.9484</v>
      </c>
      <c r="N139" s="85" t="n">
        <f aca="false">(M139/J139)-1</f>
        <v>-0.0131638180513989</v>
      </c>
      <c r="O139" s="86" t="n">
        <v>0</v>
      </c>
      <c r="P139" s="81" t="n">
        <f aca="false">IF(ISBLANK(A139),1,0)</f>
        <v>0</v>
      </c>
      <c r="Q139" s="2"/>
    </row>
    <row r="140" customFormat="false" ht="12.8" hidden="false" customHeight="false" outlineLevel="0" collapsed="false">
      <c r="A140" s="81" t="n">
        <v>1622505600</v>
      </c>
      <c r="B140" s="82" t="n">
        <f aca="false">IF(P140,EDATE(B139,1),(A140/(24*60*60))+DATE(1970,1,1))</f>
        <v>44348</v>
      </c>
      <c r="C140" s="83" t="n">
        <f aca="false">YEAR(B140)</f>
        <v>2021</v>
      </c>
      <c r="D140" s="83" t="n">
        <f aca="false">MONTH(B140)</f>
        <v>6</v>
      </c>
      <c r="E140" s="84" t="n">
        <v>37279.855</v>
      </c>
      <c r="F140" s="19" t="n">
        <v>41346.485</v>
      </c>
      <c r="G140" s="19" t="n">
        <v>28754.4</v>
      </c>
      <c r="H140" s="19" t="n">
        <v>35041.1075</v>
      </c>
      <c r="I140" s="85" t="n">
        <f aca="false">(H140/E140)-1</f>
        <v>-0.0600524733800603</v>
      </c>
      <c r="J140" s="84" t="n">
        <v>19.9484</v>
      </c>
      <c r="K140" s="19" t="n">
        <v>20.74787</v>
      </c>
      <c r="L140" s="19" t="n">
        <v>19.5975</v>
      </c>
      <c r="M140" s="19" t="n">
        <v>19.9371</v>
      </c>
      <c r="N140" s="85" t="n">
        <f aca="false">(M140/J140)-1</f>
        <v>-0.000566461470594026</v>
      </c>
      <c r="O140" s="86" t="n">
        <v>0</v>
      </c>
      <c r="P140" s="81" t="n">
        <f aca="false">IF(ISBLANK(A140),1,0)</f>
        <v>0</v>
      </c>
      <c r="Q140" s="2"/>
    </row>
    <row r="141" customFormat="false" ht="12.8" hidden="false" customHeight="false" outlineLevel="0" collapsed="false">
      <c r="A141" s="81" t="n">
        <v>1625097600</v>
      </c>
      <c r="B141" s="82" t="n">
        <f aca="false">IF(P141,EDATE(B140,1),(A141/(24*60*60))+DATE(1970,1,1))</f>
        <v>44378</v>
      </c>
      <c r="C141" s="83" t="n">
        <f aca="false">YEAR(B141)</f>
        <v>2021</v>
      </c>
      <c r="D141" s="83" t="n">
        <f aca="false">MONTH(B141)</f>
        <v>7</v>
      </c>
      <c r="E141" s="84" t="n">
        <v>35068.0775</v>
      </c>
      <c r="F141" s="19" t="n">
        <v>42406.4825</v>
      </c>
      <c r="G141" s="19" t="n">
        <v>29292.725</v>
      </c>
      <c r="H141" s="19" t="n">
        <v>41493.865</v>
      </c>
      <c r="I141" s="85" t="n">
        <f aca="false">(H141/E141)-1</f>
        <v>0.183237518509533</v>
      </c>
      <c r="J141" s="84" t="n">
        <v>19.9371</v>
      </c>
      <c r="K141" s="19" t="n">
        <v>20.24942</v>
      </c>
      <c r="L141" s="19" t="n">
        <v>19.745</v>
      </c>
      <c r="M141" s="19" t="n">
        <v>19.883</v>
      </c>
      <c r="N141" s="85" t="n">
        <f aca="false">(M141/J141)-1</f>
        <v>-0.00271353406463337</v>
      </c>
      <c r="O141" s="86" t="n">
        <v>0</v>
      </c>
      <c r="P141" s="81" t="n">
        <f aca="false">IF(ISBLANK(A141),1,0)</f>
        <v>0</v>
      </c>
      <c r="Q141" s="2"/>
    </row>
    <row r="142" customFormat="false" ht="12.8" hidden="false" customHeight="false" outlineLevel="0" collapsed="false">
      <c r="A142" s="81" t="n">
        <v>1627776000</v>
      </c>
      <c r="B142" s="82" t="n">
        <f aca="false">IF(P142,EDATE(B141,1),(A142/(24*60*60))+DATE(1970,1,1))</f>
        <v>44409</v>
      </c>
      <c r="C142" s="83" t="n">
        <f aca="false">YEAR(B142)</f>
        <v>2021</v>
      </c>
      <c r="D142" s="83" t="n">
        <f aca="false">MONTH(B142)</f>
        <v>8</v>
      </c>
      <c r="E142" s="84" t="n">
        <v>41497.9925</v>
      </c>
      <c r="F142" s="19" t="n">
        <v>50526.825</v>
      </c>
      <c r="G142" s="19" t="n">
        <v>37316.515</v>
      </c>
      <c r="H142" s="19" t="n">
        <v>47140.64</v>
      </c>
      <c r="I142" s="85" t="n">
        <f aca="false">(H142/E142)-1</f>
        <v>0.135973987175404</v>
      </c>
      <c r="J142" s="84" t="n">
        <v>19.8915</v>
      </c>
      <c r="K142" s="19" t="n">
        <v>20.45756</v>
      </c>
      <c r="L142" s="19" t="n">
        <v>19.8024</v>
      </c>
      <c r="M142" s="19" t="n">
        <v>20.0676</v>
      </c>
      <c r="N142" s="85" t="n">
        <f aca="false">(M142/J142)-1</f>
        <v>0.00885302767513752</v>
      </c>
      <c r="O142" s="86" t="n">
        <v>0</v>
      </c>
      <c r="P142" s="81" t="n">
        <f aca="false">IF(ISBLANK(A142),1,0)</f>
        <v>0</v>
      </c>
      <c r="Q142" s="2"/>
    </row>
    <row r="143" customFormat="false" ht="12.8" hidden="false" customHeight="false" outlineLevel="0" collapsed="false">
      <c r="A143" s="81" t="n">
        <v>1630454400</v>
      </c>
      <c r="B143" s="82" t="n">
        <f aca="false">IF(P143,EDATE(B142,1),(A143/(24*60*60))+DATE(1970,1,1))</f>
        <v>44440</v>
      </c>
      <c r="C143" s="83" t="n">
        <f aca="false">YEAR(B143)</f>
        <v>2021</v>
      </c>
      <c r="D143" s="83" t="n">
        <f aca="false">MONTH(B143)</f>
        <v>9</v>
      </c>
      <c r="E143" s="84" t="n">
        <v>47124.365</v>
      </c>
      <c r="F143" s="19" t="n">
        <v>52935.0525</v>
      </c>
      <c r="G143" s="19" t="n">
        <v>39585.5525</v>
      </c>
      <c r="H143" s="19" t="n">
        <v>43821.91</v>
      </c>
      <c r="I143" s="85" t="n">
        <f aca="false">(H143/E143)-1</f>
        <v>-0.0700795649978518</v>
      </c>
      <c r="J143" s="84" t="n">
        <v>20.0676</v>
      </c>
      <c r="K143" s="19" t="n">
        <v>20.67663</v>
      </c>
      <c r="L143" s="19" t="n">
        <v>19.8461</v>
      </c>
      <c r="M143" s="19" t="n">
        <v>20.6376</v>
      </c>
      <c r="N143" s="85" t="n">
        <f aca="false">(M143/J143)-1</f>
        <v>0.0284039944985948</v>
      </c>
      <c r="O143" s="86" t="n">
        <v>0</v>
      </c>
      <c r="P143" s="81" t="n">
        <f aca="false">IF(ISBLANK(A143),1,0)</f>
        <v>0</v>
      </c>
      <c r="Q143" s="2"/>
    </row>
    <row r="144" customFormat="false" ht="12.8" hidden="false" customHeight="false" outlineLevel="0" collapsed="false">
      <c r="A144" s="81" t="n">
        <v>1633046400</v>
      </c>
      <c r="B144" s="82" t="n">
        <f aca="false">IF(P144,EDATE(B143,1),(A144/(24*60*60))+DATE(1970,1,1))</f>
        <v>44470</v>
      </c>
      <c r="C144" s="83" t="n">
        <f aca="false">YEAR(B144)</f>
        <v>2021</v>
      </c>
      <c r="D144" s="83" t="n">
        <f aca="false">MONTH(B144)</f>
        <v>10</v>
      </c>
      <c r="E144" s="84" t="n">
        <v>43822.7725</v>
      </c>
      <c r="F144" s="19" t="n">
        <v>66998.105</v>
      </c>
      <c r="G144" s="19" t="n">
        <v>43294.705</v>
      </c>
      <c r="H144" s="19" t="n">
        <v>61357.63</v>
      </c>
      <c r="I144" s="85" t="n">
        <f aca="false">(H144/E144)-1</f>
        <v>0.400131176091152</v>
      </c>
      <c r="J144" s="84" t="n">
        <v>20.6376</v>
      </c>
      <c r="K144" s="19" t="n">
        <v>20.90171</v>
      </c>
      <c r="L144" s="19" t="n">
        <v>20.1185</v>
      </c>
      <c r="M144" s="19" t="n">
        <v>20.5349</v>
      </c>
      <c r="N144" s="85" t="n">
        <f aca="false">(M144/J144)-1</f>
        <v>-0.00497635383959372</v>
      </c>
      <c r="O144" s="86" t="n">
        <v>0</v>
      </c>
      <c r="P144" s="81" t="n">
        <f aca="false">IF(ISBLANK(A144),1,0)</f>
        <v>0</v>
      </c>
      <c r="Q144" s="2"/>
    </row>
    <row r="145" customFormat="false" ht="12.8" hidden="false" customHeight="false" outlineLevel="0" collapsed="false">
      <c r="A145" s="81" t="n">
        <v>1635724800</v>
      </c>
      <c r="B145" s="82" t="n">
        <f aca="false">IF(P145,EDATE(B144,1),(A145/(24*60*60))+DATE(1970,1,1))</f>
        <v>44501</v>
      </c>
      <c r="C145" s="83" t="n">
        <f aca="false">YEAR(B145)</f>
        <v>2021</v>
      </c>
      <c r="D145" s="83" t="n">
        <f aca="false">MONTH(B145)</f>
        <v>11</v>
      </c>
      <c r="E145" s="84" t="n">
        <v>61359.0625</v>
      </c>
      <c r="F145" s="19" t="n">
        <v>68997.75</v>
      </c>
      <c r="G145" s="19" t="n">
        <v>53479.41</v>
      </c>
      <c r="H145" s="19" t="n">
        <v>57014.33</v>
      </c>
      <c r="I145" s="85" t="n">
        <f aca="false">(H145/E145)-1</f>
        <v>-0.0708083259909651</v>
      </c>
      <c r="J145" s="84" t="n">
        <v>20.5384</v>
      </c>
      <c r="K145" s="19" t="n">
        <v>22.15416</v>
      </c>
      <c r="L145" s="19" t="n">
        <v>20.2506</v>
      </c>
      <c r="M145" s="19" t="n">
        <v>21.4451</v>
      </c>
      <c r="N145" s="85" t="n">
        <f aca="false">(M145/J145)-1</f>
        <v>0.0441465742219453</v>
      </c>
      <c r="O145" s="86" t="n">
        <v>0</v>
      </c>
      <c r="P145" s="81" t="n">
        <f aca="false">IF(ISBLANK(A145),1,0)</f>
        <v>0</v>
      </c>
      <c r="Q145" s="2"/>
    </row>
    <row r="146" customFormat="false" ht="12.8" hidden="false" customHeight="false" outlineLevel="0" collapsed="false">
      <c r="A146" s="81" t="n">
        <v>1638316800</v>
      </c>
      <c r="B146" s="82" t="n">
        <f aca="false">IF(P146,EDATE(B145,1),(A146/(24*60*60))+DATE(1970,1,1))</f>
        <v>44531</v>
      </c>
      <c r="C146" s="83" t="n">
        <f aca="false">YEAR(B146)</f>
        <v>2021</v>
      </c>
      <c r="D146" s="83" t="n">
        <f aca="false">MONTH(B146)</f>
        <v>12</v>
      </c>
      <c r="E146" s="84" t="n">
        <v>56962.59</v>
      </c>
      <c r="F146" s="19" t="n">
        <v>59103.77</v>
      </c>
      <c r="G146" s="19" t="n">
        <v>41631.28</v>
      </c>
      <c r="H146" s="19" t="n">
        <v>46195.56</v>
      </c>
      <c r="I146" s="85" t="n">
        <f aca="false">(H146/E146)-1</f>
        <v>-0.189019319521813</v>
      </c>
      <c r="J146" s="84" t="n">
        <v>21.4451</v>
      </c>
      <c r="K146" s="19" t="n">
        <v>21.514</v>
      </c>
      <c r="L146" s="19" t="n">
        <v>20.32665</v>
      </c>
      <c r="M146" s="19" t="n">
        <v>20.50191</v>
      </c>
      <c r="N146" s="85" t="n">
        <f aca="false">(M146/J146)-1</f>
        <v>-0.0439816088523719</v>
      </c>
      <c r="O146" s="86" t="n">
        <v>0</v>
      </c>
      <c r="P146" s="81" t="n">
        <f aca="false">IF(ISBLANK(A146),1,0)</f>
        <v>0</v>
      </c>
      <c r="Q146" s="2"/>
    </row>
    <row r="147" customFormat="false" ht="12.8" hidden="false" customHeight="false" outlineLevel="0" collapsed="false">
      <c r="A147" s="81" t="n">
        <v>1640995200</v>
      </c>
      <c r="B147" s="82" t="n">
        <f aca="false">IF(P147,EDATE(B146,1),(A147/(24*60*60))+DATE(1970,1,1))</f>
        <v>44562</v>
      </c>
      <c r="C147" s="83" t="n">
        <f aca="false">YEAR(B147)</f>
        <v>2022</v>
      </c>
      <c r="D147" s="83" t="n">
        <f aca="false">MONTH(B147)</f>
        <v>1</v>
      </c>
      <c r="E147" s="84" t="n">
        <v>46252.09</v>
      </c>
      <c r="F147" s="19" t="n">
        <v>47953</v>
      </c>
      <c r="G147" s="19" t="n">
        <v>32992.55</v>
      </c>
      <c r="H147" s="19" t="n">
        <v>38498.99</v>
      </c>
      <c r="I147" s="85" t="n">
        <f aca="false">(H147/E147)-1</f>
        <v>-0.16762701966549</v>
      </c>
      <c r="J147" s="84" t="n">
        <v>20.4906</v>
      </c>
      <c r="K147" s="19" t="n">
        <v>20.913</v>
      </c>
      <c r="L147" s="19" t="n">
        <v>20.27222</v>
      </c>
      <c r="M147" s="19" t="n">
        <v>20.6312</v>
      </c>
      <c r="N147" s="85" t="n">
        <f aca="false">(M147/J147)-1</f>
        <v>0.00686168291802081</v>
      </c>
      <c r="O147" s="86" t="n">
        <v>0</v>
      </c>
      <c r="P147" s="81" t="n">
        <f aca="false">IF(ISBLANK(A147),1,0)</f>
        <v>0</v>
      </c>
      <c r="Q147" s="2"/>
    </row>
    <row r="148" customFormat="false" ht="12.8" hidden="false" customHeight="false" outlineLevel="0" collapsed="false">
      <c r="A148" s="81" t="n">
        <v>1643673600</v>
      </c>
      <c r="B148" s="82" t="n">
        <f aca="false">IF(P148,EDATE(B147,1),(A148/(24*60*60))+DATE(1970,1,1))</f>
        <v>44593</v>
      </c>
      <c r="C148" s="83" t="n">
        <f aca="false">YEAR(B148)</f>
        <v>2022</v>
      </c>
      <c r="D148" s="83" t="n">
        <f aca="false">MONTH(B148)</f>
        <v>2</v>
      </c>
      <c r="E148" s="84" t="n">
        <v>38497.02</v>
      </c>
      <c r="F148" s="19" t="n">
        <v>45866.71</v>
      </c>
      <c r="G148" s="19" t="n">
        <v>34329.29</v>
      </c>
      <c r="H148" s="19" t="n">
        <v>43188.92</v>
      </c>
      <c r="I148" s="85" t="n">
        <f aca="false">(H148/E148)-1</f>
        <v>0.121876966061269</v>
      </c>
      <c r="J148" s="84" t="n">
        <v>20.6312</v>
      </c>
      <c r="K148" s="19" t="n">
        <v>20.78957</v>
      </c>
      <c r="L148" s="19" t="n">
        <v>20.15587</v>
      </c>
      <c r="M148" s="19" t="n">
        <v>20.467</v>
      </c>
      <c r="N148" s="85" t="n">
        <f aca="false">(M148/J148)-1</f>
        <v>-0.00795881965178957</v>
      </c>
      <c r="O148" s="86" t="n">
        <v>0</v>
      </c>
      <c r="P148" s="81" t="n">
        <f aca="false">IF(ISBLANK(A148),1,0)</f>
        <v>0</v>
      </c>
      <c r="Q148" s="2"/>
    </row>
    <row r="149" customFormat="false" ht="12.8" hidden="false" customHeight="false" outlineLevel="0" collapsed="false">
      <c r="A149" s="81" t="n">
        <v>1646092800</v>
      </c>
      <c r="B149" s="82" t="n">
        <f aca="false">IF(P149,EDATE(B148,1),(A149/(24*60*60))+DATE(1970,1,1))</f>
        <v>44621</v>
      </c>
      <c r="C149" s="83" t="n">
        <f aca="false">YEAR(B149)</f>
        <v>2022</v>
      </c>
      <c r="D149" s="83" t="n">
        <f aca="false">MONTH(B149)</f>
        <v>3</v>
      </c>
      <c r="E149" s="84" t="n">
        <v>43201.82</v>
      </c>
      <c r="F149" s="19" t="n">
        <v>48222.96</v>
      </c>
      <c r="G149" s="19" t="n">
        <v>37166.86</v>
      </c>
      <c r="H149" s="19" t="n">
        <v>45526.92</v>
      </c>
      <c r="I149" s="85" t="n">
        <f aca="false">(H149/E149)-1</f>
        <v>0.053819491864</v>
      </c>
      <c r="J149" s="84" t="n">
        <v>20.467</v>
      </c>
      <c r="K149" s="19" t="n">
        <v>21.46794</v>
      </c>
      <c r="L149" s="19" t="n">
        <v>19.81642</v>
      </c>
      <c r="M149" s="19" t="n">
        <v>19.8573</v>
      </c>
      <c r="N149" s="85" t="n">
        <f aca="false">(M149/J149)-1</f>
        <v>-0.0297894171104706</v>
      </c>
      <c r="O149" s="86" t="n">
        <v>0</v>
      </c>
      <c r="P149" s="81" t="n">
        <f aca="false">IF(ISBLANK(A149),1,0)</f>
        <v>0</v>
      </c>
      <c r="Q149" s="2"/>
    </row>
    <row r="150" customFormat="false" ht="12.8" hidden="false" customHeight="false" outlineLevel="0" collapsed="false">
      <c r="A150" s="81" t="n">
        <v>1648771200</v>
      </c>
      <c r="B150" s="82" t="n">
        <f aca="false">IF(P150,EDATE(B149,1),(A150/(24*60*60))+DATE(1970,1,1))</f>
        <v>44652</v>
      </c>
      <c r="C150" s="83" t="n">
        <f aca="false">YEAR(B150)</f>
        <v>2022</v>
      </c>
      <c r="D150" s="83" t="n">
        <f aca="false">MONTH(B150)</f>
        <v>4</v>
      </c>
      <c r="E150" s="84" t="n">
        <v>45520.97</v>
      </c>
      <c r="F150" s="19" t="n">
        <v>47455.7</v>
      </c>
      <c r="G150" s="19" t="n">
        <v>37596.05</v>
      </c>
      <c r="H150" s="19" t="n">
        <v>37648.79</v>
      </c>
      <c r="I150" s="85" t="n">
        <f aca="false">(H150/E150)-1</f>
        <v>-0.172935242812269</v>
      </c>
      <c r="J150" s="84" t="n">
        <v>19.8573</v>
      </c>
      <c r="K150" s="19" t="n">
        <v>20.63706</v>
      </c>
      <c r="L150" s="19" t="n">
        <v>19.7257</v>
      </c>
      <c r="M150" s="19" t="n">
        <v>20.4121</v>
      </c>
      <c r="N150" s="85" t="n">
        <f aca="false">(M150/J150)-1</f>
        <v>0.0279393472425757</v>
      </c>
      <c r="O150" s="86" t="n">
        <v>0</v>
      </c>
      <c r="P150" s="81" t="n">
        <f aca="false">IF(ISBLANK(A150),1,0)</f>
        <v>0</v>
      </c>
      <c r="Q150" s="2"/>
    </row>
    <row r="151" customFormat="false" ht="12.8" hidden="false" customHeight="false" outlineLevel="0" collapsed="false">
      <c r="A151" s="81" t="n">
        <v>1651363200</v>
      </c>
      <c r="B151" s="82" t="n">
        <f aca="false">IF(P151,EDATE(B150,1),(A151/(24*60*60))+DATE(1970,1,1))</f>
        <v>44682</v>
      </c>
      <c r="C151" s="83" t="n">
        <f aca="false">YEAR(B151)</f>
        <v>2022</v>
      </c>
      <c r="D151" s="83" t="n">
        <f aca="false">MONTH(B151)</f>
        <v>5</v>
      </c>
      <c r="E151" s="84" t="n">
        <v>37644.98</v>
      </c>
      <c r="F151" s="19" t="n">
        <v>40032.42</v>
      </c>
      <c r="G151" s="19" t="n">
        <v>25365.62</v>
      </c>
      <c r="H151" s="19" t="n">
        <v>31775.89</v>
      </c>
      <c r="I151" s="85" t="n">
        <f aca="false">(H151/E151)-1</f>
        <v>-0.15590631207667</v>
      </c>
      <c r="J151" s="84" t="n">
        <v>20.4121</v>
      </c>
      <c r="K151" s="19" t="n">
        <v>20.51046</v>
      </c>
      <c r="L151" s="19" t="n">
        <v>19.4116</v>
      </c>
      <c r="M151" s="19" t="n">
        <v>19.6524</v>
      </c>
      <c r="N151" s="85" t="n">
        <f aca="false">(M151/J151)-1</f>
        <v>-0.0372181206245315</v>
      </c>
      <c r="O151" s="86" t="n">
        <v>0</v>
      </c>
      <c r="P151" s="81" t="n">
        <f aca="false">IF(ISBLANK(A151),1,0)</f>
        <v>0</v>
      </c>
      <c r="Q151" s="2"/>
    </row>
    <row r="152" customFormat="false" ht="12.8" hidden="false" customHeight="false" outlineLevel="0" collapsed="false">
      <c r="A152" s="81" t="n">
        <v>1654041600</v>
      </c>
      <c r="B152" s="82" t="n">
        <f aca="false">IF(P152,EDATE(B151,1),(A152/(24*60*60))+DATE(1970,1,1))</f>
        <v>44713</v>
      </c>
      <c r="C152" s="83" t="n">
        <f aca="false">YEAR(B152)</f>
        <v>2022</v>
      </c>
      <c r="D152" s="83" t="n">
        <f aca="false">MONTH(B152)</f>
        <v>6</v>
      </c>
      <c r="E152" s="84" t="n">
        <v>31781.64</v>
      </c>
      <c r="F152" s="19" t="n">
        <v>31952.54</v>
      </c>
      <c r="G152" s="19" t="n">
        <v>17585.31</v>
      </c>
      <c r="H152" s="19" t="n">
        <v>19949.77</v>
      </c>
      <c r="I152" s="85" t="n">
        <f aca="false">(H152/E152)-1</f>
        <v>-0.372286326319221</v>
      </c>
      <c r="J152" s="84" t="n">
        <v>19.6524</v>
      </c>
      <c r="K152" s="19" t="n">
        <v>20.7023</v>
      </c>
      <c r="L152" s="19" t="n">
        <v>19.4701</v>
      </c>
      <c r="M152" s="19" t="n">
        <v>20.0957</v>
      </c>
      <c r="N152" s="85" t="n">
        <f aca="false">(M152/J152)-1</f>
        <v>0.02255704137917</v>
      </c>
      <c r="O152" s="86" t="n">
        <v>0</v>
      </c>
      <c r="P152" s="81" t="n">
        <f aca="false">IF(ISBLANK(A152),1,0)</f>
        <v>0</v>
      </c>
      <c r="Q152" s="2"/>
    </row>
    <row r="153" customFormat="false" ht="12.8" hidden="false" customHeight="false" outlineLevel="0" collapsed="false">
      <c r="A153" s="81" t="n">
        <v>1656633600</v>
      </c>
      <c r="B153" s="82" t="n">
        <f aca="false">IF(P153,EDATE(B152,1),(A153/(24*60*60))+DATE(1970,1,1))</f>
        <v>44743</v>
      </c>
      <c r="C153" s="83" t="n">
        <f aca="false">YEAR(B153)</f>
        <v>2022</v>
      </c>
      <c r="D153" s="83" t="n">
        <f aca="false">MONTH(B153)</f>
        <v>7</v>
      </c>
      <c r="E153" s="84" t="n">
        <v>19960.39</v>
      </c>
      <c r="F153" s="19" t="n">
        <v>24675.03</v>
      </c>
      <c r="G153" s="19" t="n">
        <v>18758.64</v>
      </c>
      <c r="H153" s="19" t="n">
        <v>23315.95</v>
      </c>
      <c r="I153" s="85" t="n">
        <f aca="false">(H153/E153)-1</f>
        <v>0.168110943724046</v>
      </c>
      <c r="J153" s="84" t="n">
        <v>20.0957</v>
      </c>
      <c r="K153" s="19" t="n">
        <v>21.0536</v>
      </c>
      <c r="L153" s="19" t="n">
        <v>20.0794</v>
      </c>
      <c r="M153" s="19" t="n">
        <v>20.3452</v>
      </c>
      <c r="N153" s="85" t="n">
        <f aca="false">(M153/J153)-1</f>
        <v>0.012415591395174</v>
      </c>
      <c r="O153" s="86" t="n">
        <v>0</v>
      </c>
      <c r="P153" s="81" t="n">
        <f aca="false">IF(ISBLANK(A153),1,0)</f>
        <v>0</v>
      </c>
      <c r="Q153" s="2"/>
    </row>
    <row r="154" customFormat="false" ht="12.8" hidden="false" customHeight="false" outlineLevel="0" collapsed="false">
      <c r="A154" s="81" t="n">
        <v>1659312000</v>
      </c>
      <c r="B154" s="82" t="n">
        <f aca="false">IF(P154,EDATE(B153,1),(A154/(24*60*60))+DATE(1970,1,1))</f>
        <v>44774</v>
      </c>
      <c r="C154" s="83" t="n">
        <f aca="false">YEAR(B154)</f>
        <v>2022</v>
      </c>
      <c r="D154" s="83" t="n">
        <f aca="false">MONTH(B154)</f>
        <v>8</v>
      </c>
      <c r="E154" s="84" t="n">
        <v>23304.94</v>
      </c>
      <c r="F154" s="19" t="n">
        <v>25207.71</v>
      </c>
      <c r="G154" s="19" t="n">
        <v>19522.36</v>
      </c>
      <c r="H154" s="19" t="n">
        <v>20053.81</v>
      </c>
      <c r="I154" s="85" t="n">
        <f aca="false">(H154/E154)-1</f>
        <v>-0.139503899173308</v>
      </c>
      <c r="J154" s="84" t="n">
        <v>20.3452</v>
      </c>
      <c r="K154" s="19" t="n">
        <v>20.82699</v>
      </c>
      <c r="L154" s="19" t="n">
        <v>19.81175</v>
      </c>
      <c r="M154" s="19" t="n">
        <v>20.1367</v>
      </c>
      <c r="N154" s="85" t="n">
        <f aca="false">(M154/J154)-1</f>
        <v>-0.0102481174920864</v>
      </c>
      <c r="O154" s="86" t="n">
        <v>0</v>
      </c>
      <c r="P154" s="81" t="n">
        <f aca="false">IF(ISBLANK(A154),1,0)</f>
        <v>0</v>
      </c>
      <c r="Q154" s="2"/>
    </row>
    <row r="155" customFormat="false" ht="12.8" hidden="false" customHeight="false" outlineLevel="0" collapsed="false">
      <c r="A155" s="81" t="n">
        <v>1661990400</v>
      </c>
      <c r="B155" s="82" t="n">
        <f aca="false">IF(P155,EDATE(B154,1),(A155/(24*60*60))+DATE(1970,1,1))</f>
        <v>44805</v>
      </c>
      <c r="C155" s="83" t="n">
        <f aca="false">YEAR(B155)</f>
        <v>2022</v>
      </c>
      <c r="D155" s="83" t="n">
        <f aca="false">MONTH(B155)</f>
        <v>9</v>
      </c>
      <c r="E155" s="84" t="n">
        <v>20050.07</v>
      </c>
      <c r="F155" s="19" t="n">
        <v>22792.25</v>
      </c>
      <c r="G155" s="19" t="n">
        <v>18152.13</v>
      </c>
      <c r="H155" s="19" t="n">
        <v>19426.02</v>
      </c>
      <c r="I155" s="85" t="n">
        <f aca="false">(H155/E155)-1</f>
        <v>-0.031124579614934</v>
      </c>
      <c r="J155" s="84" t="n">
        <v>20.1367</v>
      </c>
      <c r="K155" s="19" t="n">
        <v>20.5797</v>
      </c>
      <c r="L155" s="19" t="n">
        <v>19.7524</v>
      </c>
      <c r="M155" s="19" t="n">
        <v>20.1358</v>
      </c>
      <c r="N155" s="85" t="n">
        <f aca="false">(M155/J155)-1</f>
        <v>-4.46945130037069E-005</v>
      </c>
      <c r="O155" s="86" t="n">
        <v>0</v>
      </c>
      <c r="P155" s="81" t="n">
        <f aca="false">IF(ISBLANK(A155),1,0)</f>
        <v>0</v>
      </c>
      <c r="Q155" s="2"/>
    </row>
    <row r="156" customFormat="false" ht="12.8" hidden="false" customHeight="false" outlineLevel="0" collapsed="false">
      <c r="A156" s="81" t="n">
        <v>1664582400</v>
      </c>
      <c r="B156" s="82" t="n">
        <f aca="false">IF(P156,EDATE(B155,1),(A156/(24*60*60))+DATE(1970,1,1))</f>
        <v>44835</v>
      </c>
      <c r="C156" s="83" t="n">
        <f aca="false">YEAR(B156)</f>
        <v>2022</v>
      </c>
      <c r="D156" s="83" t="n">
        <f aca="false">MONTH(B156)</f>
        <v>10</v>
      </c>
      <c r="E156" s="84" t="n">
        <v>19423.86</v>
      </c>
      <c r="F156" s="19" t="n">
        <v>21077.68</v>
      </c>
      <c r="G156" s="19" t="n">
        <v>18160.71</v>
      </c>
      <c r="H156" s="19" t="n">
        <v>20495.81</v>
      </c>
      <c r="I156" s="85" t="n">
        <f aca="false">(H156/E156)-1</f>
        <v>0.0551872799742172</v>
      </c>
      <c r="J156" s="84" t="n">
        <v>20.135</v>
      </c>
      <c r="K156" s="19" t="n">
        <v>20.17582</v>
      </c>
      <c r="L156" s="19" t="n">
        <v>19.7838</v>
      </c>
      <c r="M156" s="19" t="n">
        <v>19.7986</v>
      </c>
      <c r="N156" s="85" t="n">
        <f aca="false">(M156/J156)-1</f>
        <v>-0.0167072262229948</v>
      </c>
      <c r="O156" s="86" t="n">
        <v>0</v>
      </c>
      <c r="P156" s="81" t="n">
        <f aca="false">IF(ISBLANK(A156),1,0)</f>
        <v>0</v>
      </c>
      <c r="Q156" s="2"/>
    </row>
    <row r="157" customFormat="false" ht="12.8" hidden="false" customHeight="false" outlineLevel="0" collapsed="false">
      <c r="A157" s="81" t="n">
        <v>1667260800</v>
      </c>
      <c r="B157" s="82" t="n">
        <f aca="false">IF(P157,EDATE(B156,1),(A157/(24*60*60))+DATE(1970,1,1))</f>
        <v>44866</v>
      </c>
      <c r="C157" s="83" t="n">
        <f aca="false">YEAR(B157)</f>
        <v>2022</v>
      </c>
      <c r="D157" s="83" t="n">
        <f aca="false">MONTH(B157)</f>
        <v>11</v>
      </c>
      <c r="E157" s="84" t="n">
        <v>20493.23</v>
      </c>
      <c r="F157" s="19" t="n">
        <v>21473.69</v>
      </c>
      <c r="G157" s="19" t="n">
        <v>15473.78</v>
      </c>
      <c r="H157" s="19" t="n">
        <v>17167.82</v>
      </c>
      <c r="I157" s="85" t="n">
        <f aca="false">(H157/E157)-1</f>
        <v>-0.162268710203321</v>
      </c>
      <c r="J157" s="84" t="n">
        <v>19.7986</v>
      </c>
      <c r="K157" s="19" t="n">
        <v>19.82622</v>
      </c>
      <c r="L157" s="19" t="n">
        <v>19.03913</v>
      </c>
      <c r="M157" s="19" t="n">
        <v>19.258</v>
      </c>
      <c r="N157" s="85" t="n">
        <f aca="false">(M157/J157)-1</f>
        <v>-0.0273049609568354</v>
      </c>
      <c r="O157" s="86" t="n">
        <v>0</v>
      </c>
      <c r="P157" s="81" t="n">
        <f aca="false">IF(ISBLANK(A157),1,0)</f>
        <v>0</v>
      </c>
      <c r="Q157" s="2"/>
    </row>
    <row r="158" customFormat="false" ht="12.8" hidden="false" customHeight="false" outlineLevel="0" collapsed="false">
      <c r="A158" s="81" t="n">
        <v>1669852800</v>
      </c>
      <c r="B158" s="82" t="n">
        <f aca="false">IF(P158,EDATE(B157,1),(A158/(24*60*60))+DATE(1970,1,1))</f>
        <v>44896</v>
      </c>
      <c r="C158" s="83" t="n">
        <f aca="false">YEAR(B158)</f>
        <v>2022</v>
      </c>
      <c r="D158" s="83" t="n">
        <f aca="false">MONTH(B158)</f>
        <v>12</v>
      </c>
      <c r="E158" s="84" t="n">
        <v>17168.27</v>
      </c>
      <c r="F158" s="19" t="n">
        <v>18376.59</v>
      </c>
      <c r="G158" s="19" t="n">
        <v>16270.67</v>
      </c>
      <c r="H158" s="19" t="n">
        <v>16528.89</v>
      </c>
      <c r="I158" s="85" t="n">
        <f aca="false">(H158/E158)-1</f>
        <v>-0.0372419585665883</v>
      </c>
      <c r="J158" s="84" t="n">
        <v>19.258</v>
      </c>
      <c r="K158" s="19" t="n">
        <v>19.91808</v>
      </c>
      <c r="L158" s="19" t="n">
        <v>19.1067</v>
      </c>
      <c r="M158" s="19" t="n">
        <v>19.4631</v>
      </c>
      <c r="N158" s="85" t="n">
        <f aca="false">(M158/J158)-1</f>
        <v>0.0106501194308859</v>
      </c>
      <c r="O158" s="86" t="n">
        <v>0</v>
      </c>
      <c r="P158" s="81" t="n">
        <f aca="false">IF(ISBLANK(A158),1,0)</f>
        <v>0</v>
      </c>
      <c r="Q158" s="2"/>
    </row>
    <row r="159" customFormat="false" ht="12.8" hidden="false" customHeight="false" outlineLevel="0" collapsed="false">
      <c r="A159" s="81" t="n">
        <v>1672531200</v>
      </c>
      <c r="B159" s="82" t="n">
        <f aca="false">IF(P159,EDATE(B158,1),(A159/(24*60*60))+DATE(1970,1,1))</f>
        <v>44927</v>
      </c>
      <c r="C159" s="83" t="n">
        <f aca="false">YEAR(B159)</f>
        <v>2023</v>
      </c>
      <c r="D159" s="83" t="n">
        <f aca="false">MONTH(B159)</f>
        <v>1</v>
      </c>
      <c r="E159" s="84" t="n">
        <v>16530.33</v>
      </c>
      <c r="F159" s="19" t="n">
        <v>23955.86</v>
      </c>
      <c r="G159" s="19" t="n">
        <v>16491.36</v>
      </c>
      <c r="H159" s="19" t="n">
        <v>23132.21</v>
      </c>
      <c r="I159" s="85" t="n">
        <f aca="false">(H159/E159)-1</f>
        <v>0.399379806694724</v>
      </c>
      <c r="J159" s="84" t="n">
        <v>19.4631</v>
      </c>
      <c r="K159" s="19" t="n">
        <v>19.5345</v>
      </c>
      <c r="L159" s="19" t="n">
        <v>18.5659</v>
      </c>
      <c r="M159" s="19" t="n">
        <v>18.8283</v>
      </c>
      <c r="N159" s="85" t="n">
        <f aca="false">(M159/J159)-1</f>
        <v>-0.0326155648380783</v>
      </c>
      <c r="O159" s="86" t="n">
        <v>0</v>
      </c>
      <c r="P159" s="81" t="n">
        <f aca="false">IF(ISBLANK(A159),1,0)</f>
        <v>0</v>
      </c>
      <c r="Q159" s="2"/>
    </row>
    <row r="160" customFormat="false" ht="12.8" hidden="false" customHeight="false" outlineLevel="0" collapsed="false">
      <c r="A160" s="81" t="n">
        <v>1675209600</v>
      </c>
      <c r="B160" s="82" t="n">
        <f aca="false">IF(P160,EDATE(B159,1),(A160/(24*60*60))+DATE(1970,1,1))</f>
        <v>44958</v>
      </c>
      <c r="C160" s="83" t="n">
        <f aca="false">YEAR(B160)</f>
        <v>2023</v>
      </c>
      <c r="D160" s="83" t="n">
        <f aca="false">MONTH(B160)</f>
        <v>2</v>
      </c>
      <c r="E160" s="84" t="n">
        <v>23134.83</v>
      </c>
      <c r="F160" s="19" t="n">
        <v>25262.85</v>
      </c>
      <c r="G160" s="19" t="n">
        <v>21370.29</v>
      </c>
      <c r="H160" s="19" t="n">
        <v>23136.03</v>
      </c>
      <c r="I160" s="85" t="n">
        <f aca="false">(H160/E160)-1</f>
        <v>5.18698430027609E-005</v>
      </c>
      <c r="J160" s="84" t="n">
        <v>18.8283</v>
      </c>
      <c r="K160" s="19" t="n">
        <v>19.2905</v>
      </c>
      <c r="L160" s="19" t="n">
        <v>18.2805</v>
      </c>
      <c r="M160" s="19" t="n">
        <v>18.3052</v>
      </c>
      <c r="N160" s="85" t="n">
        <f aca="false">(M160/J160)-1</f>
        <v>-0.0277826463355693</v>
      </c>
      <c r="O160" s="86" t="n">
        <v>0</v>
      </c>
      <c r="P160" s="81" t="n">
        <f aca="false">IF(ISBLANK(A160),1,0)</f>
        <v>0</v>
      </c>
      <c r="Q160" s="2"/>
    </row>
    <row r="161" customFormat="false" ht="12.8" hidden="false" customHeight="false" outlineLevel="0" collapsed="false">
      <c r="A161" s="81" t="n">
        <v>1677628800</v>
      </c>
      <c r="B161" s="82" t="n">
        <f aca="false">IF(P161,EDATE(B160,1),(A161/(24*60*60))+DATE(1970,1,1))</f>
        <v>44986</v>
      </c>
      <c r="C161" s="83" t="n">
        <f aca="false">YEAR(B161)</f>
        <v>2023</v>
      </c>
      <c r="D161" s="83" t="n">
        <f aca="false">MONTH(B161)</f>
        <v>3</v>
      </c>
      <c r="E161" s="84" t="n">
        <v>23142.91</v>
      </c>
      <c r="F161" s="19" t="n">
        <v>29182.1</v>
      </c>
      <c r="G161" s="19" t="n">
        <v>19559.36</v>
      </c>
      <c r="H161" s="19" t="n">
        <v>28475.84</v>
      </c>
      <c r="I161" s="85" t="n">
        <f aca="false">(H161/E161)-1</f>
        <v>0.230434720612058</v>
      </c>
      <c r="J161" s="84" t="n">
        <v>18.3052</v>
      </c>
      <c r="K161" s="19" t="n">
        <v>19.23275</v>
      </c>
      <c r="L161" s="19" t="n">
        <v>17.89679</v>
      </c>
      <c r="M161" s="19" t="n">
        <v>18.0102</v>
      </c>
      <c r="N161" s="85" t="n">
        <f aca="false">(M161/J161)-1</f>
        <v>-0.0161156392719007</v>
      </c>
      <c r="O161" s="86" t="n">
        <v>0</v>
      </c>
      <c r="P161" s="81" t="n">
        <f aca="false">IF(ISBLANK(A161),1,0)</f>
        <v>0</v>
      </c>
      <c r="Q161" s="2"/>
    </row>
    <row r="162" customFormat="false" ht="12.8" hidden="false" customHeight="false" outlineLevel="0" collapsed="false">
      <c r="A162" s="81" t="n">
        <v>1680307200</v>
      </c>
      <c r="B162" s="82" t="n">
        <f aca="false">IF(P162,EDATE(B161,1),(A162/(24*60*60))+DATE(1970,1,1))</f>
        <v>45017</v>
      </c>
      <c r="C162" s="83" t="n">
        <f aca="false">YEAR(B162)</f>
        <v>2023</v>
      </c>
      <c r="D162" s="83" t="n">
        <f aca="false">MONTH(B162)</f>
        <v>4</v>
      </c>
      <c r="E162" s="84" t="n">
        <v>28476.44</v>
      </c>
      <c r="F162" s="19" t="n">
        <v>31046.25</v>
      </c>
      <c r="G162" s="19" t="n">
        <v>26972.79</v>
      </c>
      <c r="H162" s="19" t="n">
        <v>29248.47</v>
      </c>
      <c r="I162" s="85" t="n">
        <f aca="false">(H162/E162)-1</f>
        <v>0.0271111838418006</v>
      </c>
      <c r="J162" s="84" t="n">
        <v>17.98</v>
      </c>
      <c r="K162" s="19" t="n">
        <v>18.40101</v>
      </c>
      <c r="L162" s="19" t="n">
        <v>17.9142</v>
      </c>
      <c r="M162" s="19" t="n">
        <v>17.9878</v>
      </c>
      <c r="N162" s="85" t="n">
        <f aca="false">(M162/J162)-1</f>
        <v>0.000433815350389333</v>
      </c>
      <c r="O162" s="86" t="n">
        <v>0</v>
      </c>
      <c r="P162" s="81" t="n">
        <f aca="false">IF(ISBLANK(A162),1,0)</f>
        <v>0</v>
      </c>
      <c r="Q162" s="2"/>
    </row>
    <row r="163" customFormat="false" ht="12.8" hidden="false" customHeight="false" outlineLevel="0" collapsed="false">
      <c r="A163" s="81" t="n">
        <v>1682899200</v>
      </c>
      <c r="B163" s="82" t="n">
        <f aca="false">IF(P163,EDATE(B162,1),(A163/(24*60*60))+DATE(1970,1,1))</f>
        <v>45047</v>
      </c>
      <c r="C163" s="83" t="n">
        <f aca="false">YEAR(B163)</f>
        <v>2023</v>
      </c>
      <c r="D163" s="83" t="n">
        <f aca="false">MONTH(B163)</f>
        <v>5</v>
      </c>
      <c r="E163" s="84" t="n">
        <v>29250.13</v>
      </c>
      <c r="F163" s="19" t="n">
        <v>29870.31</v>
      </c>
      <c r="G163" s="19" t="n">
        <v>25823.6</v>
      </c>
      <c r="H163" s="19" t="n">
        <v>27219.57</v>
      </c>
      <c r="I163" s="85" t="n">
        <f aca="false">(H163/E163)-1</f>
        <v>-0.069420546165094</v>
      </c>
      <c r="J163" s="84" t="n">
        <v>17.982</v>
      </c>
      <c r="K163" s="19" t="n">
        <v>18.07725</v>
      </c>
      <c r="L163" s="19" t="n">
        <v>17.40388</v>
      </c>
      <c r="M163" s="19" t="n">
        <v>17.6847</v>
      </c>
      <c r="N163" s="85" t="n">
        <f aca="false">(M163/J163)-1</f>
        <v>-0.0165331998665332</v>
      </c>
      <c r="O163" s="86" t="n">
        <v>0</v>
      </c>
      <c r="P163" s="81" t="n">
        <f aca="false">IF(ISBLANK(A163),1,0)</f>
        <v>0</v>
      </c>
      <c r="Q163" s="2"/>
    </row>
    <row r="164" customFormat="false" ht="12.8" hidden="false" customHeight="false" outlineLevel="0" collapsed="false">
      <c r="A164" s="81" t="n">
        <v>1685577600</v>
      </c>
      <c r="B164" s="82" t="n">
        <f aca="false">IF(P164,EDATE(B163,1),(A164/(24*60*60))+DATE(1970,1,1))</f>
        <v>45078</v>
      </c>
      <c r="C164" s="83" t="n">
        <f aca="false">YEAR(B164)</f>
        <v>2023</v>
      </c>
      <c r="D164" s="83" t="n">
        <f aca="false">MONTH(B164)</f>
        <v>6</v>
      </c>
      <c r="E164" s="84" t="n">
        <v>27223.41</v>
      </c>
      <c r="F164" s="19" t="n">
        <v>31441.74</v>
      </c>
      <c r="G164" s="19" t="n">
        <v>24770.53</v>
      </c>
      <c r="H164" s="19" t="n">
        <v>30477.68</v>
      </c>
      <c r="I164" s="85" t="n">
        <f aca="false">(H164/E164)-1</f>
        <v>0.119539396423887</v>
      </c>
      <c r="J164" s="84" t="n">
        <v>17.6847</v>
      </c>
      <c r="K164" s="19" t="n">
        <v>17.7272</v>
      </c>
      <c r="L164" s="19" t="n">
        <v>17.02199</v>
      </c>
      <c r="M164" s="19" t="n">
        <v>17.1139</v>
      </c>
      <c r="N164" s="85" t="n">
        <f aca="false">(M164/J164)-1</f>
        <v>-0.0322764875853138</v>
      </c>
      <c r="O164" s="86" t="n">
        <v>0</v>
      </c>
      <c r="P164" s="81" t="n">
        <f aca="false">IF(ISBLANK(A164),1,0)</f>
        <v>0</v>
      </c>
      <c r="Q164" s="2"/>
    </row>
    <row r="165" customFormat="false" ht="12.8" hidden="false" customHeight="false" outlineLevel="0" collapsed="false">
      <c r="A165" s="81" t="n">
        <v>1688169600</v>
      </c>
      <c r="B165" s="82" t="n">
        <f aca="false">IF(P165,EDATE(B164,1),(A165/(24*60*60))+DATE(1970,1,1))</f>
        <v>45108</v>
      </c>
      <c r="C165" s="83" t="n">
        <f aca="false">YEAR(B165)</f>
        <v>2023</v>
      </c>
      <c r="D165" s="83" t="n">
        <f aca="false">MONTH(B165)</f>
        <v>7</v>
      </c>
      <c r="E165" s="84" t="n">
        <v>30477.43</v>
      </c>
      <c r="F165" s="19" t="n">
        <v>31829</v>
      </c>
      <c r="G165" s="19" t="n">
        <v>28874</v>
      </c>
      <c r="H165" s="19" t="n">
        <v>29240.57</v>
      </c>
      <c r="I165" s="85" t="n">
        <f aca="false">(H165/E165)-1</f>
        <v>-0.0405828181706922</v>
      </c>
      <c r="J165" s="84" t="n">
        <v>17.105</v>
      </c>
      <c r="K165" s="19" t="n">
        <v>17.3949</v>
      </c>
      <c r="L165" s="19" t="n">
        <v>16.6238</v>
      </c>
      <c r="M165" s="19" t="n">
        <v>16.7359</v>
      </c>
      <c r="N165" s="85" t="n">
        <f aca="false">(M165/J165)-1</f>
        <v>-0.0215784858228588</v>
      </c>
      <c r="O165" s="86" t="n">
        <v>0</v>
      </c>
      <c r="P165" s="81" t="n">
        <f aca="false">IF(ISBLANK(A165),1,0)</f>
        <v>0</v>
      </c>
      <c r="Q165" s="2"/>
    </row>
    <row r="166" customFormat="false" ht="12.8" hidden="false" customHeight="false" outlineLevel="0" collapsed="false">
      <c r="A166" s="81" t="n">
        <v>1690848000</v>
      </c>
      <c r="B166" s="82" t="n">
        <f aca="false">IF(P166,EDATE(B165,1),(A166/(24*60*60))+DATE(1970,1,1))</f>
        <v>45139</v>
      </c>
      <c r="C166" s="83" t="n">
        <f aca="false">YEAR(B166)</f>
        <v>2023</v>
      </c>
      <c r="D166" s="83" t="n">
        <f aca="false">MONTH(B166)</f>
        <v>8</v>
      </c>
      <c r="E166" s="84" t="n">
        <v>29237.8</v>
      </c>
      <c r="F166" s="19" t="n">
        <v>30226.5</v>
      </c>
      <c r="G166" s="19" t="n">
        <v>25253.44</v>
      </c>
      <c r="H166" s="19" t="n">
        <v>25941.91</v>
      </c>
      <c r="I166" s="85" t="n">
        <f aca="false">(H166/E166)-1</f>
        <v>-0.112727017764675</v>
      </c>
      <c r="J166" s="84" t="n">
        <v>16.7359</v>
      </c>
      <c r="K166" s="19" t="n">
        <v>17.42664</v>
      </c>
      <c r="L166" s="19" t="n">
        <v>16.69235</v>
      </c>
      <c r="M166" s="19" t="n">
        <v>17.0313</v>
      </c>
      <c r="N166" s="85" t="n">
        <f aca="false">(M166/J166)-1</f>
        <v>0.0176506790791053</v>
      </c>
      <c r="O166" s="86" t="n">
        <v>0</v>
      </c>
      <c r="P166" s="81" t="n">
        <f aca="false">IF(ISBLANK(A166),1,0)</f>
        <v>0</v>
      </c>
      <c r="Q166" s="2"/>
    </row>
    <row r="167" customFormat="false" ht="12.8" hidden="false" customHeight="false" outlineLevel="0" collapsed="false">
      <c r="A167" s="81" t="n">
        <v>1693526400</v>
      </c>
      <c r="B167" s="82" t="n">
        <f aca="false">IF(P167,EDATE(B166,1),(A167/(24*60*60))+DATE(1970,1,1))</f>
        <v>45170</v>
      </c>
      <c r="C167" s="83" t="n">
        <f aca="false">YEAR(B167)</f>
        <v>2023</v>
      </c>
      <c r="D167" s="83" t="n">
        <f aca="false">MONTH(B167)</f>
        <v>9</v>
      </c>
      <c r="E167" s="84" t="n">
        <v>25940.2</v>
      </c>
      <c r="F167" s="19" t="n">
        <v>27497.13</v>
      </c>
      <c r="G167" s="19" t="n">
        <v>24915.5</v>
      </c>
      <c r="H167" s="19" t="n">
        <v>26969.98</v>
      </c>
      <c r="I167" s="85" t="n">
        <f aca="false">(H167/E167)-1</f>
        <v>0.0396982290036314</v>
      </c>
      <c r="J167" s="84" t="n">
        <v>17.0313</v>
      </c>
      <c r="K167" s="19" t="n">
        <v>17.81612</v>
      </c>
      <c r="L167" s="19" t="n">
        <v>16.9699</v>
      </c>
      <c r="M167" s="19" t="n">
        <v>17.412</v>
      </c>
      <c r="N167" s="85" t="n">
        <f aca="false">(M167/J167)-1</f>
        <v>0.0223529618995613</v>
      </c>
      <c r="O167" s="86" t="n">
        <v>0</v>
      </c>
      <c r="P167" s="81" t="n">
        <f aca="false">IF(ISBLANK(A167),1,0)</f>
        <v>0</v>
      </c>
      <c r="Q167" s="2"/>
    </row>
    <row r="168" customFormat="false" ht="12.8" hidden="false" customHeight="false" outlineLevel="0" collapsed="false">
      <c r="A168" s="81" t="n">
        <v>1696118400</v>
      </c>
      <c r="B168" s="82" t="n">
        <f aca="false">IF(P168,EDATE(B167,1),(A168/(24*60*60))+DATE(1970,1,1))</f>
        <v>45200</v>
      </c>
      <c r="C168" s="83" t="n">
        <f aca="false">YEAR(B168)</f>
        <v>2023</v>
      </c>
      <c r="D168" s="83" t="n">
        <f aca="false">MONTH(B168)</f>
        <v>10</v>
      </c>
      <c r="E168" s="84" t="n">
        <v>26968.53</v>
      </c>
      <c r="F168" s="19" t="n">
        <v>35194.81</v>
      </c>
      <c r="G168" s="19" t="n">
        <v>26541.83</v>
      </c>
      <c r="H168" s="19" t="n">
        <v>34660.4</v>
      </c>
      <c r="I168" s="85" t="n">
        <f aca="false">(H168/E168)-1</f>
        <v>0.285216509761563</v>
      </c>
      <c r="J168" s="84" t="n">
        <v>17.42428</v>
      </c>
      <c r="K168" s="19" t="n">
        <v>18.48711</v>
      </c>
      <c r="L168" s="19" t="n">
        <v>17.3758</v>
      </c>
      <c r="M168" s="19" t="n">
        <v>18.0394</v>
      </c>
      <c r="N168" s="85" t="n">
        <f aca="false">(M168/J168)-1</f>
        <v>0.0353024629999059</v>
      </c>
      <c r="O168" s="86" t="n">
        <v>0</v>
      </c>
      <c r="P168" s="81" t="n">
        <f aca="false">IF(ISBLANK(A168),1,0)</f>
        <v>0</v>
      </c>
      <c r="Q168" s="2"/>
    </row>
    <row r="169" customFormat="false" ht="12.8" hidden="false" customHeight="false" outlineLevel="0" collapsed="false">
      <c r="A169" s="81" t="n">
        <v>1698796800</v>
      </c>
      <c r="B169" s="82" t="n">
        <f aca="false">IF(P169,EDATE(B168,1),(A169/(24*60*60))+DATE(1970,1,1))</f>
        <v>45231</v>
      </c>
      <c r="C169" s="83" t="n">
        <f aca="false">YEAR(B169)</f>
        <v>2023</v>
      </c>
      <c r="D169" s="83" t="n">
        <f aca="false">MONTH(B169)</f>
        <v>11</v>
      </c>
      <c r="E169" s="84" t="n">
        <v>34661.82</v>
      </c>
      <c r="F169" s="19" t="n">
        <v>38439.5</v>
      </c>
      <c r="G169" s="19" t="n">
        <v>34103.12</v>
      </c>
      <c r="H169" s="19" t="n">
        <v>37723.24</v>
      </c>
      <c r="I169" s="85" t="n">
        <f aca="false">(H169/E169)-1</f>
        <v>0.0883225404782553</v>
      </c>
      <c r="J169" s="84" t="n">
        <v>18.0394</v>
      </c>
      <c r="K169" s="19" t="n">
        <v>18.07865</v>
      </c>
      <c r="L169" s="19" t="n">
        <v>17.03229</v>
      </c>
      <c r="M169" s="19" t="n">
        <v>17.3807</v>
      </c>
      <c r="N169" s="85" t="n">
        <f aca="false">(M169/J169)-1</f>
        <v>-0.0365145182212269</v>
      </c>
      <c r="O169" s="86" t="n">
        <v>0</v>
      </c>
      <c r="P169" s="81" t="n">
        <f aca="false">IF(ISBLANK(A169),1,0)</f>
        <v>0</v>
      </c>
      <c r="Q169" s="2"/>
    </row>
    <row r="170" customFormat="false" ht="12.8" hidden="false" customHeight="false" outlineLevel="0" collapsed="false">
      <c r="A170" s="81" t="n">
        <v>1701388800</v>
      </c>
      <c r="B170" s="82" t="n">
        <f aca="false">IF(P170,EDATE(B169,1),(A170/(24*60*60))+DATE(1970,1,1))</f>
        <v>45261</v>
      </c>
      <c r="C170" s="83" t="n">
        <f aca="false">YEAR(B170)</f>
        <v>2023</v>
      </c>
      <c r="D170" s="83" t="n">
        <f aca="false">MONTH(B170)</f>
        <v>12</v>
      </c>
      <c r="E170" s="84" t="n">
        <v>37728.57</v>
      </c>
      <c r="F170" s="19" t="n">
        <v>44720.5</v>
      </c>
      <c r="G170" s="19" t="n">
        <v>37623.49</v>
      </c>
      <c r="H170" s="19" t="n">
        <v>42278.29</v>
      </c>
      <c r="I170" s="85" t="n">
        <f aca="false">(H170/E170)-1</f>
        <v>0.120590841370346</v>
      </c>
      <c r="J170" s="84" t="n">
        <v>17.3807</v>
      </c>
      <c r="K170" s="19" t="n">
        <v>17.56397</v>
      </c>
      <c r="L170" s="19" t="n">
        <v>16.86004</v>
      </c>
      <c r="M170" s="19" t="n">
        <v>16.9645</v>
      </c>
      <c r="N170" s="85" t="n">
        <f aca="false">(M170/J170)-1</f>
        <v>-0.0239461011351672</v>
      </c>
      <c r="O170" s="86" t="n">
        <v>0</v>
      </c>
      <c r="P170" s="81" t="n">
        <f aca="false">IF(ISBLANK(A170),1,0)</f>
        <v>0</v>
      </c>
      <c r="Q170" s="2"/>
    </row>
    <row r="171" customFormat="false" ht="12.8" hidden="false" customHeight="false" outlineLevel="0" collapsed="false">
      <c r="A171" s="81" t="n">
        <v>1704067200</v>
      </c>
      <c r="B171" s="82" t="n">
        <f aca="false">IF(P171,EDATE(B170,1),(A171/(24*60*60))+DATE(1970,1,1))</f>
        <v>45292</v>
      </c>
      <c r="C171" s="83" t="n">
        <f aca="false">YEAR(B171)</f>
        <v>2024</v>
      </c>
      <c r="D171" s="83" t="n">
        <f aca="false">MONTH(B171)</f>
        <v>1</v>
      </c>
      <c r="E171" s="84" t="n">
        <v>42279.67</v>
      </c>
      <c r="F171" s="19" t="n">
        <v>48975.07</v>
      </c>
      <c r="G171" s="19" t="n">
        <v>38524</v>
      </c>
      <c r="H171" s="19" t="n">
        <v>42562.95</v>
      </c>
      <c r="I171" s="85" t="n">
        <f aca="false">(H171/E171)-1</f>
        <v>0.006700146902755</v>
      </c>
      <c r="J171" s="84" t="n">
        <v>16.9645</v>
      </c>
      <c r="K171" s="19" t="n">
        <v>17.38511</v>
      </c>
      <c r="L171" s="19" t="n">
        <v>16.78386</v>
      </c>
      <c r="M171" s="19" t="n">
        <v>17.2155</v>
      </c>
      <c r="N171" s="85" t="n">
        <f aca="false">(M171/J171)-1</f>
        <v>0.0147956025818621</v>
      </c>
      <c r="O171" s="86" t="n">
        <v>0</v>
      </c>
      <c r="P171" s="81" t="n">
        <f aca="false">IF(ISBLANK(A171),1,0)</f>
        <v>0</v>
      </c>
      <c r="Q171" s="2"/>
    </row>
    <row r="172" customFormat="false" ht="12.8" hidden="false" customHeight="false" outlineLevel="0" collapsed="false">
      <c r="A172" s="81" t="n">
        <v>1706745600</v>
      </c>
      <c r="B172" s="82" t="n">
        <f aca="false">IF(P172,EDATE(B171,1),(A172/(24*60*60))+DATE(1970,1,1))</f>
        <v>45323</v>
      </c>
      <c r="C172" s="83" t="n">
        <f aca="false">YEAR(B172)</f>
        <v>2024</v>
      </c>
      <c r="D172" s="83" t="n">
        <f aca="false">MONTH(B172)</f>
        <v>2</v>
      </c>
      <c r="E172" s="84" t="n">
        <v>42559.54</v>
      </c>
      <c r="F172" s="19" t="n">
        <v>64005.2</v>
      </c>
      <c r="G172" s="19" t="n">
        <v>41866.89</v>
      </c>
      <c r="H172" s="19" t="n">
        <v>61165.98</v>
      </c>
      <c r="I172" s="85" t="n">
        <f aca="false">(H172/E172)-1</f>
        <v>0.437186116203324</v>
      </c>
      <c r="J172" s="84" t="n">
        <v>17.2155</v>
      </c>
      <c r="K172" s="19" t="n">
        <v>17.2839</v>
      </c>
      <c r="L172" s="19" t="n">
        <v>16.99408</v>
      </c>
      <c r="M172" s="19" t="n">
        <v>17.0518</v>
      </c>
      <c r="N172" s="85" t="n">
        <f aca="false">(M172/J172)-1</f>
        <v>-0.00950887281809987</v>
      </c>
      <c r="O172" s="86" t="n">
        <v>0</v>
      </c>
      <c r="P172" s="81" t="n">
        <f aca="false">IF(ISBLANK(A172),1,0)</f>
        <v>0</v>
      </c>
      <c r="Q172" s="2"/>
    </row>
    <row r="173" customFormat="false" ht="12.8" hidden="false" customHeight="false" outlineLevel="0" collapsed="false">
      <c r="A173" s="81" t="n">
        <v>1709251200</v>
      </c>
      <c r="B173" s="82" t="n">
        <f aca="false">IF(P173,EDATE(B172,1),(A173/(24*60*60))+DATE(1970,1,1))</f>
        <v>45352</v>
      </c>
      <c r="C173" s="83" t="n">
        <f aca="false">YEAR(B173)</f>
        <v>2024</v>
      </c>
      <c r="D173" s="83" t="n">
        <f aca="false">MONTH(B173)</f>
        <v>3</v>
      </c>
      <c r="E173" s="84" t="n">
        <v>61161.73</v>
      </c>
      <c r="F173" s="19" t="n">
        <v>73757.39</v>
      </c>
      <c r="G173" s="19" t="n">
        <v>59173.92</v>
      </c>
      <c r="H173" s="19" t="n">
        <v>71320.68</v>
      </c>
      <c r="I173" s="85" t="n">
        <f aca="false">(H173/E173)-1</f>
        <v>0.166099781677202</v>
      </c>
      <c r="J173" s="84" t="n">
        <v>17.0518</v>
      </c>
      <c r="K173" s="19" t="n">
        <v>17.0589</v>
      </c>
      <c r="L173" s="19" t="n">
        <v>16.5107</v>
      </c>
      <c r="M173" s="19" t="n">
        <v>16.55344</v>
      </c>
      <c r="N173" s="85" t="n">
        <f aca="false">(M173/J173)-1</f>
        <v>-0.0292262400450394</v>
      </c>
      <c r="O173" s="86" t="n">
        <v>0</v>
      </c>
      <c r="P173" s="81" t="n">
        <f aca="false">IF(ISBLANK(A173),1,0)</f>
        <v>0</v>
      </c>
      <c r="Q173" s="2"/>
    </row>
    <row r="174" customFormat="false" ht="12.8" hidden="false" customHeight="false" outlineLevel="0" collapsed="false">
      <c r="A174" s="81" t="n">
        <v>1711929600</v>
      </c>
      <c r="B174" s="82" t="n">
        <f aca="false">IF(P174,EDATE(B173,1),(A174/(24*60*60))+DATE(1970,1,1))</f>
        <v>45383</v>
      </c>
      <c r="C174" s="83" t="n">
        <f aca="false">YEAR(B174)</f>
        <v>2024</v>
      </c>
      <c r="D174" s="83" t="n">
        <f aca="false">MONTH(B174)</f>
        <v>4</v>
      </c>
      <c r="E174" s="84" t="n">
        <v>71316.8</v>
      </c>
      <c r="F174" s="19" t="n">
        <v>72756.63</v>
      </c>
      <c r="G174" s="19" t="n">
        <v>59144.58</v>
      </c>
      <c r="H174" s="19" t="n">
        <v>60675.03</v>
      </c>
      <c r="I174" s="85" t="n">
        <f aca="false">(H174/E174)-1</f>
        <v>-0.149218276759473</v>
      </c>
      <c r="J174" s="84" t="n">
        <v>16.55344</v>
      </c>
      <c r="K174" s="19" t="n">
        <v>18.1565</v>
      </c>
      <c r="L174" s="19" t="n">
        <v>16.2598</v>
      </c>
      <c r="M174" s="19" t="n">
        <v>17.1365</v>
      </c>
      <c r="N174" s="85" t="n">
        <f aca="false">(M174/J174)-1</f>
        <v>0.0352228902270466</v>
      </c>
      <c r="O174" s="86" t="n">
        <v>0</v>
      </c>
      <c r="P174" s="81" t="n">
        <f aca="false">IF(ISBLANK(A174),1,0)</f>
        <v>0</v>
      </c>
      <c r="Q174" s="2"/>
    </row>
    <row r="175" customFormat="false" ht="12.8" hidden="false" customHeight="false" outlineLevel="0" collapsed="false">
      <c r="A175" s="81" t="n">
        <v>1714521600</v>
      </c>
      <c r="B175" s="82" t="n">
        <f aca="false">IF(P175,EDATE(B174,1),(A175/(24*60*60))+DATE(1970,1,1))</f>
        <v>45413</v>
      </c>
      <c r="C175" s="83" t="n">
        <f aca="false">YEAR(B175)</f>
        <v>2024</v>
      </c>
      <c r="D175" s="83" t="n">
        <f aca="false">MONTH(B175)</f>
        <v>5</v>
      </c>
      <c r="E175" s="84" t="n">
        <v>60671.8</v>
      </c>
      <c r="F175" s="19" t="n">
        <v>71939.1</v>
      </c>
      <c r="G175" s="19" t="n">
        <v>56522.25</v>
      </c>
      <c r="H175" s="19" t="n">
        <v>67507.38</v>
      </c>
      <c r="I175" s="85" t="n">
        <f aca="false">(H175/E175)-1</f>
        <v>0.112664862423729</v>
      </c>
      <c r="J175" s="84" t="n">
        <v>17.1365</v>
      </c>
      <c r="K175" s="19" t="n">
        <v>17.16052</v>
      </c>
      <c r="L175" s="19" t="n">
        <v>16.52735</v>
      </c>
      <c r="M175" s="19" t="n">
        <v>16.988</v>
      </c>
      <c r="N175" s="85" t="n">
        <f aca="false">(M175/J175)-1</f>
        <v>-0.00866571353543622</v>
      </c>
      <c r="O175" s="86" t="n">
        <v>0</v>
      </c>
      <c r="P175" s="81" t="n">
        <f aca="false">IF(ISBLANK(A175),1,0)</f>
        <v>0</v>
      </c>
      <c r="Q175" s="2"/>
    </row>
    <row r="176" customFormat="false" ht="12.8" hidden="false" customHeight="false" outlineLevel="0" collapsed="false">
      <c r="A176" s="81" t="n">
        <v>1717200000</v>
      </c>
      <c r="B176" s="82" t="n">
        <f aca="false">IF(P176,EDATE(B175,1),(A176/(24*60*60))+DATE(1970,1,1))</f>
        <v>45444</v>
      </c>
      <c r="C176" s="83" t="n">
        <f aca="false">YEAR(B176)</f>
        <v>2024</v>
      </c>
      <c r="D176" s="83" t="n">
        <f aca="false">MONTH(B176)</f>
        <v>6</v>
      </c>
      <c r="E176" s="84" t="n">
        <v>67514.29</v>
      </c>
      <c r="F176" s="19" t="n">
        <v>71943.26</v>
      </c>
      <c r="G176" s="19" t="n">
        <v>58468.32</v>
      </c>
      <c r="H176" s="19" t="n">
        <v>62722.89</v>
      </c>
      <c r="I176" s="85" t="n">
        <f aca="false">(H176/E176)-1</f>
        <v>-0.0709686793714337</v>
      </c>
      <c r="J176" s="84" t="n">
        <v>16.95141</v>
      </c>
      <c r="K176" s="19" t="n">
        <v>18.99643</v>
      </c>
      <c r="L176" s="19" t="n">
        <v>16.9164</v>
      </c>
      <c r="M176" s="19" t="n">
        <v>18.3</v>
      </c>
      <c r="N176" s="85" t="n">
        <f aca="false">(M176/J176)-1</f>
        <v>0.0795562139078696</v>
      </c>
      <c r="O176" s="86" t="n">
        <v>0</v>
      </c>
      <c r="P176" s="81" t="n">
        <f aca="false">IF(ISBLANK(A176),1,0)</f>
        <v>0</v>
      </c>
      <c r="Q176" s="2"/>
    </row>
    <row r="177" customFormat="false" ht="12.8" hidden="false" customHeight="false" outlineLevel="0" collapsed="false">
      <c r="A177" s="81" t="n">
        <v>1719792000</v>
      </c>
      <c r="B177" s="82" t="n">
        <f aca="false">IF(P177,EDATE(B176,1),(A177/(24*60*60))+DATE(1970,1,1))</f>
        <v>45474</v>
      </c>
      <c r="C177" s="83" t="n">
        <f aca="false">YEAR(B177)</f>
        <v>2024</v>
      </c>
      <c r="D177" s="83" t="n">
        <f aca="false">MONTH(B177)</f>
        <v>7</v>
      </c>
      <c r="E177" s="84" t="n">
        <v>62723.14</v>
      </c>
      <c r="F177" s="19" t="n">
        <v>70040.75</v>
      </c>
      <c r="G177" s="19" t="n">
        <v>53458.05</v>
      </c>
      <c r="H177" s="19" t="n">
        <v>64645.93</v>
      </c>
      <c r="I177" s="85" t="n">
        <f aca="false">(H177/E177)-1</f>
        <v>0.0306551936015957</v>
      </c>
      <c r="J177" s="84" t="n">
        <v>18.3</v>
      </c>
      <c r="K177" s="19" t="n">
        <v>18.94283</v>
      </c>
      <c r="L177" s="19" t="n">
        <v>17.58992</v>
      </c>
      <c r="M177" s="19" t="n">
        <v>18.6156</v>
      </c>
      <c r="N177" s="85" t="n">
        <f aca="false">(M177/J177)-1</f>
        <v>0.0172459016393443</v>
      </c>
      <c r="O177" s="86" t="n">
        <v>0</v>
      </c>
      <c r="P177" s="81" t="n">
        <f aca="false">IF(ISBLANK(A177),1,0)</f>
        <v>0</v>
      </c>
      <c r="Q177" s="2"/>
    </row>
    <row r="178" customFormat="false" ht="12.8" hidden="false" customHeight="false" outlineLevel="0" collapsed="false">
      <c r="A178" s="81" t="n">
        <v>1722470400</v>
      </c>
      <c r="B178" s="82" t="n">
        <f aca="false">IF(P178,EDATE(B177,1),(A178/(24*60*60))+DATE(1970,1,1))</f>
        <v>45505</v>
      </c>
      <c r="C178" s="83" t="n">
        <f aca="false">YEAR(B178)</f>
        <v>2024</v>
      </c>
      <c r="D178" s="83" t="n">
        <f aca="false">MONTH(B178)</f>
        <v>8</v>
      </c>
      <c r="E178" s="84" t="n">
        <v>64645.93</v>
      </c>
      <c r="F178" s="19" t="n">
        <v>65607.89</v>
      </c>
      <c r="G178" s="19" t="n">
        <v>49217</v>
      </c>
      <c r="H178" s="19" t="n">
        <v>59015.67</v>
      </c>
      <c r="I178" s="85" t="n">
        <f aca="false">(H178/E178)-1</f>
        <v>-0.0870938046679814</v>
      </c>
      <c r="J178" s="84" t="n">
        <v>18.6156</v>
      </c>
      <c r="K178" s="19" t="n">
        <v>20.2257</v>
      </c>
      <c r="L178" s="19" t="n">
        <v>18.4262</v>
      </c>
      <c r="M178" s="19" t="n">
        <v>19.7032</v>
      </c>
      <c r="N178" s="85" t="n">
        <f aca="false">(M178/J178)-1</f>
        <v>0.058424117406906</v>
      </c>
      <c r="O178" s="86" t="n">
        <v>0</v>
      </c>
      <c r="P178" s="81" t="n">
        <f aca="false">IF(ISBLANK(A178),1,0)</f>
        <v>0</v>
      </c>
      <c r="Q178" s="2"/>
    </row>
    <row r="179" customFormat="false" ht="12.8" hidden="false" customHeight="false" outlineLevel="0" collapsed="false">
      <c r="A179" s="81" t="n">
        <v>1725148800</v>
      </c>
      <c r="B179" s="82" t="n">
        <f aca="false">IF(P179,EDATE(B178,1),(A179/(24*60*60))+DATE(1970,1,1))</f>
        <v>45536</v>
      </c>
      <c r="C179" s="83" t="n">
        <f aca="false">YEAR(B179)</f>
        <v>2024</v>
      </c>
      <c r="D179" s="83" t="n">
        <f aca="false">MONTH(B179)</f>
        <v>9</v>
      </c>
      <c r="E179" s="84" t="n">
        <v>59015.67</v>
      </c>
      <c r="F179" s="19" t="n">
        <v>66524.45</v>
      </c>
      <c r="G179" s="19" t="n">
        <v>52600.25</v>
      </c>
      <c r="H179" s="19" t="n">
        <v>63352.44</v>
      </c>
      <c r="I179" s="85" t="n">
        <f aca="false">(H179/E179)-1</f>
        <v>0.0734850591376834</v>
      </c>
      <c r="J179" s="84" t="n">
        <v>19.7032</v>
      </c>
      <c r="K179" s="19" t="n">
        <v>20.14994</v>
      </c>
      <c r="L179" s="19" t="n">
        <v>19.06195</v>
      </c>
      <c r="M179" s="19" t="n">
        <v>19.68075</v>
      </c>
      <c r="N179" s="85" t="n">
        <f aca="false">(M179/J179)-1</f>
        <v>-0.00113940882699248</v>
      </c>
      <c r="O179" s="86" t="n">
        <v>0</v>
      </c>
      <c r="P179" s="81" t="n">
        <f aca="false">IF(ISBLANK(A179),1,0)</f>
        <v>0</v>
      </c>
      <c r="Q179" s="2"/>
    </row>
    <row r="180" customFormat="false" ht="12.8" hidden="false" customHeight="false" outlineLevel="0" collapsed="false">
      <c r="A180" s="81" t="n">
        <v>1727740800</v>
      </c>
      <c r="B180" s="82" t="n">
        <f aca="false">IF(P180,EDATE(B179,1),(A180/(24*60*60))+DATE(1970,1,1))</f>
        <v>45566</v>
      </c>
      <c r="C180" s="83" t="n">
        <f aca="false">YEAR(B180)</f>
        <v>2024</v>
      </c>
      <c r="D180" s="83" t="n">
        <f aca="false">MONTH(B180)</f>
        <v>10</v>
      </c>
      <c r="E180" s="84" t="n">
        <v>63357.38</v>
      </c>
      <c r="F180" s="19" t="n">
        <v>73581.22</v>
      </c>
      <c r="G180" s="19" t="n">
        <v>58890.48</v>
      </c>
      <c r="H180" s="19" t="n">
        <v>70244.48</v>
      </c>
      <c r="I180" s="85" t="n">
        <f aca="false">(H180/E180)-1</f>
        <v>0.108702411621188</v>
      </c>
      <c r="J180" s="84" t="n">
        <v>19.68075</v>
      </c>
      <c r="K180" s="19" t="n">
        <v>20.22455</v>
      </c>
      <c r="L180" s="19" t="n">
        <v>19.10815</v>
      </c>
      <c r="M180" s="19" t="n">
        <v>20.02535</v>
      </c>
      <c r="N180" s="85" t="n">
        <f aca="false">(M180/J180)-1</f>
        <v>0.01750949531903</v>
      </c>
      <c r="O180" s="86" t="n">
        <v>0</v>
      </c>
      <c r="P180" s="81" t="n">
        <f aca="false">IF(ISBLANK(A180),1,0)</f>
        <v>0</v>
      </c>
      <c r="Q180" s="2"/>
    </row>
    <row r="181" customFormat="false" ht="12.8" hidden="false" customHeight="false" outlineLevel="0" collapsed="false">
      <c r="A181" s="81" t="n">
        <v>1730419200</v>
      </c>
      <c r="B181" s="82" t="n">
        <f aca="false">IF(P181,EDATE(B180,1),(A181/(24*60*60))+DATE(1970,1,1))</f>
        <v>45597</v>
      </c>
      <c r="C181" s="83" t="n">
        <f aca="false">YEAR(B181)</f>
        <v>2024</v>
      </c>
      <c r="D181" s="83" t="n">
        <f aca="false">MONTH(B181)</f>
        <v>11</v>
      </c>
      <c r="E181" s="84" t="n">
        <v>70236.03</v>
      </c>
      <c r="F181" s="19" t="n">
        <v>99661</v>
      </c>
      <c r="G181" s="19" t="n">
        <v>66824.44</v>
      </c>
      <c r="H181" s="19" t="n">
        <v>96466.91</v>
      </c>
      <c r="I181" s="85" t="n">
        <f aca="false">(H181/E181)-1</f>
        <v>0.373467577822949</v>
      </c>
      <c r="J181" s="84" t="n">
        <v>20.02535</v>
      </c>
      <c r="K181" s="19" t="n">
        <v>20.82786</v>
      </c>
      <c r="L181" s="19" t="n">
        <v>19.75605</v>
      </c>
      <c r="M181" s="19" t="n">
        <v>20.36995</v>
      </c>
      <c r="N181" s="85" t="n">
        <f aca="false">(M181/J181)-1</f>
        <v>0.017208188620923</v>
      </c>
      <c r="O181" s="86" t="n">
        <v>0</v>
      </c>
      <c r="P181" s="81" t="n">
        <f aca="false">IF(ISBLANK(A181),1,0)</f>
        <v>0</v>
      </c>
      <c r="Q181" s="2"/>
    </row>
    <row r="182" customFormat="false" ht="12.8" hidden="false" customHeight="false" outlineLevel="0" collapsed="false">
      <c r="A182" s="81" t="n">
        <v>1733011200</v>
      </c>
      <c r="B182" s="82" t="n">
        <f aca="false">IF(P182,EDATE(B181,1),(A182/(24*60*60))+DATE(1970,1,1))</f>
        <v>45627</v>
      </c>
      <c r="C182" s="83" t="n">
        <f aca="false">YEAR(B182)</f>
        <v>2024</v>
      </c>
      <c r="D182" s="83" t="n">
        <f aca="false">MONTH(B182)</f>
        <v>12</v>
      </c>
      <c r="E182" s="84" t="n">
        <v>96474.56</v>
      </c>
      <c r="F182" s="19" t="n">
        <v>108287.62</v>
      </c>
      <c r="G182" s="19" t="n">
        <v>91186.97</v>
      </c>
      <c r="H182" s="19" t="n">
        <v>93466.28</v>
      </c>
      <c r="I182" s="85" t="n">
        <f aca="false">(H182/E182)-1</f>
        <v>-0.0311821064537635</v>
      </c>
      <c r="J182" s="84" t="n">
        <v>20.3569</v>
      </c>
      <c r="K182" s="19" t="n">
        <v>20.90437</v>
      </c>
      <c r="L182" s="19" t="n">
        <v>20.01745</v>
      </c>
      <c r="M182" s="19" t="n">
        <v>20.87479</v>
      </c>
      <c r="N182" s="85" t="n">
        <f aca="false">(M182/J182)-1</f>
        <v>0.0254405140271849</v>
      </c>
      <c r="O182" s="86" t="n">
        <v>0</v>
      </c>
      <c r="P182" s="81" t="n">
        <f aca="false">IF(ISBLANK(A182),1,0)</f>
        <v>0</v>
      </c>
      <c r="Q182" s="2"/>
    </row>
    <row r="183" customFormat="false" ht="12.8" hidden="false" customHeight="false" outlineLevel="0" collapsed="false">
      <c r="A183" s="81" t="n">
        <v>1735689600</v>
      </c>
      <c r="B183" s="82" t="n">
        <f aca="false">IF(P183,EDATE(B182,1),(A183/(24*60*60))+DATE(1970,1,1))</f>
        <v>45658</v>
      </c>
      <c r="C183" s="83" t="n">
        <f aca="false">YEAR(B183)</f>
        <v>2025</v>
      </c>
      <c r="D183" s="83" t="n">
        <f aca="false">MONTH(B183)</f>
        <v>1</v>
      </c>
      <c r="E183" s="84" t="n">
        <v>93455.85</v>
      </c>
      <c r="F183" s="93" t="n">
        <v>109354</v>
      </c>
      <c r="G183" s="93" t="n">
        <v>89224.11</v>
      </c>
      <c r="H183" s="93" t="n">
        <v>102424.82</v>
      </c>
      <c r="I183" s="85" t="n">
        <f aca="false">(H183/E183)-1</f>
        <v>0.0959701292107449</v>
      </c>
      <c r="J183" s="84" t="n">
        <v>20.87479</v>
      </c>
      <c r="K183" s="93" t="n">
        <v>20.93493</v>
      </c>
      <c r="L183" s="93" t="n">
        <v>20.12984</v>
      </c>
      <c r="M183" s="93" t="n">
        <v>20.64965</v>
      </c>
      <c r="N183" s="85" t="n">
        <f aca="false">(M183/J183)-1</f>
        <v>-0.0107852581990047</v>
      </c>
      <c r="O183" s="86" t="n">
        <v>0</v>
      </c>
      <c r="P183" s="81" t="n">
        <f aca="false">IF(ISBLANK(A183),1,0)</f>
        <v>0</v>
      </c>
      <c r="Q183" s="2"/>
    </row>
    <row r="184" customFormat="false" ht="12.8" hidden="false" customHeight="false" outlineLevel="0" collapsed="false">
      <c r="A184" s="94" t="n">
        <v>1738368000</v>
      </c>
      <c r="B184" s="82" t="n">
        <f aca="false">IF(P184,EDATE(B183,1),(A184/(24*60*60))+DATE(1970,1,1))</f>
        <v>45689</v>
      </c>
      <c r="C184" s="83" t="n">
        <f aca="false">YEAR(B184)</f>
        <v>2025</v>
      </c>
      <c r="D184" s="83" t="n">
        <f aca="false">MONTH(B184)</f>
        <v>2</v>
      </c>
      <c r="E184" s="19" t="n">
        <v>102424.51</v>
      </c>
      <c r="F184" s="19" t="n">
        <v>102768.6</v>
      </c>
      <c r="G184" s="19" t="n">
        <v>78300.2</v>
      </c>
      <c r="H184" s="19" t="n">
        <v>84395.48</v>
      </c>
      <c r="I184" s="85" t="n">
        <f aca="false">(H184/E184)-1</f>
        <v>-0.176022614118437</v>
      </c>
      <c r="J184" s="19" t="n">
        <v>21.17</v>
      </c>
      <c r="K184" s="19" t="n">
        <v>21.28</v>
      </c>
      <c r="L184" s="19" t="n">
        <v>20.19</v>
      </c>
      <c r="M184" s="19" t="n">
        <v>20.53</v>
      </c>
      <c r="N184" s="85" t="n">
        <f aca="false">(M184/J184)-1</f>
        <v>-0.0302314596126595</v>
      </c>
      <c r="O184" s="86" t="n">
        <v>0</v>
      </c>
      <c r="P184" s="81" t="n">
        <v>0</v>
      </c>
      <c r="Q184" s="2"/>
    </row>
    <row r="185" customFormat="false" ht="12.8" hidden="false" customHeight="false" outlineLevel="0" collapsed="false">
      <c r="A185" s="95"/>
      <c r="B185" s="96" t="n">
        <f aca="false">IF(P185,EDATE(B184,1),(A185/(24*60*60))+DATE(1970,1,1))</f>
        <v>45717</v>
      </c>
      <c r="C185" s="97" t="n">
        <f aca="false">YEAR(B185)</f>
        <v>2025</v>
      </c>
      <c r="D185" s="97" t="n">
        <f aca="false">MONTH(B185)</f>
        <v>3</v>
      </c>
      <c r="E185" s="98" t="n">
        <f aca="false">H184</f>
        <v>84395.48</v>
      </c>
      <c r="F185" s="98"/>
      <c r="G185" s="98"/>
      <c r="H185" s="98" t="n">
        <f aca="false">(VLOOKUP(C185,$R$3:$W$28,2,0)+VLOOKUP(D185,$Y$2:$AA$14,2,0))*VLOOKUP(D185,$Y$2:$AA$14,3,0)+(VLOOKUP(C185,$R$3:$W$28,2,0)+VLOOKUP(D185,$Y$2:$AA$14,2,0))</f>
        <v>96655.7830848669</v>
      </c>
      <c r="I185" s="99" t="n">
        <f aca="false">(H185/E185)-1</f>
        <v>0.145272034531552</v>
      </c>
      <c r="J185" s="98" t="n">
        <f aca="false">M184</f>
        <v>20.53</v>
      </c>
      <c r="K185" s="98"/>
      <c r="L185" s="98"/>
      <c r="M185" s="98" t="n">
        <f aca="false">J185*(AVERAGE($AH$3:$AH$17)/12+VLOOKUP(D185,$AJ$3:$AL$14,3,0))+J185</f>
        <v>20.2139225579462</v>
      </c>
      <c r="N185" s="99" t="n">
        <f aca="false">(M185/J185)-1</f>
        <v>-0.0153958812495764</v>
      </c>
      <c r="O185" s="100" t="n">
        <v>0</v>
      </c>
      <c r="P185" s="101" t="n">
        <f aca="false">IF(ISBLANK(A185),1,0)</f>
        <v>1</v>
      </c>
      <c r="Q185" s="2"/>
    </row>
    <row r="186" customFormat="false" ht="12.8" hidden="false" customHeight="false" outlineLevel="0" collapsed="false">
      <c r="A186" s="95"/>
      <c r="B186" s="96" t="n">
        <f aca="false">IF(P186,EDATE(B185,1),(A186/(24*60*60))+DATE(1970,1,1))</f>
        <v>45748</v>
      </c>
      <c r="C186" s="97" t="n">
        <f aca="false">YEAR(B186)</f>
        <v>2025</v>
      </c>
      <c r="D186" s="97" t="n">
        <f aca="false">MONTH(B186)</f>
        <v>4</v>
      </c>
      <c r="E186" s="98" t="n">
        <f aca="false">H185</f>
        <v>96655.7830848669</v>
      </c>
      <c r="F186" s="98"/>
      <c r="G186" s="98"/>
      <c r="H186" s="98" t="n">
        <f aca="false">(VLOOKUP(C186,$R$3:$W$28,2,0)+VLOOKUP(D186,$Y$2:$AA$14,2,0))*VLOOKUP(D186,$Y$2:$AA$14,3,0)+(VLOOKUP(C186,$R$3:$W$28,2,0)+VLOOKUP(D186,$Y$2:$AA$14,2,0))</f>
        <v>136132.249710147</v>
      </c>
      <c r="I186" s="99" t="n">
        <f aca="false">(H186/E186)-1</f>
        <v>0.408423224822647</v>
      </c>
      <c r="J186" s="98" t="n">
        <f aca="false">M185</f>
        <v>20.2139225579462</v>
      </c>
      <c r="K186" s="98"/>
      <c r="L186" s="98"/>
      <c r="M186" s="98" t="n">
        <f aca="false">J186*(AVERAGE($AH$3:$AH$17)/12+VLOOKUP(D186,$AJ$3:$AL$14,3,0))+J186</f>
        <v>20.1428147046719</v>
      </c>
      <c r="N186" s="99" t="n">
        <f aca="false">(M186/J186)-1</f>
        <v>-0.00351776618667177</v>
      </c>
      <c r="O186" s="100" t="n">
        <v>0</v>
      </c>
      <c r="P186" s="101" t="n">
        <f aca="false">IF(ISBLANK(A186),1,0)</f>
        <v>1</v>
      </c>
      <c r="Q186" s="2"/>
    </row>
    <row r="187" customFormat="false" ht="12.8" hidden="false" customHeight="false" outlineLevel="0" collapsed="false">
      <c r="A187" s="95"/>
      <c r="B187" s="96" t="n">
        <f aca="false">IF(P187,EDATE(B186,1),(A187/(24*60*60))+DATE(1970,1,1))</f>
        <v>45778</v>
      </c>
      <c r="C187" s="97" t="n">
        <f aca="false">YEAR(B187)</f>
        <v>2025</v>
      </c>
      <c r="D187" s="97" t="n">
        <f aca="false">MONTH(B187)</f>
        <v>5</v>
      </c>
      <c r="E187" s="98" t="n">
        <f aca="false">H186</f>
        <v>136132.249710147</v>
      </c>
      <c r="F187" s="98"/>
      <c r="G187" s="98"/>
      <c r="H187" s="98" t="n">
        <f aca="false">(VLOOKUP(C187,$R$3:$W$28,2,0)+VLOOKUP(D187,$Y$2:$AA$14,2,0))*VLOOKUP(D187,$Y$2:$AA$14,3,0)+(VLOOKUP(C187,$R$3:$W$28,2,0)+VLOOKUP(D187,$Y$2:$AA$14,2,0))</f>
        <v>112204.174570527</v>
      </c>
      <c r="I187" s="99" t="n">
        <f aca="false">(H187/E187)-1</f>
        <v>-0.175770805158716</v>
      </c>
      <c r="J187" s="98" t="n">
        <f aca="false">M186</f>
        <v>20.1428147046719</v>
      </c>
      <c r="K187" s="98"/>
      <c r="L187" s="98"/>
      <c r="M187" s="98" t="n">
        <f aca="false">J187*(AVERAGE($AH$3:$AH$17)/12+VLOOKUP(D187,$AJ$3:$AL$14,3,0))+J187</f>
        <v>20.3023956263154</v>
      </c>
      <c r="N187" s="99" t="n">
        <f aca="false">(M187/J187)-1</f>
        <v>0.00792247379441857</v>
      </c>
      <c r="O187" s="100" t="n">
        <v>0</v>
      </c>
      <c r="P187" s="101" t="n">
        <f aca="false">IF(ISBLANK(A187),1,0)</f>
        <v>1</v>
      </c>
      <c r="Q187" s="2"/>
    </row>
    <row r="188" customFormat="false" ht="12.8" hidden="false" customHeight="false" outlineLevel="0" collapsed="false">
      <c r="A188" s="95"/>
      <c r="B188" s="96" t="n">
        <f aca="false">IF(P188,EDATE(B187,1),(A188/(24*60*60))+DATE(1970,1,1))</f>
        <v>45809</v>
      </c>
      <c r="C188" s="97" t="n">
        <f aca="false">YEAR(B188)</f>
        <v>2025</v>
      </c>
      <c r="D188" s="97" t="n">
        <f aca="false">MONTH(B188)</f>
        <v>6</v>
      </c>
      <c r="E188" s="98" t="n">
        <f aca="false">H187</f>
        <v>112204.174570527</v>
      </c>
      <c r="F188" s="98"/>
      <c r="G188" s="98"/>
      <c r="H188" s="98" t="n">
        <f aca="false">(VLOOKUP(C188,$R$3:$W$28,2,0)+VLOOKUP(D188,$Y$2:$AA$14,2,0))*VLOOKUP(D188,$Y$2:$AA$14,3,0)+(VLOOKUP(C188,$R$3:$W$28,2,0)+VLOOKUP(D188,$Y$2:$AA$14,2,0))</f>
        <v>107041.399750159</v>
      </c>
      <c r="I188" s="99" t="n">
        <f aca="false">(H188/E188)-1</f>
        <v>-0.0460123238741219</v>
      </c>
      <c r="J188" s="98" t="n">
        <f aca="false">M187</f>
        <v>20.3023956263154</v>
      </c>
      <c r="K188" s="98"/>
      <c r="L188" s="98"/>
      <c r="M188" s="98" t="n">
        <f aca="false">J188*(AVERAGE($AH$3:$AH$17)/12+VLOOKUP(D188,$AJ$3:$AL$14,3,0))+J188</f>
        <v>20.5234976067386</v>
      </c>
      <c r="N188" s="99" t="n">
        <f aca="false">(M188/J188)-1</f>
        <v>0.0108904379804595</v>
      </c>
      <c r="O188" s="100" t="n">
        <v>0</v>
      </c>
      <c r="P188" s="101" t="n">
        <f aca="false">IF(ISBLANK(A188),1,0)</f>
        <v>1</v>
      </c>
      <c r="Q188" s="2"/>
    </row>
    <row r="189" customFormat="false" ht="12.8" hidden="false" customHeight="false" outlineLevel="0" collapsed="false">
      <c r="A189" s="95"/>
      <c r="B189" s="96" t="n">
        <f aca="false">IF(P189,EDATE(B188,1),(A189/(24*60*60))+DATE(1970,1,1))</f>
        <v>45839</v>
      </c>
      <c r="C189" s="97" t="n">
        <f aca="false">YEAR(B189)</f>
        <v>2025</v>
      </c>
      <c r="D189" s="97" t="n">
        <f aca="false">MONTH(B189)</f>
        <v>7</v>
      </c>
      <c r="E189" s="98" t="n">
        <f aca="false">H188</f>
        <v>107041.399750159</v>
      </c>
      <c r="F189" s="98"/>
      <c r="G189" s="98"/>
      <c r="H189" s="98" t="n">
        <f aca="false">(VLOOKUP(C189,$R$3:$W$28,2,0)+VLOOKUP(D189,$Y$2:$AA$14,2,0))*VLOOKUP(D189,$Y$2:$AA$14,3,0)+(VLOOKUP(C189,$R$3:$W$28,2,0)+VLOOKUP(D189,$Y$2:$AA$14,2,0))</f>
        <v>107041.12254313</v>
      </c>
      <c r="I189" s="99" t="n">
        <f aca="false">(H189/E189)-1</f>
        <v>-2.58971790112472E-006</v>
      </c>
      <c r="J189" s="98" t="n">
        <f aca="false">M188</f>
        <v>20.5234976067386</v>
      </c>
      <c r="K189" s="98"/>
      <c r="L189" s="98"/>
      <c r="M189" s="98" t="n">
        <f aca="false">J189*(AVERAGE($AH$3:$AH$17)/12+VLOOKUP(D189,$AJ$3:$AL$14,3,0))+J189</f>
        <v>20.6366388045954</v>
      </c>
      <c r="N189" s="99" t="n">
        <f aca="false">(M189/J189)-1</f>
        <v>0.00551276395596645</v>
      </c>
      <c r="O189" s="100" t="n">
        <v>0</v>
      </c>
      <c r="P189" s="101" t="n">
        <f aca="false">IF(ISBLANK(A189),1,0)</f>
        <v>1</v>
      </c>
    </row>
    <row r="190" customFormat="false" ht="12.8" hidden="false" customHeight="false" outlineLevel="0" collapsed="false">
      <c r="A190" s="95"/>
      <c r="B190" s="96" t="n">
        <f aca="false">IF(P190,EDATE(B189,1),(A190/(24*60*60))+DATE(1970,1,1))</f>
        <v>45870</v>
      </c>
      <c r="C190" s="97" t="n">
        <f aca="false">YEAR(B190)</f>
        <v>2025</v>
      </c>
      <c r="D190" s="97" t="n">
        <f aca="false">MONTH(B190)</f>
        <v>8</v>
      </c>
      <c r="E190" s="98" t="n">
        <f aca="false">H189</f>
        <v>107041.12254313</v>
      </c>
      <c r="F190" s="98"/>
      <c r="G190" s="98"/>
      <c r="H190" s="98" t="n">
        <f aca="false">(VLOOKUP(C190,$R$3:$W$28,2,0)+VLOOKUP(D190,$Y$2:$AA$14,2,0))*VLOOKUP(D190,$Y$2:$AA$14,3,0)+(VLOOKUP(C190,$R$3:$W$28,2,0)+VLOOKUP(D190,$Y$2:$AA$14,2,0))</f>
        <v>126147.640918986</v>
      </c>
      <c r="I190" s="99" t="n">
        <f aca="false">(H190/E190)-1</f>
        <v>0.178496991828138</v>
      </c>
      <c r="J190" s="98" t="n">
        <f aca="false">M189</f>
        <v>20.6366388045954</v>
      </c>
      <c r="K190" s="98"/>
      <c r="L190" s="98"/>
      <c r="M190" s="98" t="n">
        <f aca="false">J190*(AVERAGE($AH$3:$AH$17)/12+VLOOKUP(D190,$AJ$3:$AL$14,3,0))+J190</f>
        <v>20.5753077845626</v>
      </c>
      <c r="N190" s="99" t="n">
        <f aca="false">(M190/J190)-1</f>
        <v>-0.00297194812651191</v>
      </c>
      <c r="O190" s="100" t="n">
        <v>0</v>
      </c>
      <c r="P190" s="101" t="n">
        <f aca="false">IF(ISBLANK(A190),1,0)</f>
        <v>1</v>
      </c>
    </row>
    <row r="191" customFormat="false" ht="12.8" hidden="false" customHeight="false" outlineLevel="0" collapsed="false">
      <c r="A191" s="95"/>
      <c r="B191" s="96" t="n">
        <f aca="false">IF(P191,EDATE(B190,1),(A191/(24*60*60))+DATE(1970,1,1))</f>
        <v>45901</v>
      </c>
      <c r="C191" s="97" t="n">
        <f aca="false">YEAR(B191)</f>
        <v>2025</v>
      </c>
      <c r="D191" s="97" t="n">
        <f aca="false">MONTH(B191)</f>
        <v>9</v>
      </c>
      <c r="E191" s="98" t="n">
        <f aca="false">H190</f>
        <v>126147.640918986</v>
      </c>
      <c r="F191" s="98"/>
      <c r="G191" s="98"/>
      <c r="H191" s="98" t="n">
        <f aca="false">(VLOOKUP(C191,$R$3:$W$28,2,0)+VLOOKUP(D191,$Y$2:$AA$14,2,0))*VLOOKUP(D191,$Y$2:$AA$14,3,0)+(VLOOKUP(C191,$R$3:$W$28,2,0)+VLOOKUP(D191,$Y$2:$AA$14,2,0))</f>
        <v>113074.313324406</v>
      </c>
      <c r="I191" s="99" t="n">
        <f aca="false">(H191/E191)-1</f>
        <v>-0.103635133398777</v>
      </c>
      <c r="J191" s="98" t="n">
        <f aca="false">M190</f>
        <v>20.5753077845626</v>
      </c>
      <c r="K191" s="98"/>
      <c r="L191" s="98"/>
      <c r="M191" s="98" t="n">
        <f aca="false">J191*(AVERAGE($AH$3:$AH$17)/12+VLOOKUP(D191,$AJ$3:$AL$14,3,0))+J191</f>
        <v>21.0112967805075</v>
      </c>
      <c r="N191" s="99" t="n">
        <f aca="false">(M191/J191)-1</f>
        <v>0.0211899136824627</v>
      </c>
      <c r="O191" s="100" t="n">
        <v>0</v>
      </c>
      <c r="P191" s="101" t="n">
        <f aca="false">IF(ISBLANK(A191),1,0)</f>
        <v>1</v>
      </c>
    </row>
    <row r="192" customFormat="false" ht="12.8" hidden="false" customHeight="false" outlineLevel="0" collapsed="false">
      <c r="A192" s="95"/>
      <c r="B192" s="96" t="n">
        <f aca="false">IF(P192,EDATE(B191,1),(A192/(24*60*60))+DATE(1970,1,1))</f>
        <v>45931</v>
      </c>
      <c r="C192" s="97" t="n">
        <f aca="false">YEAR(B192)</f>
        <v>2025</v>
      </c>
      <c r="D192" s="97" t="n">
        <f aca="false">MONTH(B192)</f>
        <v>10</v>
      </c>
      <c r="E192" s="98" t="n">
        <f aca="false">H191</f>
        <v>113074.313324406</v>
      </c>
      <c r="F192" s="98"/>
      <c r="G192" s="98"/>
      <c r="H192" s="98" t="n">
        <f aca="false">(VLOOKUP(C192,$R$3:$W$28,2,0)+VLOOKUP(D192,$Y$2:$AA$14,2,0))*VLOOKUP(D192,$Y$2:$AA$14,3,0)+(VLOOKUP(C192,$R$3:$W$28,2,0)+VLOOKUP(D192,$Y$2:$AA$14,2,0))</f>
        <v>115410.182787198</v>
      </c>
      <c r="I192" s="99" t="n">
        <f aca="false">(H192/E192)-1</f>
        <v>0.0206578257618135</v>
      </c>
      <c r="J192" s="98" t="n">
        <f aca="false">M191</f>
        <v>21.0112967805075</v>
      </c>
      <c r="K192" s="98"/>
      <c r="L192" s="98"/>
      <c r="M192" s="98" t="n">
        <f aca="false">J192*(AVERAGE($AH$3:$AH$17)/12+VLOOKUP(D192,$AJ$3:$AL$14,3,0))+J192</f>
        <v>21.2621742734365</v>
      </c>
      <c r="N192" s="99" t="n">
        <f aca="false">(M192/J192)-1</f>
        <v>0.0119401241888921</v>
      </c>
      <c r="O192" s="100" t="n">
        <v>0</v>
      </c>
      <c r="P192" s="101" t="n">
        <f aca="false">IF(ISBLANK(A192),1,0)</f>
        <v>1</v>
      </c>
    </row>
    <row r="193" customFormat="false" ht="12.8" hidden="false" customHeight="false" outlineLevel="0" collapsed="false">
      <c r="A193" s="95"/>
      <c r="B193" s="96" t="n">
        <f aca="false">IF(P193,EDATE(B192,1),(A193/(24*60*60))+DATE(1970,1,1))</f>
        <v>45962</v>
      </c>
      <c r="C193" s="97" t="n">
        <f aca="false">YEAR(B193)</f>
        <v>2025</v>
      </c>
      <c r="D193" s="97" t="n">
        <f aca="false">MONTH(B193)</f>
        <v>11</v>
      </c>
      <c r="E193" s="98" t="n">
        <f aca="false">H192</f>
        <v>115410.182787198</v>
      </c>
      <c r="F193" s="98"/>
      <c r="G193" s="98"/>
      <c r="H193" s="98" t="n">
        <f aca="false">(VLOOKUP(C193,$R$3:$W$28,2,0)+VLOOKUP(D193,$Y$2:$AA$14,2,0))*VLOOKUP(D193,$Y$2:$AA$14,3,0)+(VLOOKUP(C193,$R$3:$W$28,2,0)+VLOOKUP(D193,$Y$2:$AA$14,2,0))</f>
        <v>145774.251586796</v>
      </c>
      <c r="I193" s="99" t="n">
        <f aca="false">(H193/E193)-1</f>
        <v>0.263096964811026</v>
      </c>
      <c r="J193" s="98" t="n">
        <f aca="false">M192</f>
        <v>21.2621742734365</v>
      </c>
      <c r="K193" s="98"/>
      <c r="L193" s="98"/>
      <c r="M193" s="98" t="n">
        <f aca="false">J193*(AVERAGE($AH$3:$AH$17)/12+VLOOKUP(D193,$AJ$3:$AL$14,3,0))+J193</f>
        <v>21.3469761603571</v>
      </c>
      <c r="N193" s="99" t="n">
        <f aca="false">(M193/J193)-1</f>
        <v>0.00398839205389301</v>
      </c>
      <c r="O193" s="100" t="n">
        <v>0</v>
      </c>
      <c r="P193" s="101" t="n">
        <f aca="false">IF(ISBLANK(A193),1,0)</f>
        <v>1</v>
      </c>
    </row>
    <row r="194" customFormat="false" ht="12.8" hidden="false" customHeight="false" outlineLevel="0" collapsed="false">
      <c r="A194" s="95"/>
      <c r="B194" s="96" t="n">
        <f aca="false">IF(P194,EDATE(B193,1),(A194/(24*60*60))+DATE(1970,1,1))</f>
        <v>45992</v>
      </c>
      <c r="C194" s="97" t="n">
        <f aca="false">YEAR(B194)</f>
        <v>2025</v>
      </c>
      <c r="D194" s="97" t="n">
        <f aca="false">MONTH(B194)</f>
        <v>12</v>
      </c>
      <c r="E194" s="98" t="n">
        <f aca="false">H193</f>
        <v>145774.251586796</v>
      </c>
      <c r="F194" s="98"/>
      <c r="G194" s="98"/>
      <c r="H194" s="98" t="n">
        <f aca="false">(VLOOKUP(C194,$R$3:$W$28,2,0)+VLOOKUP(D194,$Y$2:$AA$14,2,0))*VLOOKUP(D194,$Y$2:$AA$14,3,0)+(VLOOKUP(C194,$R$3:$W$28,2,0)+VLOOKUP(D194,$Y$2:$AA$14,2,0))</f>
        <v>137971.671175248</v>
      </c>
      <c r="I194" s="99" t="n">
        <f aca="false">(H194/E194)-1</f>
        <v>-0.0535250932631385</v>
      </c>
      <c r="J194" s="98" t="n">
        <f aca="false">M193</f>
        <v>21.3469761603571</v>
      </c>
      <c r="K194" s="98"/>
      <c r="L194" s="98"/>
      <c r="M194" s="98" t="n">
        <f aca="false">J194*(AVERAGE($AH$3:$AH$17)/12+VLOOKUP(D194,$AJ$3:$AL$14,3,0))+J194</f>
        <v>21.5283888513293</v>
      </c>
      <c r="N194" s="99" t="n">
        <f aca="false">(M194/J194)-1</f>
        <v>0.00849828517207407</v>
      </c>
      <c r="O194" s="100" t="n">
        <v>0</v>
      </c>
      <c r="P194" s="101" t="n">
        <f aca="false">IF(ISBLANK(A194),1,0)</f>
        <v>1</v>
      </c>
    </row>
    <row r="195" customFormat="false" ht="12.8" hidden="false" customHeight="false" outlineLevel="0" collapsed="false">
      <c r="A195" s="95"/>
      <c r="B195" s="96" t="n">
        <f aca="false">IF(P195,EDATE(B194,1),(A195/(24*60*60))+DATE(1970,1,1))</f>
        <v>46023</v>
      </c>
      <c r="C195" s="97" t="n">
        <f aca="false">YEAR(B195)</f>
        <v>2026</v>
      </c>
      <c r="D195" s="97" t="n">
        <f aca="false">MONTH(B195)</f>
        <v>1</v>
      </c>
      <c r="E195" s="98" t="n">
        <f aca="false">H194</f>
        <v>137971.671175248</v>
      </c>
      <c r="F195" s="98"/>
      <c r="G195" s="98"/>
      <c r="H195" s="98" t="n">
        <f aca="false">(VLOOKUP(C195,$R$3:$W$28,2,0)+VLOOKUP(D195,$Y$2:$AA$14,2,0))*VLOOKUP(D195,$Y$2:$AA$14,3,0)+(VLOOKUP(C195,$R$3:$W$28,2,0)+VLOOKUP(D195,$Y$2:$AA$14,2,0))</f>
        <v>148348.594470388</v>
      </c>
      <c r="I195" s="99" t="n">
        <f aca="false">(H195/E195)-1</f>
        <v>0.0752105356610433</v>
      </c>
      <c r="J195" s="98" t="n">
        <f aca="false">M194</f>
        <v>21.5283888513293</v>
      </c>
      <c r="K195" s="98"/>
      <c r="L195" s="98"/>
      <c r="M195" s="98" t="n">
        <f aca="false">J195*(AVERAGE($AH$3:$AH$17)/12+VLOOKUP(D195,$AJ$3:$AL$14,3,0))+J195</f>
        <v>21.3044785917419</v>
      </c>
      <c r="N195" s="99" t="n">
        <f aca="false">(M195/J195)-1</f>
        <v>-0.0104006974759545</v>
      </c>
      <c r="O195" s="100" t="n">
        <v>0</v>
      </c>
      <c r="P195" s="101" t="n">
        <f aca="false">IF(ISBLANK(A195),1,0)</f>
        <v>1</v>
      </c>
    </row>
    <row r="196" customFormat="false" ht="12.8" hidden="false" customHeight="false" outlineLevel="0" collapsed="false">
      <c r="A196" s="95"/>
      <c r="B196" s="96" t="n">
        <f aca="false">IF(P196,EDATE(B195,1),(A196/(24*60*60))+DATE(1970,1,1))</f>
        <v>46054</v>
      </c>
      <c r="C196" s="97" t="n">
        <f aca="false">YEAR(B196)</f>
        <v>2026</v>
      </c>
      <c r="D196" s="97" t="n">
        <f aca="false">MONTH(B196)</f>
        <v>2</v>
      </c>
      <c r="E196" s="98" t="n">
        <f aca="false">H195</f>
        <v>148348.594470388</v>
      </c>
      <c r="F196" s="98"/>
      <c r="G196" s="98"/>
      <c r="H196" s="98" t="n">
        <f aca="false">(VLOOKUP(C196,$R$3:$W$28,2,0)+VLOOKUP(D196,$Y$2:$AA$14,2,0))*VLOOKUP(D196,$Y$2:$AA$14,3,0)+(VLOOKUP(C196,$R$3:$W$28,2,0)+VLOOKUP(D196,$Y$2:$AA$14,2,0))</f>
        <v>168493.511531155</v>
      </c>
      <c r="I196" s="99" t="n">
        <f aca="false">(H196/E196)-1</f>
        <v>0.13579445853657</v>
      </c>
      <c r="J196" s="98" t="n">
        <f aca="false">M195</f>
        <v>21.3044785917419</v>
      </c>
      <c r="K196" s="98"/>
      <c r="L196" s="98"/>
      <c r="M196" s="98" t="n">
        <f aca="false">J196*(AVERAGE($AH$3:$AH$17)/12+VLOOKUP(D196,$AJ$3:$AL$14,3,0))+J196</f>
        <v>21.3100225200372</v>
      </c>
      <c r="N196" s="99" t="n">
        <f aca="false">(M196/J196)-1</f>
        <v>0.000260223608450572</v>
      </c>
      <c r="O196" s="100" t="n">
        <v>0</v>
      </c>
      <c r="P196" s="101" t="n">
        <f aca="false">IF(ISBLANK(A196),1,0)</f>
        <v>1</v>
      </c>
    </row>
    <row r="197" customFormat="false" ht="12.8" hidden="false" customHeight="false" outlineLevel="0" collapsed="false">
      <c r="A197" s="95"/>
      <c r="B197" s="96" t="n">
        <f aca="false">IF(P197,EDATE(B196,1),(A197/(24*60*60))+DATE(1970,1,1))</f>
        <v>46082</v>
      </c>
      <c r="C197" s="97" t="n">
        <f aca="false">YEAR(B197)</f>
        <v>2026</v>
      </c>
      <c r="D197" s="97" t="n">
        <f aca="false">MONTH(B197)</f>
        <v>3</v>
      </c>
      <c r="E197" s="98" t="n">
        <f aca="false">H196</f>
        <v>168493.511531155</v>
      </c>
      <c r="F197" s="98"/>
      <c r="G197" s="98"/>
      <c r="H197" s="98" t="n">
        <f aca="false">(VLOOKUP(C197,$R$3:$W$28,2,0)+VLOOKUP(D197,$Y$2:$AA$14,2,0))*VLOOKUP(D197,$Y$2:$AA$14,3,0)+(VLOOKUP(C197,$R$3:$W$28,2,0)+VLOOKUP(D197,$Y$2:$AA$14,2,0))</f>
        <v>129539.076754477</v>
      </c>
      <c r="I197" s="99" t="n">
        <f aca="false">(H197/E197)-1</f>
        <v>-0.231192491762366</v>
      </c>
      <c r="J197" s="98" t="n">
        <f aca="false">M196</f>
        <v>21.3100225200372</v>
      </c>
      <c r="K197" s="98"/>
      <c r="L197" s="98"/>
      <c r="M197" s="98" t="n">
        <f aca="false">J197*(AVERAGE($AH$3:$AH$17)/12+VLOOKUP(D197,$AJ$3:$AL$14,3,0))+J197</f>
        <v>20.9819359438929</v>
      </c>
      <c r="N197" s="99" t="n">
        <f aca="false">(M197/J197)-1</f>
        <v>-0.0153958812495765</v>
      </c>
      <c r="O197" s="100" t="n">
        <v>0</v>
      </c>
      <c r="P197" s="101" t="n">
        <f aca="false">IF(ISBLANK(A197),1,0)</f>
        <v>1</v>
      </c>
    </row>
    <row r="198" customFormat="false" ht="12.8" hidden="false" customHeight="false" outlineLevel="0" collapsed="false">
      <c r="A198" s="95"/>
      <c r="B198" s="96" t="n">
        <f aca="false">IF(P198,EDATE(B197,1),(A198/(24*60*60))+DATE(1970,1,1))</f>
        <v>46113</v>
      </c>
      <c r="C198" s="97" t="n">
        <f aca="false">YEAR(B198)</f>
        <v>2026</v>
      </c>
      <c r="D198" s="97" t="n">
        <f aca="false">MONTH(B198)</f>
        <v>4</v>
      </c>
      <c r="E198" s="98" t="n">
        <f aca="false">H197</f>
        <v>129539.076754477</v>
      </c>
      <c r="F198" s="98"/>
      <c r="G198" s="98"/>
      <c r="H198" s="98" t="n">
        <f aca="false">(VLOOKUP(C198,$R$3:$W$28,2,0)+VLOOKUP(D198,$Y$2:$AA$14,2,0))*VLOOKUP(D198,$Y$2:$AA$14,3,0)+(VLOOKUP(C198,$R$3:$W$28,2,0)+VLOOKUP(D198,$Y$2:$AA$14,2,0))</f>
        <v>181443.876986066</v>
      </c>
      <c r="I198" s="99" t="n">
        <f aca="false">(H198/E198)-1</f>
        <v>0.400688360084334</v>
      </c>
      <c r="J198" s="98" t="n">
        <f aca="false">M197</f>
        <v>20.9819359438929</v>
      </c>
      <c r="K198" s="98"/>
      <c r="L198" s="98"/>
      <c r="M198" s="98" t="n">
        <f aca="false">J198*(AVERAGE($AH$3:$AH$17)/12+VLOOKUP(D198,$AJ$3:$AL$14,3,0))+J198</f>
        <v>20.9081263990986</v>
      </c>
      <c r="N198" s="99" t="n">
        <f aca="false">(M198/J198)-1</f>
        <v>-0.00351776618667177</v>
      </c>
      <c r="O198" s="100" t="n">
        <v>0</v>
      </c>
      <c r="P198" s="101" t="n">
        <f aca="false">IF(ISBLANK(A198),1,0)</f>
        <v>1</v>
      </c>
    </row>
    <row r="199" customFormat="false" ht="12.8" hidden="false" customHeight="false" outlineLevel="0" collapsed="false">
      <c r="A199" s="95"/>
      <c r="B199" s="96" t="n">
        <f aca="false">IF(P199,EDATE(B198,1),(A199/(24*60*60))+DATE(1970,1,1))</f>
        <v>46143</v>
      </c>
      <c r="C199" s="97" t="n">
        <f aca="false">YEAR(B199)</f>
        <v>2026</v>
      </c>
      <c r="D199" s="97" t="n">
        <f aca="false">MONTH(B199)</f>
        <v>5</v>
      </c>
      <c r="E199" s="98" t="n">
        <f aca="false">H198</f>
        <v>181443.876986066</v>
      </c>
      <c r="F199" s="98"/>
      <c r="G199" s="98"/>
      <c r="H199" s="98" t="n">
        <f aca="false">(VLOOKUP(C199,$R$3:$W$28,2,0)+VLOOKUP(D199,$Y$2:$AA$14,2,0))*VLOOKUP(D199,$Y$2:$AA$14,3,0)+(VLOOKUP(C199,$R$3:$W$28,2,0)+VLOOKUP(D199,$Y$2:$AA$14,2,0))</f>
        <v>149951.253707162</v>
      </c>
      <c r="I199" s="99" t="n">
        <f aca="false">(H199/E199)-1</f>
        <v>-0.173566745828094</v>
      </c>
      <c r="J199" s="98" t="n">
        <f aca="false">M198</f>
        <v>20.9081263990986</v>
      </c>
      <c r="K199" s="98"/>
      <c r="L199" s="98"/>
      <c r="M199" s="98" t="n">
        <f aca="false">J199*(AVERAGE($AH$3:$AH$17)/12+VLOOKUP(D199,$AJ$3:$AL$14,3,0))+J199</f>
        <v>21.0737704825858</v>
      </c>
      <c r="N199" s="99" t="n">
        <f aca="false">(M199/J199)-1</f>
        <v>0.00792247379441857</v>
      </c>
      <c r="O199" s="100" t="n">
        <v>0</v>
      </c>
      <c r="P199" s="101" t="n">
        <f aca="false">IF(ISBLANK(A199),1,0)</f>
        <v>1</v>
      </c>
    </row>
    <row r="200" customFormat="false" ht="12.8" hidden="false" customHeight="false" outlineLevel="0" collapsed="false">
      <c r="A200" s="95"/>
      <c r="B200" s="96" t="n">
        <f aca="false">IF(P200,EDATE(B199,1),(A200/(24*60*60))+DATE(1970,1,1))</f>
        <v>46174</v>
      </c>
      <c r="C200" s="97" t="n">
        <f aca="false">YEAR(B200)</f>
        <v>2026</v>
      </c>
      <c r="D200" s="97" t="n">
        <f aca="false">MONTH(B200)</f>
        <v>6</v>
      </c>
      <c r="E200" s="98" t="n">
        <f aca="false">H199</f>
        <v>149951.253707162</v>
      </c>
      <c r="F200" s="98"/>
      <c r="G200" s="98"/>
      <c r="H200" s="98" t="n">
        <f aca="false">(VLOOKUP(C200,$R$3:$W$28,2,0)+VLOOKUP(D200,$Y$2:$AA$14,2,0))*VLOOKUP(D200,$Y$2:$AA$14,3,0)+(VLOOKUP(C200,$R$3:$W$28,2,0)+VLOOKUP(D200,$Y$2:$AA$14,2,0))</f>
        <v>143611.183768153</v>
      </c>
      <c r="I200" s="99" t="n">
        <f aca="false">(H200/E200)-1</f>
        <v>-0.0422808731655584</v>
      </c>
      <c r="J200" s="98" t="n">
        <f aca="false">M199</f>
        <v>21.0737704825858</v>
      </c>
      <c r="K200" s="98"/>
      <c r="L200" s="98"/>
      <c r="M200" s="98" t="n">
        <f aca="false">J200*(AVERAGE($AH$3:$AH$17)/12+VLOOKUP(D200,$AJ$3:$AL$14,3,0))+J200</f>
        <v>21.3032730730409</v>
      </c>
      <c r="N200" s="99" t="n">
        <f aca="false">(M200/J200)-1</f>
        <v>0.0108904379804595</v>
      </c>
      <c r="O200" s="100" t="n">
        <v>0</v>
      </c>
      <c r="P200" s="101" t="n">
        <f aca="false">IF(ISBLANK(A200),1,0)</f>
        <v>1</v>
      </c>
    </row>
    <row r="201" customFormat="false" ht="12.8" hidden="false" customHeight="false" outlineLevel="0" collapsed="false">
      <c r="A201" s="95"/>
      <c r="B201" s="96" t="n">
        <f aca="false">IF(P201,EDATE(B200,1),(A201/(24*60*60))+DATE(1970,1,1))</f>
        <v>46204</v>
      </c>
      <c r="C201" s="97" t="n">
        <f aca="false">YEAR(B201)</f>
        <v>2026</v>
      </c>
      <c r="D201" s="97" t="n">
        <f aca="false">MONTH(B201)</f>
        <v>7</v>
      </c>
      <c r="E201" s="98" t="n">
        <f aca="false">H200</f>
        <v>143611.183768153</v>
      </c>
      <c r="F201" s="98"/>
      <c r="G201" s="98"/>
      <c r="H201" s="98" t="n">
        <f aca="false">(VLOOKUP(C201,$R$3:$W$28,2,0)+VLOOKUP(D201,$Y$2:$AA$14,2,0))*VLOOKUP(D201,$Y$2:$AA$14,3,0)+(VLOOKUP(C201,$R$3:$W$28,2,0)+VLOOKUP(D201,$Y$2:$AA$14,2,0))</f>
        <v>144067.116650199</v>
      </c>
      <c r="I201" s="99" t="n">
        <f aca="false">(H201/E201)-1</f>
        <v>0.00317477281422462</v>
      </c>
      <c r="J201" s="98" t="n">
        <f aca="false">M200</f>
        <v>21.3032730730409</v>
      </c>
      <c r="K201" s="98"/>
      <c r="L201" s="98"/>
      <c r="M201" s="98" t="n">
        <f aca="false">J201*(AVERAGE($AH$3:$AH$17)/12+VLOOKUP(D201,$AJ$3:$AL$14,3,0))+J201</f>
        <v>21.420712988982</v>
      </c>
      <c r="N201" s="99" t="n">
        <f aca="false">(M201/J201)-1</f>
        <v>0.00551276395596645</v>
      </c>
      <c r="O201" s="100" t="n">
        <v>0</v>
      </c>
      <c r="P201" s="101" t="n">
        <f aca="false">IF(ISBLANK(A201),1,0)</f>
        <v>1</v>
      </c>
    </row>
    <row r="202" customFormat="false" ht="12.8" hidden="false" customHeight="false" outlineLevel="0" collapsed="false">
      <c r="A202" s="95"/>
      <c r="B202" s="96" t="n">
        <f aca="false">IF(P202,EDATE(B201,1),(A202/(24*60*60))+DATE(1970,1,1))</f>
        <v>46235</v>
      </c>
      <c r="C202" s="97" t="n">
        <f aca="false">YEAR(B202)</f>
        <v>2026</v>
      </c>
      <c r="D202" s="97" t="n">
        <f aca="false">MONTH(B202)</f>
        <v>8</v>
      </c>
      <c r="E202" s="98" t="n">
        <f aca="false">H201</f>
        <v>144067.116650199</v>
      </c>
      <c r="F202" s="98"/>
      <c r="G202" s="98"/>
      <c r="H202" s="98" t="n">
        <f aca="false">(VLOOKUP(C202,$R$3:$W$28,2,0)+VLOOKUP(D202,$Y$2:$AA$14,2,0))*VLOOKUP(D202,$Y$2:$AA$14,3,0)+(VLOOKUP(C202,$R$3:$W$28,2,0)+VLOOKUP(D202,$Y$2:$AA$14,2,0))</f>
        <v>169270.728347043</v>
      </c>
      <c r="I202" s="99" t="n">
        <f aca="false">(H202/E202)-1</f>
        <v>0.174943542168889</v>
      </c>
      <c r="J202" s="98" t="n">
        <f aca="false">M201</f>
        <v>21.420712988982</v>
      </c>
      <c r="K202" s="98"/>
      <c r="L202" s="98"/>
      <c r="M202" s="98" t="n">
        <f aca="false">J202*(AVERAGE($AH$3:$AH$17)/12+VLOOKUP(D202,$AJ$3:$AL$14,3,0))+J202</f>
        <v>21.3570517411459</v>
      </c>
      <c r="N202" s="99" t="n">
        <f aca="false">(M202/J202)-1</f>
        <v>-0.00297194812651191</v>
      </c>
      <c r="O202" s="100" t="n">
        <v>0</v>
      </c>
      <c r="P202" s="101" t="n">
        <f aca="false">IF(ISBLANK(A202),1,0)</f>
        <v>1</v>
      </c>
    </row>
    <row r="203" customFormat="false" ht="12.8" hidden="false" customHeight="false" outlineLevel="0" collapsed="false">
      <c r="A203" s="95"/>
      <c r="B203" s="96" t="n">
        <f aca="false">IF(P203,EDATE(B202,1),(A203/(24*60*60))+DATE(1970,1,1))</f>
        <v>46266</v>
      </c>
      <c r="C203" s="97" t="n">
        <f aca="false">YEAR(B203)</f>
        <v>2026</v>
      </c>
      <c r="D203" s="97" t="n">
        <f aca="false">MONTH(B203)</f>
        <v>9</v>
      </c>
      <c r="E203" s="98" t="n">
        <f aca="false">H202</f>
        <v>169270.728347043</v>
      </c>
      <c r="F203" s="98"/>
      <c r="G203" s="98"/>
      <c r="H203" s="98" t="n">
        <f aca="false">(VLOOKUP(C203,$R$3:$W$28,2,0)+VLOOKUP(D203,$Y$2:$AA$14,2,0))*VLOOKUP(D203,$Y$2:$AA$14,3,0)+(VLOOKUP(C203,$R$3:$W$28,2,0)+VLOOKUP(D203,$Y$2:$AA$14,2,0))</f>
        <v>151917.08691666</v>
      </c>
      <c r="I203" s="99" t="n">
        <f aca="false">(H203/E203)-1</f>
        <v>-0.102520037574391</v>
      </c>
      <c r="J203" s="98" t="n">
        <f aca="false">M202</f>
        <v>21.3570517411459</v>
      </c>
      <c r="K203" s="98"/>
      <c r="L203" s="98"/>
      <c r="M203" s="98" t="n">
        <f aca="false">J203*(AVERAGE($AH$3:$AH$17)/12+VLOOKUP(D203,$AJ$3:$AL$14,3,0))+J203</f>
        <v>21.8096058240527</v>
      </c>
      <c r="N203" s="99" t="n">
        <f aca="false">(M203/J203)-1</f>
        <v>0.0211899136824627</v>
      </c>
      <c r="O203" s="100" t="n">
        <v>0</v>
      </c>
      <c r="P203" s="101" t="n">
        <f aca="false">IF(ISBLANK(A203),1,0)</f>
        <v>1</v>
      </c>
    </row>
    <row r="204" customFormat="false" ht="12.8" hidden="false" customHeight="false" outlineLevel="0" collapsed="false">
      <c r="A204" s="95"/>
      <c r="B204" s="96" t="n">
        <f aca="false">IF(P204,EDATE(B203,1),(A204/(24*60*60))+DATE(1970,1,1))</f>
        <v>46296</v>
      </c>
      <c r="C204" s="97" t="n">
        <f aca="false">YEAR(B204)</f>
        <v>2026</v>
      </c>
      <c r="D204" s="97" t="n">
        <f aca="false">MONTH(B204)</f>
        <v>10</v>
      </c>
      <c r="E204" s="98" t="n">
        <f aca="false">H203</f>
        <v>151917.08691666</v>
      </c>
      <c r="F204" s="98"/>
      <c r="G204" s="98"/>
      <c r="H204" s="98" t="n">
        <f aca="false">(VLOOKUP(C204,$R$3:$W$28,2,0)+VLOOKUP(D204,$Y$2:$AA$14,2,0))*VLOOKUP(D204,$Y$2:$AA$14,3,0)+(VLOOKUP(C204,$R$3:$W$28,2,0)+VLOOKUP(D204,$Y$2:$AA$14,2,0))</f>
        <v>155108.139774386</v>
      </c>
      <c r="I204" s="99" t="n">
        <f aca="false">(H204/E204)-1</f>
        <v>0.0210052267489627</v>
      </c>
      <c r="J204" s="98" t="n">
        <f aca="false">M203</f>
        <v>21.8096058240527</v>
      </c>
      <c r="K204" s="98"/>
      <c r="L204" s="98"/>
      <c r="M204" s="98" t="n">
        <f aca="false">J204*(AVERAGE($AH$3:$AH$17)/12+VLOOKUP(D204,$AJ$3:$AL$14,3,0))+J204</f>
        <v>22.0700152261026</v>
      </c>
      <c r="N204" s="99" t="n">
        <f aca="false">(M204/J204)-1</f>
        <v>0.0119401241888921</v>
      </c>
      <c r="O204" s="100" t="n">
        <v>0</v>
      </c>
      <c r="P204" s="101" t="n">
        <f aca="false">IF(ISBLANK(A204),1,0)</f>
        <v>1</v>
      </c>
    </row>
    <row r="205" customFormat="false" ht="12.8" hidden="false" customHeight="false" outlineLevel="0" collapsed="false">
      <c r="A205" s="95"/>
      <c r="B205" s="96" t="n">
        <f aca="false">IF(P205,EDATE(B204,1),(A205/(24*60*60))+DATE(1970,1,1))</f>
        <v>46327</v>
      </c>
      <c r="C205" s="97" t="n">
        <f aca="false">YEAR(B205)</f>
        <v>2026</v>
      </c>
      <c r="D205" s="97" t="n">
        <f aca="false">MONTH(B205)</f>
        <v>11</v>
      </c>
      <c r="E205" s="98" t="n">
        <f aca="false">H204</f>
        <v>155108.139774386</v>
      </c>
      <c r="F205" s="98"/>
      <c r="G205" s="98"/>
      <c r="H205" s="98" t="n">
        <f aca="false">(VLOOKUP(C205,$R$3:$W$28,2,0)+VLOOKUP(D205,$Y$2:$AA$14,2,0))*VLOOKUP(D205,$Y$2:$AA$14,3,0)+(VLOOKUP(C205,$R$3:$W$28,2,0)+VLOOKUP(D205,$Y$2:$AA$14,2,0))</f>
        <v>194287.909253014</v>
      </c>
      <c r="I205" s="99" t="n">
        <f aca="false">(H205/E205)-1</f>
        <v>0.25259647582401</v>
      </c>
      <c r="J205" s="98" t="n">
        <f aca="false">M204</f>
        <v>22.0700152261026</v>
      </c>
      <c r="K205" s="98"/>
      <c r="L205" s="98"/>
      <c r="M205" s="98" t="n">
        <f aca="false">J205*(AVERAGE($AH$3:$AH$17)/12+VLOOKUP(D205,$AJ$3:$AL$14,3,0))+J205</f>
        <v>22.1580390994597</v>
      </c>
      <c r="N205" s="99" t="n">
        <f aca="false">(M205/J205)-1</f>
        <v>0.00398839205389301</v>
      </c>
      <c r="O205" s="100" t="n">
        <v>0</v>
      </c>
      <c r="P205" s="101" t="n">
        <f aca="false">IF(ISBLANK(A205),1,0)</f>
        <v>1</v>
      </c>
    </row>
    <row r="206" customFormat="false" ht="12.8" hidden="false" customHeight="false" outlineLevel="0" collapsed="false">
      <c r="A206" s="95"/>
      <c r="B206" s="96" t="n">
        <f aca="false">IF(P206,EDATE(B205,1),(A206/(24*60*60))+DATE(1970,1,1))</f>
        <v>46357</v>
      </c>
      <c r="C206" s="97" t="n">
        <f aca="false">YEAR(B206)</f>
        <v>2026</v>
      </c>
      <c r="D206" s="97" t="n">
        <f aca="false">MONTH(B206)</f>
        <v>12</v>
      </c>
      <c r="E206" s="98" t="n">
        <f aca="false">H205</f>
        <v>194287.909253014</v>
      </c>
      <c r="F206" s="98"/>
      <c r="G206" s="98"/>
      <c r="H206" s="98" t="n">
        <f aca="false">(VLOOKUP(C206,$R$3:$W$28,2,0)+VLOOKUP(D206,$Y$2:$AA$14,2,0))*VLOOKUP(D206,$Y$2:$AA$14,3,0)+(VLOOKUP(C206,$R$3:$W$28,2,0)+VLOOKUP(D206,$Y$2:$AA$14,2,0))</f>
        <v>182873.697789192</v>
      </c>
      <c r="I206" s="99" t="n">
        <f aca="false">(H206/E206)-1</f>
        <v>-0.058748954104794</v>
      </c>
      <c r="J206" s="98" t="n">
        <f aca="false">M205</f>
        <v>22.1580390994597</v>
      </c>
      <c r="K206" s="98"/>
      <c r="L206" s="98"/>
      <c r="M206" s="98" t="n">
        <f aca="false">J206*(AVERAGE($AH$3:$AH$17)/12+VLOOKUP(D206,$AJ$3:$AL$14,3,0))+J206</f>
        <v>22.3463444345809</v>
      </c>
      <c r="N206" s="99" t="n">
        <f aca="false">(M206/J206)-1</f>
        <v>0.00849828517207407</v>
      </c>
      <c r="O206" s="100" t="n">
        <v>0</v>
      </c>
      <c r="P206" s="101" t="n">
        <f aca="false">IF(ISBLANK(A206),1,0)</f>
        <v>1</v>
      </c>
    </row>
    <row r="207" customFormat="false" ht="12.8" hidden="false" customHeight="false" outlineLevel="0" collapsed="false">
      <c r="A207" s="95"/>
      <c r="B207" s="96" t="n">
        <f aca="false">IF(P207,EDATE(B206,1),(A207/(24*60*60))+DATE(1970,1,1))</f>
        <v>46388</v>
      </c>
      <c r="C207" s="97" t="n">
        <f aca="false">YEAR(B207)</f>
        <v>2027</v>
      </c>
      <c r="D207" s="97" t="n">
        <f aca="false">MONTH(B207)</f>
        <v>1</v>
      </c>
      <c r="E207" s="98" t="n">
        <f aca="false">H206</f>
        <v>182873.697789192</v>
      </c>
      <c r="F207" s="98"/>
      <c r="G207" s="98"/>
      <c r="H207" s="98" t="n">
        <f aca="false">(VLOOKUP(C207,$R$3:$W$28,2,0)+VLOOKUP(D207,$Y$2:$AA$14,2,0))*VLOOKUP(D207,$Y$2:$AA$14,3,0)+(VLOOKUP(C207,$R$3:$W$28,2,0)+VLOOKUP(D207,$Y$2:$AA$14,2,0))</f>
        <v>189707.008931772</v>
      </c>
      <c r="I207" s="99" t="n">
        <f aca="false">(H207/E207)-1</f>
        <v>0.0373662873622029</v>
      </c>
      <c r="J207" s="98" t="n">
        <f aca="false">M206</f>
        <v>22.3463444345809</v>
      </c>
      <c r="K207" s="98"/>
      <c r="L207" s="98"/>
      <c r="M207" s="98" t="n">
        <f aca="false">J207*(AVERAGE($AH$3:$AH$17)/12+VLOOKUP(D207,$AJ$3:$AL$14,3,0))+J207</f>
        <v>22.1139268664233</v>
      </c>
      <c r="N207" s="99" t="n">
        <f aca="false">(M207/J207)-1</f>
        <v>-0.0104006974759546</v>
      </c>
      <c r="O207" s="100" t="n">
        <v>0</v>
      </c>
      <c r="P207" s="101" t="n">
        <f aca="false">IF(ISBLANK(A207),1,0)</f>
        <v>1</v>
      </c>
    </row>
    <row r="208" customFormat="false" ht="12.8" hidden="false" customHeight="false" outlineLevel="0" collapsed="false">
      <c r="A208" s="95"/>
      <c r="B208" s="96" t="n">
        <f aca="false">IF(P208,EDATE(B207,1),(A208/(24*60*60))+DATE(1970,1,1))</f>
        <v>46419</v>
      </c>
      <c r="C208" s="97" t="n">
        <f aca="false">YEAR(B208)</f>
        <v>2027</v>
      </c>
      <c r="D208" s="97" t="n">
        <f aca="false">MONTH(B208)</f>
        <v>2</v>
      </c>
      <c r="E208" s="98" t="n">
        <f aca="false">H207</f>
        <v>189707.008931772</v>
      </c>
      <c r="F208" s="98"/>
      <c r="G208" s="98"/>
      <c r="H208" s="98" t="n">
        <f aca="false">(VLOOKUP(C208,$R$3:$W$28,2,0)+VLOOKUP(D208,$Y$2:$AA$14,2,0))*VLOOKUP(D208,$Y$2:$AA$14,3,0)+(VLOOKUP(C208,$R$3:$W$28,2,0)+VLOOKUP(D208,$Y$2:$AA$14,2,0))</f>
        <v>215199.228092884</v>
      </c>
      <c r="I208" s="99" t="n">
        <f aca="false">(H208/E208)-1</f>
        <v>0.134376791372431</v>
      </c>
      <c r="J208" s="98" t="n">
        <f aca="false">M207</f>
        <v>22.1139268664233</v>
      </c>
      <c r="K208" s="98"/>
      <c r="L208" s="98"/>
      <c r="M208" s="98" t="n">
        <f aca="false">J208*(AVERAGE($AH$3:$AH$17)/12+VLOOKUP(D208,$AJ$3:$AL$14,3,0))+J208</f>
        <v>22.1196814322695</v>
      </c>
      <c r="N208" s="99" t="n">
        <f aca="false">(M208/J208)-1</f>
        <v>0.000260223608450572</v>
      </c>
      <c r="O208" s="100" t="n">
        <v>0</v>
      </c>
      <c r="P208" s="101" t="n">
        <f aca="false">IF(ISBLANK(A208),1,0)</f>
        <v>1</v>
      </c>
    </row>
    <row r="209" customFormat="false" ht="12.8" hidden="false" customHeight="false" outlineLevel="0" collapsed="false">
      <c r="A209" s="95"/>
      <c r="B209" s="96" t="n">
        <f aca="false">IF(P209,EDATE(B208,1),(A209/(24*60*60))+DATE(1970,1,1))</f>
        <v>46447</v>
      </c>
      <c r="C209" s="97" t="n">
        <f aca="false">YEAR(B209)</f>
        <v>2027</v>
      </c>
      <c r="D209" s="97" t="n">
        <f aca="false">MONTH(B209)</f>
        <v>3</v>
      </c>
      <c r="E209" s="98" t="n">
        <f aca="false">H208</f>
        <v>215199.228092884</v>
      </c>
      <c r="F209" s="98"/>
      <c r="G209" s="98"/>
      <c r="H209" s="98" t="n">
        <f aca="false">(VLOOKUP(C209,$R$3:$W$28,2,0)+VLOOKUP(D209,$Y$2:$AA$14,2,0))*VLOOKUP(D209,$Y$2:$AA$14,3,0)+(VLOOKUP(C209,$R$3:$W$28,2,0)+VLOOKUP(D209,$Y$2:$AA$14,2,0))</f>
        <v>166423.201830984</v>
      </c>
      <c r="I209" s="99" t="n">
        <f aca="false">(H209/E209)-1</f>
        <v>-0.226655210123931</v>
      </c>
      <c r="J209" s="98" t="n">
        <f aca="false">M208</f>
        <v>22.1196814322695</v>
      </c>
      <c r="K209" s="98"/>
      <c r="L209" s="98"/>
      <c r="M209" s="98" t="n">
        <f aca="false">J209*(AVERAGE($AH$3:$AH$17)/12+VLOOKUP(D209,$AJ$3:$AL$14,3,0))+J209</f>
        <v>21.7791294436598</v>
      </c>
      <c r="N209" s="99" t="n">
        <f aca="false">(M209/J209)-1</f>
        <v>-0.0153958812495765</v>
      </c>
      <c r="O209" s="100" t="n">
        <v>0</v>
      </c>
      <c r="P209" s="101" t="n">
        <f aca="false">IF(ISBLANK(A209),1,0)</f>
        <v>1</v>
      </c>
    </row>
    <row r="210" customFormat="false" ht="12.8" hidden="false" customHeight="false" outlineLevel="0" collapsed="false">
      <c r="A210" s="95"/>
      <c r="B210" s="96" t="n">
        <f aca="false">IF(P210,EDATE(B209,1),(A210/(24*60*60))+DATE(1970,1,1))</f>
        <v>46478</v>
      </c>
      <c r="C210" s="97" t="n">
        <f aca="false">YEAR(B210)</f>
        <v>2027</v>
      </c>
      <c r="D210" s="97" t="n">
        <f aca="false">MONTH(B210)</f>
        <v>4</v>
      </c>
      <c r="E210" s="98" t="n">
        <f aca="false">H209</f>
        <v>166423.201830984</v>
      </c>
      <c r="F210" s="98"/>
      <c r="G210" s="98"/>
      <c r="H210" s="98" t="n">
        <f aca="false">(VLOOKUP(C210,$R$3:$W$28,2,0)+VLOOKUP(D210,$Y$2:$AA$14,2,0))*VLOOKUP(D210,$Y$2:$AA$14,3,0)+(VLOOKUP(C210,$R$3:$W$28,2,0)+VLOOKUP(D210,$Y$2:$AA$14,2,0))</f>
        <v>232268.46118548</v>
      </c>
      <c r="I210" s="99" t="n">
        <f aca="false">(H210/E210)-1</f>
        <v>0.395649516594249</v>
      </c>
      <c r="J210" s="98" t="n">
        <f aca="false">M209</f>
        <v>21.7791294436598</v>
      </c>
      <c r="K210" s="98"/>
      <c r="L210" s="98"/>
      <c r="M210" s="98" t="n">
        <f aca="false">J210*(AVERAGE($AH$3:$AH$17)/12+VLOOKUP(D210,$AJ$3:$AL$14,3,0))+J210</f>
        <v>21.7025155585278</v>
      </c>
      <c r="N210" s="99" t="n">
        <f aca="false">(M210/J210)-1</f>
        <v>-0.00351776618667166</v>
      </c>
      <c r="O210" s="100" t="n">
        <v>0</v>
      </c>
      <c r="P210" s="101" t="n">
        <f aca="false">IF(ISBLANK(A210),1,0)</f>
        <v>1</v>
      </c>
    </row>
    <row r="211" customFormat="false" ht="12.8" hidden="false" customHeight="false" outlineLevel="0" collapsed="false">
      <c r="A211" s="95"/>
      <c r="B211" s="96" t="n">
        <f aca="false">IF(P211,EDATE(B210,1),(A211/(24*60*60))+DATE(1970,1,1))</f>
        <v>46508</v>
      </c>
      <c r="C211" s="97" t="n">
        <f aca="false">YEAR(B211)</f>
        <v>2027</v>
      </c>
      <c r="D211" s="97" t="n">
        <f aca="false">MONTH(B211)</f>
        <v>5</v>
      </c>
      <c r="E211" s="98" t="n">
        <f aca="false">H210</f>
        <v>232268.46118548</v>
      </c>
      <c r="F211" s="98"/>
      <c r="G211" s="98"/>
      <c r="H211" s="98" t="n">
        <f aca="false">(VLOOKUP(C211,$R$3:$W$28,2,0)+VLOOKUP(D211,$Y$2:$AA$14,2,0))*VLOOKUP(D211,$Y$2:$AA$14,3,0)+(VLOOKUP(C211,$R$3:$W$28,2,0)+VLOOKUP(D211,$Y$2:$AA$14,2,0))</f>
        <v>192290.929353315</v>
      </c>
      <c r="I211" s="99" t="n">
        <f aca="false">(H211/E211)-1</f>
        <v>-0.172117779693905</v>
      </c>
      <c r="J211" s="98" t="n">
        <f aca="false">M210</f>
        <v>21.7025155585278</v>
      </c>
      <c r="K211" s="98"/>
      <c r="L211" s="98"/>
      <c r="M211" s="98" t="n">
        <f aca="false">J211*(AVERAGE($AH$3:$AH$17)/12+VLOOKUP(D211,$AJ$3:$AL$14,3,0))+J211</f>
        <v>21.8744531693132</v>
      </c>
      <c r="N211" s="99" t="n">
        <f aca="false">(M211/J211)-1</f>
        <v>0.00792247379441857</v>
      </c>
      <c r="O211" s="100" t="n">
        <v>0</v>
      </c>
      <c r="P211" s="101" t="n">
        <f aca="false">IF(ISBLANK(A211),1,0)</f>
        <v>1</v>
      </c>
    </row>
    <row r="212" customFormat="false" ht="12.8" hidden="false" customHeight="false" outlineLevel="0" collapsed="false">
      <c r="A212" s="95"/>
      <c r="B212" s="96" t="n">
        <f aca="false">IF(P212,EDATE(B211,1),(A212/(24*60*60))+DATE(1970,1,1))</f>
        <v>46539</v>
      </c>
      <c r="C212" s="97" t="n">
        <f aca="false">YEAR(B212)</f>
        <v>2027</v>
      </c>
      <c r="D212" s="97" t="n">
        <f aca="false">MONTH(B212)</f>
        <v>6</v>
      </c>
      <c r="E212" s="98" t="n">
        <f aca="false">H211</f>
        <v>192290.929353315</v>
      </c>
      <c r="F212" s="98"/>
      <c r="G212" s="98"/>
      <c r="H212" s="98" t="n">
        <f aca="false">(VLOOKUP(C212,$R$3:$W$28,2,0)+VLOOKUP(D212,$Y$2:$AA$14,2,0))*VLOOKUP(D212,$Y$2:$AA$14,3,0)+(VLOOKUP(C212,$R$3:$W$28,2,0)+VLOOKUP(D212,$Y$2:$AA$14,2,0))</f>
        <v>184630.325624588</v>
      </c>
      <c r="I212" s="99" t="n">
        <f aca="false">(H212/E212)-1</f>
        <v>-0.0398386120161245</v>
      </c>
      <c r="J212" s="98" t="n">
        <f aca="false">M211</f>
        <v>21.8744531693132</v>
      </c>
      <c r="K212" s="98"/>
      <c r="L212" s="98"/>
      <c r="M212" s="98" t="n">
        <f aca="false">J212*(AVERAGE($AH$3:$AH$17)/12+VLOOKUP(D212,$AJ$3:$AL$14,3,0))+J212</f>
        <v>22.1126755449101</v>
      </c>
      <c r="N212" s="99" t="n">
        <f aca="false">(M212/J212)-1</f>
        <v>0.0108904379804595</v>
      </c>
      <c r="O212" s="100" t="n">
        <v>0</v>
      </c>
      <c r="P212" s="101" t="n">
        <f aca="false">IF(ISBLANK(A212),1,0)</f>
        <v>1</v>
      </c>
    </row>
    <row r="213" customFormat="false" ht="12.8" hidden="false" customHeight="false" outlineLevel="0" collapsed="false">
      <c r="A213" s="95"/>
      <c r="B213" s="96" t="n">
        <f aca="false">IF(P213,EDATE(B212,1),(A213/(24*60*60))+DATE(1970,1,1))</f>
        <v>46569</v>
      </c>
      <c r="C213" s="97" t="n">
        <f aca="false">YEAR(B213)</f>
        <v>2027</v>
      </c>
      <c r="D213" s="97" t="n">
        <f aca="false">MONTH(B213)</f>
        <v>7</v>
      </c>
      <c r="E213" s="98" t="n">
        <f aca="false">H212</f>
        <v>184630.325624588</v>
      </c>
      <c r="F213" s="98"/>
      <c r="G213" s="98"/>
      <c r="H213" s="98" t="n">
        <f aca="false">(VLOOKUP(C213,$R$3:$W$28,2,0)+VLOOKUP(D213,$Y$2:$AA$14,2,0))*VLOOKUP(D213,$Y$2:$AA$14,3,0)+(VLOOKUP(C213,$R$3:$W$28,2,0)+VLOOKUP(D213,$Y$2:$AA$14,2,0))</f>
        <v>185597.974582148</v>
      </c>
      <c r="I213" s="99" t="n">
        <f aca="false">(H213/E213)-1</f>
        <v>0.00524100769625302</v>
      </c>
      <c r="J213" s="98" t="n">
        <f aca="false">M212</f>
        <v>22.1126755449101</v>
      </c>
      <c r="K213" s="98"/>
      <c r="L213" s="98"/>
      <c r="M213" s="98" t="n">
        <f aca="false">J213*(AVERAGE($AH$3:$AH$17)/12+VLOOKUP(D213,$AJ$3:$AL$14,3,0))+J213</f>
        <v>22.234577505624</v>
      </c>
      <c r="N213" s="99" t="n">
        <f aca="false">(M213/J213)-1</f>
        <v>0.00551276395596645</v>
      </c>
      <c r="O213" s="100" t="n">
        <v>0</v>
      </c>
      <c r="P213" s="101" t="n">
        <f aca="false">IF(ISBLANK(A213),1,0)</f>
        <v>1</v>
      </c>
    </row>
    <row r="214" customFormat="false" ht="12.8" hidden="false" customHeight="false" outlineLevel="0" collapsed="false">
      <c r="A214" s="95"/>
      <c r="B214" s="96" t="n">
        <f aca="false">IF(P214,EDATE(B213,1),(A214/(24*60*60))+DATE(1970,1,1))</f>
        <v>46600</v>
      </c>
      <c r="C214" s="97" t="n">
        <f aca="false">YEAR(B214)</f>
        <v>2027</v>
      </c>
      <c r="D214" s="97" t="n">
        <f aca="false">MONTH(B214)</f>
        <v>8</v>
      </c>
      <c r="E214" s="98" t="n">
        <f aca="false">H213</f>
        <v>185597.974582148</v>
      </c>
      <c r="F214" s="98"/>
      <c r="G214" s="98"/>
      <c r="H214" s="98" t="n">
        <f aca="false">(VLOOKUP(C214,$R$3:$W$28,2,0)+VLOOKUP(D214,$Y$2:$AA$14,2,0))*VLOOKUP(D214,$Y$2:$AA$14,3,0)+(VLOOKUP(C214,$R$3:$W$28,2,0)+VLOOKUP(D214,$Y$2:$AA$14,2,0))</f>
        <v>217640.49830873</v>
      </c>
      <c r="I214" s="99" t="n">
        <f aca="false">(H214/E214)-1</f>
        <v>0.172644792049705</v>
      </c>
      <c r="J214" s="98" t="n">
        <f aca="false">M213</f>
        <v>22.234577505624</v>
      </c>
      <c r="K214" s="98"/>
      <c r="L214" s="98"/>
      <c r="M214" s="98" t="n">
        <f aca="false">J214*(AVERAGE($AH$3:$AH$17)/12+VLOOKUP(D214,$AJ$3:$AL$14,3,0))+J214</f>
        <v>22.1684974946624</v>
      </c>
      <c r="N214" s="99" t="n">
        <f aca="false">(M214/J214)-1</f>
        <v>-0.00297194812651191</v>
      </c>
      <c r="O214" s="100" t="n">
        <v>0</v>
      </c>
      <c r="P214" s="101" t="n">
        <f aca="false">IF(ISBLANK(A214),1,0)</f>
        <v>1</v>
      </c>
    </row>
    <row r="215" customFormat="false" ht="12.8" hidden="false" customHeight="false" outlineLevel="0" collapsed="false">
      <c r="A215" s="95"/>
      <c r="B215" s="96" t="n">
        <f aca="false">IF(P215,EDATE(B214,1),(A215/(24*60*60))+DATE(1970,1,1))</f>
        <v>46631</v>
      </c>
      <c r="C215" s="97" t="n">
        <f aca="false">YEAR(B215)</f>
        <v>2027</v>
      </c>
      <c r="D215" s="97" t="n">
        <f aca="false">MONTH(B215)</f>
        <v>9</v>
      </c>
      <c r="E215" s="98" t="n">
        <f aca="false">H214</f>
        <v>217640.49830873</v>
      </c>
      <c r="F215" s="98"/>
      <c r="G215" s="98"/>
      <c r="H215" s="98" t="n">
        <f aca="false">(VLOOKUP(C215,$R$3:$W$28,2,0)+VLOOKUP(D215,$Y$2:$AA$14,2,0))*VLOOKUP(D215,$Y$2:$AA$14,3,0)+(VLOOKUP(C215,$R$3:$W$28,2,0)+VLOOKUP(D215,$Y$2:$AA$14,2,0))</f>
        <v>195485.767532714</v>
      </c>
      <c r="I215" s="99" t="n">
        <f aca="false">(H215/E215)-1</f>
        <v>-0.101795074667532</v>
      </c>
      <c r="J215" s="98" t="n">
        <f aca="false">M214</f>
        <v>22.1684974946624</v>
      </c>
      <c r="K215" s="98"/>
      <c r="L215" s="98"/>
      <c r="M215" s="98" t="n">
        <f aca="false">J215*(AVERAGE($AH$3:$AH$17)/12+VLOOKUP(D215,$AJ$3:$AL$14,3,0))+J215</f>
        <v>22.6382460430442</v>
      </c>
      <c r="N215" s="99" t="n">
        <f aca="false">(M215/J215)-1</f>
        <v>0.0211899136824625</v>
      </c>
      <c r="O215" s="100" t="n">
        <v>0</v>
      </c>
      <c r="P215" s="101" t="n">
        <f aca="false">IF(ISBLANK(A215),1,0)</f>
        <v>1</v>
      </c>
    </row>
    <row r="216" customFormat="false" ht="12.8" hidden="false" customHeight="false" outlineLevel="0" collapsed="false">
      <c r="A216" s="95"/>
      <c r="B216" s="96" t="n">
        <f aca="false">IF(P216,EDATE(B215,1),(A216/(24*60*60))+DATE(1970,1,1))</f>
        <v>46661</v>
      </c>
      <c r="C216" s="97" t="n">
        <f aca="false">YEAR(B216)</f>
        <v>2027</v>
      </c>
      <c r="D216" s="97" t="n">
        <f aca="false">MONTH(B216)</f>
        <v>10</v>
      </c>
      <c r="E216" s="98" t="n">
        <f aca="false">H215</f>
        <v>195485.767532714</v>
      </c>
      <c r="F216" s="98"/>
      <c r="G216" s="98"/>
      <c r="H216" s="98" t="n">
        <f aca="false">(VLOOKUP(C216,$R$3:$W$28,2,0)+VLOOKUP(D216,$Y$2:$AA$14,2,0))*VLOOKUP(D216,$Y$2:$AA$14,3,0)+(VLOOKUP(C216,$R$3:$W$28,2,0)+VLOOKUP(D216,$Y$2:$AA$14,2,0))</f>
        <v>199636.051896232</v>
      </c>
      <c r="I216" s="99" t="n">
        <f aca="false">(H216/E216)-1</f>
        <v>0.0212306216247875</v>
      </c>
      <c r="J216" s="98" t="n">
        <f aca="false">M215</f>
        <v>22.6382460430442</v>
      </c>
      <c r="K216" s="98"/>
      <c r="L216" s="98"/>
      <c r="M216" s="98" t="n">
        <f aca="false">J216*(AVERAGE($AH$3:$AH$17)/12+VLOOKUP(D216,$AJ$3:$AL$14,3,0))+J216</f>
        <v>22.9085495122168</v>
      </c>
      <c r="N216" s="99" t="n">
        <f aca="false">(M216/J216)-1</f>
        <v>0.0119401241888921</v>
      </c>
      <c r="O216" s="100" t="n">
        <v>0</v>
      </c>
      <c r="P216" s="101" t="n">
        <f aca="false">IF(ISBLANK(A216),1,0)</f>
        <v>1</v>
      </c>
    </row>
    <row r="217" customFormat="false" ht="12.8" hidden="false" customHeight="false" outlineLevel="0" collapsed="false">
      <c r="A217" s="95"/>
      <c r="B217" s="96" t="n">
        <f aca="false">IF(P217,EDATE(B216,1),(A217/(24*60*60))+DATE(1970,1,1))</f>
        <v>46692</v>
      </c>
      <c r="C217" s="97" t="n">
        <f aca="false">YEAR(B217)</f>
        <v>2027</v>
      </c>
      <c r="D217" s="97" t="n">
        <f aca="false">MONTH(B217)</f>
        <v>11</v>
      </c>
      <c r="E217" s="98" t="n">
        <f aca="false">H216</f>
        <v>199636.051896232</v>
      </c>
      <c r="F217" s="98"/>
      <c r="G217" s="98"/>
      <c r="H217" s="98" t="n">
        <f aca="false">(VLOOKUP(C217,$R$3:$W$28,2,0)+VLOOKUP(D217,$Y$2:$AA$14,2,0))*VLOOKUP(D217,$Y$2:$AA$14,3,0)+(VLOOKUP(C217,$R$3:$W$28,2,0)+VLOOKUP(D217,$Y$2:$AA$14,2,0))</f>
        <v>248704.107194079</v>
      </c>
      <c r="I217" s="99" t="n">
        <f aca="false">(H217/E217)-1</f>
        <v>0.245787546045798</v>
      </c>
      <c r="J217" s="98" t="n">
        <f aca="false">M216</f>
        <v>22.9085495122168</v>
      </c>
      <c r="K217" s="98"/>
      <c r="L217" s="98"/>
      <c r="M217" s="98" t="n">
        <f aca="false">J217*(AVERAGE($AH$3:$AH$17)/12+VLOOKUP(D217,$AJ$3:$AL$14,3,0))+J217</f>
        <v>22.9999177890576</v>
      </c>
      <c r="N217" s="99" t="n">
        <f aca="false">(M217/J217)-1</f>
        <v>0.00398839205389301</v>
      </c>
      <c r="O217" s="100" t="n">
        <v>0</v>
      </c>
      <c r="P217" s="101" t="n">
        <f aca="false">IF(ISBLANK(A217),1,0)</f>
        <v>1</v>
      </c>
    </row>
    <row r="218" customFormat="false" ht="12.8" hidden="false" customHeight="false" outlineLevel="0" collapsed="false">
      <c r="A218" s="95"/>
      <c r="B218" s="96" t="n">
        <f aca="false">IF(P218,EDATE(B217,1),(A218/(24*60*60))+DATE(1970,1,1))</f>
        <v>46722</v>
      </c>
      <c r="C218" s="97" t="n">
        <f aca="false">YEAR(B218)</f>
        <v>2027</v>
      </c>
      <c r="D218" s="97" t="n">
        <f aca="false">MONTH(B218)</f>
        <v>12</v>
      </c>
      <c r="E218" s="98" t="n">
        <f aca="false">H217</f>
        <v>248704.107194079</v>
      </c>
      <c r="F218" s="98"/>
      <c r="G218" s="98"/>
      <c r="H218" s="98" t="n">
        <f aca="false">(VLOOKUP(C218,$R$3:$W$28,2,0)+VLOOKUP(D218,$Y$2:$AA$14,2,0))*VLOOKUP(D218,$Y$2:$AA$14,3,0)+(VLOOKUP(C218,$R$3:$W$28,2,0)+VLOOKUP(D218,$Y$2:$AA$14,2,0))</f>
        <v>233238.846197303</v>
      </c>
      <c r="I218" s="99" t="n">
        <f aca="false">(H218/E218)-1</f>
        <v>-0.0621833759452463</v>
      </c>
      <c r="J218" s="98" t="n">
        <f aca="false">M217</f>
        <v>22.9999177890576</v>
      </c>
      <c r="K218" s="98"/>
      <c r="L218" s="98"/>
      <c r="M218" s="98" t="n">
        <f aca="false">J218*(AVERAGE($AH$3:$AH$17)/12+VLOOKUP(D218,$AJ$3:$AL$14,3,0))+J218</f>
        <v>23.1953776493632</v>
      </c>
      <c r="N218" s="99" t="n">
        <f aca="false">(M218/J218)-1</f>
        <v>0.00849828517207407</v>
      </c>
      <c r="O218" s="100" t="n">
        <v>0</v>
      </c>
      <c r="P218" s="101" t="n">
        <f aca="false">IF(ISBLANK(A218),1,0)</f>
        <v>1</v>
      </c>
    </row>
    <row r="219" customFormat="false" ht="12.8" hidden="false" customHeight="false" outlineLevel="0" collapsed="false">
      <c r="A219" s="95"/>
      <c r="B219" s="96" t="n">
        <f aca="false">IF(P219,EDATE(B218,1),(A219/(24*60*60))+DATE(1970,1,1))</f>
        <v>46753</v>
      </c>
      <c r="C219" s="97" t="n">
        <f aca="false">YEAR(B219)</f>
        <v>2028</v>
      </c>
      <c r="D219" s="97" t="n">
        <f aca="false">MONTH(B219)</f>
        <v>1</v>
      </c>
      <c r="E219" s="98" t="n">
        <f aca="false">H218</f>
        <v>233238.846197303</v>
      </c>
      <c r="F219" s="98"/>
      <c r="G219" s="98"/>
      <c r="H219" s="98" t="n">
        <f aca="false">(VLOOKUP(C219,$R$3:$W$28,2,0)+VLOOKUP(D219,$Y$2:$AA$14,2,0))*VLOOKUP(D219,$Y$2:$AA$14,3,0)+(VLOOKUP(C219,$R$3:$W$28,2,0)+VLOOKUP(D219,$Y$2:$AA$14,2,0))</f>
        <v>236097.402402896</v>
      </c>
      <c r="I219" s="99" t="n">
        <f aca="false">(H219/E219)-1</f>
        <v>0.0122559181379887</v>
      </c>
      <c r="J219" s="98" t="n">
        <f aca="false">M218</f>
        <v>23.1953776493632</v>
      </c>
      <c r="K219" s="98"/>
      <c r="L219" s="98"/>
      <c r="M219" s="98" t="n">
        <f aca="false">J219*(AVERAGE($AH$3:$AH$17)/12+VLOOKUP(D219,$AJ$3:$AL$14,3,0))+J219</f>
        <v>22.9541295435917</v>
      </c>
      <c r="N219" s="99" t="n">
        <f aca="false">(M219/J219)-1</f>
        <v>-0.0104006974759546</v>
      </c>
      <c r="O219" s="100" t="n">
        <v>0</v>
      </c>
      <c r="P219" s="101" t="n">
        <f aca="false">IF(ISBLANK(A219),1,0)</f>
        <v>1</v>
      </c>
    </row>
    <row r="220" customFormat="false" ht="12.8" hidden="false" customHeight="false" outlineLevel="0" collapsed="false">
      <c r="A220" s="95"/>
      <c r="B220" s="96" t="n">
        <f aca="false">IF(P220,EDATE(B219,1),(A220/(24*60*60))+DATE(1970,1,1))</f>
        <v>46784</v>
      </c>
      <c r="C220" s="97" t="n">
        <f aca="false">YEAR(B220)</f>
        <v>2028</v>
      </c>
      <c r="D220" s="97" t="n">
        <f aca="false">MONTH(B220)</f>
        <v>2</v>
      </c>
      <c r="E220" s="98" t="n">
        <f aca="false">H219</f>
        <v>236097.402402896</v>
      </c>
      <c r="F220" s="98"/>
      <c r="G220" s="98"/>
      <c r="H220" s="98" t="n">
        <f aca="false">(VLOOKUP(C220,$R$3:$W$28,2,0)+VLOOKUP(D220,$Y$2:$AA$14,2,0))*VLOOKUP(D220,$Y$2:$AA$14,3,0)+(VLOOKUP(C220,$R$3:$W$28,2,0)+VLOOKUP(D220,$Y$2:$AA$14,2,0))</f>
        <v>267587.517075104</v>
      </c>
      <c r="I220" s="99" t="n">
        <f aca="false">(H220/E220)-1</f>
        <v>0.133377641395948</v>
      </c>
      <c r="J220" s="98" t="n">
        <f aca="false">M219</f>
        <v>22.9541295435917</v>
      </c>
      <c r="K220" s="98"/>
      <c r="L220" s="98"/>
      <c r="M220" s="98" t="n">
        <f aca="false">J220*(AVERAGE($AH$3:$AH$17)/12+VLOOKUP(D220,$AJ$3:$AL$14,3,0))+J220</f>
        <v>22.9601027500103</v>
      </c>
      <c r="N220" s="99" t="n">
        <f aca="false">(M220/J220)-1</f>
        <v>0.000260223608450572</v>
      </c>
      <c r="O220" s="100" t="n">
        <v>0</v>
      </c>
      <c r="P220" s="101" t="n">
        <f aca="false">IF(ISBLANK(A220),1,0)</f>
        <v>1</v>
      </c>
    </row>
    <row r="221" customFormat="false" ht="12.8" hidden="false" customHeight="false" outlineLevel="0" collapsed="false">
      <c r="A221" s="95"/>
      <c r="B221" s="96" t="n">
        <f aca="false">IF(P221,EDATE(B220,1),(A221/(24*60*60))+DATE(1970,1,1))</f>
        <v>46813</v>
      </c>
      <c r="C221" s="97" t="n">
        <f aca="false">YEAR(B221)</f>
        <v>2028</v>
      </c>
      <c r="D221" s="97" t="n">
        <f aca="false">MONTH(B221)</f>
        <v>3</v>
      </c>
      <c r="E221" s="98" t="n">
        <f aca="false">H220</f>
        <v>267587.517075104</v>
      </c>
      <c r="F221" s="98"/>
      <c r="G221" s="98"/>
      <c r="H221" s="98" t="n">
        <f aca="false">(VLOOKUP(C221,$R$3:$W$28,2,0)+VLOOKUP(D221,$Y$2:$AA$14,2,0))*VLOOKUP(D221,$Y$2:$AA$14,3,0)+(VLOOKUP(C221,$R$3:$W$28,2,0)+VLOOKUP(D221,$Y$2:$AA$14,2,0))</f>
        <v>207794.92986797</v>
      </c>
      <c r="I221" s="99" t="n">
        <f aca="false">(H221/E221)-1</f>
        <v>-0.223450584917801</v>
      </c>
      <c r="J221" s="98" t="n">
        <f aca="false">M220</f>
        <v>22.9601027500103</v>
      </c>
      <c r="K221" s="98"/>
      <c r="L221" s="98"/>
      <c r="M221" s="98" t="n">
        <f aca="false">J221*(AVERAGE($AH$3:$AH$17)/12+VLOOKUP(D221,$AJ$3:$AL$14,3,0))+J221</f>
        <v>22.6066117345931</v>
      </c>
      <c r="N221" s="99" t="n">
        <f aca="false">(M221/J221)-1</f>
        <v>-0.0153958812495765</v>
      </c>
      <c r="O221" s="100" t="n">
        <v>0</v>
      </c>
      <c r="P221" s="101" t="n">
        <f aca="false">IF(ISBLANK(A221),1,0)</f>
        <v>1</v>
      </c>
    </row>
    <row r="222" customFormat="false" ht="12.8" hidden="false" customHeight="false" outlineLevel="0" collapsed="false">
      <c r="A222" s="95"/>
      <c r="B222" s="96" t="n">
        <f aca="false">IF(P222,EDATE(B221,1),(A222/(24*60*60))+DATE(1970,1,1))</f>
        <v>46844</v>
      </c>
      <c r="C222" s="97" t="n">
        <f aca="false">YEAR(B222)</f>
        <v>2028</v>
      </c>
      <c r="D222" s="97" t="n">
        <f aca="false">MONTH(B222)</f>
        <v>4</v>
      </c>
      <c r="E222" s="98" t="n">
        <f aca="false">H221</f>
        <v>207794.92986797</v>
      </c>
      <c r="F222" s="98"/>
      <c r="G222" s="98"/>
      <c r="H222" s="98" t="n">
        <f aca="false">(VLOOKUP(C222,$R$3:$W$28,2,0)+VLOOKUP(D222,$Y$2:$AA$14,2,0))*VLOOKUP(D222,$Y$2:$AA$14,3,0)+(VLOOKUP(C222,$R$3:$W$28,2,0)+VLOOKUP(D222,$Y$2:$AA$14,2,0))</f>
        <v>289276.750543827</v>
      </c>
      <c r="I222" s="99" t="n">
        <f aca="false">(H222/E222)-1</f>
        <v>0.392126125154402</v>
      </c>
      <c r="J222" s="98" t="n">
        <f aca="false">M221</f>
        <v>22.6066117345931</v>
      </c>
      <c r="K222" s="98"/>
      <c r="L222" s="98"/>
      <c r="M222" s="98" t="n">
        <f aca="false">J222*(AVERAGE($AH$3:$AH$17)/12+VLOOKUP(D222,$AJ$3:$AL$14,3,0))+J222</f>
        <v>22.5270869602379</v>
      </c>
      <c r="N222" s="99" t="n">
        <f aca="false">(M222/J222)-1</f>
        <v>-0.00351776618667177</v>
      </c>
      <c r="O222" s="100" t="n">
        <v>0</v>
      </c>
      <c r="P222" s="101" t="n">
        <f aca="false">IF(ISBLANK(A222),1,0)</f>
        <v>1</v>
      </c>
    </row>
    <row r="223" customFormat="false" ht="12.8" hidden="false" customHeight="false" outlineLevel="0" collapsed="false">
      <c r="A223" s="95"/>
      <c r="B223" s="96" t="n">
        <f aca="false">IF(P223,EDATE(B222,1),(A223/(24*60*60))+DATE(1970,1,1))</f>
        <v>46874</v>
      </c>
      <c r="C223" s="97" t="n">
        <f aca="false">YEAR(B223)</f>
        <v>2028</v>
      </c>
      <c r="D223" s="97" t="n">
        <f aca="false">MONTH(B223)</f>
        <v>5</v>
      </c>
      <c r="E223" s="98" t="n">
        <f aca="false">H222</f>
        <v>289276.750543827</v>
      </c>
      <c r="F223" s="98"/>
      <c r="G223" s="98"/>
      <c r="H223" s="98" t="n">
        <f aca="false">(VLOOKUP(C223,$R$3:$W$28,2,0)+VLOOKUP(D223,$Y$2:$AA$14,2,0))*VLOOKUP(D223,$Y$2:$AA$14,3,0)+(VLOOKUP(C223,$R$3:$W$28,2,0)+VLOOKUP(D223,$Y$2:$AA$14,2,0))</f>
        <v>239781.971702115</v>
      </c>
      <c r="I223" s="99" t="n">
        <f aca="false">(H223/E223)-1</f>
        <v>-0.171098364278029</v>
      </c>
      <c r="J223" s="98" t="n">
        <f aca="false">M222</f>
        <v>22.5270869602379</v>
      </c>
      <c r="K223" s="98"/>
      <c r="L223" s="98"/>
      <c r="M223" s="98" t="n">
        <f aca="false">J223*(AVERAGE($AH$3:$AH$17)/12+VLOOKUP(D223,$AJ$3:$AL$14,3,0))+J223</f>
        <v>22.705557216345</v>
      </c>
      <c r="N223" s="99" t="n">
        <f aca="false">(M223/J223)-1</f>
        <v>0.00792247379441857</v>
      </c>
      <c r="O223" s="100" t="n">
        <v>0</v>
      </c>
      <c r="P223" s="101" t="n">
        <f aca="false">IF(ISBLANK(A223),1,0)</f>
        <v>1</v>
      </c>
    </row>
    <row r="224" customFormat="false" ht="12.8" hidden="false" customHeight="false" outlineLevel="0" collapsed="false">
      <c r="A224" s="95"/>
      <c r="B224" s="96" t="n">
        <f aca="false">IF(P224,EDATE(B223,1),(A224/(24*60*60))+DATE(1970,1,1))</f>
        <v>46905</v>
      </c>
      <c r="C224" s="97" t="n">
        <f aca="false">YEAR(B224)</f>
        <v>2028</v>
      </c>
      <c r="D224" s="97" t="n">
        <f aca="false">MONTH(B224)</f>
        <v>6</v>
      </c>
      <c r="E224" s="98" t="n">
        <f aca="false">H223</f>
        <v>239781.971702115</v>
      </c>
      <c r="F224" s="98"/>
      <c r="G224" s="98"/>
      <c r="H224" s="98" t="n">
        <f aca="false">(VLOOKUP(C224,$R$3:$W$28,2,0)+VLOOKUP(D224,$Y$2:$AA$14,2,0))*VLOOKUP(D224,$Y$2:$AA$14,3,0)+(VLOOKUP(C224,$R$3:$W$28,2,0)+VLOOKUP(D224,$Y$2:$AA$14,2,0))</f>
        <v>230640.168007318</v>
      </c>
      <c r="I224" s="99" t="n">
        <f aca="false">(H224/E224)-1</f>
        <v>-0.0381254838714646</v>
      </c>
      <c r="J224" s="98" t="n">
        <f aca="false">M223</f>
        <v>22.705557216345</v>
      </c>
      <c r="K224" s="98"/>
      <c r="L224" s="98"/>
      <c r="M224" s="98" t="n">
        <f aca="false">J224*(AVERAGE($AH$3:$AH$17)/12+VLOOKUP(D224,$AJ$3:$AL$14,3,0))+J224</f>
        <v>22.9528306790214</v>
      </c>
      <c r="N224" s="99" t="n">
        <f aca="false">(M224/J224)-1</f>
        <v>0.0108904379804595</v>
      </c>
      <c r="O224" s="100" t="n">
        <v>0</v>
      </c>
      <c r="P224" s="101" t="n">
        <f aca="false">IF(ISBLANK(A224),1,0)</f>
        <v>1</v>
      </c>
    </row>
    <row r="225" customFormat="false" ht="12.8" hidden="false" customHeight="false" outlineLevel="0" collapsed="false">
      <c r="A225" s="95"/>
      <c r="B225" s="96" t="n">
        <f aca="false">IF(P225,EDATE(B224,1),(A225/(24*60*60))+DATE(1970,1,1))</f>
        <v>46935</v>
      </c>
      <c r="C225" s="97" t="n">
        <f aca="false">YEAR(B225)</f>
        <v>2028</v>
      </c>
      <c r="D225" s="97" t="n">
        <f aca="false">MONTH(B225)</f>
        <v>7</v>
      </c>
      <c r="E225" s="98" t="n">
        <f aca="false">H224</f>
        <v>230640.168007318</v>
      </c>
      <c r="F225" s="98"/>
      <c r="G225" s="98"/>
      <c r="H225" s="98" t="n">
        <f aca="false">(VLOOKUP(C225,$R$3:$W$28,2,0)+VLOOKUP(D225,$Y$2:$AA$14,2,0))*VLOOKUP(D225,$Y$2:$AA$14,3,0)+(VLOOKUP(C225,$R$3:$W$28,2,0)+VLOOKUP(D225,$Y$2:$AA$14,2,0))</f>
        <v>232181.792306964</v>
      </c>
      <c r="I225" s="99" t="n">
        <f aca="false">(H225/E225)-1</f>
        <v>0.00668411020060211</v>
      </c>
      <c r="J225" s="98" t="n">
        <f aca="false">M224</f>
        <v>22.9528306790214</v>
      </c>
      <c r="K225" s="98"/>
      <c r="L225" s="98"/>
      <c r="M225" s="98" t="n">
        <f aca="false">J225*(AVERAGE($AH$3:$AH$17)/12+VLOOKUP(D225,$AJ$3:$AL$14,3,0))+J225</f>
        <v>23.0793642166761</v>
      </c>
      <c r="N225" s="99" t="n">
        <f aca="false">(M225/J225)-1</f>
        <v>0.00551276395596645</v>
      </c>
      <c r="O225" s="100" t="n">
        <v>0</v>
      </c>
      <c r="P225" s="101" t="n">
        <f aca="false">IF(ISBLANK(A225),1,0)</f>
        <v>1</v>
      </c>
    </row>
    <row r="226" customFormat="false" ht="12.8" hidden="false" customHeight="false" outlineLevel="0" collapsed="false">
      <c r="A226" s="95"/>
      <c r="B226" s="96" t="n">
        <f aca="false">IF(P226,EDATE(B225,1),(A226/(24*60*60))+DATE(1970,1,1))</f>
        <v>46966</v>
      </c>
      <c r="C226" s="97" t="n">
        <f aca="false">YEAR(B226)</f>
        <v>2028</v>
      </c>
      <c r="D226" s="97" t="n">
        <f aca="false">MONTH(B226)</f>
        <v>8</v>
      </c>
      <c r="E226" s="98" t="n">
        <f aca="false">H225</f>
        <v>232181.792306964</v>
      </c>
      <c r="F226" s="98"/>
      <c r="G226" s="98"/>
      <c r="H226" s="98" t="n">
        <f aca="false">(VLOOKUP(C226,$R$3:$W$28,2,0)+VLOOKUP(D226,$Y$2:$AA$14,2,0))*VLOOKUP(D226,$Y$2:$AA$14,3,0)+(VLOOKUP(C226,$R$3:$W$28,2,0)+VLOOKUP(D226,$Y$2:$AA$14,2,0))</f>
        <v>271895.302073645</v>
      </c>
      <c r="I226" s="99" t="n">
        <f aca="false">(H226/E226)-1</f>
        <v>0.171044892763064</v>
      </c>
      <c r="J226" s="98" t="n">
        <f aca="false">M225</f>
        <v>23.0793642166761</v>
      </c>
      <c r="K226" s="98"/>
      <c r="L226" s="98"/>
      <c r="M226" s="98" t="n">
        <f aca="false">J226*(AVERAGE($AH$3:$AH$17)/12+VLOOKUP(D226,$AJ$3:$AL$14,3,0))+J226</f>
        <v>23.0107735434313</v>
      </c>
      <c r="N226" s="99" t="n">
        <f aca="false">(M226/J226)-1</f>
        <v>-0.00297194812651203</v>
      </c>
      <c r="O226" s="100" t="n">
        <v>0</v>
      </c>
      <c r="P226" s="101" t="n">
        <f aca="false">IF(ISBLANK(A226),1,0)</f>
        <v>1</v>
      </c>
    </row>
    <row r="227" customFormat="false" ht="12.8" hidden="false" customHeight="false" outlineLevel="0" collapsed="false">
      <c r="A227" s="95"/>
      <c r="B227" s="96" t="n">
        <f aca="false">IF(P227,EDATE(B226,1),(A227/(24*60*60))+DATE(1970,1,1))</f>
        <v>46997</v>
      </c>
      <c r="C227" s="97" t="n">
        <f aca="false">YEAR(B227)</f>
        <v>2028</v>
      </c>
      <c r="D227" s="97" t="n">
        <f aca="false">MONTH(B227)</f>
        <v>9</v>
      </c>
      <c r="E227" s="98" t="n">
        <f aca="false">H226</f>
        <v>271895.302073645</v>
      </c>
      <c r="F227" s="98"/>
      <c r="G227" s="98"/>
      <c r="H227" s="98" t="n">
        <f aca="false">(VLOOKUP(C227,$R$3:$W$28,2,0)+VLOOKUP(D227,$Y$2:$AA$14,2,0))*VLOOKUP(D227,$Y$2:$AA$14,3,0)+(VLOOKUP(C227,$R$3:$W$28,2,0)+VLOOKUP(D227,$Y$2:$AA$14,2,0))</f>
        <v>244355.344935969</v>
      </c>
      <c r="I227" s="99" t="n">
        <f aca="false">(H227/E227)-1</f>
        <v>-0.101288830397727</v>
      </c>
      <c r="J227" s="98" t="n">
        <f aca="false">M226</f>
        <v>23.0107735434313</v>
      </c>
      <c r="K227" s="98"/>
      <c r="L227" s="98"/>
      <c r="M227" s="98" t="n">
        <f aca="false">J227*(AVERAGE($AH$3:$AH$17)/12+VLOOKUP(D227,$AJ$3:$AL$14,3,0))+J227</f>
        <v>23.4983698485833</v>
      </c>
      <c r="N227" s="99" t="n">
        <f aca="false">(M227/J227)-1</f>
        <v>0.0211899136824627</v>
      </c>
      <c r="O227" s="100" t="n">
        <v>0</v>
      </c>
      <c r="P227" s="101" t="n">
        <f aca="false">IF(ISBLANK(A227),1,0)</f>
        <v>1</v>
      </c>
    </row>
    <row r="228" customFormat="false" ht="12.8" hidden="false" customHeight="false" outlineLevel="0" collapsed="false">
      <c r="A228" s="95"/>
      <c r="B228" s="96" t="n">
        <f aca="false">IF(P228,EDATE(B227,1),(A228/(24*60*60))+DATE(1970,1,1))</f>
        <v>47027</v>
      </c>
      <c r="C228" s="97" t="n">
        <f aca="false">YEAR(B228)</f>
        <v>2028</v>
      </c>
      <c r="D228" s="97" t="n">
        <f aca="false">MONTH(B228)</f>
        <v>10</v>
      </c>
      <c r="E228" s="98" t="n">
        <f aca="false">H227</f>
        <v>244355.344935969</v>
      </c>
      <c r="F228" s="98"/>
      <c r="G228" s="98"/>
      <c r="H228" s="98" t="n">
        <f aca="false">(VLOOKUP(C228,$R$3:$W$28,2,0)+VLOOKUP(D228,$Y$2:$AA$14,2,0))*VLOOKUP(D228,$Y$2:$AA$14,3,0)+(VLOOKUP(C228,$R$3:$W$28,2,0)+VLOOKUP(D228,$Y$2:$AA$14,2,0))</f>
        <v>249581.568200025</v>
      </c>
      <c r="I228" s="99" t="n">
        <f aca="false">(H228/E228)-1</f>
        <v>0.0213878000721692</v>
      </c>
      <c r="J228" s="98" t="n">
        <f aca="false">M227</f>
        <v>23.4983698485833</v>
      </c>
      <c r="K228" s="98"/>
      <c r="L228" s="98"/>
      <c r="M228" s="98" t="n">
        <f aca="false">J228*(AVERAGE($AH$3:$AH$17)/12+VLOOKUP(D228,$AJ$3:$AL$14,3,0))+J228</f>
        <v>23.7789433028119</v>
      </c>
      <c r="N228" s="99" t="n">
        <f aca="false">(M228/J228)-1</f>
        <v>0.0119401241888921</v>
      </c>
      <c r="O228" s="100" t="n">
        <v>0</v>
      </c>
      <c r="P228" s="101" t="n">
        <f aca="false">IF(ISBLANK(A228),1,0)</f>
        <v>1</v>
      </c>
    </row>
    <row r="229" customFormat="false" ht="12.8" hidden="false" customHeight="false" outlineLevel="0" collapsed="false">
      <c r="A229" s="95"/>
      <c r="B229" s="96" t="n">
        <f aca="false">IF(P229,EDATE(B228,1),(A229/(24*60*60))+DATE(1970,1,1))</f>
        <v>47058</v>
      </c>
      <c r="C229" s="97" t="n">
        <f aca="false">YEAR(B229)</f>
        <v>2028</v>
      </c>
      <c r="D229" s="97" t="n">
        <f aca="false">MONTH(B229)</f>
        <v>11</v>
      </c>
      <c r="E229" s="98" t="n">
        <f aca="false">H228</f>
        <v>249581.568200025</v>
      </c>
      <c r="F229" s="98"/>
      <c r="G229" s="98"/>
      <c r="H229" s="98" t="n">
        <f aca="false">(VLOOKUP(C229,$R$3:$W$28,2,0)+VLOOKUP(D229,$Y$2:$AA$14,2,0))*VLOOKUP(D229,$Y$2:$AA$14,3,0)+(VLOOKUP(C229,$R$3:$W$28,2,0)+VLOOKUP(D229,$Y$2:$AA$14,2,0))</f>
        <v>309740.993316625</v>
      </c>
      <c r="I229" s="99" t="n">
        <f aca="false">(H229/E229)-1</f>
        <v>0.241041137574654</v>
      </c>
      <c r="J229" s="98" t="n">
        <f aca="false">M228</f>
        <v>23.7789433028119</v>
      </c>
      <c r="K229" s="98"/>
      <c r="L229" s="98"/>
      <c r="M229" s="98" t="n">
        <f aca="false">J229*(AVERAGE($AH$3:$AH$17)/12+VLOOKUP(D229,$AJ$3:$AL$14,3,0))+J229</f>
        <v>23.8737830513308</v>
      </c>
      <c r="N229" s="99" t="n">
        <f aca="false">(M229/J229)-1</f>
        <v>0.00398839205389301</v>
      </c>
      <c r="O229" s="100" t="n">
        <v>0</v>
      </c>
      <c r="P229" s="101" t="n">
        <f aca="false">IF(ISBLANK(A229),1,0)</f>
        <v>1</v>
      </c>
    </row>
    <row r="230" customFormat="false" ht="12.8" hidden="false" customHeight="false" outlineLevel="0" collapsed="false">
      <c r="A230" s="95"/>
      <c r="B230" s="96" t="n">
        <f aca="false">IF(P230,EDATE(B229,1),(A230/(24*60*60))+DATE(1970,1,1))</f>
        <v>47088</v>
      </c>
      <c r="C230" s="97" t="n">
        <f aca="false">YEAR(B230)</f>
        <v>2028</v>
      </c>
      <c r="D230" s="97" t="n">
        <f aca="false">MONTH(B230)</f>
        <v>12</v>
      </c>
      <c r="E230" s="98" t="n">
        <f aca="false">H229</f>
        <v>309740.993316625</v>
      </c>
      <c r="F230" s="98"/>
      <c r="G230" s="98"/>
      <c r="H230" s="98" t="n">
        <f aca="false">(VLOOKUP(C230,$R$3:$W$28,2,0)+VLOOKUP(D230,$Y$2:$AA$14,2,0))*VLOOKUP(D230,$Y$2:$AA$14,3,0)+(VLOOKUP(C230,$R$3:$W$28,2,0)+VLOOKUP(D230,$Y$2:$AA$14,2,0))</f>
        <v>289731.801314461</v>
      </c>
      <c r="I230" s="99" t="n">
        <f aca="false">(H230/E230)-1</f>
        <v>-0.0645997540974839</v>
      </c>
      <c r="J230" s="98" t="n">
        <f aca="false">M229</f>
        <v>23.8737830513308</v>
      </c>
      <c r="K230" s="98"/>
      <c r="L230" s="98"/>
      <c r="M230" s="98" t="n">
        <f aca="false">J230*(AVERAGE($AH$3:$AH$17)/12+VLOOKUP(D230,$AJ$3:$AL$14,3,0))+J230</f>
        <v>24.0766692678372</v>
      </c>
      <c r="N230" s="99" t="n">
        <f aca="false">(M230/J230)-1</f>
        <v>0.00849828517207407</v>
      </c>
      <c r="O230" s="100" t="n">
        <v>0</v>
      </c>
      <c r="P230" s="101" t="n">
        <f aca="false">IF(ISBLANK(A230),1,0)</f>
        <v>1</v>
      </c>
    </row>
    <row r="231" customFormat="false" ht="12.8" hidden="false" customHeight="false" outlineLevel="0" collapsed="false">
      <c r="A231" s="95"/>
      <c r="B231" s="96" t="n">
        <f aca="false">IF(P231,EDATE(B230,1),(A231/(24*60*60))+DATE(1970,1,1))</f>
        <v>47119</v>
      </c>
      <c r="C231" s="97" t="n">
        <f aca="false">YEAR(B231)</f>
        <v>2029</v>
      </c>
      <c r="D231" s="97" t="n">
        <f aca="false">MONTH(B231)</f>
        <v>1</v>
      </c>
      <c r="E231" s="98" t="n">
        <f aca="false">H230</f>
        <v>289731.801314461</v>
      </c>
      <c r="F231" s="98"/>
      <c r="G231" s="98"/>
      <c r="H231" s="98" t="n">
        <f aca="false">(VLOOKUP(C231,$R$3:$W$28,2,0)+VLOOKUP(D231,$Y$2:$AA$14,2,0))*VLOOKUP(D231,$Y$2:$AA$14,3,0)+(VLOOKUP(C231,$R$3:$W$28,2,0)+VLOOKUP(D231,$Y$2:$AA$14,2,0))</f>
        <v>288132.003690986</v>
      </c>
      <c r="I231" s="99" t="n">
        <f aca="false">(H231/E231)-1</f>
        <v>-0.0055216500785108</v>
      </c>
      <c r="J231" s="98" t="n">
        <f aca="false">M230</f>
        <v>24.0766692678372</v>
      </c>
      <c r="K231" s="98"/>
      <c r="L231" s="98"/>
      <c r="M231" s="98" t="n">
        <f aca="false">J231*(AVERAGE($AH$3:$AH$17)/12+VLOOKUP(D231,$AJ$3:$AL$14,3,0))+J231</f>
        <v>23.8262551145538</v>
      </c>
      <c r="N231" s="99" t="n">
        <f aca="false">(M231/J231)-1</f>
        <v>-0.0104006974759545</v>
      </c>
      <c r="O231" s="100" t="n">
        <v>0</v>
      </c>
      <c r="P231" s="101" t="n">
        <f aca="false">IF(ISBLANK(A231),1,0)</f>
        <v>1</v>
      </c>
    </row>
    <row r="232" customFormat="false" ht="12.8" hidden="false" customHeight="false" outlineLevel="0" collapsed="false">
      <c r="A232" s="95"/>
      <c r="B232" s="96" t="n">
        <f aca="false">IF(P232,EDATE(B231,1),(A232/(24*60*60))+DATE(1970,1,1))</f>
        <v>47150</v>
      </c>
      <c r="C232" s="97" t="n">
        <f aca="false">YEAR(B232)</f>
        <v>2029</v>
      </c>
      <c r="D232" s="97" t="n">
        <f aca="false">MONTH(B232)</f>
        <v>2</v>
      </c>
      <c r="E232" s="98" t="n">
        <f aca="false">H231</f>
        <v>288132.003690986</v>
      </c>
      <c r="F232" s="98"/>
      <c r="G232" s="98"/>
      <c r="H232" s="98" t="n">
        <f aca="false">(VLOOKUP(C232,$R$3:$W$28,2,0)+VLOOKUP(D232,$Y$2:$AA$14,2,0))*VLOOKUP(D232,$Y$2:$AA$14,3,0)+(VLOOKUP(C232,$R$3:$W$28,2,0)+VLOOKUP(D232,$Y$2:$AA$14,2,0))</f>
        <v>326349.763423626</v>
      </c>
      <c r="I232" s="99" t="n">
        <f aca="false">(H232/E232)-1</f>
        <v>0.132639759704124</v>
      </c>
      <c r="J232" s="98" t="n">
        <f aca="false">M231</f>
        <v>23.8262551145538</v>
      </c>
      <c r="K232" s="98"/>
      <c r="L232" s="98"/>
      <c r="M232" s="98" t="n">
        <f aca="false">J232*(AVERAGE($AH$3:$AH$17)/12+VLOOKUP(D232,$AJ$3:$AL$14,3,0))+J232</f>
        <v>23.8324552686356</v>
      </c>
      <c r="N232" s="99" t="n">
        <f aca="false">(M232/J232)-1</f>
        <v>0.000260223608450572</v>
      </c>
      <c r="O232" s="100" t="n">
        <v>0</v>
      </c>
      <c r="P232" s="101" t="n">
        <f aca="false">IF(ISBLANK(A232),1,0)</f>
        <v>1</v>
      </c>
    </row>
    <row r="233" customFormat="false" ht="12.8" hidden="false" customHeight="false" outlineLevel="0" collapsed="false">
      <c r="A233" s="95"/>
      <c r="B233" s="96" t="n">
        <f aca="false">IF(P233,EDATE(B232,1),(A233/(24*60*60))+DATE(1970,1,1))</f>
        <v>47178</v>
      </c>
      <c r="C233" s="97" t="n">
        <f aca="false">YEAR(B233)</f>
        <v>2029</v>
      </c>
      <c r="D233" s="97" t="n">
        <f aca="false">MONTH(B233)</f>
        <v>3</v>
      </c>
      <c r="E233" s="98" t="n">
        <f aca="false">H232</f>
        <v>326349.763423626</v>
      </c>
      <c r="F233" s="98"/>
      <c r="G233" s="98"/>
      <c r="H233" s="98" t="n">
        <f aca="false">(VLOOKUP(C233,$R$3:$W$28,2,0)+VLOOKUP(D233,$Y$2:$AA$14,2,0))*VLOOKUP(D233,$Y$2:$AA$14,3,0)+(VLOOKUP(C233,$R$3:$W$28,2,0)+VLOOKUP(D233,$Y$2:$AA$14,2,0))</f>
        <v>254200.256745481</v>
      </c>
      <c r="I233" s="99" t="n">
        <f aca="false">(H233/E233)-1</f>
        <v>-0.221080309424001</v>
      </c>
      <c r="J233" s="98" t="n">
        <f aca="false">M232</f>
        <v>23.8324552686356</v>
      </c>
      <c r="K233" s="98"/>
      <c r="L233" s="98"/>
      <c r="M233" s="98" t="n">
        <f aca="false">J233*(AVERAGE($AH$3:$AH$17)/12+VLOOKUP(D233,$AJ$3:$AL$14,3,0))+J233</f>
        <v>23.4655336174338</v>
      </c>
      <c r="N233" s="99" t="n">
        <f aca="false">(M233/J233)-1</f>
        <v>-0.0153958812495765</v>
      </c>
      <c r="O233" s="100" t="n">
        <v>0</v>
      </c>
      <c r="P233" s="101" t="n">
        <f aca="false">IF(ISBLANK(A233),1,0)</f>
        <v>1</v>
      </c>
    </row>
    <row r="234" customFormat="false" ht="12.8" hidden="false" customHeight="false" outlineLevel="0" collapsed="false">
      <c r="A234" s="95"/>
      <c r="B234" s="96" t="n">
        <f aca="false">IF(P234,EDATE(B233,1),(A234/(24*60*60))+DATE(1970,1,1))</f>
        <v>47209</v>
      </c>
      <c r="C234" s="97" t="n">
        <f aca="false">YEAR(B234)</f>
        <v>2029</v>
      </c>
      <c r="D234" s="97" t="n">
        <f aca="false">MONTH(B234)</f>
        <v>4</v>
      </c>
      <c r="E234" s="98" t="n">
        <f aca="false">H233</f>
        <v>254200.256745481</v>
      </c>
      <c r="F234" s="98"/>
      <c r="G234" s="98"/>
      <c r="H234" s="98" t="n">
        <f aca="false">(VLOOKUP(C234,$R$3:$W$28,2,0)+VLOOKUP(D234,$Y$2:$AA$14,2,0))*VLOOKUP(D234,$Y$2:$AA$14,3,0)+(VLOOKUP(C234,$R$3:$W$28,2,0)+VLOOKUP(D234,$Y$2:$AA$14,2,0))</f>
        <v>353221.101624276</v>
      </c>
      <c r="I234" s="99" t="n">
        <f aca="false">(H234/E234)-1</f>
        <v>0.389538728821742</v>
      </c>
      <c r="J234" s="98" t="n">
        <f aca="false">M233</f>
        <v>23.4655336174338</v>
      </c>
      <c r="K234" s="98"/>
      <c r="L234" s="98"/>
      <c r="M234" s="98" t="n">
        <f aca="false">J234*(AVERAGE($AH$3:$AH$17)/12+VLOOKUP(D234,$AJ$3:$AL$14,3,0))+J234</f>
        <v>23.3829873567222</v>
      </c>
      <c r="N234" s="99" t="n">
        <f aca="false">(M234/J234)-1</f>
        <v>-0.00351776618667166</v>
      </c>
      <c r="O234" s="100" t="n">
        <v>0</v>
      </c>
      <c r="P234" s="101" t="n">
        <f aca="false">IF(ISBLANK(A234),1,0)</f>
        <v>1</v>
      </c>
    </row>
    <row r="235" customFormat="false" ht="12.8" hidden="false" customHeight="false" outlineLevel="0" collapsed="false">
      <c r="A235" s="95"/>
      <c r="B235" s="96" t="n">
        <f aca="false">IF(P235,EDATE(B234,1),(A235/(24*60*60))+DATE(1970,1,1))</f>
        <v>47239</v>
      </c>
      <c r="C235" s="97" t="n">
        <f aca="false">YEAR(B235)</f>
        <v>2029</v>
      </c>
      <c r="D235" s="97" t="n">
        <f aca="false">MONTH(B235)</f>
        <v>5</v>
      </c>
      <c r="E235" s="98" t="n">
        <f aca="false">H234</f>
        <v>353221.101624276</v>
      </c>
      <c r="F235" s="98"/>
      <c r="G235" s="98"/>
      <c r="H235" s="98" t="n">
        <f aca="false">(VLOOKUP(C235,$R$3:$W$28,2,0)+VLOOKUP(D235,$Y$2:$AA$14,2,0))*VLOOKUP(D235,$Y$2:$AA$14,3,0)+(VLOOKUP(C235,$R$3:$W$28,2,0)+VLOOKUP(D235,$Y$2:$AA$14,2,0))</f>
        <v>293051.135174803</v>
      </c>
      <c r="I235" s="99" t="n">
        <f aca="false">(H235/E235)-1</f>
        <v>-0.170346466201434</v>
      </c>
      <c r="J235" s="98" t="n">
        <f aca="false">M234</f>
        <v>23.3829873567222</v>
      </c>
      <c r="K235" s="98"/>
      <c r="L235" s="98"/>
      <c r="M235" s="98" t="n">
        <f aca="false">J235*(AVERAGE($AH$3:$AH$17)/12+VLOOKUP(D235,$AJ$3:$AL$14,3,0))+J235</f>
        <v>23.5682384612911</v>
      </c>
      <c r="N235" s="99" t="n">
        <f aca="false">(M235/J235)-1</f>
        <v>0.00792247379441857</v>
      </c>
      <c r="O235" s="100" t="n">
        <v>0</v>
      </c>
      <c r="P235" s="101" t="n">
        <f aca="false">IF(ISBLANK(A235),1,0)</f>
        <v>1</v>
      </c>
    </row>
    <row r="236" customFormat="false" ht="12.8" hidden="false" customHeight="false" outlineLevel="0" collapsed="false">
      <c r="A236" s="95"/>
      <c r="B236" s="96" t="n">
        <f aca="false">IF(P236,EDATE(B235,1),(A236/(24*60*60))+DATE(1970,1,1))</f>
        <v>47270</v>
      </c>
      <c r="C236" s="97" t="n">
        <f aca="false">YEAR(B236)</f>
        <v>2029</v>
      </c>
      <c r="D236" s="97" t="n">
        <f aca="false">MONTH(B236)</f>
        <v>6</v>
      </c>
      <c r="E236" s="98" t="n">
        <f aca="false">H235</f>
        <v>293051.135174803</v>
      </c>
      <c r="F236" s="98"/>
      <c r="G236" s="98"/>
      <c r="H236" s="98" t="n">
        <f aca="false">(VLOOKUP(C236,$R$3:$W$28,2,0)+VLOOKUP(D236,$Y$2:$AA$14,2,0))*VLOOKUP(D236,$Y$2:$AA$14,3,0)+(VLOOKUP(C236,$R$3:$W$28,2,0)+VLOOKUP(D236,$Y$2:$AA$14,2,0))</f>
        <v>282247.917469574</v>
      </c>
      <c r="I236" s="99" t="n">
        <f aca="false">(H236/E236)-1</f>
        <v>-0.0368646164731127</v>
      </c>
      <c r="J236" s="98" t="n">
        <f aca="false">M235</f>
        <v>23.5682384612911</v>
      </c>
      <c r="K236" s="98"/>
      <c r="L236" s="98"/>
      <c r="M236" s="98" t="n">
        <f aca="false">J236*(AVERAGE($AH$3:$AH$17)/12+VLOOKUP(D236,$AJ$3:$AL$14,3,0))+J236</f>
        <v>23.8249069005624</v>
      </c>
      <c r="N236" s="99" t="n">
        <f aca="false">(M236/J236)-1</f>
        <v>0.0108904379804595</v>
      </c>
      <c r="O236" s="100" t="n">
        <v>0</v>
      </c>
      <c r="P236" s="101" t="n">
        <f aca="false">IF(ISBLANK(A236),1,0)</f>
        <v>1</v>
      </c>
    </row>
    <row r="237" customFormat="false" ht="12.8" hidden="false" customHeight="false" outlineLevel="0" collapsed="false">
      <c r="A237" s="95"/>
      <c r="B237" s="96" t="n">
        <f aca="false">IF(P237,EDATE(B236,1),(A237/(24*60*60))+DATE(1970,1,1))</f>
        <v>47300</v>
      </c>
      <c r="C237" s="97" t="n">
        <f aca="false">YEAR(B237)</f>
        <v>2029</v>
      </c>
      <c r="D237" s="97" t="n">
        <f aca="false">MONTH(B237)</f>
        <v>7</v>
      </c>
      <c r="E237" s="98" t="n">
        <f aca="false">H236</f>
        <v>282247.917469574</v>
      </c>
      <c r="F237" s="98"/>
      <c r="G237" s="98"/>
      <c r="H237" s="98" t="n">
        <f aca="false">(VLOOKUP(C237,$R$3:$W$28,2,0)+VLOOKUP(D237,$Y$2:$AA$14,2,0))*VLOOKUP(D237,$Y$2:$AA$14,3,0)+(VLOOKUP(C237,$R$3:$W$28,2,0)+VLOOKUP(D237,$Y$2:$AA$14,2,0))</f>
        <v>284433.351313393</v>
      </c>
      <c r="I237" s="99" t="n">
        <f aca="false">(H237/E237)-1</f>
        <v>0.00774295825957627</v>
      </c>
      <c r="J237" s="98" t="n">
        <f aca="false">M236</f>
        <v>23.8249069005624</v>
      </c>
      <c r="K237" s="98"/>
      <c r="L237" s="98"/>
      <c r="M237" s="98" t="n">
        <f aca="false">J237*(AVERAGE($AH$3:$AH$17)/12+VLOOKUP(D237,$AJ$3:$AL$14,3,0))+J237</f>
        <v>23.9562479885781</v>
      </c>
      <c r="N237" s="99" t="n">
        <f aca="false">(M237/J237)-1</f>
        <v>0.00551276395596645</v>
      </c>
      <c r="O237" s="100" t="n">
        <v>0</v>
      </c>
      <c r="P237" s="101" t="n">
        <f aca="false">IF(ISBLANK(A237),1,0)</f>
        <v>1</v>
      </c>
    </row>
    <row r="238" customFormat="false" ht="12.8" hidden="false" customHeight="false" outlineLevel="0" collapsed="false">
      <c r="A238" s="95"/>
      <c r="B238" s="96" t="n">
        <f aca="false">IF(P238,EDATE(B237,1),(A238/(24*60*60))+DATE(1970,1,1))</f>
        <v>47331</v>
      </c>
      <c r="C238" s="97" t="n">
        <f aca="false">YEAR(B238)</f>
        <v>2029</v>
      </c>
      <c r="D238" s="97" t="n">
        <f aca="false">MONTH(B238)</f>
        <v>8</v>
      </c>
      <c r="E238" s="98" t="n">
        <f aca="false">H237</f>
        <v>284433.351313393</v>
      </c>
      <c r="F238" s="98"/>
      <c r="G238" s="98"/>
      <c r="H238" s="98" t="n">
        <f aca="false">(VLOOKUP(C238,$R$3:$W$28,2,0)+VLOOKUP(D238,$Y$2:$AA$14,2,0))*VLOOKUP(D238,$Y$2:$AA$14,3,0)+(VLOOKUP(C238,$R$3:$W$28,2,0)+VLOOKUP(D238,$Y$2:$AA$14,2,0))</f>
        <v>332751.157578044</v>
      </c>
      <c r="I238" s="99" t="n">
        <f aca="false">(H238/E238)-1</f>
        <v>0.169873912610951</v>
      </c>
      <c r="J238" s="98" t="n">
        <f aca="false">M237</f>
        <v>23.9562479885781</v>
      </c>
      <c r="K238" s="98"/>
      <c r="L238" s="98"/>
      <c r="M238" s="98" t="n">
        <f aca="false">J238*(AVERAGE($AH$3:$AH$17)/12+VLOOKUP(D238,$AJ$3:$AL$14,3,0))+J238</f>
        <v>23.8850512622502</v>
      </c>
      <c r="N238" s="99" t="n">
        <f aca="false">(M238/J238)-1</f>
        <v>-0.00297194812651203</v>
      </c>
      <c r="O238" s="100" t="n">
        <v>0</v>
      </c>
      <c r="P238" s="101" t="n">
        <f aca="false">IF(ISBLANK(A238),1,0)</f>
        <v>1</v>
      </c>
    </row>
    <row r="239" customFormat="false" ht="12.8" hidden="false" customHeight="false" outlineLevel="0" collapsed="false">
      <c r="A239" s="95"/>
      <c r="B239" s="96" t="n">
        <f aca="false">IF(P239,EDATE(B238,1),(A239/(24*60*60))+DATE(1970,1,1))</f>
        <v>47362</v>
      </c>
      <c r="C239" s="97" t="n">
        <f aca="false">YEAR(B239)</f>
        <v>2029</v>
      </c>
      <c r="D239" s="97" t="n">
        <f aca="false">MONTH(B239)</f>
        <v>9</v>
      </c>
      <c r="E239" s="98" t="n">
        <f aca="false">H238</f>
        <v>332751.157578044</v>
      </c>
      <c r="F239" s="98"/>
      <c r="G239" s="98"/>
      <c r="H239" s="98" t="n">
        <f aca="false">(VLOOKUP(C239,$R$3:$W$28,2,0)+VLOOKUP(D239,$Y$2:$AA$14,2,0))*VLOOKUP(D239,$Y$2:$AA$14,3,0)+(VLOOKUP(C239,$R$3:$W$28,2,0)+VLOOKUP(D239,$Y$2:$AA$14,2,0))</f>
        <v>299170.766514117</v>
      </c>
      <c r="I239" s="99" t="n">
        <f aca="false">(H239/E239)-1</f>
        <v>-0.10091742823179</v>
      </c>
      <c r="J239" s="98" t="n">
        <f aca="false">M238</f>
        <v>23.8850512622502</v>
      </c>
      <c r="K239" s="98"/>
      <c r="L239" s="98"/>
      <c r="M239" s="98" t="n">
        <f aca="false">J239*(AVERAGE($AH$3:$AH$17)/12+VLOOKUP(D239,$AJ$3:$AL$14,3,0))+J239</f>
        <v>24.3911734367985</v>
      </c>
      <c r="N239" s="99" t="n">
        <f aca="false">(M239/J239)-1</f>
        <v>0.0211899136824627</v>
      </c>
      <c r="O239" s="100" t="n">
        <v>0</v>
      </c>
      <c r="P239" s="101" t="n">
        <f aca="false">IF(ISBLANK(A239),1,0)</f>
        <v>1</v>
      </c>
    </row>
    <row r="240" customFormat="false" ht="12.8" hidden="false" customHeight="false" outlineLevel="0" collapsed="false">
      <c r="A240" s="95"/>
      <c r="B240" s="96" t="n">
        <f aca="false">IF(P240,EDATE(B239,1),(A240/(24*60*60))+DATE(1970,1,1))</f>
        <v>47392</v>
      </c>
      <c r="C240" s="97" t="n">
        <f aca="false">YEAR(B240)</f>
        <v>2029</v>
      </c>
      <c r="D240" s="97" t="n">
        <f aca="false">MONTH(B240)</f>
        <v>10</v>
      </c>
      <c r="E240" s="98" t="n">
        <f aca="false">H239</f>
        <v>299170.766514117</v>
      </c>
      <c r="F240" s="98"/>
      <c r="G240" s="98"/>
      <c r="H240" s="98" t="n">
        <f aca="false">(VLOOKUP(C240,$R$3:$W$28,2,0)+VLOOKUP(D240,$Y$2:$AA$14,2,0))*VLOOKUP(D240,$Y$2:$AA$14,3,0)+(VLOOKUP(C240,$R$3:$W$28,2,0)+VLOOKUP(D240,$Y$2:$AA$14,2,0))</f>
        <v>305603.835582029</v>
      </c>
      <c r="I240" s="99" t="n">
        <f aca="false">(H240/E240)-1</f>
        <v>0.0215030002525627</v>
      </c>
      <c r="J240" s="98" t="n">
        <f aca="false">M239</f>
        <v>24.3911734367985</v>
      </c>
      <c r="K240" s="98"/>
      <c r="L240" s="98"/>
      <c r="M240" s="98" t="n">
        <f aca="false">J240*(AVERAGE($AH$3:$AH$17)/12+VLOOKUP(D240,$AJ$3:$AL$14,3,0))+J240</f>
        <v>24.6824070767467</v>
      </c>
      <c r="N240" s="99" t="n">
        <f aca="false">(M240/J240)-1</f>
        <v>0.0119401241888921</v>
      </c>
      <c r="O240" s="100" t="n">
        <v>0</v>
      </c>
      <c r="P240" s="101" t="n">
        <f aca="false">IF(ISBLANK(A240),1,0)</f>
        <v>1</v>
      </c>
    </row>
    <row r="241" customFormat="false" ht="12.8" hidden="false" customHeight="false" outlineLevel="0" collapsed="false">
      <c r="A241" s="95"/>
      <c r="B241" s="96" t="n">
        <f aca="false">IF(P241,EDATE(B240,1),(A241/(24*60*60))+DATE(1970,1,1))</f>
        <v>47423</v>
      </c>
      <c r="C241" s="97" t="n">
        <f aca="false">YEAR(B241)</f>
        <v>2029</v>
      </c>
      <c r="D241" s="97" t="n">
        <f aca="false">MONTH(B241)</f>
        <v>11</v>
      </c>
      <c r="E241" s="98" t="n">
        <f aca="false">H240</f>
        <v>305603.835582029</v>
      </c>
      <c r="F241" s="98"/>
      <c r="G241" s="98"/>
      <c r="H241" s="98" t="n">
        <f aca="false">(VLOOKUP(C241,$R$3:$W$28,2,0)+VLOOKUP(D241,$Y$2:$AA$14,2,0))*VLOOKUP(D241,$Y$2:$AA$14,3,0)+(VLOOKUP(C241,$R$3:$W$28,2,0)+VLOOKUP(D241,$Y$2:$AA$14,2,0))</f>
        <v>378204.090859228</v>
      </c>
      <c r="I241" s="99" t="n">
        <f aca="false">(H241/E241)-1</f>
        <v>0.23756329870314</v>
      </c>
      <c r="J241" s="98" t="n">
        <f aca="false">M240</f>
        <v>24.6824070767467</v>
      </c>
      <c r="K241" s="98"/>
      <c r="L241" s="98"/>
      <c r="M241" s="98" t="n">
        <f aca="false">J241*(AVERAGE($AH$3:$AH$17)/12+VLOOKUP(D241,$AJ$3:$AL$14,3,0))+J241</f>
        <v>24.7808501930025</v>
      </c>
      <c r="N241" s="99" t="n">
        <f aca="false">(M241/J241)-1</f>
        <v>0.00398839205389301</v>
      </c>
      <c r="O241" s="100" t="n">
        <v>0</v>
      </c>
      <c r="P241" s="101" t="n">
        <f aca="false">IF(ISBLANK(A241),1,0)</f>
        <v>1</v>
      </c>
    </row>
    <row r="242" customFormat="false" ht="12.8" hidden="false" customHeight="false" outlineLevel="0" collapsed="false">
      <c r="A242" s="95"/>
      <c r="B242" s="96" t="n">
        <f aca="false">IF(P242,EDATE(B241,1),(A242/(24*60*60))+DATE(1970,1,1))</f>
        <v>47453</v>
      </c>
      <c r="C242" s="97" t="n">
        <f aca="false">YEAR(B242)</f>
        <v>2029</v>
      </c>
      <c r="D242" s="97" t="n">
        <f aca="false">MONTH(B242)</f>
        <v>12</v>
      </c>
      <c r="E242" s="98" t="n">
        <f aca="false">H241</f>
        <v>378204.090859228</v>
      </c>
      <c r="F242" s="98"/>
      <c r="G242" s="98"/>
      <c r="H242" s="98" t="n">
        <f aca="false">(VLOOKUP(C242,$R$3:$W$28,2,0)+VLOOKUP(D242,$Y$2:$AA$14,2,0))*VLOOKUP(D242,$Y$2:$AA$14,3,0)+(VLOOKUP(C242,$R$3:$W$28,2,0)+VLOOKUP(D242,$Y$2:$AA$14,2,0))</f>
        <v>353098.118673616</v>
      </c>
      <c r="I242" s="99" t="n">
        <f aca="false">(H242/E242)-1</f>
        <v>-0.0663820746321773</v>
      </c>
      <c r="J242" s="98" t="n">
        <f aca="false">M241</f>
        <v>24.7808501930025</v>
      </c>
      <c r="K242" s="98"/>
      <c r="L242" s="98"/>
      <c r="M242" s="98" t="n">
        <f aca="false">J242*(AVERAGE($AH$3:$AH$17)/12+VLOOKUP(D242,$AJ$3:$AL$14,3,0))+J242</f>
        <v>24.9914449247491</v>
      </c>
      <c r="N242" s="99" t="n">
        <f aca="false">(M242/J242)-1</f>
        <v>0.00849828517207407</v>
      </c>
      <c r="O242" s="100" t="n">
        <v>0</v>
      </c>
      <c r="P242" s="101" t="n">
        <f aca="false">IF(ISBLANK(A242),1,0)</f>
        <v>1</v>
      </c>
    </row>
    <row r="243" customFormat="false" ht="12.8" hidden="false" customHeight="false" outlineLevel="0" collapsed="false">
      <c r="A243" s="95"/>
      <c r="B243" s="96" t="n">
        <f aca="false">IF(P243,EDATE(B242,1),(A243/(24*60*60))+DATE(1970,1,1))</f>
        <v>47484</v>
      </c>
      <c r="C243" s="97" t="n">
        <f aca="false">YEAR(B243)</f>
        <v>2030</v>
      </c>
      <c r="D243" s="97" t="n">
        <f aca="false">MONTH(B243)</f>
        <v>1</v>
      </c>
      <c r="E243" s="98" t="n">
        <f aca="false">H242</f>
        <v>353098.118673616</v>
      </c>
      <c r="F243" s="98"/>
      <c r="G243" s="98"/>
      <c r="H243" s="98" t="n">
        <f aca="false">(VLOOKUP(C243,$R$3:$W$28,2,0)+VLOOKUP(D243,$Y$2:$AA$14,2,0))*VLOOKUP(D243,$Y$2:$AA$14,3,0)+(VLOOKUP(C243,$R$3:$W$28,2,0)+VLOOKUP(D243,$Y$2:$AA$14,2,0))</f>
        <v>346497.530012635</v>
      </c>
      <c r="I243" s="99" t="n">
        <f aca="false">(H243/E243)-1</f>
        <v>-0.0186933555063279</v>
      </c>
      <c r="J243" s="98" t="n">
        <f aca="false">M242</f>
        <v>24.9914449247491</v>
      </c>
      <c r="K243" s="98"/>
      <c r="L243" s="98"/>
      <c r="M243" s="98" t="n">
        <f aca="false">J243*(AVERAGE($AH$3:$AH$17)/12+VLOOKUP(D243,$AJ$3:$AL$14,3,0))+J243</f>
        <v>24.7315164665998</v>
      </c>
      <c r="N243" s="99" t="n">
        <f aca="false">(M243/J243)-1</f>
        <v>-0.0104006974759546</v>
      </c>
      <c r="O243" s="100" t="n">
        <v>0</v>
      </c>
      <c r="P243" s="101" t="n">
        <f aca="false">IF(ISBLANK(A243),1,0)</f>
        <v>1</v>
      </c>
    </row>
    <row r="244" customFormat="false" ht="12.8" hidden="false" customHeight="false" outlineLevel="0" collapsed="false">
      <c r="A244" s="95"/>
      <c r="B244" s="96" t="n">
        <f aca="false">IF(P244,EDATE(B243,1),(A244/(24*60*60))+DATE(1970,1,1))</f>
        <v>47515</v>
      </c>
      <c r="C244" s="97" t="n">
        <f aca="false">YEAR(B244)</f>
        <v>2030</v>
      </c>
      <c r="D244" s="97" t="n">
        <f aca="false">MONTH(B244)</f>
        <v>2</v>
      </c>
      <c r="E244" s="98" t="n">
        <f aca="false">H243</f>
        <v>346497.530012635</v>
      </c>
      <c r="F244" s="98"/>
      <c r="G244" s="98"/>
      <c r="H244" s="98" t="n">
        <f aca="false">(VLOOKUP(C244,$R$3:$W$28,2,0)+VLOOKUP(D244,$Y$2:$AA$14,2,0))*VLOOKUP(D244,$Y$2:$AA$14,3,0)+(VLOOKUP(C244,$R$3:$W$28,2,0)+VLOOKUP(D244,$Y$2:$AA$14,2,0))</f>
        <v>392261.471231001</v>
      </c>
      <c r="I244" s="99" t="n">
        <f aca="false">(H244/E244)-1</f>
        <v>0.132075807919028</v>
      </c>
      <c r="J244" s="98" t="n">
        <f aca="false">M243</f>
        <v>24.7315164665998</v>
      </c>
      <c r="K244" s="98"/>
      <c r="L244" s="98"/>
      <c r="M244" s="98" t="n">
        <f aca="false">J244*(AVERAGE($AH$3:$AH$17)/12+VLOOKUP(D244,$AJ$3:$AL$14,3,0))+J244</f>
        <v>24.7379521910572</v>
      </c>
      <c r="N244" s="99" t="n">
        <f aca="false">(M244/J244)-1</f>
        <v>0.000260223608450572</v>
      </c>
      <c r="O244" s="100" t="n">
        <v>0</v>
      </c>
      <c r="P244" s="101" t="n">
        <f aca="false">IF(ISBLANK(A244),1,0)</f>
        <v>1</v>
      </c>
    </row>
    <row r="245" customFormat="false" ht="12.8" hidden="false" customHeight="false" outlineLevel="0" collapsed="false">
      <c r="A245" s="95"/>
      <c r="B245" s="96" t="n">
        <f aca="false">IF(P245,EDATE(B244,1),(A245/(24*60*60))+DATE(1970,1,1))</f>
        <v>47543</v>
      </c>
      <c r="C245" s="97" t="n">
        <f aca="false">YEAR(B245)</f>
        <v>2030</v>
      </c>
      <c r="D245" s="97" t="n">
        <f aca="false">MONTH(B245)</f>
        <v>3</v>
      </c>
      <c r="E245" s="98" t="n">
        <f aca="false">H244</f>
        <v>392261.471231001</v>
      </c>
      <c r="F245" s="98"/>
      <c r="G245" s="98"/>
      <c r="H245" s="98" t="n">
        <f aca="false">(VLOOKUP(C245,$R$3:$W$28,2,0)+VLOOKUP(D245,$Y$2:$AA$14,2,0))*VLOOKUP(D245,$Y$2:$AA$14,3,0)+(VLOOKUP(C245,$R$3:$W$28,2,0)+VLOOKUP(D245,$Y$2:$AA$14,2,0))</f>
        <v>306251.608351667</v>
      </c>
      <c r="I245" s="99" t="n">
        <f aca="false">(H245/E245)-1</f>
        <v>-0.219266660601196</v>
      </c>
      <c r="J245" s="98" t="n">
        <f aca="false">M244</f>
        <v>24.7379521910572</v>
      </c>
      <c r="K245" s="98"/>
      <c r="L245" s="98"/>
      <c r="M245" s="98" t="n">
        <f aca="false">J245*(AVERAGE($AH$3:$AH$17)/12+VLOOKUP(D245,$AJ$3:$AL$14,3,0))+J245</f>
        <v>24.357089616766</v>
      </c>
      <c r="N245" s="99" t="n">
        <f aca="false">(M245/J245)-1</f>
        <v>-0.0153958812495764</v>
      </c>
      <c r="O245" s="100" t="n">
        <v>0</v>
      </c>
      <c r="P245" s="101" t="n">
        <f aca="false">IF(ISBLANK(A245),1,0)</f>
        <v>1</v>
      </c>
    </row>
    <row r="246" customFormat="false" ht="12.8" hidden="false" customHeight="false" outlineLevel="0" collapsed="false">
      <c r="A246" s="95"/>
      <c r="B246" s="96" t="n">
        <f aca="false">IF(P246,EDATE(B245,1),(A246/(24*60*60))+DATE(1970,1,1))</f>
        <v>47574</v>
      </c>
      <c r="C246" s="97" t="n">
        <f aca="false">YEAR(B246)</f>
        <v>2030</v>
      </c>
      <c r="D246" s="97" t="n">
        <f aca="false">MONTH(B246)</f>
        <v>4</v>
      </c>
      <c r="E246" s="98" t="n">
        <f aca="false">H245</f>
        <v>306251.608351667</v>
      </c>
      <c r="F246" s="98"/>
      <c r="G246" s="98"/>
      <c r="H246" s="98" t="n">
        <f aca="false">(VLOOKUP(C246,$R$3:$W$28,2,0)+VLOOKUP(D246,$Y$2:$AA$14,2,0))*VLOOKUP(D246,$Y$2:$AA$14,3,0)+(VLOOKUP(C246,$R$3:$W$28,2,0)+VLOOKUP(D246,$Y$2:$AA$14,2,0))</f>
        <v>424945.408407057</v>
      </c>
      <c r="I246" s="99" t="n">
        <f aca="false">(H246/E246)-1</f>
        <v>0.387569556595094</v>
      </c>
      <c r="J246" s="98" t="n">
        <f aca="false">M245</f>
        <v>24.357089616766</v>
      </c>
      <c r="K246" s="98"/>
      <c r="L246" s="98"/>
      <c r="M246" s="98" t="n">
        <f aca="false">J246*(AVERAGE($AH$3:$AH$17)/12+VLOOKUP(D246,$AJ$3:$AL$14,3,0))+J246</f>
        <v>24.2714070705064</v>
      </c>
      <c r="N246" s="99" t="n">
        <f aca="false">(M246/J246)-1</f>
        <v>-0.00351776618667166</v>
      </c>
      <c r="O246" s="100" t="n">
        <v>0</v>
      </c>
      <c r="P246" s="101" t="n">
        <f aca="false">IF(ISBLANK(A246),1,0)</f>
        <v>1</v>
      </c>
    </row>
    <row r="247" customFormat="false" ht="12.8" hidden="false" customHeight="false" outlineLevel="0" collapsed="false">
      <c r="A247" s="95"/>
      <c r="B247" s="96" t="n">
        <f aca="false">IF(P247,EDATE(B246,1),(A247/(24*60*60))+DATE(1970,1,1))</f>
        <v>47604</v>
      </c>
      <c r="C247" s="97" t="n">
        <f aca="false">YEAR(B247)</f>
        <v>2030</v>
      </c>
      <c r="D247" s="97" t="n">
        <f aca="false">MONTH(B247)</f>
        <v>5</v>
      </c>
      <c r="E247" s="98" t="n">
        <f aca="false">H246</f>
        <v>424945.408407057</v>
      </c>
      <c r="F247" s="98"/>
      <c r="G247" s="98"/>
      <c r="H247" s="98" t="n">
        <f aca="false">(VLOOKUP(C247,$R$3:$W$28,2,0)+VLOOKUP(D247,$Y$2:$AA$14,2,0))*VLOOKUP(D247,$Y$2:$AA$14,3,0)+(VLOOKUP(C247,$R$3:$W$28,2,0)+VLOOKUP(D247,$Y$2:$AA$14,2,0))</f>
        <v>352801.429898576</v>
      </c>
      <c r="I247" s="99" t="n">
        <f aca="false">(H247/E247)-1</f>
        <v>-0.169772345061732</v>
      </c>
      <c r="J247" s="98" t="n">
        <f aca="false">M246</f>
        <v>24.2714070705064</v>
      </c>
      <c r="K247" s="98"/>
      <c r="L247" s="98"/>
      <c r="M247" s="98" t="n">
        <f aca="false">J247*(AVERAGE($AH$3:$AH$17)/12+VLOOKUP(D247,$AJ$3:$AL$14,3,0))+J247</f>
        <v>24.4636966569761</v>
      </c>
      <c r="N247" s="99" t="n">
        <f aca="false">(M247/J247)-1</f>
        <v>0.00792247379441857</v>
      </c>
      <c r="O247" s="100" t="n">
        <v>0</v>
      </c>
      <c r="P247" s="101" t="n">
        <f aca="false">IF(ISBLANK(A247),1,0)</f>
        <v>1</v>
      </c>
    </row>
    <row r="248" customFormat="false" ht="12.8" hidden="false" customHeight="false" outlineLevel="0" collapsed="false">
      <c r="A248" s="95"/>
      <c r="B248" s="96" t="n">
        <f aca="false">IF(P248,EDATE(B247,1),(A248/(24*60*60))+DATE(1970,1,1))</f>
        <v>47635</v>
      </c>
      <c r="C248" s="97" t="n">
        <f aca="false">YEAR(B248)</f>
        <v>2030</v>
      </c>
      <c r="D248" s="97" t="n">
        <f aca="false">MONTH(B248)</f>
        <v>6</v>
      </c>
      <c r="E248" s="98" t="n">
        <f aca="false">H247</f>
        <v>352801.429898576</v>
      </c>
      <c r="F248" s="98"/>
      <c r="G248" s="98"/>
      <c r="H248" s="98" t="n">
        <f aca="false">(VLOOKUP(C248,$R$3:$W$28,2,0)+VLOOKUP(D248,$Y$2:$AA$14,2,0))*VLOOKUP(D248,$Y$2:$AA$14,3,0)+(VLOOKUP(C248,$R$3:$W$28,2,0)+VLOOKUP(D248,$Y$2:$AA$14,2,0))</f>
        <v>340134.657928364</v>
      </c>
      <c r="I248" s="99" t="n">
        <f aca="false">(H248/E248)-1</f>
        <v>-0.0359034031518882</v>
      </c>
      <c r="J248" s="98" t="n">
        <f aca="false">M247</f>
        <v>24.4636966569761</v>
      </c>
      <c r="K248" s="98"/>
      <c r="L248" s="98"/>
      <c r="M248" s="98" t="n">
        <f aca="false">J248*(AVERAGE($AH$3:$AH$17)/12+VLOOKUP(D248,$AJ$3:$AL$14,3,0))+J248</f>
        <v>24.7301170281917</v>
      </c>
      <c r="N248" s="99" t="n">
        <f aca="false">(M248/J248)-1</f>
        <v>0.0108904379804595</v>
      </c>
      <c r="O248" s="100" t="n">
        <v>0</v>
      </c>
      <c r="P248" s="101" t="n">
        <f aca="false">IF(ISBLANK(A248),1,0)</f>
        <v>1</v>
      </c>
    </row>
    <row r="249" customFormat="false" ht="12.8" hidden="false" customHeight="false" outlineLevel="0" collapsed="false">
      <c r="A249" s="95"/>
      <c r="B249" s="96" t="n">
        <f aca="false">IF(P249,EDATE(B248,1),(A249/(24*60*60))+DATE(1970,1,1))</f>
        <v>47665</v>
      </c>
      <c r="C249" s="97" t="n">
        <f aca="false">YEAR(B249)</f>
        <v>2030</v>
      </c>
      <c r="D249" s="97" t="n">
        <f aca="false">MONTH(B249)</f>
        <v>7</v>
      </c>
      <c r="E249" s="98" t="n">
        <f aca="false">H248</f>
        <v>340134.657928364</v>
      </c>
      <c r="F249" s="98"/>
      <c r="G249" s="98"/>
      <c r="H249" s="98" t="n">
        <f aca="false">(VLOOKUP(C249,$R$3:$W$28,2,0)+VLOOKUP(D249,$Y$2:$AA$14,2,0))*VLOOKUP(D249,$Y$2:$AA$14,3,0)+(VLOOKUP(C249,$R$3:$W$28,2,0)+VLOOKUP(D249,$Y$2:$AA$14,2,0))</f>
        <v>343042.23207818</v>
      </c>
      <c r="I249" s="99" t="n">
        <f aca="false">(H249/E249)-1</f>
        <v>0.00854830309714449</v>
      </c>
      <c r="J249" s="98" t="n">
        <f aca="false">M248</f>
        <v>24.7301170281917</v>
      </c>
      <c r="K249" s="98"/>
      <c r="L249" s="98"/>
      <c r="M249" s="98" t="n">
        <f aca="false">J249*(AVERAGE($AH$3:$AH$17)/12+VLOOKUP(D249,$AJ$3:$AL$14,3,0))+J249</f>
        <v>24.8664483259716</v>
      </c>
      <c r="N249" s="99" t="n">
        <f aca="false">(M249/J249)-1</f>
        <v>0.00551276395596645</v>
      </c>
      <c r="O249" s="100" t="n">
        <v>0</v>
      </c>
      <c r="P249" s="101" t="n">
        <f aca="false">IF(ISBLANK(A249),1,0)</f>
        <v>1</v>
      </c>
    </row>
    <row r="250" customFormat="false" ht="12.8" hidden="false" customHeight="false" outlineLevel="0" collapsed="false">
      <c r="A250" s="95"/>
      <c r="B250" s="96" t="n">
        <f aca="false">IF(P250,EDATE(B249,1),(A250/(24*60*60))+DATE(1970,1,1))</f>
        <v>47696</v>
      </c>
      <c r="C250" s="97" t="n">
        <f aca="false">YEAR(B250)</f>
        <v>2030</v>
      </c>
      <c r="D250" s="97" t="n">
        <f aca="false">MONTH(B250)</f>
        <v>8</v>
      </c>
      <c r="E250" s="98" t="n">
        <f aca="false">H249</f>
        <v>343042.23207818</v>
      </c>
      <c r="F250" s="98"/>
      <c r="G250" s="98"/>
      <c r="H250" s="98" t="n">
        <f aca="false">(VLOOKUP(C250,$R$3:$W$28,2,0)+VLOOKUP(D250,$Y$2:$AA$14,2,0))*VLOOKUP(D250,$Y$2:$AA$14,3,0)+(VLOOKUP(C250,$R$3:$W$28,2,0)+VLOOKUP(D250,$Y$2:$AA$14,2,0))</f>
        <v>401011.19894174</v>
      </c>
      <c r="I250" s="99" t="n">
        <f aca="false">(H250/E250)-1</f>
        <v>0.168984927926744</v>
      </c>
      <c r="J250" s="98" t="n">
        <f aca="false">M249</f>
        <v>24.8664483259716</v>
      </c>
      <c r="K250" s="98"/>
      <c r="L250" s="98"/>
      <c r="M250" s="98" t="n">
        <f aca="false">J250*(AVERAGE($AH$3:$AH$17)/12+VLOOKUP(D250,$AJ$3:$AL$14,3,0))+J250</f>
        <v>24.7925465314562</v>
      </c>
      <c r="N250" s="99" t="n">
        <f aca="false">(M250/J250)-1</f>
        <v>-0.00297194812651203</v>
      </c>
      <c r="O250" s="100" t="n">
        <v>0</v>
      </c>
      <c r="P250" s="101" t="n">
        <f aca="false">IF(ISBLANK(A250),1,0)</f>
        <v>1</v>
      </c>
    </row>
    <row r="251" customFormat="false" ht="12.8" hidden="false" customHeight="false" outlineLevel="0" collapsed="false">
      <c r="A251" s="95"/>
      <c r="B251" s="96" t="n">
        <f aca="false">IF(P251,EDATE(B250,1),(A251/(24*60*60))+DATE(1970,1,1))</f>
        <v>47727</v>
      </c>
      <c r="C251" s="97" t="n">
        <f aca="false">YEAR(B251)</f>
        <v>2030</v>
      </c>
      <c r="D251" s="97" t="n">
        <f aca="false">MONTH(B251)</f>
        <v>9</v>
      </c>
      <c r="E251" s="98" t="n">
        <f aca="false">H250</f>
        <v>401011.19894174</v>
      </c>
      <c r="F251" s="98"/>
      <c r="G251" s="98"/>
      <c r="H251" s="98" t="n">
        <f aca="false">(VLOOKUP(C251,$R$3:$W$28,2,0)+VLOOKUP(D251,$Y$2:$AA$14,2,0))*VLOOKUP(D251,$Y$2:$AA$14,3,0)+(VLOOKUP(C251,$R$3:$W$28,2,0)+VLOOKUP(D251,$Y$2:$AA$14,2,0))</f>
        <v>360655.448855364</v>
      </c>
      <c r="I251" s="99" t="n">
        <f aca="false">(H251/E251)-1</f>
        <v>-0.100634970277324</v>
      </c>
      <c r="J251" s="98" t="n">
        <f aca="false">M250</f>
        <v>24.7925465314562</v>
      </c>
      <c r="K251" s="98"/>
      <c r="L251" s="98"/>
      <c r="M251" s="98" t="n">
        <f aca="false">J251*(AVERAGE($AH$3:$AH$17)/12+VLOOKUP(D251,$AJ$3:$AL$14,3,0))+J251</f>
        <v>25.3178984524262</v>
      </c>
      <c r="N251" s="99" t="n">
        <f aca="false">(M251/J251)-1</f>
        <v>0.0211899136824627</v>
      </c>
      <c r="O251" s="100" t="n">
        <v>0</v>
      </c>
      <c r="P251" s="101" t="n">
        <f aca="false">IF(ISBLANK(A251),1,0)</f>
        <v>1</v>
      </c>
    </row>
    <row r="252" customFormat="false" ht="12.8" hidden="false" customHeight="false" outlineLevel="0" collapsed="false">
      <c r="A252" s="95"/>
      <c r="B252" s="96" t="n">
        <f aca="false">IF(P252,EDATE(B251,1),(A252/(24*60*60))+DATE(1970,1,1))</f>
        <v>47757</v>
      </c>
      <c r="C252" s="97" t="n">
        <f aca="false">YEAR(B252)</f>
        <v>2030</v>
      </c>
      <c r="D252" s="97" t="n">
        <f aca="false">MONTH(B252)</f>
        <v>10</v>
      </c>
      <c r="E252" s="98" t="n">
        <f aca="false">H251</f>
        <v>360655.448855364</v>
      </c>
      <c r="F252" s="98"/>
      <c r="G252" s="98"/>
      <c r="H252" s="98" t="n">
        <f aca="false">(VLOOKUP(C252,$R$3:$W$28,2,0)+VLOOKUP(D252,$Y$2:$AA$14,2,0))*VLOOKUP(D252,$Y$2:$AA$14,3,0)+(VLOOKUP(C252,$R$3:$W$28,2,0)+VLOOKUP(D252,$Y$2:$AA$14,2,0))</f>
        <v>368442.197759145</v>
      </c>
      <c r="I252" s="99" t="n">
        <f aca="false">(H252/E252)-1</f>
        <v>0.0215905483432841</v>
      </c>
      <c r="J252" s="98" t="n">
        <f aca="false">M251</f>
        <v>25.3178984524262</v>
      </c>
      <c r="K252" s="98"/>
      <c r="L252" s="98"/>
      <c r="M252" s="98" t="n">
        <f aca="false">J252*(AVERAGE($AH$3:$AH$17)/12+VLOOKUP(D252,$AJ$3:$AL$14,3,0))+J252</f>
        <v>25.6201973041499</v>
      </c>
      <c r="N252" s="99" t="n">
        <f aca="false">(M252/J252)-1</f>
        <v>0.0119401241888921</v>
      </c>
      <c r="O252" s="100" t="n">
        <v>0</v>
      </c>
      <c r="P252" s="101" t="n">
        <f aca="false">IF(ISBLANK(A252),1,0)</f>
        <v>1</v>
      </c>
    </row>
    <row r="253" customFormat="false" ht="12.8" hidden="false" customHeight="false" outlineLevel="0" collapsed="false">
      <c r="A253" s="95"/>
      <c r="B253" s="96" t="n">
        <f aca="false">IF(P253,EDATE(B252,1),(A253/(24*60*60))+DATE(1970,1,1))</f>
        <v>47788</v>
      </c>
      <c r="C253" s="97" t="n">
        <f aca="false">YEAR(B253)</f>
        <v>2030</v>
      </c>
      <c r="D253" s="97" t="n">
        <f aca="false">MONTH(B253)</f>
        <v>11</v>
      </c>
      <c r="E253" s="98" t="n">
        <f aca="false">H252</f>
        <v>368442.197759145</v>
      </c>
      <c r="F253" s="98"/>
      <c r="G253" s="98"/>
      <c r="H253" s="98" t="n">
        <f aca="false">(VLOOKUP(C253,$R$3:$W$28,2,0)+VLOOKUP(D253,$Y$2:$AA$14,2,0))*VLOOKUP(D253,$Y$2:$AA$14,3,0)+(VLOOKUP(C253,$R$3:$W$28,2,0)+VLOOKUP(D253,$Y$2:$AA$14,2,0))</f>
        <v>454996.929139301</v>
      </c>
      <c r="I253" s="99" t="n">
        <f aca="false">(H253/E253)-1</f>
        <v>0.234920787864636</v>
      </c>
      <c r="J253" s="98" t="n">
        <f aca="false">M252</f>
        <v>25.6201973041499</v>
      </c>
      <c r="K253" s="98"/>
      <c r="L253" s="98"/>
      <c r="M253" s="98" t="n">
        <f aca="false">J253*(AVERAGE($AH$3:$AH$17)/12+VLOOKUP(D253,$AJ$3:$AL$14,3,0))+J253</f>
        <v>25.7223806954969</v>
      </c>
      <c r="N253" s="99" t="n">
        <f aca="false">(M253/J253)-1</f>
        <v>0.00398839205389301</v>
      </c>
      <c r="O253" s="100" t="n">
        <v>0</v>
      </c>
      <c r="P253" s="101" t="n">
        <f aca="false">IF(ISBLANK(A253),1,0)</f>
        <v>1</v>
      </c>
    </row>
    <row r="254" customFormat="false" ht="12.8" hidden="false" customHeight="false" outlineLevel="0" collapsed="false">
      <c r="A254" s="95"/>
      <c r="B254" s="96" t="n">
        <f aca="false">IF(P254,EDATE(B253,1),(A254/(24*60*60))+DATE(1970,1,1))</f>
        <v>47818</v>
      </c>
      <c r="C254" s="97" t="n">
        <f aca="false">YEAR(B254)</f>
        <v>2030</v>
      </c>
      <c r="D254" s="97" t="n">
        <f aca="false">MONTH(B254)</f>
        <v>12</v>
      </c>
      <c r="E254" s="102" t="n">
        <f aca="false">H253</f>
        <v>454996.929139301</v>
      </c>
      <c r="F254" s="102"/>
      <c r="G254" s="102"/>
      <c r="H254" s="102" t="n">
        <f aca="false">(VLOOKUP(C254,$R$3:$W$28,2,0)+VLOOKUP(D254,$Y$2:$AA$14,2,0))*VLOOKUP(D254,$Y$2:$AA$14,3,0)+(VLOOKUP(C254,$R$3:$W$28,2,0)+VLOOKUP(D254,$Y$2:$AA$14,2,0))</f>
        <v>424174.063759761</v>
      </c>
      <c r="I254" s="99" t="n">
        <f aca="false">(H254/E254)-1</f>
        <v>-0.067743018481129</v>
      </c>
      <c r="J254" s="102" t="n">
        <f aca="false">M253</f>
        <v>25.7223806954969</v>
      </c>
      <c r="K254" s="102"/>
      <c r="L254" s="102"/>
      <c r="M254" s="102" t="n">
        <f aca="false">J254*(AVERAGE($AH$3:$AH$17)/12+VLOOKUP(D254,$AJ$3:$AL$14,3,0))+J254</f>
        <v>25.9409768219519</v>
      </c>
      <c r="N254" s="99" t="n">
        <f aca="false">(M254/J254)-1</f>
        <v>0.00849828517207385</v>
      </c>
      <c r="O254" s="101" t="n">
        <v>0</v>
      </c>
      <c r="P254" s="101" t="n">
        <f aca="false">IF(ISBLANK(A254),1,0)</f>
        <v>1</v>
      </c>
    </row>
    <row r="255" customFormat="false" ht="12.8" hidden="false" customHeight="false" outlineLevel="0" collapsed="false">
      <c r="A255" s="103"/>
      <c r="B255" s="96" t="n">
        <f aca="false">IF(P255,EDATE(B254,1),(A255/(24*60*60))+DATE(1970,1,1))</f>
        <v>47849</v>
      </c>
      <c r="C255" s="97" t="n">
        <f aca="false">YEAR(B255)</f>
        <v>2031</v>
      </c>
      <c r="D255" s="97" t="n">
        <f aca="false">MONTH(B255)</f>
        <v>1</v>
      </c>
      <c r="E255" s="102" t="n">
        <f aca="false">H254</f>
        <v>424174.063759761</v>
      </c>
      <c r="F255" s="104"/>
      <c r="G255" s="104"/>
      <c r="H255" s="102" t="n">
        <f aca="false">(VLOOKUP(C255,$R$3:$W$28,2,0)+VLOOKUP(D255,$Y$2:$AA$14,2,0))*VLOOKUP(D255,$Y$2:$AA$14,3,0)+(VLOOKUP(C255,$R$3:$W$28,2,0)+VLOOKUP(D255,$Y$2:$AA$14,2,0))</f>
        <v>411964.249819764</v>
      </c>
      <c r="I255" s="99" t="n">
        <f aca="false">(H255/E255)-1</f>
        <v>-0.02878491398501</v>
      </c>
      <c r="J255" s="102" t="n">
        <f aca="false">M254</f>
        <v>25.9409768219519</v>
      </c>
      <c r="K255" s="104"/>
      <c r="L255" s="104"/>
      <c r="M255" s="102" t="n">
        <f aca="false">J255*(AVERAGE($AH$3:$AH$17)/12+VLOOKUP(D255,$AJ$3:$AL$14,3,0))+J255</f>
        <v>25.6711725697961</v>
      </c>
      <c r="N255" s="99" t="n">
        <f aca="false">(M255/J255)-1</f>
        <v>-0.0104006974759546</v>
      </c>
      <c r="O255" s="101" t="n">
        <v>0</v>
      </c>
      <c r="P255" s="105" t="n">
        <v>1</v>
      </c>
    </row>
    <row r="256" customFormat="false" ht="12.8" hidden="false" customHeight="false" outlineLevel="0" collapsed="false">
      <c r="A256" s="103"/>
      <c r="B256" s="96" t="n">
        <f aca="false">IF(P256,EDATE(B255,1),(A256/(24*60*60))+DATE(1970,1,1))</f>
        <v>47880</v>
      </c>
      <c r="C256" s="97" t="n">
        <f aca="false">YEAR(B256)</f>
        <v>2031</v>
      </c>
      <c r="D256" s="97" t="n">
        <f aca="false">MONTH(B256)</f>
        <v>2</v>
      </c>
      <c r="E256" s="102" t="n">
        <f aca="false">H255</f>
        <v>411964.249819764</v>
      </c>
      <c r="F256" s="104"/>
      <c r="G256" s="104"/>
      <c r="H256" s="102" t="n">
        <f aca="false">(VLOOKUP(C256,$R$3:$W$28,2,0)+VLOOKUP(D256,$Y$2:$AA$14,2,0))*VLOOKUP(D256,$Y$2:$AA$14,3,0)+(VLOOKUP(C256,$R$3:$W$28,2,0)+VLOOKUP(D256,$Y$2:$AA$14,2,0))</f>
        <v>466192.498311181</v>
      </c>
      <c r="I256" s="99" t="n">
        <f aca="false">(H256/E256)-1</f>
        <v>0.131633384486986</v>
      </c>
      <c r="J256" s="102" t="n">
        <f aca="false">M255</f>
        <v>25.6711725697961</v>
      </c>
      <c r="K256" s="104"/>
      <c r="L256" s="104"/>
      <c r="M256" s="102" t="n">
        <f aca="false">J256*(AVERAGE($AH$3:$AH$17)/12+VLOOKUP(D256,$AJ$3:$AL$14,3,0))+J256</f>
        <v>25.6778528149553</v>
      </c>
      <c r="N256" s="99" t="n">
        <f aca="false">(M256/J256)-1</f>
        <v>0.00026022360845035</v>
      </c>
      <c r="O256" s="101" t="n">
        <v>0</v>
      </c>
      <c r="P256" s="105" t="n">
        <v>1</v>
      </c>
    </row>
    <row r="257" customFormat="false" ht="12.8" hidden="false" customHeight="false" outlineLevel="0" collapsed="false">
      <c r="A257" s="103"/>
      <c r="B257" s="96" t="n">
        <f aca="false">IF(P257,EDATE(B256,1),(A257/(24*60*60))+DATE(1970,1,1))</f>
        <v>47908</v>
      </c>
      <c r="C257" s="97" t="n">
        <f aca="false">YEAR(B257)</f>
        <v>2031</v>
      </c>
      <c r="D257" s="97" t="n">
        <f aca="false">MONTH(B257)</f>
        <v>3</v>
      </c>
      <c r="E257" s="102" t="n">
        <f aca="false">H256</f>
        <v>466192.498311181</v>
      </c>
      <c r="F257" s="104"/>
      <c r="G257" s="104"/>
      <c r="H257" s="102" t="n">
        <f aca="false">(VLOOKUP(C257,$R$3:$W$28,2,0)+VLOOKUP(D257,$Y$2:$AA$14,2,0))*VLOOKUP(D257,$Y$2:$AA$14,3,0)+(VLOOKUP(C257,$R$3:$W$28,2,0)+VLOOKUP(D257,$Y$2:$AA$14,2,0))</f>
        <v>364635.922962407</v>
      </c>
      <c r="I257" s="99" t="n">
        <f aca="false">(H257/E257)-1</f>
        <v>-0.217842577297299</v>
      </c>
      <c r="J257" s="102" t="n">
        <f aca="false">M256</f>
        <v>25.6778528149553</v>
      </c>
      <c r="K257" s="104"/>
      <c r="L257" s="104"/>
      <c r="M257" s="102" t="n">
        <f aca="false">J257*(AVERAGE($AH$3:$AH$17)/12+VLOOKUP(D257,$AJ$3:$AL$14,3,0))+J257</f>
        <v>25.2825196422722</v>
      </c>
      <c r="N257" s="99" t="n">
        <f aca="false">(M257/J257)-1</f>
        <v>-0.0153958812495764</v>
      </c>
      <c r="O257" s="101" t="n">
        <v>0</v>
      </c>
      <c r="P257" s="105" t="n">
        <v>1</v>
      </c>
    </row>
    <row r="258" customFormat="false" ht="12.8" hidden="false" customHeight="false" outlineLevel="0" collapsed="false">
      <c r="A258" s="103"/>
      <c r="B258" s="96" t="n">
        <f aca="false">IF(P258,EDATE(B257,1),(A258/(24*60*60))+DATE(1970,1,1))</f>
        <v>47939</v>
      </c>
      <c r="C258" s="97" t="n">
        <f aca="false">YEAR(B258)</f>
        <v>2031</v>
      </c>
      <c r="D258" s="97" t="n">
        <f aca="false">MONTH(B258)</f>
        <v>4</v>
      </c>
      <c r="E258" s="102" t="n">
        <f aca="false">H257</f>
        <v>364635.922962407</v>
      </c>
      <c r="F258" s="104"/>
      <c r="G258" s="104"/>
      <c r="H258" s="102" t="n">
        <f aca="false">(VLOOKUP(C258,$R$3:$W$28,2,0)+VLOOKUP(D258,$Y$2:$AA$14,2,0))*VLOOKUP(D258,$Y$2:$AA$14,3,0)+(VLOOKUP(C258,$R$3:$W$28,2,0)+VLOOKUP(D258,$Y$2:$AA$14,2,0))</f>
        <v>505396.239427272</v>
      </c>
      <c r="I258" s="99" t="n">
        <f aca="false">(H258/E258)-1</f>
        <v>0.38602975626013</v>
      </c>
      <c r="J258" s="102" t="n">
        <f aca="false">M257</f>
        <v>25.2825196422722</v>
      </c>
      <c r="K258" s="104"/>
      <c r="L258" s="104"/>
      <c r="M258" s="102" t="n">
        <f aca="false">J258*(AVERAGE($AH$3:$AH$17)/12+VLOOKUP(D258,$AJ$3:$AL$14,3,0))+J258</f>
        <v>25.1935816495607</v>
      </c>
      <c r="N258" s="99" t="n">
        <f aca="false">(M258/J258)-1</f>
        <v>-0.00351776618667166</v>
      </c>
      <c r="O258" s="101" t="n">
        <v>0</v>
      </c>
      <c r="P258" s="105" t="n">
        <v>1</v>
      </c>
    </row>
    <row r="259" customFormat="false" ht="12.8" hidden="false" customHeight="false" outlineLevel="0" collapsed="false">
      <c r="A259" s="103"/>
      <c r="B259" s="96" t="n">
        <f aca="false">IF(P259,EDATE(B258,1),(A259/(24*60*60))+DATE(1970,1,1))</f>
        <v>47969</v>
      </c>
      <c r="C259" s="97" t="n">
        <f aca="false">YEAR(B259)</f>
        <v>2031</v>
      </c>
      <c r="D259" s="97" t="n">
        <f aca="false">MONTH(B259)</f>
        <v>5</v>
      </c>
      <c r="E259" s="102" t="n">
        <f aca="false">H258</f>
        <v>505396.239427272</v>
      </c>
      <c r="F259" s="104"/>
      <c r="G259" s="104"/>
      <c r="H259" s="102" t="n">
        <f aca="false">(VLOOKUP(C259,$R$3:$W$28,2,0)+VLOOKUP(D259,$Y$2:$AA$14,2,0))*VLOOKUP(D259,$Y$2:$AA$14,3,0)+(VLOOKUP(C259,$R$3:$W$28,2,0)+VLOOKUP(D259,$Y$2:$AA$14,2,0))</f>
        <v>419821.399555282</v>
      </c>
      <c r="I259" s="99" t="n">
        <f aca="false">(H259/E259)-1</f>
        <v>-0.169322272696303</v>
      </c>
      <c r="J259" s="102" t="n">
        <f aca="false">M258</f>
        <v>25.1935816495607</v>
      </c>
      <c r="K259" s="104"/>
      <c r="L259" s="104"/>
      <c r="M259" s="102" t="n">
        <f aca="false">J259*(AVERAGE($AH$3:$AH$17)/12+VLOOKUP(D259,$AJ$3:$AL$14,3,0))+J259</f>
        <v>25.3931771399669</v>
      </c>
      <c r="N259" s="99" t="n">
        <f aca="false">(M259/J259)-1</f>
        <v>0.00792247379441857</v>
      </c>
      <c r="O259" s="101" t="n">
        <v>0</v>
      </c>
      <c r="P259" s="105" t="n">
        <v>1</v>
      </c>
    </row>
    <row r="260" customFormat="false" ht="12.8" hidden="false" customHeight="false" outlineLevel="0" collapsed="false">
      <c r="A260" s="103"/>
      <c r="B260" s="96" t="n">
        <f aca="false">IF(P260,EDATE(B259,1),(A260/(24*60*60))+DATE(1970,1,1))</f>
        <v>48000</v>
      </c>
      <c r="C260" s="97" t="n">
        <f aca="false">YEAR(B260)</f>
        <v>2031</v>
      </c>
      <c r="D260" s="97" t="n">
        <f aca="false">MONTH(B260)</f>
        <v>6</v>
      </c>
      <c r="E260" s="102" t="n">
        <f aca="false">H259</f>
        <v>419821.399555282</v>
      </c>
      <c r="F260" s="104"/>
      <c r="G260" s="104"/>
      <c r="H260" s="102" t="n">
        <f aca="false">(VLOOKUP(C260,$R$3:$W$28,2,0)+VLOOKUP(D260,$Y$2:$AA$14,2,0))*VLOOKUP(D260,$Y$2:$AA$14,3,0)+(VLOOKUP(C260,$R$3:$W$28,2,0)+VLOOKUP(D260,$Y$2:$AA$14,2,0))</f>
        <v>405064.339145991</v>
      </c>
      <c r="I260" s="99" t="n">
        <f aca="false">(H260/E260)-1</f>
        <v>-0.0351508056162051</v>
      </c>
      <c r="J260" s="102" t="n">
        <f aca="false">M259</f>
        <v>25.3931771399669</v>
      </c>
      <c r="K260" s="104"/>
      <c r="L260" s="104"/>
      <c r="M260" s="102" t="n">
        <f aca="false">J260*(AVERAGE($AH$3:$AH$17)/12+VLOOKUP(D260,$AJ$3:$AL$14,3,0))+J260</f>
        <v>25.6697199607365</v>
      </c>
      <c r="N260" s="99" t="n">
        <f aca="false">(M260/J260)-1</f>
        <v>0.0108904379804595</v>
      </c>
      <c r="O260" s="101" t="n">
        <v>0</v>
      </c>
      <c r="P260" s="105" t="n">
        <v>1</v>
      </c>
    </row>
    <row r="261" customFormat="false" ht="12.8" hidden="false" customHeight="false" outlineLevel="0" collapsed="false">
      <c r="A261" s="103"/>
      <c r="B261" s="96" t="n">
        <f aca="false">IF(P261,EDATE(B260,1),(A261/(24*60*60))+DATE(1970,1,1))</f>
        <v>48030</v>
      </c>
      <c r="C261" s="97" t="n">
        <f aca="false">YEAR(B261)</f>
        <v>2031</v>
      </c>
      <c r="D261" s="97" t="n">
        <f aca="false">MONTH(B261)</f>
        <v>7</v>
      </c>
      <c r="E261" s="102" t="n">
        <f aca="false">H260</f>
        <v>405064.339145991</v>
      </c>
      <c r="F261" s="104"/>
      <c r="G261" s="104"/>
      <c r="H261" s="102" t="n">
        <f aca="false">(VLOOKUP(C261,$R$3:$W$28,2,0)+VLOOKUP(D261,$Y$2:$AA$14,2,0))*VLOOKUP(D261,$Y$2:$AA$14,3,0)+(VLOOKUP(C261,$R$3:$W$28,2,0)+VLOOKUP(D261,$Y$2:$AA$14,2,0))</f>
        <v>408781.914679389</v>
      </c>
      <c r="I261" s="99" t="n">
        <f aca="false">(H261/E261)-1</f>
        <v>0.00917774085281287</v>
      </c>
      <c r="J261" s="102" t="n">
        <f aca="false">M260</f>
        <v>25.6697199607365</v>
      </c>
      <c r="K261" s="104"/>
      <c r="L261" s="104"/>
      <c r="M261" s="102" t="n">
        <f aca="false">J261*(AVERAGE($AH$3:$AH$17)/12+VLOOKUP(D261,$AJ$3:$AL$14,3,0))+J261</f>
        <v>25.8112310676958</v>
      </c>
      <c r="N261" s="99" t="n">
        <f aca="false">(M261/J261)-1</f>
        <v>0.00551276395596645</v>
      </c>
      <c r="O261" s="101" t="n">
        <v>0</v>
      </c>
      <c r="P261" s="105" t="n">
        <v>1</v>
      </c>
    </row>
    <row r="262" customFormat="false" ht="12.8" hidden="false" customHeight="false" outlineLevel="0" collapsed="false">
      <c r="A262" s="103"/>
      <c r="B262" s="96" t="n">
        <f aca="false">IF(P262,EDATE(B261,1),(A262/(24*60*60))+DATE(1970,1,1))</f>
        <v>48061</v>
      </c>
      <c r="C262" s="97" t="n">
        <f aca="false">YEAR(B262)</f>
        <v>2031</v>
      </c>
      <c r="D262" s="97" t="n">
        <f aca="false">MONTH(B262)</f>
        <v>8</v>
      </c>
      <c r="E262" s="102" t="n">
        <f aca="false">H261</f>
        <v>408781.914679389</v>
      </c>
      <c r="F262" s="104"/>
      <c r="G262" s="104"/>
      <c r="H262" s="102" t="n">
        <f aca="false">(VLOOKUP(C262,$R$3:$W$28,2,0)+VLOOKUP(D262,$Y$2:$AA$14,2,0))*VLOOKUP(D262,$Y$2:$AA$14,3,0)+(VLOOKUP(C262,$R$3:$W$28,2,0)+VLOOKUP(D262,$Y$2:$AA$14,2,0))</f>
        <v>477576.27568504</v>
      </c>
      <c r="I262" s="99" t="n">
        <f aca="false">(H262/E262)-1</f>
        <v>0.168291107153327</v>
      </c>
      <c r="J262" s="102" t="n">
        <f aca="false">M261</f>
        <v>25.8112310676958</v>
      </c>
      <c r="K262" s="104"/>
      <c r="L262" s="104"/>
      <c r="M262" s="102" t="n">
        <f aca="false">J262*(AVERAGE($AH$3:$AH$17)/12+VLOOKUP(D262,$AJ$3:$AL$14,3,0))+J262</f>
        <v>25.7345214278812</v>
      </c>
      <c r="N262" s="99" t="n">
        <f aca="false">(M262/J262)-1</f>
        <v>-0.00297194812651191</v>
      </c>
      <c r="O262" s="101" t="n">
        <v>0</v>
      </c>
      <c r="P262" s="105" t="n">
        <v>1</v>
      </c>
    </row>
    <row r="263" customFormat="false" ht="12.8" hidden="false" customHeight="false" outlineLevel="0" collapsed="false">
      <c r="A263" s="103"/>
      <c r="B263" s="96" t="n">
        <f aca="false">IF(P263,EDATE(B262,1),(A263/(24*60*60))+DATE(1970,1,1))</f>
        <v>48092</v>
      </c>
      <c r="C263" s="97" t="n">
        <f aca="false">YEAR(B263)</f>
        <v>2031</v>
      </c>
      <c r="D263" s="97" t="n">
        <f aca="false">MONTH(B263)</f>
        <v>9</v>
      </c>
      <c r="E263" s="102" t="n">
        <f aca="false">H262</f>
        <v>477576.27568504</v>
      </c>
      <c r="F263" s="104"/>
      <c r="G263" s="104"/>
      <c r="H263" s="102" t="n">
        <f aca="false">(VLOOKUP(C263,$R$3:$W$28,2,0)+VLOOKUP(D263,$Y$2:$AA$14,2,0))*VLOOKUP(D263,$Y$2:$AA$14,3,0)+(VLOOKUP(C263,$R$3:$W$28,2,0)+VLOOKUP(D263,$Y$2:$AA$14,2,0))</f>
        <v>429620.824907696</v>
      </c>
      <c r="I263" s="99" t="n">
        <f aca="false">(H263/E263)-1</f>
        <v>-0.100414223274714</v>
      </c>
      <c r="J263" s="102" t="n">
        <f aca="false">M262</f>
        <v>25.7345214278812</v>
      </c>
      <c r="K263" s="104"/>
      <c r="L263" s="104"/>
      <c r="M263" s="102" t="n">
        <f aca="false">J263*(AVERAGE($AH$3:$AH$17)/12+VLOOKUP(D263,$AJ$3:$AL$14,3,0))+J263</f>
        <v>26.2798337155975</v>
      </c>
      <c r="N263" s="99" t="n">
        <f aca="false">(M263/J263)-1</f>
        <v>0.0211899136824627</v>
      </c>
      <c r="O263" s="101" t="n">
        <v>0</v>
      </c>
      <c r="P263" s="105" t="n">
        <v>1</v>
      </c>
    </row>
    <row r="264" customFormat="false" ht="12.8" hidden="false" customHeight="false" outlineLevel="0" collapsed="false">
      <c r="A264" s="103"/>
      <c r="B264" s="96" t="n">
        <f aca="false">IF(P264,EDATE(B263,1),(A264/(24*60*60))+DATE(1970,1,1))</f>
        <v>48122</v>
      </c>
      <c r="C264" s="97" t="n">
        <f aca="false">YEAR(B264)</f>
        <v>2031</v>
      </c>
      <c r="D264" s="97" t="n">
        <f aca="false">MONTH(B264)</f>
        <v>10</v>
      </c>
      <c r="E264" s="102" t="n">
        <f aca="false">H263</f>
        <v>429620.824907696</v>
      </c>
      <c r="F264" s="104"/>
      <c r="G264" s="104"/>
      <c r="H264" s="102" t="n">
        <f aca="false">(VLOOKUP(C264,$R$3:$W$28,2,0)+VLOOKUP(D264,$Y$2:$AA$14,2,0))*VLOOKUP(D264,$Y$2:$AA$14,3,0)+(VLOOKUP(C264,$R$3:$W$28,2,0)+VLOOKUP(D264,$Y$2:$AA$14,2,0))</f>
        <v>438925.952623568</v>
      </c>
      <c r="I264" s="99" t="n">
        <f aca="false">(H264/E264)-1</f>
        <v>0.0216589307975725</v>
      </c>
      <c r="J264" s="102" t="n">
        <f aca="false">M263</f>
        <v>26.2798337155975</v>
      </c>
      <c r="K264" s="104"/>
      <c r="L264" s="104"/>
      <c r="M264" s="102" t="n">
        <f aca="false">J264*(AVERAGE($AH$3:$AH$17)/12+VLOOKUP(D264,$AJ$3:$AL$14,3,0))+J264</f>
        <v>26.5936181938252</v>
      </c>
      <c r="N264" s="99" t="n">
        <f aca="false">(M264/J264)-1</f>
        <v>0.0119401241888921</v>
      </c>
      <c r="O264" s="101" t="n">
        <v>0</v>
      </c>
      <c r="P264" s="105" t="n">
        <v>1</v>
      </c>
    </row>
    <row r="265" customFormat="false" ht="12.8" hidden="false" customHeight="false" outlineLevel="0" collapsed="false">
      <c r="A265" s="103"/>
      <c r="B265" s="96" t="n">
        <f aca="false">IF(P265,EDATE(B264,1),(A265/(24*60*60))+DATE(1970,1,1))</f>
        <v>48153</v>
      </c>
      <c r="C265" s="97" t="n">
        <f aca="false">YEAR(B265)</f>
        <v>2031</v>
      </c>
      <c r="D265" s="97" t="n">
        <f aca="false">MONTH(B265)</f>
        <v>11</v>
      </c>
      <c r="E265" s="102" t="n">
        <f aca="false">H264</f>
        <v>438925.952623568</v>
      </c>
      <c r="F265" s="104"/>
      <c r="G265" s="104"/>
      <c r="H265" s="102" t="n">
        <f aca="false">(VLOOKUP(C265,$R$3:$W$28,2,0)+VLOOKUP(D265,$Y$2:$AA$14,2,0))*VLOOKUP(D265,$Y$2:$AA$14,3,0)+(VLOOKUP(C265,$R$3:$W$28,2,0)+VLOOKUP(D265,$Y$2:$AA$14,2,0))</f>
        <v>541132.967717454</v>
      </c>
      <c r="I265" s="99" t="n">
        <f aca="false">(H265/E265)-1</f>
        <v>0.232857078700792</v>
      </c>
      <c r="J265" s="102" t="n">
        <f aca="false">M264</f>
        <v>26.5936181938252</v>
      </c>
      <c r="K265" s="104"/>
      <c r="L265" s="104"/>
      <c r="M265" s="102" t="n">
        <f aca="false">J265*(AVERAGE($AH$3:$AH$17)/12+VLOOKUP(D265,$AJ$3:$AL$14,3,0))+J265</f>
        <v>26.6996839693137</v>
      </c>
      <c r="N265" s="99" t="n">
        <f aca="false">(M265/J265)-1</f>
        <v>0.00398839205389301</v>
      </c>
      <c r="O265" s="101" t="n">
        <v>0</v>
      </c>
      <c r="P265" s="105" t="n">
        <v>1</v>
      </c>
    </row>
    <row r="266" customFormat="false" ht="12.8" hidden="false" customHeight="false" outlineLevel="0" collapsed="false">
      <c r="A266" s="103"/>
      <c r="B266" s="96" t="n">
        <f aca="false">IF(P266,EDATE(B265,1),(A266/(24*60*60))+DATE(1970,1,1))</f>
        <v>48183</v>
      </c>
      <c r="C266" s="97" t="n">
        <f aca="false">YEAR(B266)</f>
        <v>2031</v>
      </c>
      <c r="D266" s="97" t="n">
        <f aca="false">MONTH(B266)</f>
        <v>12</v>
      </c>
      <c r="E266" s="102" t="n">
        <f aca="false">H265</f>
        <v>541132.967717454</v>
      </c>
      <c r="F266" s="104"/>
      <c r="G266" s="104"/>
      <c r="H266" s="102" t="n">
        <f aca="false">(VLOOKUP(C266,$R$3:$W$28,2,0)+VLOOKUP(D266,$Y$2:$AA$14,2,0))*VLOOKUP(D266,$Y$2:$AA$14,3,0)+(VLOOKUP(C266,$R$3:$W$28,2,0)+VLOOKUP(D266,$Y$2:$AA$14,2,0))</f>
        <v>503897.648472053</v>
      </c>
      <c r="I266" s="99" t="n">
        <f aca="false">(H266/E266)-1</f>
        <v>-0.0688099255945583</v>
      </c>
      <c r="J266" s="102" t="n">
        <f aca="false">M265</f>
        <v>26.6996839693137</v>
      </c>
      <c r="K266" s="104"/>
      <c r="L266" s="104"/>
      <c r="M266" s="102" t="n">
        <f aca="false">J266*(AVERAGE($AH$3:$AH$17)/12+VLOOKUP(D266,$AJ$3:$AL$14,3,0))+J266</f>
        <v>26.9265854976892</v>
      </c>
      <c r="N266" s="99" t="n">
        <f aca="false">(M266/J266)-1</f>
        <v>0.00849828517207407</v>
      </c>
      <c r="O266" s="101" t="n">
        <v>0</v>
      </c>
      <c r="P266" s="105" t="n">
        <v>1</v>
      </c>
    </row>
    <row r="267" customFormat="false" ht="12.8" hidden="false" customHeight="false" outlineLevel="0" collapsed="false">
      <c r="A267" s="103"/>
      <c r="B267" s="96" t="n">
        <f aca="false">IF(P267,EDATE(B266,1),(A267/(24*60*60))+DATE(1970,1,1))</f>
        <v>48214</v>
      </c>
      <c r="C267" s="97" t="n">
        <f aca="false">YEAR(B267)</f>
        <v>2032</v>
      </c>
      <c r="D267" s="97" t="n">
        <f aca="false">MONTH(B267)</f>
        <v>1</v>
      </c>
      <c r="E267" s="102" t="n">
        <f aca="false">H266</f>
        <v>503897.648472053</v>
      </c>
      <c r="F267" s="104"/>
      <c r="G267" s="104"/>
      <c r="H267" s="102" t="n">
        <f aca="false">(VLOOKUP(C267,$R$3:$W$28,2,0)+VLOOKUP(D267,$Y$2:$AA$14,2,0))*VLOOKUP(D267,$Y$2:$AA$14,3,0)+(VLOOKUP(C267,$R$3:$W$28,2,0)+VLOOKUP(D267,$Y$2:$AA$14,2,0))</f>
        <v>485396.148277868</v>
      </c>
      <c r="I267" s="99" t="n">
        <f aca="false">(H267/E267)-1</f>
        <v>-0.0367167821685341</v>
      </c>
      <c r="J267" s="102" t="n">
        <f aca="false">M266</f>
        <v>26.9265854976892</v>
      </c>
      <c r="K267" s="104"/>
      <c r="L267" s="104"/>
      <c r="M267" s="102" t="n">
        <f aca="false">J267*(AVERAGE($AH$3:$AH$17)/12+VLOOKUP(D267,$AJ$3:$AL$14,3,0))+J267</f>
        <v>26.6465302278673</v>
      </c>
      <c r="N267" s="99" t="n">
        <f aca="false">(M267/J267)-1</f>
        <v>-0.0104006974759545</v>
      </c>
      <c r="O267" s="101" t="n">
        <v>0</v>
      </c>
      <c r="P267" s="105" t="n">
        <v>1</v>
      </c>
    </row>
    <row r="268" customFormat="false" ht="12.8" hidden="false" customHeight="false" outlineLevel="0" collapsed="false">
      <c r="A268" s="103"/>
      <c r="B268" s="96" t="n">
        <f aca="false">IF(P268,EDATE(B267,1),(A268/(24*60*60))+DATE(1970,1,1))</f>
        <v>48245</v>
      </c>
      <c r="C268" s="97" t="n">
        <f aca="false">YEAR(B268)</f>
        <v>2032</v>
      </c>
      <c r="D268" s="97" t="n">
        <f aca="false">MONTH(B268)</f>
        <v>2</v>
      </c>
      <c r="E268" s="102" t="n">
        <f aca="false">H267</f>
        <v>485396.148277868</v>
      </c>
      <c r="F268" s="104"/>
      <c r="G268" s="104"/>
      <c r="H268" s="102" t="n">
        <f aca="false">(VLOOKUP(C268,$R$3:$W$28,2,0)+VLOOKUP(D268,$Y$2:$AA$14,2,0))*VLOOKUP(D268,$Y$2:$AA$14,3,0)+(VLOOKUP(C268,$R$3:$W$28,2,0)+VLOOKUP(D268,$Y$2:$AA$14,2,0))</f>
        <v>549118.535990313</v>
      </c>
      <c r="I268" s="99" t="n">
        <f aca="false">(H268/E268)-1</f>
        <v>0.131279137542655</v>
      </c>
      <c r="J268" s="102" t="n">
        <f aca="false">M267</f>
        <v>26.6465302278673</v>
      </c>
      <c r="K268" s="104"/>
      <c r="L268" s="104"/>
      <c r="M268" s="102" t="n">
        <f aca="false">J268*(AVERAGE($AH$3:$AH$17)/12+VLOOKUP(D268,$AJ$3:$AL$14,3,0))+J268</f>
        <v>26.6534642841159</v>
      </c>
      <c r="N268" s="99" t="n">
        <f aca="false">(M268/J268)-1</f>
        <v>0.000260223608450572</v>
      </c>
      <c r="O268" s="101" t="n">
        <v>0</v>
      </c>
      <c r="P268" s="105" t="n">
        <v>1</v>
      </c>
    </row>
    <row r="269" customFormat="false" ht="12.8" hidden="false" customHeight="false" outlineLevel="0" collapsed="false">
      <c r="A269" s="103"/>
      <c r="B269" s="96" t="n">
        <f aca="false">IF(P269,EDATE(B268,1),(A269/(24*60*60))+DATE(1970,1,1))</f>
        <v>48274</v>
      </c>
      <c r="C269" s="97" t="n">
        <f aca="false">YEAR(B269)</f>
        <v>2032</v>
      </c>
      <c r="D269" s="97" t="n">
        <f aca="false">MONTH(B269)</f>
        <v>3</v>
      </c>
      <c r="E269" s="102" t="n">
        <f aca="false">H268</f>
        <v>549118.535990313</v>
      </c>
      <c r="F269" s="104"/>
      <c r="G269" s="104"/>
      <c r="H269" s="102" t="n">
        <f aca="false">(VLOOKUP(C269,$R$3:$W$28,2,0)+VLOOKUP(D269,$Y$2:$AA$14,2,0))*VLOOKUP(D269,$Y$2:$AA$14,3,0)+(VLOOKUP(C269,$R$3:$W$28,2,0)+VLOOKUP(D269,$Y$2:$AA$14,2,0))</f>
        <v>430123.716984661</v>
      </c>
      <c r="I269" s="99" t="n">
        <f aca="false">(H269/E269)-1</f>
        <v>-0.216701515622761</v>
      </c>
      <c r="J269" s="102" t="n">
        <f aca="false">M268</f>
        <v>26.6534642841159</v>
      </c>
      <c r="K269" s="104"/>
      <c r="L269" s="104"/>
      <c r="M269" s="102" t="n">
        <f aca="false">J269*(AVERAGE($AH$3:$AH$17)/12+VLOOKUP(D269,$AJ$3:$AL$14,3,0))+J269</f>
        <v>26.2431107131078</v>
      </c>
      <c r="N269" s="99" t="n">
        <f aca="false">(M269/J269)-1</f>
        <v>-0.0153958812495764</v>
      </c>
      <c r="O269" s="101" t="n">
        <v>0</v>
      </c>
      <c r="P269" s="105" t="n">
        <v>1</v>
      </c>
    </row>
    <row r="270" customFormat="false" ht="12.8" hidden="false" customHeight="false" outlineLevel="0" collapsed="false">
      <c r="A270" s="103"/>
      <c r="B270" s="96" t="n">
        <f aca="false">IF(P270,EDATE(B269,1),(A270/(24*60*60))+DATE(1970,1,1))</f>
        <v>48305</v>
      </c>
      <c r="C270" s="97" t="n">
        <f aca="false">YEAR(B270)</f>
        <v>2032</v>
      </c>
      <c r="D270" s="97" t="n">
        <f aca="false">MONTH(B270)</f>
        <v>4</v>
      </c>
      <c r="E270" s="102" t="n">
        <f aca="false">H269</f>
        <v>430123.716984661</v>
      </c>
      <c r="F270" s="104"/>
      <c r="G270" s="104"/>
      <c r="H270" s="102" t="n">
        <f aca="false">(VLOOKUP(C270,$R$3:$W$28,2,0)+VLOOKUP(D270,$Y$2:$AA$14,2,0))*VLOOKUP(D270,$Y$2:$AA$14,3,0)+(VLOOKUP(C270,$R$3:$W$28,2,0)+VLOOKUP(D270,$Y$2:$AA$14,2,0))</f>
        <v>595635.329941523</v>
      </c>
      <c r="I270" s="99" t="n">
        <f aca="false">(H270/E270)-1</f>
        <v>0.384800015486624</v>
      </c>
      <c r="J270" s="102" t="n">
        <f aca="false">M269</f>
        <v>26.2431107131078</v>
      </c>
      <c r="K270" s="104"/>
      <c r="L270" s="104"/>
      <c r="M270" s="102" t="n">
        <f aca="false">J270*(AVERAGE($AH$3:$AH$17)/12+VLOOKUP(D270,$AJ$3:$AL$14,3,0))+J270</f>
        <v>26.1507935856082</v>
      </c>
      <c r="N270" s="99" t="n">
        <f aca="false">(M270/J270)-1</f>
        <v>-0.00351776618667166</v>
      </c>
      <c r="O270" s="101" t="n">
        <v>0</v>
      </c>
      <c r="P270" s="105" t="n">
        <v>1</v>
      </c>
    </row>
    <row r="271" customFormat="false" ht="12.8" hidden="false" customHeight="false" outlineLevel="0" collapsed="false">
      <c r="A271" s="103"/>
      <c r="B271" s="96" t="n">
        <f aca="false">IF(P271,EDATE(B270,1),(A271/(24*60*60))+DATE(1970,1,1))</f>
        <v>48335</v>
      </c>
      <c r="C271" s="97" t="n">
        <f aca="false">YEAR(B271)</f>
        <v>2032</v>
      </c>
      <c r="D271" s="97" t="n">
        <f aca="false">MONTH(B271)</f>
        <v>5</v>
      </c>
      <c r="E271" s="102" t="n">
        <f aca="false">H270</f>
        <v>595635.329941523</v>
      </c>
      <c r="F271" s="104"/>
      <c r="G271" s="104"/>
      <c r="H271" s="102" t="n">
        <f aca="false">(VLOOKUP(C271,$R$3:$W$28,2,0)+VLOOKUP(D271,$Y$2:$AA$14,2,0))*VLOOKUP(D271,$Y$2:$AA$14,3,0)+(VLOOKUP(C271,$R$3:$W$28,2,0)+VLOOKUP(D271,$Y$2:$AA$14,2,0))</f>
        <v>494995.528043702</v>
      </c>
      <c r="I271" s="99" t="n">
        <f aca="false">(H271/E271)-1</f>
        <v>-0.168962109597665</v>
      </c>
      <c r="J271" s="102" t="n">
        <f aca="false">M270</f>
        <v>26.1507935856082</v>
      </c>
      <c r="K271" s="104"/>
      <c r="L271" s="104"/>
      <c r="M271" s="102" t="n">
        <f aca="false">J271*(AVERAGE($AH$3:$AH$17)/12+VLOOKUP(D271,$AJ$3:$AL$14,3,0))+J271</f>
        <v>26.3579725624934</v>
      </c>
      <c r="N271" s="99" t="n">
        <f aca="false">(M271/J271)-1</f>
        <v>0.00792247379441857</v>
      </c>
      <c r="O271" s="101" t="n">
        <v>0</v>
      </c>
      <c r="P271" s="105" t="n">
        <v>1</v>
      </c>
    </row>
    <row r="272" customFormat="false" ht="12.8" hidden="false" customHeight="false" outlineLevel="0" collapsed="false">
      <c r="A272" s="103"/>
      <c r="B272" s="96" t="n">
        <f aca="false">IF(P272,EDATE(B271,1),(A272/(24*60*60))+DATE(1970,1,1))</f>
        <v>48366</v>
      </c>
      <c r="C272" s="97" t="n">
        <f aca="false">YEAR(B272)</f>
        <v>2032</v>
      </c>
      <c r="D272" s="97" t="n">
        <f aca="false">MONTH(B272)</f>
        <v>6</v>
      </c>
      <c r="E272" s="102" t="n">
        <f aca="false">H271</f>
        <v>494995.528043702</v>
      </c>
      <c r="F272" s="104"/>
      <c r="G272" s="104"/>
      <c r="H272" s="102" t="n">
        <f aca="false">(VLOOKUP(C272,$R$3:$W$28,2,0)+VLOOKUP(D272,$Y$2:$AA$14,2,0))*VLOOKUP(D272,$Y$2:$AA$14,3,0)+(VLOOKUP(C272,$R$3:$W$28,2,0)+VLOOKUP(D272,$Y$2:$AA$14,2,0))</f>
        <v>477893.858818529</v>
      </c>
      <c r="I272" s="99" t="n">
        <f aca="false">(H272/E272)-1</f>
        <v>-0.0345491388432557</v>
      </c>
      <c r="J272" s="102" t="n">
        <f aca="false">M271</f>
        <v>26.3579725624934</v>
      </c>
      <c r="K272" s="104"/>
      <c r="L272" s="104"/>
      <c r="M272" s="102" t="n">
        <f aca="false">J272*(AVERAGE($AH$3:$AH$17)/12+VLOOKUP(D272,$AJ$3:$AL$14,3,0))+J272</f>
        <v>26.6450224279759</v>
      </c>
      <c r="N272" s="99" t="n">
        <f aca="false">(M272/J272)-1</f>
        <v>0.0108904379804595</v>
      </c>
      <c r="O272" s="101" t="n">
        <v>0</v>
      </c>
      <c r="P272" s="105" t="n">
        <v>1</v>
      </c>
    </row>
    <row r="273" customFormat="false" ht="12.8" hidden="false" customHeight="false" outlineLevel="0" collapsed="false">
      <c r="A273" s="103"/>
      <c r="B273" s="96" t="n">
        <f aca="false">IF(P273,EDATE(B272,1),(A273/(24*60*60))+DATE(1970,1,1))</f>
        <v>48396</v>
      </c>
      <c r="C273" s="97" t="n">
        <f aca="false">YEAR(B273)</f>
        <v>2032</v>
      </c>
      <c r="D273" s="97" t="n">
        <f aca="false">MONTH(B273)</f>
        <v>7</v>
      </c>
      <c r="E273" s="102" t="n">
        <f aca="false">H272</f>
        <v>477893.858818529</v>
      </c>
      <c r="F273" s="104"/>
      <c r="G273" s="104"/>
      <c r="H273" s="102" t="n">
        <f aca="false">(VLOOKUP(C273,$R$3:$W$28,2,0)+VLOOKUP(D273,$Y$2:$AA$14,2,0))*VLOOKUP(D273,$Y$2:$AA$14,3,0)+(VLOOKUP(C273,$R$3:$W$28,2,0)+VLOOKUP(D273,$Y$2:$AA$14,2,0))</f>
        <v>482519.986659502</v>
      </c>
      <c r="I273" s="99" t="n">
        <f aca="false">(H273/E273)-1</f>
        <v>0.00968024124103684</v>
      </c>
      <c r="J273" s="102" t="n">
        <f aca="false">M272</f>
        <v>26.6450224279759</v>
      </c>
      <c r="K273" s="104"/>
      <c r="L273" s="104"/>
      <c r="M273" s="102" t="n">
        <f aca="false">J273*(AVERAGE($AH$3:$AH$17)/12+VLOOKUP(D273,$AJ$3:$AL$14,3,0))+J273</f>
        <v>26.7919101472227</v>
      </c>
      <c r="N273" s="99" t="n">
        <f aca="false">(M273/J273)-1</f>
        <v>0.00551276395596645</v>
      </c>
      <c r="O273" s="101" t="n">
        <v>0</v>
      </c>
      <c r="P273" s="105" t="n">
        <v>1</v>
      </c>
    </row>
    <row r="274" customFormat="false" ht="12.8" hidden="false" customHeight="false" outlineLevel="0" collapsed="false">
      <c r="A274" s="103"/>
      <c r="B274" s="96" t="n">
        <f aca="false">IF(P274,EDATE(B273,1),(A274/(24*60*60))+DATE(1970,1,1))</f>
        <v>48427</v>
      </c>
      <c r="C274" s="97" t="n">
        <f aca="false">YEAR(B274)</f>
        <v>2032</v>
      </c>
      <c r="D274" s="97" t="n">
        <f aca="false">MONTH(B274)</f>
        <v>8</v>
      </c>
      <c r="E274" s="102" t="n">
        <f aca="false">H273</f>
        <v>482519.986659502</v>
      </c>
      <c r="F274" s="104"/>
      <c r="G274" s="104"/>
      <c r="H274" s="102" t="n">
        <f aca="false">(VLOOKUP(C274,$R$3:$W$28,2,0)+VLOOKUP(D274,$Y$2:$AA$14,2,0))*VLOOKUP(D274,$Y$2:$AA$14,3,0)+(VLOOKUP(C274,$R$3:$W$28,2,0)+VLOOKUP(D274,$Y$2:$AA$14,2,0))</f>
        <v>563456.841526964</v>
      </c>
      <c r="I274" s="99" t="n">
        <f aca="false">(H274/E274)-1</f>
        <v>0.167737828701749</v>
      </c>
      <c r="J274" s="102" t="n">
        <f aca="false">M273</f>
        <v>26.7919101472227</v>
      </c>
      <c r="K274" s="104"/>
      <c r="L274" s="104"/>
      <c r="M274" s="102" t="n">
        <f aca="false">J274*(AVERAGE($AH$3:$AH$17)/12+VLOOKUP(D274,$AJ$3:$AL$14,3,0))+J274</f>
        <v>26.712285980055</v>
      </c>
      <c r="N274" s="99" t="n">
        <f aca="false">(M274/J274)-1</f>
        <v>-0.00297194812651191</v>
      </c>
      <c r="O274" s="101" t="n">
        <v>0</v>
      </c>
      <c r="P274" s="105" t="n">
        <v>1</v>
      </c>
    </row>
    <row r="275" customFormat="false" ht="12.8" hidden="false" customHeight="false" outlineLevel="0" collapsed="false">
      <c r="A275" s="103"/>
      <c r="B275" s="96" t="n">
        <f aca="false">IF(P275,EDATE(B274,1),(A275/(24*60*60))+DATE(1970,1,1))</f>
        <v>48458</v>
      </c>
      <c r="C275" s="97" t="n">
        <f aca="false">YEAR(B275)</f>
        <v>2032</v>
      </c>
      <c r="D275" s="97" t="n">
        <f aca="false">MONTH(B275)</f>
        <v>9</v>
      </c>
      <c r="E275" s="102" t="n">
        <f aca="false">H274</f>
        <v>563456.841526964</v>
      </c>
      <c r="F275" s="104"/>
      <c r="G275" s="104"/>
      <c r="H275" s="102" t="n">
        <f aca="false">(VLOOKUP(C275,$R$3:$W$28,2,0)+VLOOKUP(D275,$Y$2:$AA$14,2,0))*VLOOKUP(D275,$Y$2:$AA$14,3,0)+(VLOOKUP(C275,$R$3:$W$28,2,0)+VLOOKUP(D275,$Y$2:$AA$14,2,0))</f>
        <v>506977.052718094</v>
      </c>
      <c r="I275" s="99" t="n">
        <f aca="false">(H275/E275)-1</f>
        <v>-0.10023800342154</v>
      </c>
      <c r="J275" s="102" t="n">
        <f aca="false">M274</f>
        <v>26.712285980055</v>
      </c>
      <c r="K275" s="104"/>
      <c r="L275" s="104"/>
      <c r="M275" s="102" t="n">
        <f aca="false">J275*(AVERAGE($AH$3:$AH$17)/12+VLOOKUP(D275,$AJ$3:$AL$14,3,0))+J275</f>
        <v>27.2783170142336</v>
      </c>
      <c r="N275" s="99" t="n">
        <f aca="false">(M275/J275)-1</f>
        <v>0.0211899136824625</v>
      </c>
      <c r="O275" s="101" t="n">
        <v>0</v>
      </c>
      <c r="P275" s="105" t="n">
        <v>1</v>
      </c>
    </row>
    <row r="276" customFormat="false" ht="12.8" hidden="false" customHeight="false" outlineLevel="0" collapsed="false">
      <c r="A276" s="103"/>
      <c r="B276" s="96" t="n">
        <f aca="false">IF(P276,EDATE(B275,1),(A276/(24*60*60))+DATE(1970,1,1))</f>
        <v>48488</v>
      </c>
      <c r="C276" s="97" t="n">
        <f aca="false">YEAR(B276)</f>
        <v>2032</v>
      </c>
      <c r="D276" s="97" t="n">
        <f aca="false">MONTH(B276)</f>
        <v>10</v>
      </c>
      <c r="E276" s="102" t="n">
        <f aca="false">H275</f>
        <v>506977.052718094</v>
      </c>
      <c r="F276" s="104"/>
      <c r="G276" s="104"/>
      <c r="H276" s="102" t="n">
        <f aca="false">(VLOOKUP(C276,$R$3:$W$28,2,0)+VLOOKUP(D276,$Y$2:$AA$14,2,0))*VLOOKUP(D276,$Y$2:$AA$14,3,0)+(VLOOKUP(C276,$R$3:$W$28,2,0)+VLOOKUP(D276,$Y$2:$AA$14,2,0))</f>
        <v>517985.29675137</v>
      </c>
      <c r="I276" s="99" t="n">
        <f aca="false">(H276/E276)-1</f>
        <v>0.0217134956587406</v>
      </c>
      <c r="J276" s="102" t="n">
        <f aca="false">M275</f>
        <v>27.2783170142336</v>
      </c>
      <c r="K276" s="104"/>
      <c r="L276" s="104"/>
      <c r="M276" s="102" t="n">
        <f aca="false">J276*(AVERAGE($AH$3:$AH$17)/12+VLOOKUP(D276,$AJ$3:$AL$14,3,0))+J276</f>
        <v>27.6040235070476</v>
      </c>
      <c r="N276" s="99" t="n">
        <f aca="false">(M276/J276)-1</f>
        <v>0.0119401241888921</v>
      </c>
      <c r="O276" s="101" t="n">
        <v>0</v>
      </c>
      <c r="P276" s="105" t="n">
        <v>1</v>
      </c>
    </row>
    <row r="277" customFormat="false" ht="12.8" hidden="false" customHeight="false" outlineLevel="0" collapsed="false">
      <c r="A277" s="103"/>
      <c r="B277" s="96" t="n">
        <f aca="false">IF(P277,EDATE(B276,1),(A277/(24*60*60))+DATE(1970,1,1))</f>
        <v>48519</v>
      </c>
      <c r="C277" s="97" t="n">
        <f aca="false">YEAR(B277)</f>
        <v>2032</v>
      </c>
      <c r="D277" s="97" t="n">
        <f aca="false">MONTH(B277)</f>
        <v>11</v>
      </c>
      <c r="E277" s="102" t="n">
        <f aca="false">H276</f>
        <v>517985.29675137</v>
      </c>
      <c r="F277" s="104"/>
      <c r="G277" s="104"/>
      <c r="H277" s="102" t="n">
        <f aca="false">(VLOOKUP(C277,$R$3:$W$28,2,0)+VLOOKUP(D277,$Y$2:$AA$14,2,0))*VLOOKUP(D277,$Y$2:$AA$14,3,0)+(VLOOKUP(C277,$R$3:$W$28,2,0)+VLOOKUP(D277,$Y$2:$AA$14,2,0))</f>
        <v>637748.9713463</v>
      </c>
      <c r="I277" s="99" t="n">
        <f aca="false">(H277/E277)-1</f>
        <v>0.231210567840531</v>
      </c>
      <c r="J277" s="102" t="n">
        <f aca="false">M276</f>
        <v>27.6040235070476</v>
      </c>
      <c r="K277" s="104"/>
      <c r="L277" s="104"/>
      <c r="M277" s="102" t="n">
        <f aca="false">J277*(AVERAGE($AH$3:$AH$17)/12+VLOOKUP(D277,$AJ$3:$AL$14,3,0))+J277</f>
        <v>27.7141191750585</v>
      </c>
      <c r="N277" s="99" t="n">
        <f aca="false">(M277/J277)-1</f>
        <v>0.00398839205389279</v>
      </c>
      <c r="O277" s="101" t="n">
        <v>0</v>
      </c>
      <c r="P277" s="105" t="n">
        <v>1</v>
      </c>
    </row>
    <row r="278" customFormat="false" ht="12.8" hidden="false" customHeight="false" outlineLevel="0" collapsed="false">
      <c r="A278" s="103"/>
      <c r="B278" s="96" t="n">
        <f aca="false">IF(P278,EDATE(B277,1),(A278/(24*60*60))+DATE(1970,1,1))</f>
        <v>48549</v>
      </c>
      <c r="C278" s="97" t="n">
        <f aca="false">YEAR(B278)</f>
        <v>2032</v>
      </c>
      <c r="D278" s="97" t="n">
        <f aca="false">MONTH(B278)</f>
        <v>12</v>
      </c>
      <c r="E278" s="102" t="n">
        <f aca="false">H277</f>
        <v>637748.9713463</v>
      </c>
      <c r="F278" s="104"/>
      <c r="G278" s="104"/>
      <c r="H278" s="102" t="n">
        <f aca="false">(VLOOKUP(C278,$R$3:$W$28,2,0)+VLOOKUP(D278,$Y$2:$AA$14,2,0))*VLOOKUP(D278,$Y$2:$AA$14,3,0)+(VLOOKUP(C278,$R$3:$W$28,2,0)+VLOOKUP(D278,$Y$2:$AA$14,2,0))</f>
        <v>593321.010365796</v>
      </c>
      <c r="I278" s="99" t="n">
        <f aca="false">(H278/E278)-1</f>
        <v>-0.0696637124897529</v>
      </c>
      <c r="J278" s="102" t="n">
        <f aca="false">M277</f>
        <v>27.7141191750585</v>
      </c>
      <c r="K278" s="104"/>
      <c r="L278" s="104"/>
      <c r="M278" s="102" t="n">
        <f aca="false">J278*(AVERAGE($AH$3:$AH$17)/12+VLOOKUP(D278,$AJ$3:$AL$14,3,0))+J278</f>
        <v>27.949641663101</v>
      </c>
      <c r="N278" s="99" t="n">
        <f aca="false">(M278/J278)-1</f>
        <v>0.00849828517207407</v>
      </c>
      <c r="O278" s="101" t="n">
        <v>0</v>
      </c>
      <c r="P278" s="105" t="n">
        <v>1</v>
      </c>
    </row>
    <row r="279" customFormat="false" ht="12.8" hidden="false" customHeight="false" outlineLevel="0" collapsed="false">
      <c r="A279" s="103"/>
      <c r="B279" s="96" t="n">
        <f aca="false">IF(P279,EDATE(B278,1),(A279/(24*60*60))+DATE(1970,1,1))</f>
        <v>48580</v>
      </c>
      <c r="C279" s="97" t="n">
        <f aca="false">YEAR(B279)</f>
        <v>2033</v>
      </c>
      <c r="D279" s="97" t="n">
        <f aca="false">MONTH(B279)</f>
        <v>1</v>
      </c>
      <c r="E279" s="102" t="n">
        <f aca="false">H278</f>
        <v>593321.010365796</v>
      </c>
      <c r="F279" s="104"/>
      <c r="G279" s="104"/>
      <c r="H279" s="102" t="n">
        <f aca="false">(VLOOKUP(C279,$R$3:$W$28,2,0)+VLOOKUP(D279,$Y$2:$AA$14,2,0))*VLOOKUP(D279,$Y$2:$AA$14,3,0)+(VLOOKUP(C279,$R$3:$W$28,2,0)+VLOOKUP(D279,$Y$2:$AA$14,2,0))</f>
        <v>567762.329553597</v>
      </c>
      <c r="I279" s="99" t="n">
        <f aca="false">(H279/E279)-1</f>
        <v>-0.0430773230100866</v>
      </c>
      <c r="J279" s="102" t="n">
        <f aca="false">M278</f>
        <v>27.949641663101</v>
      </c>
      <c r="K279" s="104"/>
      <c r="L279" s="104"/>
      <c r="M279" s="102" t="n">
        <f aca="false">J279*(AVERAGE($AH$3:$AH$17)/12+VLOOKUP(D279,$AJ$3:$AL$14,3,0))+J279</f>
        <v>27.6589458956018</v>
      </c>
      <c r="N279" s="99" t="n">
        <f aca="false">(M279/J279)-1</f>
        <v>-0.0104006974759546</v>
      </c>
      <c r="O279" s="101" t="n">
        <v>0</v>
      </c>
      <c r="P279" s="105" t="n">
        <v>1</v>
      </c>
    </row>
    <row r="280" customFormat="false" ht="12.8" hidden="false" customHeight="false" outlineLevel="0" collapsed="false">
      <c r="A280" s="103"/>
      <c r="B280" s="96" t="n">
        <f aca="false">IF(P280,EDATE(B279,1),(A280/(24*60*60))+DATE(1970,1,1))</f>
        <v>48611</v>
      </c>
      <c r="C280" s="97" t="n">
        <f aca="false">YEAR(B280)</f>
        <v>2033</v>
      </c>
      <c r="D280" s="97" t="n">
        <f aca="false">MONTH(B280)</f>
        <v>2</v>
      </c>
      <c r="E280" s="102" t="n">
        <f aca="false">H279</f>
        <v>567762.329553597</v>
      </c>
      <c r="F280" s="104"/>
      <c r="G280" s="104"/>
      <c r="H280" s="102" t="n">
        <f aca="false">(VLOOKUP(C280,$R$3:$W$28,2,0)+VLOOKUP(D280,$Y$2:$AA$14,2,0))*VLOOKUP(D280,$Y$2:$AA$14,3,0)+(VLOOKUP(C280,$R$3:$W$28,2,0)+VLOOKUP(D280,$Y$2:$AA$14,2,0))</f>
        <v>642133.985616122</v>
      </c>
      <c r="I280" s="99" t="n">
        <f aca="false">(H280/E280)-1</f>
        <v>0.130990825194408</v>
      </c>
      <c r="J280" s="102" t="n">
        <f aca="false">M279</f>
        <v>27.6589458956018</v>
      </c>
      <c r="K280" s="104"/>
      <c r="L280" s="104"/>
      <c r="M280" s="102" t="n">
        <f aca="false">J280*(AVERAGE($AH$3:$AH$17)/12+VLOOKUP(D280,$AJ$3:$AL$14,3,0))+J280</f>
        <v>27.6661434063087</v>
      </c>
      <c r="N280" s="99" t="n">
        <f aca="false">(M280/J280)-1</f>
        <v>0.000260223608450572</v>
      </c>
      <c r="O280" s="101" t="n">
        <v>0</v>
      </c>
      <c r="P280" s="105" t="n">
        <v>1</v>
      </c>
    </row>
    <row r="281" customFormat="false" ht="12.8" hidden="false" customHeight="false" outlineLevel="0" collapsed="false">
      <c r="A281" s="103"/>
      <c r="B281" s="96" t="n">
        <f aca="false">IF(P281,EDATE(B280,1),(A281/(24*60*60))+DATE(1970,1,1))</f>
        <v>48639</v>
      </c>
      <c r="C281" s="97" t="n">
        <f aca="false">YEAR(B281)</f>
        <v>2033</v>
      </c>
      <c r="D281" s="97" t="n">
        <f aca="false">MONTH(B281)</f>
        <v>3</v>
      </c>
      <c r="E281" s="102" t="n">
        <f aca="false">H280</f>
        <v>642133.985616122</v>
      </c>
      <c r="F281" s="104"/>
      <c r="G281" s="104"/>
      <c r="H281" s="102" t="n">
        <f aca="false">(VLOOKUP(C281,$R$3:$W$28,2,0)+VLOOKUP(D281,$Y$2:$AA$14,2,0))*VLOOKUP(D281,$Y$2:$AA$14,3,0)+(VLOOKUP(C281,$R$3:$W$28,2,0)+VLOOKUP(D281,$Y$2:$AA$14,2,0))</f>
        <v>503579.253707057</v>
      </c>
      <c r="I281" s="99" t="n">
        <f aca="false">(H281/E281)-1</f>
        <v>-0.215772307668972</v>
      </c>
      <c r="J281" s="102" t="n">
        <f aca="false">M280</f>
        <v>27.6661434063087</v>
      </c>
      <c r="K281" s="104"/>
      <c r="L281" s="104"/>
      <c r="M281" s="102" t="n">
        <f aca="false">J281*(AVERAGE($AH$3:$AH$17)/12+VLOOKUP(D281,$AJ$3:$AL$14,3,0))+J281</f>
        <v>27.2401987477914</v>
      </c>
      <c r="N281" s="99" t="n">
        <f aca="false">(M281/J281)-1</f>
        <v>-0.0153958812495765</v>
      </c>
      <c r="O281" s="101" t="n">
        <v>0</v>
      </c>
      <c r="P281" s="105" t="n">
        <v>1</v>
      </c>
    </row>
    <row r="282" customFormat="false" ht="12.8" hidden="false" customHeight="false" outlineLevel="0" collapsed="false">
      <c r="A282" s="103"/>
      <c r="B282" s="96" t="n">
        <f aca="false">IF(P282,EDATE(B281,1),(A282/(24*60*60))+DATE(1970,1,1))</f>
        <v>48670</v>
      </c>
      <c r="C282" s="97" t="n">
        <f aca="false">YEAR(B282)</f>
        <v>2033</v>
      </c>
      <c r="D282" s="97" t="n">
        <f aca="false">MONTH(B282)</f>
        <v>4</v>
      </c>
      <c r="E282" s="102" t="n">
        <f aca="false">H281</f>
        <v>503579.253707057</v>
      </c>
      <c r="F282" s="104"/>
      <c r="G282" s="104"/>
      <c r="H282" s="102" t="n">
        <f aca="false">(VLOOKUP(C282,$R$3:$W$28,2,0)+VLOOKUP(D282,$Y$2:$AA$14,2,0))*VLOOKUP(D282,$Y$2:$AA$14,3,0)+(VLOOKUP(C282,$R$3:$W$28,2,0)+VLOOKUP(D282,$Y$2:$AA$14,2,0))</f>
        <v>696853.593986463</v>
      </c>
      <c r="I282" s="99" t="n">
        <f aca="false">(H282/E282)-1</f>
        <v>0.383801236561341</v>
      </c>
      <c r="J282" s="102" t="n">
        <f aca="false">M281</f>
        <v>27.2401987477914</v>
      </c>
      <c r="K282" s="104"/>
      <c r="L282" s="104"/>
      <c r="M282" s="102" t="n">
        <f aca="false">J282*(AVERAGE($AH$3:$AH$17)/12+VLOOKUP(D282,$AJ$3:$AL$14,3,0))+J282</f>
        <v>27.1443740977182</v>
      </c>
      <c r="N282" s="99" t="n">
        <f aca="false">(M282/J282)-1</f>
        <v>-0.00351776618667166</v>
      </c>
      <c r="O282" s="101" t="n">
        <v>0</v>
      </c>
      <c r="P282" s="105" t="n">
        <v>1</v>
      </c>
    </row>
    <row r="283" customFormat="false" ht="12.8" hidden="false" customHeight="false" outlineLevel="0" collapsed="false">
      <c r="A283" s="103"/>
      <c r="B283" s="96" t="n">
        <f aca="false">IF(P283,EDATE(B282,1),(A283/(24*60*60))+DATE(1970,1,1))</f>
        <v>48700</v>
      </c>
      <c r="C283" s="97" t="n">
        <f aca="false">YEAR(B283)</f>
        <v>2033</v>
      </c>
      <c r="D283" s="97" t="n">
        <f aca="false">MONTH(B283)</f>
        <v>5</v>
      </c>
      <c r="E283" s="102" t="n">
        <f aca="false">H282</f>
        <v>696853.593986463</v>
      </c>
      <c r="F283" s="104"/>
      <c r="G283" s="104"/>
      <c r="H283" s="102" t="n">
        <f aca="false">(VLOOKUP(C283,$R$3:$W$28,2,0)+VLOOKUP(D283,$Y$2:$AA$14,2,0))*VLOOKUP(D283,$Y$2:$AA$14,3,0)+(VLOOKUP(C283,$R$3:$W$28,2,0)+VLOOKUP(D283,$Y$2:$AA$14,2,0))</f>
        <v>579315.912295442</v>
      </c>
      <c r="I283" s="99" t="n">
        <f aca="false">(H283/E283)-1</f>
        <v>-0.168669118887122</v>
      </c>
      <c r="J283" s="102" t="n">
        <f aca="false">M282</f>
        <v>27.1443740977182</v>
      </c>
      <c r="K283" s="104"/>
      <c r="L283" s="104"/>
      <c r="M283" s="102" t="n">
        <f aca="false">J283*(AVERAGE($AH$3:$AH$17)/12+VLOOKUP(D283,$AJ$3:$AL$14,3,0))+J283</f>
        <v>27.3594246901733</v>
      </c>
      <c r="N283" s="99" t="n">
        <f aca="false">(M283/J283)-1</f>
        <v>0.00792247379441857</v>
      </c>
      <c r="O283" s="101" t="n">
        <v>0</v>
      </c>
      <c r="P283" s="105" t="n">
        <v>1</v>
      </c>
    </row>
    <row r="284" customFormat="false" ht="12.8" hidden="false" customHeight="false" outlineLevel="0" collapsed="false">
      <c r="A284" s="103"/>
      <c r="B284" s="96" t="n">
        <f aca="false">IF(P284,EDATE(B283,1),(A284/(24*60*60))+DATE(1970,1,1))</f>
        <v>48731</v>
      </c>
      <c r="C284" s="97" t="n">
        <f aca="false">YEAR(B284)</f>
        <v>2033</v>
      </c>
      <c r="D284" s="97" t="n">
        <f aca="false">MONTH(B284)</f>
        <v>6</v>
      </c>
      <c r="E284" s="102" t="n">
        <f aca="false">H283</f>
        <v>579315.912295442</v>
      </c>
      <c r="F284" s="104"/>
      <c r="G284" s="104"/>
      <c r="H284" s="102" t="n">
        <f aca="false">(VLOOKUP(C284,$R$3:$W$28,2,0)+VLOOKUP(D284,$Y$2:$AA$14,2,0))*VLOOKUP(D284,$Y$2:$AA$14,3,0)+(VLOOKUP(C284,$R$3:$W$28,2,0)+VLOOKUP(D284,$Y$2:$AA$14,2,0))</f>
        <v>559584.371327817</v>
      </c>
      <c r="I284" s="99" t="n">
        <f aca="false">(H284/E284)-1</f>
        <v>-0.0340600707642256</v>
      </c>
      <c r="J284" s="102" t="n">
        <f aca="false">M283</f>
        <v>27.3594246901733</v>
      </c>
      <c r="K284" s="104"/>
      <c r="L284" s="104"/>
      <c r="M284" s="102" t="n">
        <f aca="false">J284*(AVERAGE($AH$3:$AH$17)/12+VLOOKUP(D284,$AJ$3:$AL$14,3,0))+J284</f>
        <v>27.6573808079426</v>
      </c>
      <c r="N284" s="99" t="n">
        <f aca="false">(M284/J284)-1</f>
        <v>0.0108904379804595</v>
      </c>
      <c r="O284" s="101" t="n">
        <v>0</v>
      </c>
      <c r="P284" s="105" t="n">
        <v>1</v>
      </c>
    </row>
    <row r="285" customFormat="false" ht="12.8" hidden="false" customHeight="false" outlineLevel="0" collapsed="false">
      <c r="A285" s="103"/>
      <c r="B285" s="96" t="n">
        <f aca="false">IF(P285,EDATE(B284,1),(A285/(24*60*60))+DATE(1970,1,1))</f>
        <v>48761</v>
      </c>
      <c r="C285" s="97" t="n">
        <f aca="false">YEAR(B285)</f>
        <v>2033</v>
      </c>
      <c r="D285" s="97" t="n">
        <f aca="false">MONTH(B285)</f>
        <v>7</v>
      </c>
      <c r="E285" s="102" t="n">
        <f aca="false">H284</f>
        <v>559584.371327817</v>
      </c>
      <c r="F285" s="104"/>
      <c r="G285" s="104"/>
      <c r="H285" s="102" t="n">
        <f aca="false">(VLOOKUP(C285,$R$3:$W$28,2,0)+VLOOKUP(D285,$Y$2:$AA$14,2,0))*VLOOKUP(D285,$Y$2:$AA$14,3,0)+(VLOOKUP(C285,$R$3:$W$28,2,0)+VLOOKUP(D285,$Y$2:$AA$14,2,0))</f>
        <v>565229.592854717</v>
      </c>
      <c r="I285" s="99" t="n">
        <f aca="false">(H285/E285)-1</f>
        <v>0.0100882401585027</v>
      </c>
      <c r="J285" s="102" t="n">
        <f aca="false">M284</f>
        <v>27.6573808079426</v>
      </c>
      <c r="K285" s="104"/>
      <c r="L285" s="104"/>
      <c r="M285" s="102" t="n">
        <f aca="false">J285*(AVERAGE($AH$3:$AH$17)/12+VLOOKUP(D285,$AJ$3:$AL$14,3,0))+J285</f>
        <v>27.8098494199771</v>
      </c>
      <c r="N285" s="99" t="n">
        <f aca="false">(M285/J285)-1</f>
        <v>0.00551276395596623</v>
      </c>
      <c r="O285" s="101" t="n">
        <v>0</v>
      </c>
      <c r="P285" s="105" t="n">
        <v>1</v>
      </c>
    </row>
    <row r="286" customFormat="false" ht="12.8" hidden="false" customHeight="false" outlineLevel="0" collapsed="false">
      <c r="A286" s="103"/>
      <c r="B286" s="96" t="n">
        <f aca="false">IF(P286,EDATE(B285,1),(A286/(24*60*60))+DATE(1970,1,1))</f>
        <v>48792</v>
      </c>
      <c r="C286" s="97" t="n">
        <f aca="false">YEAR(B286)</f>
        <v>2033</v>
      </c>
      <c r="D286" s="97" t="n">
        <f aca="false">MONTH(B286)</f>
        <v>8</v>
      </c>
      <c r="E286" s="102" t="n">
        <f aca="false">H285</f>
        <v>565229.592854717</v>
      </c>
      <c r="F286" s="104"/>
      <c r="G286" s="104"/>
      <c r="H286" s="102" t="n">
        <f aca="false">(VLOOKUP(C286,$R$3:$W$28,2,0)+VLOOKUP(D286,$Y$2:$AA$14,2,0))*VLOOKUP(D286,$Y$2:$AA$14,3,0)+(VLOOKUP(C286,$R$3:$W$28,2,0)+VLOOKUP(D286,$Y$2:$AA$14,2,0))</f>
        <v>659786.289665009</v>
      </c>
      <c r="I286" s="99" t="n">
        <f aca="false">(H286/E286)-1</f>
        <v>0.167289006105871</v>
      </c>
      <c r="J286" s="102" t="n">
        <f aca="false">M285</f>
        <v>27.8098494199771</v>
      </c>
      <c r="K286" s="104"/>
      <c r="L286" s="104"/>
      <c r="M286" s="102" t="n">
        <f aca="false">J286*(AVERAGE($AH$3:$AH$17)/12+VLOOKUP(D286,$AJ$3:$AL$14,3,0))+J286</f>
        <v>27.7271999900948</v>
      </c>
      <c r="N286" s="99" t="n">
        <f aca="false">(M286/J286)-1</f>
        <v>-0.00297194812651191</v>
      </c>
      <c r="O286" s="101" t="n">
        <v>0</v>
      </c>
      <c r="P286" s="105" t="n">
        <v>1</v>
      </c>
    </row>
    <row r="287" customFormat="false" ht="12.8" hidden="false" customHeight="false" outlineLevel="0" collapsed="false">
      <c r="A287" s="103"/>
      <c r="B287" s="96" t="n">
        <f aca="false">IF(P287,EDATE(B286,1),(A287/(24*60*60))+DATE(1970,1,1))</f>
        <v>48823</v>
      </c>
      <c r="C287" s="97" t="n">
        <f aca="false">YEAR(B287)</f>
        <v>2033</v>
      </c>
      <c r="D287" s="97" t="n">
        <f aca="false">MONTH(B287)</f>
        <v>9</v>
      </c>
      <c r="E287" s="102" t="n">
        <f aca="false">H286</f>
        <v>659786.289665009</v>
      </c>
      <c r="F287" s="104"/>
      <c r="G287" s="104"/>
      <c r="H287" s="102" t="n">
        <f aca="false">(VLOOKUP(C287,$R$3:$W$28,2,0)+VLOOKUP(D287,$Y$2:$AA$14,2,0))*VLOOKUP(D287,$Y$2:$AA$14,3,0)+(VLOOKUP(C287,$R$3:$W$28,2,0)+VLOOKUP(D287,$Y$2:$AA$14,2,0))</f>
        <v>593745.027078352</v>
      </c>
      <c r="I287" s="99" t="n">
        <f aca="false">(H287/E287)-1</f>
        <v>-0.100094930163201</v>
      </c>
      <c r="J287" s="102" t="n">
        <f aca="false">M286</f>
        <v>27.7271999900948</v>
      </c>
      <c r="K287" s="104"/>
      <c r="L287" s="104"/>
      <c r="M287" s="102" t="n">
        <f aca="false">J287*(AVERAGE($AH$3:$AH$17)/12+VLOOKUP(D287,$AJ$3:$AL$14,3,0))+J287</f>
        <v>28.3147369645413</v>
      </c>
      <c r="N287" s="99" t="n">
        <f aca="false">(M287/J287)-1</f>
        <v>0.0211899136824627</v>
      </c>
      <c r="O287" s="101" t="n">
        <v>0</v>
      </c>
      <c r="P287" s="105" t="n">
        <v>1</v>
      </c>
    </row>
    <row r="288" customFormat="false" ht="12.8" hidden="false" customHeight="false" outlineLevel="0" collapsed="false">
      <c r="A288" s="103"/>
      <c r="B288" s="96" t="n">
        <f aca="false">IF(P288,EDATE(B287,1),(A288/(24*60*60))+DATE(1970,1,1))</f>
        <v>48853</v>
      </c>
      <c r="C288" s="97" t="n">
        <f aca="false">YEAR(B288)</f>
        <v>2033</v>
      </c>
      <c r="D288" s="97" t="n">
        <f aca="false">MONTH(B288)</f>
        <v>10</v>
      </c>
      <c r="E288" s="102" t="n">
        <f aca="false">H287</f>
        <v>593745.027078352</v>
      </c>
      <c r="F288" s="104"/>
      <c r="G288" s="104"/>
      <c r="H288" s="102" t="n">
        <f aca="false">(VLOOKUP(C288,$R$3:$W$28,2,0)+VLOOKUP(D288,$Y$2:$AA$14,2,0))*VLOOKUP(D288,$Y$2:$AA$14,3,0)+(VLOOKUP(C288,$R$3:$W$28,2,0)+VLOOKUP(D288,$Y$2:$AA$14,2,0))</f>
        <v>606663.601503167</v>
      </c>
      <c r="I288" s="99" t="n">
        <f aca="false">(H288/E288)-1</f>
        <v>0.0217577812624101</v>
      </c>
      <c r="J288" s="102" t="n">
        <f aca="false">M287</f>
        <v>28.3147369645413</v>
      </c>
      <c r="K288" s="104"/>
      <c r="L288" s="104"/>
      <c r="M288" s="102" t="n">
        <f aca="false">J288*(AVERAGE($AH$3:$AH$17)/12+VLOOKUP(D288,$AJ$3:$AL$14,3,0))+J288</f>
        <v>28.6528184402738</v>
      </c>
      <c r="N288" s="99" t="n">
        <f aca="false">(M288/J288)-1</f>
        <v>0.0119401241888921</v>
      </c>
      <c r="O288" s="101" t="n">
        <v>0</v>
      </c>
      <c r="P288" s="105" t="n">
        <v>1</v>
      </c>
    </row>
    <row r="289" customFormat="false" ht="12.8" hidden="false" customHeight="false" outlineLevel="0" collapsed="false">
      <c r="A289" s="103"/>
      <c r="B289" s="96" t="n">
        <f aca="false">IF(P289,EDATE(B288,1),(A289/(24*60*60))+DATE(1970,1,1))</f>
        <v>48884</v>
      </c>
      <c r="C289" s="97" t="n">
        <f aca="false">YEAR(B289)</f>
        <v>2033</v>
      </c>
      <c r="D289" s="97" t="n">
        <f aca="false">MONTH(B289)</f>
        <v>11</v>
      </c>
      <c r="E289" s="102" t="n">
        <f aca="false">H288</f>
        <v>606663.601503167</v>
      </c>
      <c r="F289" s="104"/>
      <c r="G289" s="104"/>
      <c r="H289" s="102" t="n">
        <f aca="false">(VLOOKUP(C289,$R$3:$W$28,2,0)+VLOOKUP(D289,$Y$2:$AA$14,2,0))*VLOOKUP(D289,$Y$2:$AA$14,3,0)+(VLOOKUP(C289,$R$3:$W$28,2,0)+VLOOKUP(D289,$Y$2:$AA$14,2,0))</f>
        <v>746120.012217187</v>
      </c>
      <c r="I289" s="99" t="n">
        <f aca="false">(H289/E289)-1</f>
        <v>0.229874365906378</v>
      </c>
      <c r="J289" s="102" t="n">
        <f aca="false">M288</f>
        <v>28.6528184402738</v>
      </c>
      <c r="K289" s="104"/>
      <c r="L289" s="104"/>
      <c r="M289" s="102" t="n">
        <f aca="false">J289*(AVERAGE($AH$3:$AH$17)/12+VLOOKUP(D289,$AJ$3:$AL$14,3,0))+J289</f>
        <v>28.7670971136626</v>
      </c>
      <c r="N289" s="99" t="n">
        <f aca="false">(M289/J289)-1</f>
        <v>0.00398839205389301</v>
      </c>
      <c r="O289" s="101" t="n">
        <v>0</v>
      </c>
      <c r="P289" s="105" t="n">
        <v>1</v>
      </c>
    </row>
    <row r="290" customFormat="false" ht="12.8" hidden="false" customHeight="false" outlineLevel="0" collapsed="false">
      <c r="A290" s="103"/>
      <c r="B290" s="96" t="n">
        <f aca="false">IF(P290,EDATE(B289,1),(A290/(24*60*60))+DATE(1970,1,1))</f>
        <v>48914</v>
      </c>
      <c r="C290" s="97" t="n">
        <f aca="false">YEAR(B290)</f>
        <v>2033</v>
      </c>
      <c r="D290" s="97" t="n">
        <f aca="false">MONTH(B290)</f>
        <v>12</v>
      </c>
      <c r="E290" s="102" t="n">
        <f aca="false">H289</f>
        <v>746120.012217187</v>
      </c>
      <c r="F290" s="104"/>
      <c r="G290" s="104"/>
      <c r="H290" s="102" t="n">
        <f aca="false">(VLOOKUP(C290,$R$3:$W$28,2,0)+VLOOKUP(D290,$Y$2:$AA$14,2,0))*VLOOKUP(D290,$Y$2:$AA$14,3,0)+(VLOOKUP(C290,$R$3:$W$28,2,0)+VLOOKUP(D290,$Y$2:$AA$14,2,0))</f>
        <v>693624.298047067</v>
      </c>
      <c r="I290" s="99" t="n">
        <f aca="false">(H290/E290)-1</f>
        <v>-0.0703582712037479</v>
      </c>
      <c r="J290" s="102" t="n">
        <f aca="false">M289</f>
        <v>28.7670971136626</v>
      </c>
      <c r="K290" s="104"/>
      <c r="L290" s="104"/>
      <c r="M290" s="102" t="n">
        <f aca="false">J290*(AVERAGE($AH$3:$AH$17)/12+VLOOKUP(D290,$AJ$3:$AL$14,3,0))+J290</f>
        <v>29.0115681085072</v>
      </c>
      <c r="N290" s="99" t="n">
        <f aca="false">(M290/J290)-1</f>
        <v>0.00849828517207407</v>
      </c>
      <c r="O290" s="101" t="n">
        <v>0</v>
      </c>
      <c r="P290" s="105" t="n">
        <v>1</v>
      </c>
    </row>
    <row r="291" customFormat="false" ht="12.8" hidden="false" customHeight="false" outlineLevel="0" collapsed="false">
      <c r="A291" s="103"/>
      <c r="B291" s="96" t="n">
        <f aca="false">IF(P291,EDATE(B290,1),(A291/(24*60*60))+DATE(1970,1,1))</f>
        <v>48945</v>
      </c>
      <c r="C291" s="97" t="n">
        <f aca="false">YEAR(B291)</f>
        <v>2034</v>
      </c>
      <c r="D291" s="97" t="n">
        <f aca="false">MONTH(B291)</f>
        <v>1</v>
      </c>
      <c r="E291" s="102" t="n">
        <f aca="false">H290</f>
        <v>693624.298047067</v>
      </c>
      <c r="F291" s="104"/>
      <c r="G291" s="104"/>
      <c r="H291" s="102" t="n">
        <f aca="false">(VLOOKUP(C291,$R$3:$W$28,2,0)+VLOOKUP(D291,$Y$2:$AA$14,2,0))*VLOOKUP(D291,$Y$2:$AA$14,3,0)+(VLOOKUP(C291,$R$3:$W$28,2,0)+VLOOKUP(D291,$Y$2:$AA$14,2,0))</f>
        <v>660149.806391295</v>
      </c>
      <c r="I291" s="99" t="n">
        <f aca="false">(H291/E291)-1</f>
        <v>-0.0482602638777521</v>
      </c>
      <c r="J291" s="102" t="n">
        <f aca="false">M290</f>
        <v>29.0115681085072</v>
      </c>
      <c r="K291" s="104"/>
      <c r="L291" s="104"/>
      <c r="M291" s="102" t="n">
        <f aca="false">J291*(AVERAGE($AH$3:$AH$17)/12+VLOOKUP(D291,$AJ$3:$AL$14,3,0))+J291</f>
        <v>28.7098275653076</v>
      </c>
      <c r="N291" s="99" t="n">
        <f aca="false">(M291/J291)-1</f>
        <v>-0.0104006974759546</v>
      </c>
      <c r="O291" s="101" t="n">
        <v>0</v>
      </c>
      <c r="P291" s="105" t="n">
        <v>1</v>
      </c>
    </row>
    <row r="292" customFormat="false" ht="12.8" hidden="false" customHeight="false" outlineLevel="0" collapsed="false">
      <c r="A292" s="103"/>
      <c r="B292" s="96" t="n">
        <f aca="false">IF(P292,EDATE(B291,1),(A292/(24*60*60))+DATE(1970,1,1))</f>
        <v>48976</v>
      </c>
      <c r="C292" s="97" t="n">
        <f aca="false">YEAR(B292)</f>
        <v>2034</v>
      </c>
      <c r="D292" s="97" t="n">
        <f aca="false">MONTH(B292)</f>
        <v>2</v>
      </c>
      <c r="E292" s="102" t="n">
        <f aca="false">H291</f>
        <v>660149.806391295</v>
      </c>
      <c r="F292" s="104"/>
      <c r="G292" s="104"/>
      <c r="H292" s="102" t="n">
        <f aca="false">(VLOOKUP(C292,$R$3:$W$28,2,0)+VLOOKUP(D292,$Y$2:$AA$14,2,0))*VLOOKUP(D292,$Y$2:$AA$14,3,0)+(VLOOKUP(C292,$R$3:$W$28,2,0)+VLOOKUP(D292,$Y$2:$AA$14,2,0))</f>
        <v>746466.401721283</v>
      </c>
      <c r="I292" s="99" t="n">
        <f aca="false">(H292/E292)-1</f>
        <v>0.130753041952459</v>
      </c>
      <c r="J292" s="102" t="n">
        <f aca="false">M291</f>
        <v>28.7098275653076</v>
      </c>
      <c r="K292" s="104"/>
      <c r="L292" s="104"/>
      <c r="M292" s="102" t="n">
        <f aca="false">J292*(AVERAGE($AH$3:$AH$17)/12+VLOOKUP(D292,$AJ$3:$AL$14,3,0))+J292</f>
        <v>28.7172985402346</v>
      </c>
      <c r="N292" s="99" t="n">
        <f aca="false">(M292/J292)-1</f>
        <v>0.00026022360845035</v>
      </c>
      <c r="O292" s="101" t="n">
        <v>0</v>
      </c>
      <c r="P292" s="105" t="n">
        <v>1</v>
      </c>
    </row>
    <row r="293" customFormat="false" ht="12.8" hidden="false" customHeight="false" outlineLevel="0" collapsed="false">
      <c r="A293" s="103"/>
      <c r="B293" s="96" t="n">
        <f aca="false">IF(P293,EDATE(B292,1),(A293/(24*60*60))+DATE(1970,1,1))</f>
        <v>49004</v>
      </c>
      <c r="C293" s="97" t="n">
        <f aca="false">YEAR(B293)</f>
        <v>2034</v>
      </c>
      <c r="D293" s="97" t="n">
        <f aca="false">MONTH(B293)</f>
        <v>3</v>
      </c>
      <c r="E293" s="102" t="n">
        <f aca="false">H292</f>
        <v>746466.401721283</v>
      </c>
      <c r="F293" s="104"/>
      <c r="G293" s="104"/>
      <c r="H293" s="102" t="n">
        <f aca="false">(VLOOKUP(C293,$R$3:$W$28,2,0)+VLOOKUP(D293,$Y$2:$AA$14,2,0))*VLOOKUP(D293,$Y$2:$AA$14,3,0)+(VLOOKUP(C293,$R$3:$W$28,2,0)+VLOOKUP(D293,$Y$2:$AA$14,2,0))</f>
        <v>585971.949257952</v>
      </c>
      <c r="I293" s="99" t="n">
        <f aca="false">(H293/E293)-1</f>
        <v>-0.215005594482545</v>
      </c>
      <c r="J293" s="102" t="n">
        <f aca="false">M292</f>
        <v>28.7172985402346</v>
      </c>
      <c r="K293" s="104"/>
      <c r="L293" s="104"/>
      <c r="M293" s="102" t="n">
        <f aca="false">J293*(AVERAGE($AH$3:$AH$17)/12+VLOOKUP(D293,$AJ$3:$AL$14,3,0))+J293</f>
        <v>28.2751704221005</v>
      </c>
      <c r="N293" s="99" t="n">
        <f aca="false">(M293/J293)-1</f>
        <v>-0.0153958812495764</v>
      </c>
      <c r="O293" s="101" t="n">
        <v>0</v>
      </c>
      <c r="P293" s="105" t="n">
        <v>1</v>
      </c>
    </row>
    <row r="294" customFormat="false" ht="12.8" hidden="false" customHeight="false" outlineLevel="0" collapsed="false">
      <c r="A294" s="103"/>
      <c r="B294" s="96" t="n">
        <f aca="false">IF(P294,EDATE(B293,1),(A294/(24*60*60))+DATE(1970,1,1))</f>
        <v>49035</v>
      </c>
      <c r="C294" s="97" t="n">
        <f aca="false">YEAR(B294)</f>
        <v>2034</v>
      </c>
      <c r="D294" s="97" t="n">
        <f aca="false">MONTH(B294)</f>
        <v>4</v>
      </c>
      <c r="E294" s="102" t="n">
        <f aca="false">H293</f>
        <v>585971.949257952</v>
      </c>
      <c r="F294" s="104"/>
      <c r="G294" s="104"/>
      <c r="H294" s="102" t="n">
        <f aca="false">(VLOOKUP(C294,$R$3:$W$28,2,0)+VLOOKUP(D294,$Y$2:$AA$14,2,0))*VLOOKUP(D294,$Y$2:$AA$14,3,0)+(VLOOKUP(C294,$R$3:$W$28,2,0)+VLOOKUP(D294,$Y$2:$AA$14,2,0))</f>
        <v>810386.841250888</v>
      </c>
      <c r="I294" s="99" t="n">
        <f aca="false">(H294/E294)-1</f>
        <v>0.38297889903625</v>
      </c>
      <c r="J294" s="102" t="n">
        <f aca="false">M293</f>
        <v>28.2751704221005</v>
      </c>
      <c r="K294" s="104"/>
      <c r="L294" s="104"/>
      <c r="M294" s="102" t="n">
        <f aca="false">J294*(AVERAGE($AH$3:$AH$17)/12+VLOOKUP(D294,$AJ$3:$AL$14,3,0))+J294</f>
        <v>28.1757049836673</v>
      </c>
      <c r="N294" s="99" t="n">
        <f aca="false">(M294/J294)-1</f>
        <v>-0.00351776618667177</v>
      </c>
      <c r="O294" s="101" t="n">
        <v>0</v>
      </c>
      <c r="P294" s="105" t="n">
        <v>1</v>
      </c>
    </row>
    <row r="295" customFormat="false" ht="12.8" hidden="false" customHeight="false" outlineLevel="0" collapsed="false">
      <c r="A295" s="103"/>
      <c r="B295" s="96" t="n">
        <f aca="false">IF(P295,EDATE(B294,1),(A295/(24*60*60))+DATE(1970,1,1))</f>
        <v>49065</v>
      </c>
      <c r="C295" s="97" t="n">
        <f aca="false">YEAR(B295)</f>
        <v>2034</v>
      </c>
      <c r="D295" s="97" t="n">
        <f aca="false">MONTH(B295)</f>
        <v>5</v>
      </c>
      <c r="E295" s="102" t="n">
        <f aca="false">H294</f>
        <v>810386.841250888</v>
      </c>
      <c r="F295" s="104"/>
      <c r="G295" s="104"/>
      <c r="H295" s="102" t="n">
        <f aca="false">(VLOOKUP(C295,$R$3:$W$28,2,0)+VLOOKUP(D295,$Y$2:$AA$14,2,0))*VLOOKUP(D295,$Y$2:$AA$14,3,0)+(VLOOKUP(C295,$R$3:$W$28,2,0)+VLOOKUP(D295,$Y$2:$AA$14,2,0))</f>
        <v>673895.355294324</v>
      </c>
      <c r="I295" s="99" t="n">
        <f aca="false">(H295/E295)-1</f>
        <v>-0.168427569413492</v>
      </c>
      <c r="J295" s="102" t="n">
        <f aca="false">M294</f>
        <v>28.1757049836673</v>
      </c>
      <c r="K295" s="104"/>
      <c r="L295" s="104"/>
      <c r="M295" s="102" t="n">
        <f aca="false">J295*(AVERAGE($AH$3:$AH$17)/12+VLOOKUP(D295,$AJ$3:$AL$14,3,0))+J295</f>
        <v>28.3989262680397</v>
      </c>
      <c r="N295" s="99" t="n">
        <f aca="false">(M295/J295)-1</f>
        <v>0.00792247379441857</v>
      </c>
      <c r="O295" s="101" t="n">
        <v>0</v>
      </c>
      <c r="P295" s="105" t="n">
        <v>1</v>
      </c>
    </row>
    <row r="296" customFormat="false" ht="12.8" hidden="false" customHeight="false" outlineLevel="0" collapsed="false">
      <c r="A296" s="103"/>
      <c r="B296" s="96" t="n">
        <f aca="false">IF(P296,EDATE(B295,1),(A296/(24*60*60))+DATE(1970,1,1))</f>
        <v>49096</v>
      </c>
      <c r="C296" s="97" t="n">
        <f aca="false">YEAR(B296)</f>
        <v>2034</v>
      </c>
      <c r="D296" s="97" t="n">
        <f aca="false">MONTH(B296)</f>
        <v>6</v>
      </c>
      <c r="E296" s="102" t="n">
        <f aca="false">H295</f>
        <v>673895.355294324</v>
      </c>
      <c r="F296" s="104"/>
      <c r="G296" s="104"/>
      <c r="H296" s="102" t="n">
        <f aca="false">(VLOOKUP(C296,$R$3:$W$28,2,0)+VLOOKUP(D296,$Y$2:$AA$14,2,0))*VLOOKUP(D296,$Y$2:$AA$14,3,0)+(VLOOKUP(C296,$R$3:$W$28,2,0)+VLOOKUP(D296,$Y$2:$AA$14,2,0))</f>
        <v>651213.972402153</v>
      </c>
      <c r="I296" s="99" t="n">
        <f aca="false">(H296/E296)-1</f>
        <v>-0.0336571289800099</v>
      </c>
      <c r="J296" s="102" t="n">
        <f aca="false">M295</f>
        <v>28.3989262680397</v>
      </c>
      <c r="K296" s="104"/>
      <c r="L296" s="104"/>
      <c r="M296" s="102" t="n">
        <f aca="false">J296*(AVERAGE($AH$3:$AH$17)/12+VLOOKUP(D296,$AJ$3:$AL$14,3,0))+J296</f>
        <v>28.7082030132734</v>
      </c>
      <c r="N296" s="99" t="n">
        <f aca="false">(M296/J296)-1</f>
        <v>0.0108904379804595</v>
      </c>
      <c r="O296" s="101" t="n">
        <v>0</v>
      </c>
      <c r="P296" s="105" t="n">
        <v>1</v>
      </c>
    </row>
    <row r="297" customFormat="false" ht="12.8" hidden="false" customHeight="false" outlineLevel="0" collapsed="false">
      <c r="A297" s="103"/>
      <c r="B297" s="96" t="n">
        <f aca="false">IF(P297,EDATE(B296,1),(A297/(24*60*60))+DATE(1970,1,1))</f>
        <v>49126</v>
      </c>
      <c r="C297" s="97" t="n">
        <f aca="false">YEAR(B297)</f>
        <v>2034</v>
      </c>
      <c r="D297" s="97" t="n">
        <f aca="false">MONTH(B297)</f>
        <v>7</v>
      </c>
      <c r="E297" s="102" t="n">
        <f aca="false">H296</f>
        <v>651213.972402153</v>
      </c>
      <c r="F297" s="104"/>
      <c r="G297" s="104"/>
      <c r="H297" s="102" t="n">
        <f aca="false">(VLOOKUP(C297,$R$3:$W$28,2,0)+VLOOKUP(D297,$Y$2:$AA$14,2,0))*VLOOKUP(D297,$Y$2:$AA$14,3,0)+(VLOOKUP(C297,$R$3:$W$28,2,0)+VLOOKUP(D297,$Y$2:$AA$14,2,0))</f>
        <v>658002.278297488</v>
      </c>
      <c r="I297" s="99" t="n">
        <f aca="false">(H297/E297)-1</f>
        <v>0.0104240790017061</v>
      </c>
      <c r="J297" s="102" t="n">
        <f aca="false">M296</f>
        <v>28.7082030132734</v>
      </c>
      <c r="K297" s="104"/>
      <c r="L297" s="104"/>
      <c r="M297" s="102" t="n">
        <f aca="false">J297*(AVERAGE($AH$3:$AH$17)/12+VLOOKUP(D297,$AJ$3:$AL$14,3,0))+J297</f>
        <v>28.8664645600855</v>
      </c>
      <c r="N297" s="99" t="n">
        <f aca="false">(M297/J297)-1</f>
        <v>0.00551276395596645</v>
      </c>
      <c r="O297" s="101" t="n">
        <v>0</v>
      </c>
      <c r="P297" s="105" t="n">
        <v>1</v>
      </c>
    </row>
    <row r="298" customFormat="false" ht="12.8" hidden="false" customHeight="false" outlineLevel="0" collapsed="false">
      <c r="A298" s="103"/>
      <c r="B298" s="96" t="n">
        <f aca="false">IF(P298,EDATE(B297,1),(A298/(24*60*60))+DATE(1970,1,1))</f>
        <v>49157</v>
      </c>
      <c r="C298" s="97" t="n">
        <f aca="false">YEAR(B298)</f>
        <v>2034</v>
      </c>
      <c r="D298" s="97" t="n">
        <f aca="false">MONTH(B298)</f>
        <v>8</v>
      </c>
      <c r="E298" s="102" t="n">
        <f aca="false">H297</f>
        <v>658002.278297488</v>
      </c>
      <c r="F298" s="104"/>
      <c r="G298" s="104"/>
      <c r="H298" s="102" t="n">
        <f aca="false">(VLOOKUP(C298,$R$3:$W$28,2,0)+VLOOKUP(D298,$Y$2:$AA$14,2,0))*VLOOKUP(D298,$Y$2:$AA$14,3,0)+(VLOOKUP(C298,$R$3:$W$28,2,0)+VLOOKUP(D298,$Y$2:$AA$14,2,0))</f>
        <v>767835.910526383</v>
      </c>
      <c r="I298" s="99" t="n">
        <f aca="false">(H298/E298)-1</f>
        <v>0.166919835768773</v>
      </c>
      <c r="J298" s="102" t="n">
        <f aca="false">M297</f>
        <v>28.8664645600855</v>
      </c>
      <c r="K298" s="104"/>
      <c r="L298" s="104"/>
      <c r="M298" s="102" t="n">
        <f aca="false">J298*(AVERAGE($AH$3:$AH$17)/12+VLOOKUP(D298,$AJ$3:$AL$14,3,0))+J298</f>
        <v>28.7806749248172</v>
      </c>
      <c r="N298" s="99" t="n">
        <f aca="false">(M298/J298)-1</f>
        <v>-0.00297194812651191</v>
      </c>
      <c r="O298" s="101" t="n">
        <v>0</v>
      </c>
      <c r="P298" s="105" t="n">
        <v>1</v>
      </c>
    </row>
    <row r="299" customFormat="false" ht="12.8" hidden="false" customHeight="false" outlineLevel="0" collapsed="false">
      <c r="A299" s="103"/>
      <c r="B299" s="96" t="n">
        <f aca="false">IF(P299,EDATE(B298,1),(A299/(24*60*60))+DATE(1970,1,1))</f>
        <v>49188</v>
      </c>
      <c r="C299" s="97" t="n">
        <f aca="false">YEAR(B299)</f>
        <v>2034</v>
      </c>
      <c r="D299" s="97" t="n">
        <f aca="false">MONTH(B299)</f>
        <v>9</v>
      </c>
      <c r="E299" s="102" t="n">
        <f aca="false">H298</f>
        <v>767835.910526383</v>
      </c>
      <c r="F299" s="104"/>
      <c r="G299" s="104"/>
      <c r="H299" s="102" t="n">
        <f aca="false">(VLOOKUP(C299,$R$3:$W$28,2,0)+VLOOKUP(D299,$Y$2:$AA$14,2,0))*VLOOKUP(D299,$Y$2:$AA$14,3,0)+(VLOOKUP(C299,$R$3:$W$28,2,0)+VLOOKUP(D299,$Y$2:$AA$14,2,0))</f>
        <v>691069.852598999</v>
      </c>
      <c r="I299" s="99" t="n">
        <f aca="false">(H299/E299)-1</f>
        <v>-0.0999771655310549</v>
      </c>
      <c r="J299" s="102" t="n">
        <f aca="false">M298</f>
        <v>28.7806749248172</v>
      </c>
      <c r="K299" s="104"/>
      <c r="L299" s="104"/>
      <c r="M299" s="102" t="n">
        <f aca="false">J299*(AVERAGE($AH$3:$AH$17)/12+VLOOKUP(D299,$AJ$3:$AL$14,3,0))+J299</f>
        <v>29.3905349421971</v>
      </c>
      <c r="N299" s="99" t="n">
        <f aca="false">(M299/J299)-1</f>
        <v>0.0211899136824627</v>
      </c>
      <c r="O299" s="101" t="n">
        <v>0</v>
      </c>
      <c r="P299" s="105" t="n">
        <v>1</v>
      </c>
    </row>
    <row r="300" customFormat="false" ht="12.8" hidden="false" customHeight="false" outlineLevel="0" collapsed="false">
      <c r="A300" s="103"/>
      <c r="B300" s="96" t="n">
        <f aca="false">IF(P300,EDATE(B299,1),(A300/(24*60*60))+DATE(1970,1,1))</f>
        <v>49218</v>
      </c>
      <c r="C300" s="97" t="n">
        <f aca="false">YEAR(B300)</f>
        <v>2034</v>
      </c>
      <c r="D300" s="97" t="n">
        <f aca="false">MONTH(B300)</f>
        <v>10</v>
      </c>
      <c r="E300" s="102" t="n">
        <f aca="false">H299</f>
        <v>691069.852598999</v>
      </c>
      <c r="F300" s="104"/>
      <c r="G300" s="104"/>
      <c r="H300" s="102" t="n">
        <f aca="false">(VLOOKUP(C300,$R$3:$W$28,2,0)+VLOOKUP(D300,$Y$2:$AA$14,2,0))*VLOOKUP(D300,$Y$2:$AA$14,3,0)+(VLOOKUP(C300,$R$3:$W$28,2,0)+VLOOKUP(D300,$Y$2:$AA$14,2,0))</f>
        <v>706131.182728486</v>
      </c>
      <c r="I300" s="99" t="n">
        <f aca="false">(H300/E300)-1</f>
        <v>0.0217942224984116</v>
      </c>
      <c r="J300" s="102" t="n">
        <f aca="false">M299</f>
        <v>29.3905349421971</v>
      </c>
      <c r="K300" s="104"/>
      <c r="L300" s="104"/>
      <c r="M300" s="102" t="n">
        <f aca="false">J300*(AVERAGE($AH$3:$AH$17)/12+VLOOKUP(D300,$AJ$3:$AL$14,3,0))+J300</f>
        <v>29.7414615793849</v>
      </c>
      <c r="N300" s="99" t="n">
        <f aca="false">(M300/J300)-1</f>
        <v>0.0119401241888921</v>
      </c>
      <c r="O300" s="101" t="n">
        <v>0</v>
      </c>
      <c r="P300" s="105" t="n">
        <v>1</v>
      </c>
    </row>
    <row r="301" customFormat="false" ht="12.8" hidden="false" customHeight="false" outlineLevel="0" collapsed="false">
      <c r="A301" s="103"/>
      <c r="B301" s="96" t="n">
        <f aca="false">IF(P301,EDATE(B300,1),(A301/(24*60*60))+DATE(1970,1,1))</f>
        <v>49249</v>
      </c>
      <c r="C301" s="97" t="n">
        <f aca="false">YEAR(B301)</f>
        <v>2034</v>
      </c>
      <c r="D301" s="97" t="n">
        <f aca="false">MONTH(B301)</f>
        <v>11</v>
      </c>
      <c r="E301" s="102" t="n">
        <f aca="false">H300</f>
        <v>706131.182728486</v>
      </c>
      <c r="F301" s="104"/>
      <c r="G301" s="104"/>
      <c r="H301" s="102" t="n">
        <f aca="false">(VLOOKUP(C301,$R$3:$W$28,2,0)+VLOOKUP(D301,$Y$2:$AA$14,2,0))*VLOOKUP(D301,$Y$2:$AA$14,3,0)+(VLOOKUP(C301,$R$3:$W$28,2,0)+VLOOKUP(D301,$Y$2:$AA$14,2,0))</f>
        <v>867676.297494268</v>
      </c>
      <c r="I301" s="99" t="n">
        <f aca="false">(H301/E301)-1</f>
        <v>0.228774934059097</v>
      </c>
      <c r="J301" s="102" t="n">
        <f aca="false">M300</f>
        <v>29.7414615793849</v>
      </c>
      <c r="K301" s="104"/>
      <c r="L301" s="104"/>
      <c r="M301" s="102" t="n">
        <f aca="false">J301*(AVERAGE($AH$3:$AH$17)/12+VLOOKUP(D301,$AJ$3:$AL$14,3,0))+J301</f>
        <v>29.8600821884192</v>
      </c>
      <c r="N301" s="99" t="n">
        <f aca="false">(M301/J301)-1</f>
        <v>0.00398839205389301</v>
      </c>
      <c r="O301" s="101" t="n">
        <v>0</v>
      </c>
      <c r="P301" s="105" t="n">
        <v>1</v>
      </c>
    </row>
    <row r="302" customFormat="false" ht="12.8" hidden="false" customHeight="false" outlineLevel="0" collapsed="false">
      <c r="A302" s="103"/>
      <c r="B302" s="96" t="n">
        <f aca="false">IF(P302,EDATE(B301,1),(A302/(24*60*60))+DATE(1970,1,1))</f>
        <v>49279</v>
      </c>
      <c r="C302" s="97" t="n">
        <f aca="false">YEAR(B302)</f>
        <v>2034</v>
      </c>
      <c r="D302" s="97" t="n">
        <f aca="false">MONTH(B302)</f>
        <v>12</v>
      </c>
      <c r="E302" s="102" t="n">
        <f aca="false">H301</f>
        <v>867676.297494268</v>
      </c>
      <c r="F302" s="104"/>
      <c r="G302" s="104"/>
      <c r="H302" s="102" t="n">
        <f aca="false">(VLOOKUP(C302,$R$3:$W$28,2,0)+VLOOKUP(D302,$Y$2:$AA$14,2,0))*VLOOKUP(D302,$Y$2:$AA$14,3,0)+(VLOOKUP(C302,$R$3:$W$28,2,0)+VLOOKUP(D302,$Y$2:$AA$14,2,0))</f>
        <v>806131.245969988</v>
      </c>
      <c r="I302" s="99" t="n">
        <f aca="false">(H302/E302)-1</f>
        <v>-0.0709308894365488</v>
      </c>
      <c r="J302" s="102" t="n">
        <f aca="false">M301</f>
        <v>29.8600821884192</v>
      </c>
      <c r="K302" s="104"/>
      <c r="L302" s="104"/>
      <c r="M302" s="102" t="n">
        <f aca="false">J302*(AVERAGE($AH$3:$AH$17)/12+VLOOKUP(D302,$AJ$3:$AL$14,3,0))+J302</f>
        <v>30.113841682118</v>
      </c>
      <c r="N302" s="99" t="n">
        <f aca="false">(M302/J302)-1</f>
        <v>0.00849828517207407</v>
      </c>
      <c r="O302" s="101" t="n">
        <v>0</v>
      </c>
      <c r="P302" s="105" t="n">
        <v>1</v>
      </c>
    </row>
    <row r="303" customFormat="false" ht="12.8" hidden="false" customHeight="false" outlineLevel="0" collapsed="false">
      <c r="A303" s="103"/>
      <c r="B303" s="96" t="n">
        <f aca="false">IF(P303,EDATE(B302,1),(A303/(24*60*60))+DATE(1970,1,1))</f>
        <v>49310</v>
      </c>
      <c r="C303" s="97" t="n">
        <f aca="false">YEAR(B303)</f>
        <v>2035</v>
      </c>
      <c r="D303" s="97" t="n">
        <f aca="false">MONTH(B303)</f>
        <v>1</v>
      </c>
      <c r="E303" s="102" t="n">
        <f aca="false">H302</f>
        <v>806131.245969988</v>
      </c>
      <c r="F303" s="104"/>
      <c r="G303" s="104"/>
      <c r="H303" s="102" t="n">
        <f aca="false">(VLOOKUP(C303,$R$3:$W$28,2,0)+VLOOKUP(D303,$Y$2:$AA$14,2,0))*VLOOKUP(D303,$Y$2:$AA$14,3,0)+(VLOOKUP(C303,$R$3:$W$28,2,0)+VLOOKUP(D303,$Y$2:$AA$14,2,0))</f>
        <v>763777.845766616</v>
      </c>
      <c r="I303" s="99" t="n">
        <f aca="false">(H303/E303)-1</f>
        <v>-0.0525390876673063</v>
      </c>
      <c r="J303" s="102" t="n">
        <f aca="false">M302</f>
        <v>30.113841682118</v>
      </c>
      <c r="K303" s="104"/>
      <c r="L303" s="104"/>
      <c r="M303" s="102" t="n">
        <f aca="false">J303*(AVERAGE($AH$3:$AH$17)/12+VLOOKUP(D303,$AJ$3:$AL$14,3,0))+J303</f>
        <v>29.8006367249435</v>
      </c>
      <c r="N303" s="99" t="n">
        <f aca="false">(M303/J303)-1</f>
        <v>-0.0104006974759545</v>
      </c>
      <c r="O303" s="101" t="n">
        <v>0</v>
      </c>
      <c r="P303" s="105" t="n">
        <v>1</v>
      </c>
    </row>
    <row r="304" customFormat="false" ht="12.8" hidden="false" customHeight="false" outlineLevel="0" collapsed="false">
      <c r="A304" s="103"/>
      <c r="B304" s="96" t="n">
        <f aca="false">IF(P304,EDATE(B303,1),(A304/(24*60*60))+DATE(1970,1,1))</f>
        <v>49341</v>
      </c>
      <c r="C304" s="97" t="n">
        <f aca="false">YEAR(B304)</f>
        <v>2035</v>
      </c>
      <c r="D304" s="97" t="n">
        <f aca="false">MONTH(B304)</f>
        <v>2</v>
      </c>
      <c r="E304" s="102" t="n">
        <f aca="false">H303</f>
        <v>763777.845766616</v>
      </c>
      <c r="F304" s="104"/>
      <c r="G304" s="104"/>
      <c r="H304" s="102" t="n">
        <f aca="false">(VLOOKUP(C304,$R$3:$W$28,2,0)+VLOOKUP(D304,$Y$2:$AA$14,2,0))*VLOOKUP(D304,$Y$2:$AA$14,3,0)+(VLOOKUP(C304,$R$3:$W$28,2,0)+VLOOKUP(D304,$Y$2:$AA$14,2,0))</f>
        <v>863492.692451807</v>
      </c>
      <c r="I304" s="99" t="n">
        <f aca="false">(H304/E304)-1</f>
        <v>0.130554777462949</v>
      </c>
      <c r="J304" s="102" t="n">
        <f aca="false">M303</f>
        <v>29.8006367249435</v>
      </c>
      <c r="K304" s="104"/>
      <c r="L304" s="104"/>
      <c r="M304" s="102" t="n">
        <f aca="false">J304*(AVERAGE($AH$3:$AH$17)/12+VLOOKUP(D304,$AJ$3:$AL$14,3,0))+J304</f>
        <v>29.8083915541662</v>
      </c>
      <c r="N304" s="99" t="n">
        <f aca="false">(M304/J304)-1</f>
        <v>0.000260223608450572</v>
      </c>
      <c r="O304" s="101" t="n">
        <v>0</v>
      </c>
      <c r="P304" s="105" t="n">
        <v>1</v>
      </c>
    </row>
    <row r="305" customFormat="false" ht="12.8" hidden="false" customHeight="false" outlineLevel="0" collapsed="false">
      <c r="A305" s="103"/>
      <c r="B305" s="96" t="n">
        <f aca="false">IF(P305,EDATE(B304,1),(A305/(24*60*60))+DATE(1970,1,1))</f>
        <v>49369</v>
      </c>
      <c r="C305" s="97" t="n">
        <f aca="false">YEAR(B305)</f>
        <v>2035</v>
      </c>
      <c r="D305" s="97" t="n">
        <f aca="false">MONTH(B305)</f>
        <v>3</v>
      </c>
      <c r="E305" s="102" t="n">
        <f aca="false">H304</f>
        <v>863492.692451807</v>
      </c>
      <c r="F305" s="104"/>
      <c r="G305" s="104"/>
      <c r="H305" s="102" t="n">
        <f aca="false">(VLOOKUP(C305,$R$3:$W$28,2,0)+VLOOKUP(D305,$Y$2:$AA$14,2,0))*VLOOKUP(D305,$Y$2:$AA$14,3,0)+(VLOOKUP(C305,$R$3:$W$28,2,0)+VLOOKUP(D305,$Y$2:$AA$14,2,0))</f>
        <v>678389.16629903</v>
      </c>
      <c r="I305" s="99" t="n">
        <f aca="false">(H305/E305)-1</f>
        <v>-0.214366059806705</v>
      </c>
      <c r="J305" s="102" t="n">
        <f aca="false">M304</f>
        <v>29.8083915541662</v>
      </c>
      <c r="K305" s="104"/>
      <c r="L305" s="104"/>
      <c r="M305" s="102" t="n">
        <f aca="false">J305*(AVERAGE($AH$3:$AH$17)/12+VLOOKUP(D305,$AJ$3:$AL$14,3,0))+J305</f>
        <v>29.3494650975574</v>
      </c>
      <c r="N305" s="99" t="n">
        <f aca="false">(M305/J305)-1</f>
        <v>-0.0153958812495764</v>
      </c>
      <c r="O305" s="101" t="n">
        <v>0</v>
      </c>
      <c r="P305" s="105" t="n">
        <v>1</v>
      </c>
    </row>
    <row r="306" customFormat="false" ht="12.8" hidden="false" customHeight="false" outlineLevel="0" collapsed="false">
      <c r="A306" s="103"/>
      <c r="B306" s="96" t="n">
        <f aca="false">IF(P306,EDATE(B305,1),(A306/(24*60*60))+DATE(1970,1,1))</f>
        <v>49400</v>
      </c>
      <c r="C306" s="97" t="n">
        <f aca="false">YEAR(B306)</f>
        <v>2035</v>
      </c>
      <c r="D306" s="97" t="n">
        <f aca="false">MONTH(B306)</f>
        <v>4</v>
      </c>
      <c r="E306" s="102" t="n">
        <f aca="false">H305</f>
        <v>678389.16629903</v>
      </c>
      <c r="F306" s="104"/>
      <c r="G306" s="104"/>
      <c r="H306" s="102" t="n">
        <f aca="false">(VLOOKUP(C306,$R$3:$W$28,2,0)+VLOOKUP(D306,$Y$2:$AA$14,2,0))*VLOOKUP(D306,$Y$2:$AA$14,3,0)+(VLOOKUP(C306,$R$3:$W$28,2,0)+VLOOKUP(D306,$Y$2:$AA$14,2,0))</f>
        <v>937733.406181919</v>
      </c>
      <c r="I306" s="99" t="n">
        <f aca="false">(H306/E306)-1</f>
        <v>0.382294194492741</v>
      </c>
      <c r="J306" s="102" t="n">
        <f aca="false">M305</f>
        <v>29.3494650975574</v>
      </c>
      <c r="K306" s="104"/>
      <c r="L306" s="104"/>
      <c r="M306" s="102" t="n">
        <f aca="false">J306*(AVERAGE($AH$3:$AH$17)/12+VLOOKUP(D306,$AJ$3:$AL$14,3,0))+J306</f>
        <v>29.2462205416403</v>
      </c>
      <c r="N306" s="99" t="n">
        <f aca="false">(M306/J306)-1</f>
        <v>-0.00351776618667177</v>
      </c>
      <c r="O306" s="101" t="n">
        <v>0</v>
      </c>
      <c r="P306" s="105" t="n">
        <v>1</v>
      </c>
    </row>
    <row r="307" customFormat="false" ht="12.8" hidden="false" customHeight="false" outlineLevel="0" collapsed="false">
      <c r="A307" s="103"/>
      <c r="B307" s="96" t="n">
        <f aca="false">IF(P307,EDATE(B306,1),(A307/(24*60*60))+DATE(1970,1,1))</f>
        <v>49430</v>
      </c>
      <c r="C307" s="97" t="n">
        <f aca="false">YEAR(B307)</f>
        <v>2035</v>
      </c>
      <c r="D307" s="97" t="n">
        <f aca="false">MONTH(B307)</f>
        <v>5</v>
      </c>
      <c r="E307" s="102" t="n">
        <f aca="false">H306</f>
        <v>937733.406181919</v>
      </c>
      <c r="F307" s="104"/>
      <c r="G307" s="104"/>
      <c r="H307" s="102" t="n">
        <f aca="false">(VLOOKUP(C307,$R$3:$W$28,2,0)+VLOOKUP(D307,$Y$2:$AA$14,2,0))*VLOOKUP(D307,$Y$2:$AA$14,3,0)+(VLOOKUP(C307,$R$3:$W$28,2,0)+VLOOKUP(D307,$Y$2:$AA$14,2,0))</f>
        <v>779982.05209201</v>
      </c>
      <c r="I307" s="99" t="n">
        <f aca="false">(H307/E307)-1</f>
        <v>-0.168226228318143</v>
      </c>
      <c r="J307" s="102" t="n">
        <f aca="false">M306</f>
        <v>29.2462205416403</v>
      </c>
      <c r="K307" s="104"/>
      <c r="L307" s="104"/>
      <c r="M307" s="102" t="n">
        <f aca="false">J307*(AVERAGE($AH$3:$AH$17)/12+VLOOKUP(D307,$AJ$3:$AL$14,3,0))+J307</f>
        <v>29.4779229574672</v>
      </c>
      <c r="N307" s="99" t="n">
        <f aca="false">(M307/J307)-1</f>
        <v>0.00792247379441857</v>
      </c>
      <c r="O307" s="101" t="n">
        <v>0</v>
      </c>
      <c r="P307" s="105" t="n">
        <v>1</v>
      </c>
    </row>
    <row r="308" customFormat="false" ht="12.8" hidden="false" customHeight="false" outlineLevel="0" collapsed="false">
      <c r="A308" s="103"/>
      <c r="B308" s="96" t="n">
        <f aca="false">IF(P308,EDATE(B307,1),(A308/(24*60*60))+DATE(1970,1,1))</f>
        <v>49461</v>
      </c>
      <c r="C308" s="97" t="n">
        <f aca="false">YEAR(B308)</f>
        <v>2035</v>
      </c>
      <c r="D308" s="97" t="n">
        <f aca="false">MONTH(B308)</f>
        <v>6</v>
      </c>
      <c r="E308" s="102" t="n">
        <f aca="false">H307</f>
        <v>779982.05209201</v>
      </c>
      <c r="F308" s="104"/>
      <c r="G308" s="104"/>
      <c r="H308" s="102" t="n">
        <f aca="false">(VLOOKUP(C308,$R$3:$W$28,2,0)+VLOOKUP(D308,$Y$2:$AA$14,2,0))*VLOOKUP(D308,$Y$2:$AA$14,3,0)+(VLOOKUP(C308,$R$3:$W$28,2,0)+VLOOKUP(D308,$Y$2:$AA$14,2,0))</f>
        <v>753991.927089208</v>
      </c>
      <c r="I308" s="99" t="n">
        <f aca="false">(H308/E308)-1</f>
        <v>-0.0333214398114584</v>
      </c>
      <c r="J308" s="102" t="n">
        <f aca="false">M307</f>
        <v>29.4779229574672</v>
      </c>
      <c r="K308" s="104"/>
      <c r="L308" s="104"/>
      <c r="M308" s="102" t="n">
        <f aca="false">J308*(AVERAGE($AH$3:$AH$17)/12+VLOOKUP(D308,$AJ$3:$AL$14,3,0))+J308</f>
        <v>29.7989504492283</v>
      </c>
      <c r="N308" s="99" t="n">
        <f aca="false">(M308/J308)-1</f>
        <v>0.0108904379804595</v>
      </c>
      <c r="O308" s="101" t="n">
        <v>0</v>
      </c>
      <c r="P308" s="105" t="n">
        <v>1</v>
      </c>
    </row>
    <row r="309" customFormat="false" ht="12.8" hidden="false" customHeight="false" outlineLevel="0" collapsed="false">
      <c r="A309" s="103"/>
      <c r="B309" s="96" t="n">
        <f aca="false">IF(P309,EDATE(B308,1),(A309/(24*60*60))+DATE(1970,1,1))</f>
        <v>49491</v>
      </c>
      <c r="C309" s="97" t="n">
        <f aca="false">YEAR(B309)</f>
        <v>2035</v>
      </c>
      <c r="D309" s="97" t="n">
        <f aca="false">MONTH(B309)</f>
        <v>7</v>
      </c>
      <c r="E309" s="102" t="n">
        <f aca="false">H308</f>
        <v>753991.927089208</v>
      </c>
      <c r="F309" s="104"/>
      <c r="G309" s="104"/>
      <c r="H309" s="102" t="n">
        <f aca="false">(VLOOKUP(C309,$R$3:$W$28,2,0)+VLOOKUP(D309,$Y$2:$AA$14,2,0))*VLOOKUP(D309,$Y$2:$AA$14,3,0)+(VLOOKUP(C309,$R$3:$W$28,2,0)+VLOOKUP(D309,$Y$2:$AA$14,2,0))</f>
        <v>762062.393684197</v>
      </c>
      <c r="I309" s="99" t="n">
        <f aca="false">(H309/E309)-1</f>
        <v>0.0107036511997483</v>
      </c>
      <c r="J309" s="102" t="n">
        <f aca="false">M308</f>
        <v>29.7989504492283</v>
      </c>
      <c r="K309" s="104"/>
      <c r="L309" s="104"/>
      <c r="M309" s="102" t="n">
        <f aca="false">J309*(AVERAGE($AH$3:$AH$17)/12+VLOOKUP(D309,$AJ$3:$AL$14,3,0))+J309</f>
        <v>29.9632250291904</v>
      </c>
      <c r="N309" s="99" t="n">
        <f aca="false">(M309/J309)-1</f>
        <v>0.00551276395596623</v>
      </c>
      <c r="O309" s="101" t="n">
        <v>0</v>
      </c>
      <c r="P309" s="105" t="n">
        <v>1</v>
      </c>
    </row>
    <row r="310" customFormat="false" ht="12.8" hidden="false" customHeight="false" outlineLevel="0" collapsed="false">
      <c r="A310" s="103"/>
      <c r="B310" s="96" t="n">
        <f aca="false">IF(P310,EDATE(B309,1),(A310/(24*60*60))+DATE(1970,1,1))</f>
        <v>49522</v>
      </c>
      <c r="C310" s="97" t="n">
        <f aca="false">YEAR(B310)</f>
        <v>2035</v>
      </c>
      <c r="D310" s="97" t="n">
        <f aca="false">MONTH(B310)</f>
        <v>8</v>
      </c>
      <c r="E310" s="102" t="n">
        <f aca="false">H309</f>
        <v>762062.393684197</v>
      </c>
      <c r="F310" s="104"/>
      <c r="G310" s="104"/>
      <c r="H310" s="102" t="n">
        <f aca="false">(VLOOKUP(C310,$R$3:$W$28,2,0)+VLOOKUP(D310,$Y$2:$AA$14,2,0))*VLOOKUP(D310,$Y$2:$AA$14,3,0)+(VLOOKUP(C310,$R$3:$W$28,2,0)+VLOOKUP(D310,$Y$2:$AA$14,2,0))</f>
        <v>889031.669392938</v>
      </c>
      <c r="I310" s="99" t="n">
        <f aca="false">(H310/E310)-1</f>
        <v>0.166612703580486</v>
      </c>
      <c r="J310" s="102" t="n">
        <f aca="false">M309</f>
        <v>29.9632250291904</v>
      </c>
      <c r="K310" s="104"/>
      <c r="L310" s="104"/>
      <c r="M310" s="102" t="n">
        <f aca="false">J310*(AVERAGE($AH$3:$AH$17)/12+VLOOKUP(D310,$AJ$3:$AL$14,3,0))+J310</f>
        <v>29.8741758787006</v>
      </c>
      <c r="N310" s="99" t="n">
        <f aca="false">(M310/J310)-1</f>
        <v>-0.00297194812651203</v>
      </c>
      <c r="O310" s="101" t="n">
        <v>0</v>
      </c>
      <c r="P310" s="105" t="n">
        <v>1</v>
      </c>
    </row>
    <row r="311" customFormat="false" ht="12.8" hidden="false" customHeight="false" outlineLevel="0" collapsed="false">
      <c r="A311" s="103"/>
      <c r="B311" s="96" t="n">
        <f aca="false">IF(P311,EDATE(B310,1),(A311/(24*60*60))+DATE(1970,1,1))</f>
        <v>49553</v>
      </c>
      <c r="C311" s="97" t="n">
        <f aca="false">YEAR(B311)</f>
        <v>2035</v>
      </c>
      <c r="D311" s="97" t="n">
        <f aca="false">MONTH(B311)</f>
        <v>9</v>
      </c>
      <c r="E311" s="102" t="n">
        <f aca="false">H310</f>
        <v>889031.669392938</v>
      </c>
      <c r="F311" s="104"/>
      <c r="G311" s="104"/>
      <c r="H311" s="102" t="n">
        <f aca="false">(VLOOKUP(C311,$R$3:$W$28,2,0)+VLOOKUP(D311,$Y$2:$AA$14,2,0))*VLOOKUP(D311,$Y$2:$AA$14,3,0)+(VLOOKUP(C311,$R$3:$W$28,2,0)+VLOOKUP(D311,$Y$2:$AA$14,2,0))</f>
        <v>800235.956019787</v>
      </c>
      <c r="I311" s="99" t="n">
        <f aca="false">(H311/E311)-1</f>
        <v>-0.0998791341525367</v>
      </c>
      <c r="J311" s="102" t="n">
        <f aca="false">M310</f>
        <v>29.8741758787006</v>
      </c>
      <c r="K311" s="104"/>
      <c r="L311" s="104"/>
      <c r="M311" s="102" t="n">
        <f aca="false">J311*(AVERAGE($AH$3:$AH$17)/12+VLOOKUP(D311,$AJ$3:$AL$14,3,0))+J311</f>
        <v>30.507207086905</v>
      </c>
      <c r="N311" s="99" t="n">
        <f aca="false">(M311/J311)-1</f>
        <v>0.0211899136824627</v>
      </c>
      <c r="O311" s="101" t="n">
        <v>0</v>
      </c>
      <c r="P311" s="105" t="n">
        <v>1</v>
      </c>
    </row>
    <row r="312" customFormat="false" ht="12.8" hidden="false" customHeight="false" outlineLevel="0" collapsed="false">
      <c r="A312" s="103"/>
      <c r="B312" s="96" t="n">
        <f aca="false">IF(P312,EDATE(B311,1),(A312/(24*60*60))+DATE(1970,1,1))</f>
        <v>49583</v>
      </c>
      <c r="C312" s="97" t="n">
        <f aca="false">YEAR(B312)</f>
        <v>2035</v>
      </c>
      <c r="D312" s="97" t="n">
        <f aca="false">MONTH(B312)</f>
        <v>10</v>
      </c>
      <c r="E312" s="102" t="n">
        <f aca="false">H311</f>
        <v>800235.956019787</v>
      </c>
      <c r="F312" s="104"/>
      <c r="G312" s="104"/>
      <c r="H312" s="102" t="n">
        <f aca="false">(VLOOKUP(C312,$R$3:$W$28,2,0)+VLOOKUP(D312,$Y$2:$AA$14,2,0))*VLOOKUP(D312,$Y$2:$AA$14,3,0)+(VLOOKUP(C312,$R$3:$W$28,2,0)+VLOOKUP(D312,$Y$2:$AA$14,2,0))</f>
        <v>817700.74579701</v>
      </c>
      <c r="I312" s="99" t="n">
        <f aca="false">(H312/E312)-1</f>
        <v>0.0218245501790357</v>
      </c>
      <c r="J312" s="102" t="n">
        <f aca="false">M311</f>
        <v>30.507207086905</v>
      </c>
      <c r="K312" s="104"/>
      <c r="L312" s="104"/>
      <c r="M312" s="102" t="n">
        <f aca="false">J312*(AVERAGE($AH$3:$AH$17)/12+VLOOKUP(D312,$AJ$3:$AL$14,3,0))+J312</f>
        <v>30.8714669281789</v>
      </c>
      <c r="N312" s="99" t="n">
        <f aca="false">(M312/J312)-1</f>
        <v>0.0119401241888921</v>
      </c>
      <c r="O312" s="101" t="n">
        <v>0</v>
      </c>
      <c r="P312" s="105" t="n">
        <v>1</v>
      </c>
    </row>
    <row r="313" customFormat="false" ht="12.8" hidden="false" customHeight="false" outlineLevel="0" collapsed="false">
      <c r="A313" s="103"/>
      <c r="B313" s="96" t="n">
        <f aca="false">IF(P313,EDATE(B312,1),(A313/(24*60*60))+DATE(1970,1,1))</f>
        <v>49614</v>
      </c>
      <c r="C313" s="97" t="n">
        <f aca="false">YEAR(B313)</f>
        <v>2035</v>
      </c>
      <c r="D313" s="97" t="n">
        <f aca="false">MONTH(B313)</f>
        <v>11</v>
      </c>
      <c r="E313" s="102" t="n">
        <f aca="false">H312</f>
        <v>817700.74579701</v>
      </c>
      <c r="F313" s="104"/>
      <c r="G313" s="104"/>
      <c r="H313" s="102" t="n">
        <f aca="false">(VLOOKUP(C313,$R$3:$W$28,2,0)+VLOOKUP(D313,$Y$2:$AA$14,2,0))*VLOOKUP(D313,$Y$2:$AA$14,3,0)+(VLOOKUP(C313,$R$3:$W$28,2,0)+VLOOKUP(D313,$Y$2:$AA$14,2,0))</f>
        <v>1004022.04421425</v>
      </c>
      <c r="I313" s="99" t="n">
        <f aca="false">(H313/E313)-1</f>
        <v>0.22786000792458</v>
      </c>
      <c r="J313" s="102" t="n">
        <f aca="false">M312</f>
        <v>30.8714669281789</v>
      </c>
      <c r="K313" s="104"/>
      <c r="L313" s="104"/>
      <c r="M313" s="102" t="n">
        <f aca="false">J313*(AVERAGE($AH$3:$AH$17)/12+VLOOKUP(D313,$AJ$3:$AL$14,3,0))+J313</f>
        <v>30.9945944415673</v>
      </c>
      <c r="N313" s="99" t="n">
        <f aca="false">(M313/J313)-1</f>
        <v>0.00398839205389301</v>
      </c>
      <c r="O313" s="101" t="n">
        <v>0</v>
      </c>
      <c r="P313" s="105" t="n">
        <v>1</v>
      </c>
    </row>
    <row r="314" customFormat="false" ht="12.8" hidden="false" customHeight="false" outlineLevel="0" collapsed="false">
      <c r="A314" s="106"/>
      <c r="B314" s="107" t="n">
        <f aca="false">IF(P314,EDATE(B313,1),(A314/(24*60*60))+DATE(1970,1,1))</f>
        <v>49644</v>
      </c>
      <c r="C314" s="108" t="n">
        <f aca="false">YEAR(B314)</f>
        <v>2035</v>
      </c>
      <c r="D314" s="108" t="n">
        <f aca="false">MONTH(B314)</f>
        <v>12</v>
      </c>
      <c r="E314" s="109" t="n">
        <f aca="false">H313</f>
        <v>1004022.04421425</v>
      </c>
      <c r="F314" s="110"/>
      <c r="G314" s="110"/>
      <c r="H314" s="109" t="n">
        <f aca="false">(VLOOKUP(C314,$R$3:$W$28,2,0)+VLOOKUP(D314,$Y$2:$AA$14,2,0))*VLOOKUP(D314,$Y$2:$AA$14,3,0)+(VLOOKUP(C314,$R$3:$W$28,2,0)+VLOOKUP(D314,$Y$2:$AA$14,2,0))</f>
        <v>932326.644182188</v>
      </c>
      <c r="I314" s="111" t="n">
        <f aca="false">(H314/E314)-1</f>
        <v>-0.0714081931220664</v>
      </c>
      <c r="J314" s="109" t="n">
        <f aca="false">M313</f>
        <v>30.9945944415673</v>
      </c>
      <c r="K314" s="110"/>
      <c r="L314" s="110"/>
      <c r="M314" s="109" t="n">
        <f aca="false">J314*(AVERAGE($AH$3:$AH$17)/12+VLOOKUP(D314,$AJ$3:$AL$14,3,0))+J314</f>
        <v>31.2579953439245</v>
      </c>
      <c r="N314" s="111" t="n">
        <f aca="false">(M314/J314)-1</f>
        <v>0.00849828517207407</v>
      </c>
      <c r="O314" s="112" t="n">
        <v>0</v>
      </c>
      <c r="P314" s="113" t="n">
        <v>1</v>
      </c>
    </row>
  </sheetData>
  <autoFilter ref="A2:N256"/>
  <mergeCells count="7">
    <mergeCell ref="E1:I1"/>
    <mergeCell ref="J1:N1"/>
    <mergeCell ref="O1:O2"/>
    <mergeCell ref="R1:W1"/>
    <mergeCell ref="Y1:AA1"/>
    <mergeCell ref="AC1:AH1"/>
    <mergeCell ref="AJ1:AL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13068</TotalTime>
  <Application>LibreOffice/7.4.5.1$MacOSX_AARCH64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2025-02-19T12:27:19Z</dcterms:created>
  <dc:creator/>
  <dc:description/>
  <dc:language>en-US</dc:language>
  <cp:lastModifiedBy/>
  <dcterms:modified xsi:type="dcterms:W3CDTF">2025-03-07T11:27:11Z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