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3 курс/Практика пм 02/Витязева /Решения/"/>
    </mc:Choice>
  </mc:AlternateContent>
  <xr:revisionPtr revIDLastSave="0" documentId="13_ncr:1_{2722BD80-2BB9-7E4D-8C12-3EC3206695CF}" xr6:coauthVersionLast="47" xr6:coauthVersionMax="47" xr10:uidLastSave="{00000000-0000-0000-0000-000000000000}"/>
  <bookViews>
    <workbookView xWindow="0" yWindow="760" windowWidth="30240" windowHeight="17480" activeTab="4" xr2:uid="{097ECA4F-AE74-7C4A-BE39-B9E069551D9B}"/>
  </bookViews>
  <sheets>
    <sheet name="Пример" sheetId="1" r:id="rId1"/>
    <sheet name="Задание 1" sheetId="2" r:id="rId2"/>
    <sheet name="Задание 1.1" sheetId="4" r:id="rId3"/>
    <sheet name="Задание 1.2" sheetId="5" r:id="rId4"/>
    <sheet name="Задача 2" sheetId="7" r:id="rId5"/>
  </sheets>
  <definedNames>
    <definedName name="solver_adj" localSheetId="1" hidden="1">'Задание 1'!$B$61:$F$67</definedName>
    <definedName name="solver_adj" localSheetId="2" hidden="1">'Задание 1.1'!$B$30:$E$36</definedName>
    <definedName name="solver_adj" localSheetId="3" hidden="1">'Задание 1.2'!$B$30:$E$36</definedName>
    <definedName name="solver_adj" localSheetId="4" hidden="1">'Задача 2'!$C$28:$G$33</definedName>
    <definedName name="solver_adj" localSheetId="0" hidden="1">Пример!$H$3:$J$6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1" localSheetId="1" hidden="1">'Задание 1'!$B$77:$F$77</definedName>
    <definedName name="solver_lhs1" localSheetId="2" hidden="1">'Задание 1.1'!$B$46:$E$46</definedName>
    <definedName name="solver_lhs1" localSheetId="3" hidden="1">'Задание 1.2'!$B$45:$E$45</definedName>
    <definedName name="solver_lhs1" localSheetId="4" hidden="1">'Задача 2'!$C$28:$G$33</definedName>
    <definedName name="solver_lhs1" localSheetId="0" hidden="1">Пример!$H$3:$J$6</definedName>
    <definedName name="solver_lhs2" localSheetId="1" hidden="1">'Задание 1'!$B$95:$D$95</definedName>
    <definedName name="solver_lhs2" localSheetId="2" hidden="1">'Задание 1.1'!$B$64:$D$64</definedName>
    <definedName name="solver_lhs2" localSheetId="3" hidden="1">'Задание 1.2'!$B$63:$D$63</definedName>
    <definedName name="solver_lhs2" localSheetId="4" hidden="1">'Задача 2'!$C$34:$G$34</definedName>
    <definedName name="solver_lhs2" localSheetId="0" hidden="1">Пример!$H$5</definedName>
    <definedName name="solver_lhs3" localSheetId="1" hidden="1">'Задание 1'!$E$90:$E$94</definedName>
    <definedName name="solver_lhs3" localSheetId="2" hidden="1">'Задание 1.1'!$E$59:$E$62</definedName>
    <definedName name="solver_lhs3" localSheetId="3" hidden="1">'Задание 1.2'!$E$58:$E$61</definedName>
    <definedName name="solver_lhs3" localSheetId="4" hidden="1">'Задача 2'!$H$28:$H$33</definedName>
    <definedName name="solver_lhs3" localSheetId="0" hidden="1">Пример!$H$7:$J$7</definedName>
    <definedName name="solver_lhs4" localSheetId="1" hidden="1">'Задание 1'!$G$73:$G$76</definedName>
    <definedName name="solver_lhs4" localSheetId="2" hidden="1">'Задание 1.1'!$G$42:$G$45</definedName>
    <definedName name="solver_lhs4" localSheetId="3" hidden="1">'Задание 1.2'!$G$42:$G$44</definedName>
    <definedName name="solver_lhs4" localSheetId="0" hidden="1">Пример!$J$3</definedName>
    <definedName name="solver_lhs5" localSheetId="0" hidden="1">Пример!$J$4</definedName>
    <definedName name="solver_lhs6" localSheetId="0" hidden="1">Пример!$K$3:$K$6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3</definedName>
    <definedName name="solver_num" localSheetId="0" hidden="1">6</definedName>
    <definedName name="solver_opt" localSheetId="1" hidden="1">'Задание 1'!$B$103</definedName>
    <definedName name="solver_opt" localSheetId="2" hidden="1">'Задание 1.1'!$B$72</definedName>
    <definedName name="solver_opt" localSheetId="3" hidden="1">'Задание 1.2'!$B$71</definedName>
    <definedName name="solver_opt" localSheetId="4" hidden="1">'Задача 2'!$C$40</definedName>
    <definedName name="solver_opt" localSheetId="0" hidden="1">Пример!$B$13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3</definedName>
    <definedName name="solver_rel1" localSheetId="0" hidden="1">4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hs1" localSheetId="1" hidden="1">'Задание 1'!$B$79:$F$79</definedName>
    <definedName name="solver_rhs1" localSheetId="2" hidden="1">'Задание 1.1'!$B$48:$E$48</definedName>
    <definedName name="solver_rhs1" localSheetId="3" hidden="1">'Задание 1.2'!$B$47:$E$47</definedName>
    <definedName name="solver_rhs1" localSheetId="4" hidden="1">0</definedName>
    <definedName name="solver_rhs1" localSheetId="0" hidden="1">"целое"</definedName>
    <definedName name="solver_rhs2" localSheetId="1" hidden="1">'Задание 1'!$B$97:$D$97</definedName>
    <definedName name="solver_rhs2" localSheetId="2" hidden="1">'Задание 1.1'!$B$66:$D$66</definedName>
    <definedName name="solver_rhs2" localSheetId="3" hidden="1">'Задание 1.2'!$B$65:$D$65</definedName>
    <definedName name="solver_rhs2" localSheetId="4" hidden="1">'Задача 2'!$C$35:$G$35</definedName>
    <definedName name="solver_rhs2" localSheetId="0" hidden="1">0</definedName>
    <definedName name="solver_rhs3" localSheetId="1" hidden="1">'Задание 1'!$G$90:$G$94</definedName>
    <definedName name="solver_rhs3" localSheetId="2" hidden="1">'Задание 1.1'!$G$59:$G$62</definedName>
    <definedName name="solver_rhs3" localSheetId="3" hidden="1">'Задание 1.2'!$G$58:$G$61</definedName>
    <definedName name="solver_rhs3" localSheetId="4" hidden="1">'Задача 2'!$I$28:$I$33</definedName>
    <definedName name="solver_rhs3" localSheetId="0" hidden="1">Пример!$H$9:$J$9</definedName>
    <definedName name="solver_rhs4" localSheetId="1" hidden="1">'Задание 1'!$I$73:$I$76</definedName>
    <definedName name="solver_rhs4" localSheetId="2" hidden="1">'Задание 1.1'!$I$42:$I$45</definedName>
    <definedName name="solver_rhs4" localSheetId="3" hidden="1">'Задание 1.2'!$I$42:$I$44</definedName>
    <definedName name="solver_rhs4" localSheetId="0" hidden="1">15</definedName>
    <definedName name="solver_rhs5" localSheetId="0" hidden="1">0</definedName>
    <definedName name="solver_rhs6" localSheetId="0" hidden="1">Пример!$M$3:$M$6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E19" i="7"/>
  <c r="F19" i="7"/>
  <c r="G19" i="7"/>
  <c r="C19" i="7"/>
  <c r="D18" i="7"/>
  <c r="E18" i="7"/>
  <c r="F18" i="7"/>
  <c r="G18" i="7"/>
  <c r="C18" i="7"/>
  <c r="D17" i="7"/>
  <c r="E17" i="7"/>
  <c r="F17" i="7"/>
  <c r="C40" i="7" s="1"/>
  <c r="G17" i="7"/>
  <c r="C17" i="7"/>
  <c r="D16" i="7"/>
  <c r="E16" i="7"/>
  <c r="F16" i="7"/>
  <c r="G16" i="7"/>
  <c r="C16" i="7"/>
  <c r="H36" i="7"/>
  <c r="J34" i="7"/>
  <c r="G34" i="7"/>
  <c r="F34" i="7"/>
  <c r="E34" i="7"/>
  <c r="D34" i="7"/>
  <c r="C34" i="7"/>
  <c r="H33" i="7"/>
  <c r="H32" i="7"/>
  <c r="H31" i="7"/>
  <c r="H30" i="7"/>
  <c r="H29" i="7"/>
  <c r="H28" i="7"/>
  <c r="I127" i="2" l="1"/>
  <c r="I128" i="2"/>
  <c r="I126" i="2"/>
  <c r="I122" i="2"/>
  <c r="I123" i="2"/>
  <c r="I124" i="2"/>
  <c r="I121" i="2"/>
  <c r="I118" i="2"/>
  <c r="I119" i="2"/>
  <c r="I117" i="2"/>
  <c r="D61" i="5"/>
  <c r="C61" i="5"/>
  <c r="B61" i="5"/>
  <c r="D60" i="5"/>
  <c r="C60" i="5"/>
  <c r="B60" i="5"/>
  <c r="D59" i="5"/>
  <c r="C59" i="5"/>
  <c r="B59" i="5"/>
  <c r="D58" i="5"/>
  <c r="C58" i="5"/>
  <c r="B58" i="5"/>
  <c r="E44" i="5"/>
  <c r="D44" i="5"/>
  <c r="C44" i="5"/>
  <c r="B44" i="5"/>
  <c r="E43" i="5"/>
  <c r="D43" i="5"/>
  <c r="C43" i="5"/>
  <c r="B43" i="5"/>
  <c r="E42" i="5"/>
  <c r="D42" i="5"/>
  <c r="C42" i="5"/>
  <c r="B42" i="5"/>
  <c r="F23" i="5"/>
  <c r="G23" i="5" s="1"/>
  <c r="D65" i="5" s="1"/>
  <c r="F22" i="5"/>
  <c r="G22" i="5" s="1"/>
  <c r="C65" i="5" s="1"/>
  <c r="F21" i="5"/>
  <c r="F20" i="5" s="1"/>
  <c r="F18" i="5"/>
  <c r="H18" i="5" s="1"/>
  <c r="E47" i="5" s="1"/>
  <c r="F17" i="5"/>
  <c r="H17" i="5" s="1"/>
  <c r="D47" i="5" s="1"/>
  <c r="F16" i="5"/>
  <c r="H16" i="5" s="1"/>
  <c r="C47" i="5" s="1"/>
  <c r="F15" i="5"/>
  <c r="F12" i="5"/>
  <c r="I44" i="5" s="1"/>
  <c r="I43" i="5"/>
  <c r="F10" i="5"/>
  <c r="I42" i="5" s="1"/>
  <c r="I45" i="4"/>
  <c r="B59" i="4"/>
  <c r="B42" i="4"/>
  <c r="B43" i="4"/>
  <c r="D62" i="4"/>
  <c r="C62" i="4"/>
  <c r="B62" i="4"/>
  <c r="D61" i="4"/>
  <c r="C61" i="4"/>
  <c r="B61" i="4"/>
  <c r="D60" i="4"/>
  <c r="C60" i="4"/>
  <c r="B60" i="4"/>
  <c r="D59" i="4"/>
  <c r="C59" i="4"/>
  <c r="E45" i="4"/>
  <c r="D45" i="4"/>
  <c r="C45" i="4"/>
  <c r="B45" i="4"/>
  <c r="E44" i="4"/>
  <c r="D44" i="4"/>
  <c r="C44" i="4"/>
  <c r="B44" i="4"/>
  <c r="E43" i="4"/>
  <c r="D43" i="4"/>
  <c r="C43" i="4"/>
  <c r="E42" i="4"/>
  <c r="D42" i="4"/>
  <c r="C42" i="4"/>
  <c r="F23" i="4"/>
  <c r="G23" i="4" s="1"/>
  <c r="D66" i="4" s="1"/>
  <c r="F22" i="4"/>
  <c r="G22" i="4" s="1"/>
  <c r="C66" i="4" s="1"/>
  <c r="F21" i="4"/>
  <c r="F18" i="4"/>
  <c r="H18" i="4" s="1"/>
  <c r="E48" i="4" s="1"/>
  <c r="F17" i="4"/>
  <c r="H17" i="4" s="1"/>
  <c r="D48" i="4" s="1"/>
  <c r="F16" i="4"/>
  <c r="H16" i="4" s="1"/>
  <c r="C48" i="4" s="1"/>
  <c r="F15" i="4"/>
  <c r="F14" i="4" s="1"/>
  <c r="F12" i="4"/>
  <c r="I44" i="4" s="1"/>
  <c r="F11" i="4"/>
  <c r="I43" i="4" s="1"/>
  <c r="F10" i="4"/>
  <c r="F11" i="2"/>
  <c r="F10" i="2"/>
  <c r="H10" i="2"/>
  <c r="D91" i="2"/>
  <c r="D94" i="2"/>
  <c r="D93" i="2"/>
  <c r="D92" i="2"/>
  <c r="D90" i="2"/>
  <c r="C94" i="2"/>
  <c r="C93" i="2"/>
  <c r="C92" i="2"/>
  <c r="C91" i="2"/>
  <c r="C90" i="2"/>
  <c r="B94" i="2"/>
  <c r="B93" i="2"/>
  <c r="B92" i="2"/>
  <c r="B91" i="2"/>
  <c r="B90" i="2"/>
  <c r="F76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C73" i="2"/>
  <c r="D73" i="2"/>
  <c r="E73" i="2"/>
  <c r="F73" i="2"/>
  <c r="B73" i="2"/>
  <c r="C82" i="2" l="1"/>
  <c r="G61" i="4"/>
  <c r="F9" i="4"/>
  <c r="I42" i="4"/>
  <c r="I48" i="4" s="1"/>
  <c r="G60" i="4"/>
  <c r="G62" i="4"/>
  <c r="G59" i="4"/>
  <c r="E61" i="5"/>
  <c r="E60" i="5"/>
  <c r="D45" i="5"/>
  <c r="E45" i="5"/>
  <c r="G43" i="5"/>
  <c r="F14" i="5"/>
  <c r="F9" i="5"/>
  <c r="G42" i="5"/>
  <c r="D63" i="5"/>
  <c r="G61" i="5"/>
  <c r="B45" i="5"/>
  <c r="B63" i="5"/>
  <c r="G44" i="5"/>
  <c r="C63" i="5"/>
  <c r="E59" i="5"/>
  <c r="C45" i="5"/>
  <c r="I48" i="5"/>
  <c r="C50" i="5"/>
  <c r="G59" i="5"/>
  <c r="H15" i="5"/>
  <c r="E58" i="5"/>
  <c r="G58" i="5"/>
  <c r="B68" i="5"/>
  <c r="G21" i="5"/>
  <c r="G60" i="5"/>
  <c r="E61" i="4"/>
  <c r="G45" i="4"/>
  <c r="C64" i="4"/>
  <c r="D64" i="4"/>
  <c r="C51" i="4"/>
  <c r="B64" i="4"/>
  <c r="E62" i="4"/>
  <c r="G44" i="4"/>
  <c r="G43" i="4"/>
  <c r="G42" i="4"/>
  <c r="B69" i="4"/>
  <c r="F20" i="4"/>
  <c r="D46" i="4"/>
  <c r="H15" i="4"/>
  <c r="C46" i="4"/>
  <c r="G21" i="4"/>
  <c r="B46" i="4"/>
  <c r="E46" i="4"/>
  <c r="E60" i="4"/>
  <c r="E59" i="4"/>
  <c r="B100" i="2"/>
  <c r="G74" i="2"/>
  <c r="G75" i="2"/>
  <c r="G76" i="2"/>
  <c r="G73" i="2"/>
  <c r="F77" i="2"/>
  <c r="C77" i="2"/>
  <c r="D77" i="2"/>
  <c r="E77" i="2"/>
  <c r="B77" i="2"/>
  <c r="C95" i="2"/>
  <c r="D95" i="2"/>
  <c r="B95" i="2"/>
  <c r="E91" i="2"/>
  <c r="E92" i="2"/>
  <c r="E93" i="2"/>
  <c r="E94" i="2"/>
  <c r="E90" i="2"/>
  <c r="G91" i="2"/>
  <c r="G94" i="2"/>
  <c r="G90" i="2"/>
  <c r="I75" i="2"/>
  <c r="I76" i="2"/>
  <c r="I73" i="2"/>
  <c r="B79" i="2"/>
  <c r="F14" i="2"/>
  <c r="H14" i="2"/>
  <c r="F79" i="2" s="1"/>
  <c r="I48" i="2"/>
  <c r="I36" i="2"/>
  <c r="H11" i="2"/>
  <c r="C79" i="2" s="1"/>
  <c r="F12" i="2"/>
  <c r="H12" i="2" s="1"/>
  <c r="D79" i="2" s="1"/>
  <c r="F13" i="2"/>
  <c r="H13" i="2" s="1"/>
  <c r="E79" i="2" s="1"/>
  <c r="F16" i="2"/>
  <c r="G16" i="2" s="1"/>
  <c r="B97" i="2" s="1"/>
  <c r="F17" i="2"/>
  <c r="G17" i="2" s="1"/>
  <c r="C97" i="2" s="1"/>
  <c r="F18" i="2"/>
  <c r="G18" i="2" s="1"/>
  <c r="D97" i="2" s="1"/>
  <c r="F6" i="2"/>
  <c r="I74" i="2" s="1"/>
  <c r="F7" i="2"/>
  <c r="F5" i="2"/>
  <c r="F4" i="2" s="1"/>
  <c r="J48" i="2"/>
  <c r="K48" i="2"/>
  <c r="I49" i="2"/>
  <c r="J49" i="2"/>
  <c r="K49" i="2"/>
  <c r="I50" i="2"/>
  <c r="J50" i="2"/>
  <c r="K50" i="2"/>
  <c r="J47" i="2"/>
  <c r="K47" i="2"/>
  <c r="I47" i="2"/>
  <c r="I37" i="2"/>
  <c r="J37" i="2"/>
  <c r="K37" i="2"/>
  <c r="L37" i="2"/>
  <c r="I38" i="2"/>
  <c r="J38" i="2"/>
  <c r="K38" i="2"/>
  <c r="L38" i="2"/>
  <c r="J36" i="2"/>
  <c r="K36" i="2"/>
  <c r="L36" i="2"/>
  <c r="G92" i="2" l="1"/>
  <c r="G93" i="2"/>
  <c r="H14" i="4"/>
  <c r="B48" i="4"/>
  <c r="G20" i="4"/>
  <c r="B66" i="4"/>
  <c r="I79" i="2"/>
  <c r="G66" i="4"/>
  <c r="G97" i="2"/>
  <c r="B65" i="5"/>
  <c r="G20" i="5"/>
  <c r="G66" i="5"/>
  <c r="B47" i="5"/>
  <c r="H14" i="5"/>
  <c r="B71" i="5"/>
  <c r="B72" i="4"/>
  <c r="B103" i="2"/>
  <c r="F9" i="2"/>
  <c r="G15" i="2"/>
  <c r="H9" i="2"/>
  <c r="F15" i="2"/>
  <c r="B13" i="1"/>
  <c r="I7" i="1"/>
  <c r="J7" i="1"/>
  <c r="H7" i="1"/>
  <c r="K6" i="1"/>
  <c r="K4" i="1"/>
  <c r="K5" i="1"/>
  <c r="K3" i="1"/>
</calcChain>
</file>

<file path=xl/sharedStrings.xml><?xml version="1.0" encoding="utf-8"?>
<sst xmlns="http://schemas.openxmlformats.org/spreadsheetml/2006/main" count="384" uniqueCount="84">
  <si>
    <t>Матрица затрат</t>
  </si>
  <si>
    <t>B1</t>
  </si>
  <si>
    <t>B2</t>
  </si>
  <si>
    <t>B3</t>
  </si>
  <si>
    <t>A1</t>
  </si>
  <si>
    <t>A2</t>
  </si>
  <si>
    <t>A3</t>
  </si>
  <si>
    <t>A4</t>
  </si>
  <si>
    <t>Матрица перевозок</t>
  </si>
  <si>
    <t>Всего</t>
  </si>
  <si>
    <t>огр</t>
  </si>
  <si>
    <t>Предел</t>
  </si>
  <si>
    <t>=</t>
  </si>
  <si>
    <t>Затраты</t>
  </si>
  <si>
    <t>Предприятие</t>
  </si>
  <si>
    <t>Норма расхода бензина на 1т. Спирта,тонн</t>
  </si>
  <si>
    <t>Норма расхода на 1т. СК, тонн</t>
  </si>
  <si>
    <t>Коэффицент использования производственной мощности</t>
  </si>
  <si>
    <t>Производственная мощность, т. Тонн</t>
  </si>
  <si>
    <t>Нефтеперабатывющие заводы (НПЗ)</t>
  </si>
  <si>
    <t>Г. Кириши</t>
  </si>
  <si>
    <t>Г.Нижнекаменск</t>
  </si>
  <si>
    <t>Г. Оренбург</t>
  </si>
  <si>
    <t>Спиртовые заводы</t>
  </si>
  <si>
    <t>Г. Орск</t>
  </si>
  <si>
    <t>Г. Пенза</t>
  </si>
  <si>
    <t>Г.Самара</t>
  </si>
  <si>
    <t>Г. Уфа</t>
  </si>
  <si>
    <t>Заводы по производству СК</t>
  </si>
  <si>
    <t>Г. Воронеж</t>
  </si>
  <si>
    <t>Г. Перьм</t>
  </si>
  <si>
    <t>Г. Ярославль</t>
  </si>
  <si>
    <t>НПЗ</t>
  </si>
  <si>
    <t>Г. Самара</t>
  </si>
  <si>
    <t>Г. Нижнекаменск</t>
  </si>
  <si>
    <t>Г. Пермь</t>
  </si>
  <si>
    <t>Стоимость перевозки бензина</t>
  </si>
  <si>
    <t>Стоимость перевозки спирта</t>
  </si>
  <si>
    <t>Фактическая производственная мощность, тонн</t>
  </si>
  <si>
    <t>Требуется спирта, тонн</t>
  </si>
  <si>
    <t>Фиктивно</t>
  </si>
  <si>
    <t>Требуется бензина, тонн</t>
  </si>
  <si>
    <t>Фиктивный</t>
  </si>
  <si>
    <t>Матрица переменных</t>
  </si>
  <si>
    <t>Г.Перьм</t>
  </si>
  <si>
    <t>Перевозка бензина</t>
  </si>
  <si>
    <t>Перевозка спирта</t>
  </si>
  <si>
    <t>ВСЕГО</t>
  </si>
  <si>
    <t>Огранияения</t>
  </si>
  <si>
    <t>общая стоимость перевозки</t>
  </si>
  <si>
    <t>Итоговые данные</t>
  </si>
  <si>
    <t>Действующие мощности предприятия тыс. тон</t>
  </si>
  <si>
    <t>Объем производства на действующих мощностях, тонн</t>
  </si>
  <si>
    <t xml:space="preserve">Дополнительный объем производства после проведения мероприятий, связанный с </t>
  </si>
  <si>
    <t>повышением</t>
  </si>
  <si>
    <t>реконструкцией</t>
  </si>
  <si>
    <t>введение новых мощностей</t>
  </si>
  <si>
    <t>Итоговый объем производства</t>
  </si>
  <si>
    <t>Сводная схема</t>
  </si>
  <si>
    <t>база</t>
  </si>
  <si>
    <t>Мастерская</t>
  </si>
  <si>
    <t>Матрица расходов</t>
  </si>
  <si>
    <t>40+50</t>
  </si>
  <si>
    <t>0=540</t>
  </si>
  <si>
    <t>10+70</t>
  </si>
  <si>
    <t>0=710</t>
  </si>
  <si>
    <t>70+65</t>
  </si>
  <si>
    <t>0=720</t>
  </si>
  <si>
    <t>50+60</t>
  </si>
  <si>
    <t>0=650</t>
  </si>
  <si>
    <t>20+50</t>
  </si>
  <si>
    <t>0=520</t>
  </si>
  <si>
    <t>80+70</t>
  </si>
  <si>
    <t>0=780</t>
  </si>
  <si>
    <t>30+65</t>
  </si>
  <si>
    <t>0=680</t>
  </si>
  <si>
    <t>10+60</t>
  </si>
  <si>
    <t>0=610</t>
  </si>
  <si>
    <t>Стоимость ремонта</t>
  </si>
  <si>
    <t>Ремонт на стороне</t>
  </si>
  <si>
    <t>Ремонт своими руками</t>
  </si>
  <si>
    <t>факт</t>
  </si>
  <si>
    <t>запас</t>
  </si>
  <si>
    <t>Стоимость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</si>
</sst>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24"/>
      <color theme="1"/>
      <name val="Calibri (Основной текст)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/>
    <xf numFmtId="0" fontId="0" fillId="5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0" fillId="0" borderId="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24" xfId="0" applyBorder="1"/>
    <xf numFmtId="0" fontId="0" fillId="9" borderId="5" xfId="0" applyFill="1" applyBorder="1"/>
    <xf numFmtId="0" fontId="0" fillId="9" borderId="32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/>
    <xf numFmtId="0" fontId="0" fillId="9" borderId="36" xfId="0" applyFill="1" applyBorder="1"/>
    <xf numFmtId="0" fontId="0" fillId="9" borderId="31" xfId="0" applyFill="1" applyBorder="1"/>
    <xf numFmtId="0" fontId="0" fillId="9" borderId="8" xfId="0" applyFill="1" applyBorder="1"/>
    <xf numFmtId="0" fontId="0" fillId="0" borderId="9" xfId="0" applyBorder="1"/>
    <xf numFmtId="0" fontId="0" fillId="0" borderId="24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5" borderId="23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4" fontId="0" fillId="6" borderId="9" xfId="0" applyNumberFormat="1" applyFill="1" applyBorder="1"/>
    <xf numFmtId="0" fontId="0" fillId="0" borderId="0" xfId="0" applyFill="1"/>
    <xf numFmtId="0" fontId="0" fillId="5" borderId="1" xfId="0" applyFill="1" applyBorder="1" applyAlignment="1">
      <alignment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Fill="1" applyBorder="1"/>
    <xf numFmtId="0" fontId="0" fillId="0" borderId="44" xfId="0" applyFill="1" applyBorder="1"/>
    <xf numFmtId="0" fontId="0" fillId="0" borderId="26" xfId="0" applyBorder="1"/>
    <xf numFmtId="0" fontId="0" fillId="0" borderId="27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3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520792</xdr:colOff>
      <xdr:row>10</xdr:row>
      <xdr:rowOff>73093</xdr:rowOff>
    </xdr:from>
    <xdr:to>
      <xdr:col>13</xdr:col>
      <xdr:colOff>70170</xdr:colOff>
      <xdr:row>33</xdr:row>
      <xdr:rowOff>3564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6D23000-9FF3-5D4A-AC1E-ED7E7F38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7698" y="2083165"/>
          <a:ext cx="7772400" cy="4553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215661</xdr:colOff>
      <xdr:row>110</xdr:row>
      <xdr:rowOff>179718</xdr:rowOff>
    </xdr:from>
    <xdr:to>
      <xdr:col>15</xdr:col>
      <xdr:colOff>395379</xdr:colOff>
      <xdr:row>139</xdr:row>
      <xdr:rowOff>89443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9FEE2E-8050-844C-BF6A-23D969C3C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2831" y="23506982"/>
          <a:ext cx="6493774" cy="6163876"/>
        </a:xfrm>
        <a:prstGeom prst="rect">
          <a:avLst/>
        </a:prstGeom>
      </xdr:spPr>
    </xdr:pic>
    <xdr:clientData/>
  </xdr:twoCellAnchor>
  <xdr:twoCellAnchor editAs="oneCell">
    <xdr:from>
      <xdr:col>8</xdr:col>
      <xdr:colOff>79829</xdr:colOff>
      <xdr:row>0</xdr:row>
      <xdr:rowOff>0</xdr:rowOff>
    </xdr:from>
    <xdr:to>
      <xdr:col>15</xdr:col>
      <xdr:colOff>127000</xdr:colOff>
      <xdr:row>16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6044B4-9D57-C342-AD7E-2A1EA8C0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0529" y="0"/>
          <a:ext cx="7629071" cy="405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D054-425C-1643-A590-64D44B6FC679}">
  <dimension ref="A1:M13"/>
  <sheetViews>
    <sheetView topLeftCell="B1" zoomScale="139" workbookViewId="0">
      <selection activeCell="G16" sqref="G16"/>
    </sheetView>
  </sheetViews>
  <sheetFormatPr baseColWidth="10" defaultRowHeight="16" x14ac:dyDescent="0.2"/>
  <sheetData>
    <row r="1" spans="1:13" x14ac:dyDescent="0.2">
      <c r="A1" s="82" t="s">
        <v>0</v>
      </c>
      <c r="B1" s="82"/>
      <c r="C1" s="82"/>
      <c r="D1" s="82"/>
      <c r="E1" s="1"/>
      <c r="F1" s="1"/>
      <c r="G1" s="82" t="s">
        <v>8</v>
      </c>
      <c r="H1" s="82"/>
      <c r="I1" s="82"/>
      <c r="J1" s="82"/>
      <c r="K1" s="1"/>
      <c r="L1" s="1"/>
      <c r="M1" s="1"/>
    </row>
    <row r="2" spans="1:13" x14ac:dyDescent="0.2">
      <c r="A2" s="4"/>
      <c r="B2" s="4" t="s">
        <v>1</v>
      </c>
      <c r="C2" s="4" t="s">
        <v>2</v>
      </c>
      <c r="D2" s="4" t="s">
        <v>3</v>
      </c>
      <c r="E2" s="1"/>
      <c r="F2" s="1"/>
      <c r="G2" s="4"/>
      <c r="H2" s="4" t="s">
        <v>1</v>
      </c>
      <c r="I2" s="4" t="s">
        <v>2</v>
      </c>
      <c r="J2" s="15" t="s">
        <v>3</v>
      </c>
      <c r="K2" s="16" t="s">
        <v>9</v>
      </c>
      <c r="L2" s="11" t="s">
        <v>10</v>
      </c>
      <c r="M2" s="11" t="s">
        <v>11</v>
      </c>
    </row>
    <row r="3" spans="1:13" x14ac:dyDescent="0.2">
      <c r="A3" s="4" t="s">
        <v>4</v>
      </c>
      <c r="B3" s="4">
        <v>5</v>
      </c>
      <c r="C3" s="4">
        <v>3</v>
      </c>
      <c r="D3" s="4">
        <v>4</v>
      </c>
      <c r="E3" s="1"/>
      <c r="F3" s="1"/>
      <c r="G3" s="4" t="s">
        <v>4</v>
      </c>
      <c r="H3" s="5">
        <v>10</v>
      </c>
      <c r="I3" s="5">
        <v>0</v>
      </c>
      <c r="J3" s="5">
        <v>15</v>
      </c>
      <c r="K3" s="1">
        <f>SUM(H3:J3)</f>
        <v>25</v>
      </c>
      <c r="L3" s="1" t="s">
        <v>12</v>
      </c>
      <c r="M3" s="1">
        <v>25</v>
      </c>
    </row>
    <row r="4" spans="1:13" x14ac:dyDescent="0.2">
      <c r="A4" s="4" t="s">
        <v>5</v>
      </c>
      <c r="B4" s="4">
        <v>3</v>
      </c>
      <c r="C4" s="4">
        <v>4</v>
      </c>
      <c r="D4" s="4">
        <v>8</v>
      </c>
      <c r="E4" s="1"/>
      <c r="F4" s="1"/>
      <c r="G4" s="4" t="s">
        <v>5</v>
      </c>
      <c r="H4" s="5">
        <v>20</v>
      </c>
      <c r="I4" s="5">
        <v>0</v>
      </c>
      <c r="J4" s="6">
        <v>0</v>
      </c>
      <c r="K4" s="1">
        <f t="shared" ref="K4:K5" si="0">SUM(H4:J4)</f>
        <v>20</v>
      </c>
      <c r="L4" s="1" t="s">
        <v>12</v>
      </c>
      <c r="M4" s="1">
        <v>20</v>
      </c>
    </row>
    <row r="5" spans="1:13" x14ac:dyDescent="0.2">
      <c r="A5" s="4" t="s">
        <v>6</v>
      </c>
      <c r="B5" s="4">
        <v>4</v>
      </c>
      <c r="C5" s="4">
        <v>6</v>
      </c>
      <c r="D5" s="4">
        <v>5</v>
      </c>
      <c r="E5" s="1"/>
      <c r="F5" s="1"/>
      <c r="G5" s="4" t="s">
        <v>6</v>
      </c>
      <c r="H5" s="6">
        <v>0</v>
      </c>
      <c r="I5" s="5">
        <v>0</v>
      </c>
      <c r="J5" s="5">
        <v>20</v>
      </c>
      <c r="K5" s="1">
        <f t="shared" si="0"/>
        <v>20</v>
      </c>
      <c r="L5" s="1" t="s">
        <v>12</v>
      </c>
      <c r="M5" s="1">
        <v>20</v>
      </c>
    </row>
    <row r="6" spans="1:13" x14ac:dyDescent="0.2">
      <c r="A6" s="4" t="s">
        <v>7</v>
      </c>
      <c r="B6" s="4">
        <v>6</v>
      </c>
      <c r="C6" s="4">
        <v>4</v>
      </c>
      <c r="D6" s="4">
        <v>5</v>
      </c>
      <c r="E6" s="1"/>
      <c r="F6" s="1"/>
      <c r="G6" s="9" t="s">
        <v>7</v>
      </c>
      <c r="H6" s="10">
        <v>10</v>
      </c>
      <c r="I6" s="10">
        <v>20</v>
      </c>
      <c r="J6" s="10">
        <v>5</v>
      </c>
      <c r="K6" s="1">
        <f>SUM(H6:J6)</f>
        <v>35</v>
      </c>
      <c r="L6" s="1" t="s">
        <v>12</v>
      </c>
      <c r="M6" s="1">
        <v>35</v>
      </c>
    </row>
    <row r="7" spans="1:13" x14ac:dyDescent="0.2">
      <c r="G7" s="13" t="s">
        <v>9</v>
      </c>
      <c r="H7" s="14">
        <f>SUM(H3:H6)</f>
        <v>40</v>
      </c>
      <c r="I7" s="14">
        <f t="shared" ref="I7:J7" si="1">SUM(I3:I6)</f>
        <v>20</v>
      </c>
      <c r="J7" s="14">
        <f t="shared" si="1"/>
        <v>40</v>
      </c>
    </row>
    <row r="8" spans="1:13" x14ac:dyDescent="0.2">
      <c r="G8" s="11" t="s">
        <v>10</v>
      </c>
      <c r="H8" s="12" t="s">
        <v>12</v>
      </c>
      <c r="I8" s="12" t="s">
        <v>12</v>
      </c>
      <c r="J8" s="12" t="s">
        <v>12</v>
      </c>
    </row>
    <row r="9" spans="1:13" x14ac:dyDescent="0.2">
      <c r="G9" s="11" t="s">
        <v>11</v>
      </c>
      <c r="H9" s="12">
        <v>40</v>
      </c>
      <c r="I9" s="12">
        <v>20</v>
      </c>
      <c r="J9" s="12">
        <v>40</v>
      </c>
    </row>
    <row r="13" spans="1:13" x14ac:dyDescent="0.2">
      <c r="A13" t="s">
        <v>13</v>
      </c>
      <c r="B13" s="17">
        <f>SUMPRODUCT(B3:D6,H3:J6)</f>
        <v>435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09CA-E22C-CC44-885F-A365F0EF8072}">
  <dimension ref="A1:O130"/>
  <sheetViews>
    <sheetView topLeftCell="A68" zoomScale="50" workbookViewId="0">
      <selection activeCell="K20" sqref="K20"/>
    </sheetView>
  </sheetViews>
  <sheetFormatPr baseColWidth="10" defaultRowHeight="16" x14ac:dyDescent="0.2"/>
  <cols>
    <col min="1" max="1" width="25.6640625" bestFit="1" customWidth="1"/>
    <col min="2" max="2" width="12.5" bestFit="1" customWidth="1"/>
    <col min="3" max="3" width="18.1640625" customWidth="1"/>
    <col min="4" max="4" width="17.5" bestFit="1" customWidth="1"/>
    <col min="6" max="6" width="13.1640625" bestFit="1" customWidth="1"/>
    <col min="7" max="7" width="14.83203125" customWidth="1"/>
    <col min="8" max="8" width="27.5" bestFit="1" customWidth="1"/>
    <col min="9" max="9" width="16.6640625" customWidth="1"/>
    <col min="10" max="10" width="10.83203125" bestFit="1" customWidth="1"/>
    <col min="11" max="11" width="12" bestFit="1" customWidth="1"/>
    <col min="12" max="12" width="27.5" bestFit="1" customWidth="1"/>
  </cols>
  <sheetData>
    <row r="1" spans="1:8" x14ac:dyDescent="0.2">
      <c r="A1" s="97" t="s">
        <v>14</v>
      </c>
      <c r="B1" s="97" t="s">
        <v>15</v>
      </c>
      <c r="C1" s="97" t="s">
        <v>16</v>
      </c>
      <c r="D1" s="97" t="s">
        <v>17</v>
      </c>
      <c r="E1" s="97" t="s">
        <v>18</v>
      </c>
      <c r="F1" s="97" t="s">
        <v>38</v>
      </c>
      <c r="G1" s="97" t="s">
        <v>39</v>
      </c>
      <c r="H1" s="97" t="s">
        <v>41</v>
      </c>
    </row>
    <row r="2" spans="1:8" x14ac:dyDescent="0.2">
      <c r="A2" s="97"/>
      <c r="B2" s="97"/>
      <c r="C2" s="97"/>
      <c r="D2" s="97"/>
      <c r="E2" s="97"/>
      <c r="F2" s="97"/>
      <c r="G2" s="97"/>
      <c r="H2" s="97"/>
    </row>
    <row r="3" spans="1:8" ht="64" customHeight="1" x14ac:dyDescent="0.2">
      <c r="A3" s="97"/>
      <c r="B3" s="97"/>
      <c r="C3" s="97"/>
      <c r="D3" s="97"/>
      <c r="E3" s="97"/>
      <c r="F3" s="97"/>
      <c r="G3" s="97"/>
      <c r="H3" s="97"/>
    </row>
    <row r="4" spans="1:8" ht="16" customHeight="1" x14ac:dyDescent="0.2">
      <c r="A4" s="99" t="s">
        <v>19</v>
      </c>
      <c r="B4" s="99"/>
      <c r="C4" s="99"/>
      <c r="D4" s="99"/>
      <c r="E4" s="99"/>
      <c r="F4" s="3">
        <f>SUM(F5:F8)</f>
        <v>2045272.3437999999</v>
      </c>
      <c r="G4" s="3"/>
      <c r="H4" s="3"/>
    </row>
    <row r="5" spans="1:8" x14ac:dyDescent="0.2">
      <c r="A5" s="4" t="s">
        <v>20</v>
      </c>
      <c r="B5" s="4"/>
      <c r="C5" s="4"/>
      <c r="D5" s="4">
        <v>0.85</v>
      </c>
      <c r="E5" s="4">
        <v>410</v>
      </c>
      <c r="F5" s="2">
        <f>E5*D5*1000</f>
        <v>348500</v>
      </c>
      <c r="G5" s="2"/>
      <c r="H5" s="2"/>
    </row>
    <row r="6" spans="1:8" x14ac:dyDescent="0.2">
      <c r="A6" s="4" t="s">
        <v>21</v>
      </c>
      <c r="B6" s="4"/>
      <c r="C6" s="4"/>
      <c r="D6" s="4">
        <v>0.8</v>
      </c>
      <c r="E6" s="4">
        <v>560</v>
      </c>
      <c r="F6" s="2">
        <f t="shared" ref="F6:F7" si="0">E6*D6*1000</f>
        <v>448000</v>
      </c>
      <c r="G6" s="2"/>
      <c r="H6" s="2"/>
    </row>
    <row r="7" spans="1:8" ht="16" customHeight="1" x14ac:dyDescent="0.2">
      <c r="A7" s="4" t="s">
        <v>22</v>
      </c>
      <c r="B7" s="4"/>
      <c r="C7" s="4"/>
      <c r="D7" s="4">
        <v>0.82</v>
      </c>
      <c r="E7" s="4">
        <v>635</v>
      </c>
      <c r="F7" s="2">
        <f t="shared" si="0"/>
        <v>520699.99999999994</v>
      </c>
      <c r="G7" s="2"/>
      <c r="H7" s="2"/>
    </row>
    <row r="8" spans="1:8" x14ac:dyDescent="0.2">
      <c r="A8" s="4" t="s">
        <v>40</v>
      </c>
      <c r="B8" s="4"/>
      <c r="C8" s="4"/>
      <c r="D8" s="4">
        <v>0.82</v>
      </c>
      <c r="E8" s="4">
        <v>635</v>
      </c>
      <c r="F8" s="2">
        <v>728072.34380000003</v>
      </c>
      <c r="G8" s="2"/>
      <c r="H8" s="2"/>
    </row>
    <row r="9" spans="1:8" x14ac:dyDescent="0.2">
      <c r="A9" s="99" t="s">
        <v>23</v>
      </c>
      <c r="B9" s="99"/>
      <c r="C9" s="99"/>
      <c r="D9" s="99"/>
      <c r="E9" s="99"/>
      <c r="F9" s="3">
        <f>SUM(F10:F14)</f>
        <v>771768.75</v>
      </c>
      <c r="G9" s="3"/>
      <c r="H9" s="3">
        <f>SUM(H10:H14)</f>
        <v>2045272.34375</v>
      </c>
    </row>
    <row r="10" spans="1:8" ht="16" customHeight="1" x14ac:dyDescent="0.2">
      <c r="A10" s="4" t="s">
        <v>24</v>
      </c>
      <c r="B10" s="4">
        <v>2.625</v>
      </c>
      <c r="C10" s="4"/>
      <c r="D10" s="4">
        <v>0.85</v>
      </c>
      <c r="E10" s="4">
        <v>190</v>
      </c>
      <c r="F10" s="2">
        <f>E10*D10*1000</f>
        <v>161500</v>
      </c>
      <c r="G10" s="2"/>
      <c r="H10" s="2">
        <f>F10*B10</f>
        <v>423937.5</v>
      </c>
    </row>
    <row r="11" spans="1:8" x14ac:dyDescent="0.2">
      <c r="A11" s="4" t="s">
        <v>25</v>
      </c>
      <c r="B11" s="19">
        <v>2.65</v>
      </c>
      <c r="C11" s="4"/>
      <c r="D11" s="4">
        <v>0.875</v>
      </c>
      <c r="E11" s="4">
        <v>155</v>
      </c>
      <c r="F11" s="2">
        <f>E11*D11*1000</f>
        <v>135625</v>
      </c>
      <c r="G11" s="2"/>
      <c r="H11" s="2">
        <f t="shared" ref="H11:H14" si="1">F11*B11</f>
        <v>359406.25</v>
      </c>
    </row>
    <row r="12" spans="1:8" x14ac:dyDescent="0.2">
      <c r="A12" s="4" t="s">
        <v>26</v>
      </c>
      <c r="B12" s="4">
        <v>2.7</v>
      </c>
      <c r="C12" s="4"/>
      <c r="D12" s="4">
        <v>0.82499999999999996</v>
      </c>
      <c r="E12" s="4">
        <v>120</v>
      </c>
      <c r="F12" s="2">
        <f>E12*D12*1000</f>
        <v>99000</v>
      </c>
      <c r="G12" s="2"/>
      <c r="H12" s="2">
        <f t="shared" si="1"/>
        <v>267300</v>
      </c>
    </row>
    <row r="13" spans="1:8" ht="16" customHeight="1" x14ac:dyDescent="0.2">
      <c r="A13" s="4" t="s">
        <v>27</v>
      </c>
      <c r="B13" s="4">
        <v>2.69</v>
      </c>
      <c r="C13" s="4"/>
      <c r="D13" s="4">
        <v>0.85</v>
      </c>
      <c r="E13" s="4">
        <v>155</v>
      </c>
      <c r="F13" s="2">
        <f>E13*D13*1000</f>
        <v>131750</v>
      </c>
      <c r="G13" s="2"/>
      <c r="H13" s="2">
        <f t="shared" si="1"/>
        <v>354407.5</v>
      </c>
    </row>
    <row r="14" spans="1:8" x14ac:dyDescent="0.2">
      <c r="A14" s="4" t="s">
        <v>40</v>
      </c>
      <c r="B14" s="4">
        <v>2.625</v>
      </c>
      <c r="C14" s="4"/>
      <c r="D14" s="4">
        <v>0.85</v>
      </c>
      <c r="E14" s="4">
        <v>155</v>
      </c>
      <c r="F14" s="2">
        <f>771768.75-527875</f>
        <v>243893.75</v>
      </c>
      <c r="G14" s="2"/>
      <c r="H14" s="2">
        <f t="shared" si="1"/>
        <v>640221.09375</v>
      </c>
    </row>
    <row r="15" spans="1:8" x14ac:dyDescent="0.2">
      <c r="A15" s="30" t="s">
        <v>28</v>
      </c>
      <c r="B15" s="30"/>
      <c r="C15" s="30"/>
      <c r="D15" s="30"/>
      <c r="E15" s="30"/>
      <c r="F15" s="3">
        <f>SUM(F16:F18)</f>
        <v>278750</v>
      </c>
      <c r="G15" s="3">
        <f>SUM(G16:G18)</f>
        <v>771768.75</v>
      </c>
      <c r="H15" s="3"/>
    </row>
    <row r="16" spans="1:8" ht="16" customHeight="1" x14ac:dyDescent="0.2">
      <c r="A16" s="8" t="s">
        <v>29</v>
      </c>
      <c r="B16" s="8"/>
      <c r="C16" s="8">
        <v>2.8</v>
      </c>
      <c r="D16" s="8">
        <v>0.9</v>
      </c>
      <c r="E16" s="8">
        <v>105</v>
      </c>
      <c r="F16" s="2">
        <f>E16*D16*1000</f>
        <v>94500</v>
      </c>
      <c r="G16" s="2">
        <f>F16*C16</f>
        <v>264600</v>
      </c>
      <c r="H16" s="2"/>
    </row>
    <row r="17" spans="1:9" x14ac:dyDescent="0.2">
      <c r="A17" s="8" t="s">
        <v>30</v>
      </c>
      <c r="B17" s="8"/>
      <c r="C17" s="8">
        <v>2.75</v>
      </c>
      <c r="D17" s="8">
        <v>0.88</v>
      </c>
      <c r="E17" s="8">
        <v>100</v>
      </c>
      <c r="F17" s="2">
        <f>E17*D17*1000</f>
        <v>88000</v>
      </c>
      <c r="G17" s="2">
        <f t="shared" ref="G17:G18" si="2">F17*C17</f>
        <v>242000</v>
      </c>
      <c r="H17" s="2"/>
    </row>
    <row r="18" spans="1:9" x14ac:dyDescent="0.2">
      <c r="A18" s="8" t="s">
        <v>31</v>
      </c>
      <c r="B18" s="8"/>
      <c r="C18" s="8">
        <v>2.7549999999999999</v>
      </c>
      <c r="D18" s="8">
        <v>0.875</v>
      </c>
      <c r="E18" s="8">
        <v>110</v>
      </c>
      <c r="F18" s="2">
        <f>E18*D18*1000</f>
        <v>96250</v>
      </c>
      <c r="G18" s="2">
        <f t="shared" si="2"/>
        <v>265168.75</v>
      </c>
      <c r="H18" s="2"/>
    </row>
    <row r="19" spans="1:9" ht="16" customHeight="1" x14ac:dyDescent="0.2"/>
    <row r="31" spans="1:9" ht="17" thickBot="1" x14ac:dyDescent="0.25">
      <c r="A31" s="7"/>
      <c r="B31" s="7"/>
      <c r="C31" s="7"/>
      <c r="D31" s="7"/>
      <c r="E31" s="7"/>
    </row>
    <row r="32" spans="1:9" x14ac:dyDescent="0.2">
      <c r="A32" s="91" t="s">
        <v>32</v>
      </c>
      <c r="B32" s="86" t="s">
        <v>23</v>
      </c>
      <c r="C32" s="87"/>
      <c r="D32" s="87"/>
      <c r="E32" s="87"/>
      <c r="F32" s="88"/>
      <c r="H32" s="20" t="s">
        <v>36</v>
      </c>
      <c r="I32" s="21">
        <v>28.1</v>
      </c>
    </row>
    <row r="33" spans="1:13" ht="17" thickBot="1" x14ac:dyDescent="0.25">
      <c r="A33" s="92"/>
      <c r="B33" s="18" t="s">
        <v>24</v>
      </c>
      <c r="C33" s="18" t="s">
        <v>25</v>
      </c>
      <c r="D33" s="18" t="s">
        <v>33</v>
      </c>
      <c r="E33" s="18" t="s">
        <v>27</v>
      </c>
      <c r="F33" s="24" t="s">
        <v>42</v>
      </c>
      <c r="H33" s="22" t="s">
        <v>37</v>
      </c>
      <c r="I33" s="23">
        <v>37.4</v>
      </c>
    </row>
    <row r="34" spans="1:13" x14ac:dyDescent="0.2">
      <c r="A34" s="25" t="s">
        <v>20</v>
      </c>
      <c r="B34" s="8">
        <v>1600</v>
      </c>
      <c r="C34" s="8">
        <v>1000</v>
      </c>
      <c r="D34" s="8">
        <v>1200</v>
      </c>
      <c r="E34" s="8">
        <v>2200</v>
      </c>
      <c r="F34" s="26">
        <v>0</v>
      </c>
      <c r="H34" s="91" t="s">
        <v>32</v>
      </c>
      <c r="I34" s="93" t="s">
        <v>23</v>
      </c>
      <c r="J34" s="93"/>
      <c r="K34" s="93"/>
      <c r="L34" s="93"/>
      <c r="M34" s="98"/>
    </row>
    <row r="35" spans="1:13" x14ac:dyDescent="0.2">
      <c r="A35" s="25" t="s">
        <v>34</v>
      </c>
      <c r="B35" s="8">
        <v>700</v>
      </c>
      <c r="C35" s="8">
        <v>420</v>
      </c>
      <c r="D35" s="8">
        <v>350</v>
      </c>
      <c r="E35" s="8">
        <v>300</v>
      </c>
      <c r="F35" s="26">
        <v>0</v>
      </c>
      <c r="H35" s="92"/>
      <c r="I35" s="18" t="s">
        <v>24</v>
      </c>
      <c r="J35" s="18" t="s">
        <v>25</v>
      </c>
      <c r="K35" s="18" t="s">
        <v>33</v>
      </c>
      <c r="L35" s="18" t="s">
        <v>27</v>
      </c>
      <c r="M35" s="24" t="s">
        <v>42</v>
      </c>
    </row>
    <row r="36" spans="1:13" x14ac:dyDescent="0.2">
      <c r="A36" s="25" t="s">
        <v>22</v>
      </c>
      <c r="B36" s="8">
        <v>240</v>
      </c>
      <c r="C36" s="8">
        <v>600</v>
      </c>
      <c r="D36" s="8">
        <v>400</v>
      </c>
      <c r="E36" s="8">
        <v>360</v>
      </c>
      <c r="F36" s="26">
        <v>0</v>
      </c>
      <c r="H36" s="25" t="s">
        <v>20</v>
      </c>
      <c r="I36" s="8">
        <f t="shared" ref="I36:L38" si="3">$I$32*B34</f>
        <v>44960</v>
      </c>
      <c r="J36" s="8">
        <f t="shared" si="3"/>
        <v>28100</v>
      </c>
      <c r="K36" s="8">
        <f t="shared" si="3"/>
        <v>33720</v>
      </c>
      <c r="L36" s="8">
        <f t="shared" si="3"/>
        <v>61820</v>
      </c>
      <c r="M36" s="26">
        <v>0</v>
      </c>
    </row>
    <row r="37" spans="1:13" ht="17" thickBot="1" x14ac:dyDescent="0.25">
      <c r="A37" s="27" t="s">
        <v>40</v>
      </c>
      <c r="B37" s="28">
        <v>0</v>
      </c>
      <c r="C37" s="28">
        <v>0</v>
      </c>
      <c r="D37" s="28">
        <v>0</v>
      </c>
      <c r="E37" s="28">
        <v>0</v>
      </c>
      <c r="F37" s="29">
        <v>0</v>
      </c>
      <c r="H37" s="25" t="s">
        <v>34</v>
      </c>
      <c r="I37" s="8">
        <f t="shared" si="3"/>
        <v>19670</v>
      </c>
      <c r="J37" s="8">
        <f t="shared" si="3"/>
        <v>11802</v>
      </c>
      <c r="K37" s="8">
        <f t="shared" si="3"/>
        <v>9835</v>
      </c>
      <c r="L37" s="8">
        <f t="shared" si="3"/>
        <v>8430</v>
      </c>
      <c r="M37" s="26">
        <v>0</v>
      </c>
    </row>
    <row r="38" spans="1:13" x14ac:dyDescent="0.2">
      <c r="E38" s="7"/>
      <c r="H38" s="25" t="s">
        <v>22</v>
      </c>
      <c r="I38" s="8">
        <f t="shared" si="3"/>
        <v>6744</v>
      </c>
      <c r="J38" s="8">
        <f t="shared" si="3"/>
        <v>16860</v>
      </c>
      <c r="K38" s="8">
        <f t="shared" si="3"/>
        <v>11240</v>
      </c>
      <c r="L38" s="8">
        <f t="shared" si="3"/>
        <v>10116</v>
      </c>
      <c r="M38" s="26">
        <v>0</v>
      </c>
    </row>
    <row r="39" spans="1:13" ht="17" thickBot="1" x14ac:dyDescent="0.25">
      <c r="E39" s="7"/>
      <c r="H39" s="27" t="s">
        <v>40</v>
      </c>
      <c r="I39" s="28">
        <v>0</v>
      </c>
      <c r="J39" s="28">
        <v>0</v>
      </c>
      <c r="K39" s="28">
        <v>0</v>
      </c>
      <c r="L39" s="28">
        <v>0</v>
      </c>
      <c r="M39" s="29">
        <v>0</v>
      </c>
    </row>
    <row r="40" spans="1:13" x14ac:dyDescent="0.2">
      <c r="E40" s="7"/>
    </row>
    <row r="41" spans="1:13" x14ac:dyDescent="0.2">
      <c r="E41" s="7"/>
    </row>
    <row r="42" spans="1:13" x14ac:dyDescent="0.2">
      <c r="E42" s="7"/>
    </row>
    <row r="43" spans="1:13" x14ac:dyDescent="0.2">
      <c r="E43" s="7"/>
    </row>
    <row r="44" spans="1:13" ht="17" thickBot="1" x14ac:dyDescent="0.25"/>
    <row r="45" spans="1:13" x14ac:dyDescent="0.2">
      <c r="A45" s="91" t="s">
        <v>23</v>
      </c>
      <c r="B45" s="86" t="s">
        <v>28</v>
      </c>
      <c r="C45" s="87"/>
      <c r="D45" s="88"/>
      <c r="H45" s="91" t="s">
        <v>23</v>
      </c>
      <c r="I45" s="86" t="s">
        <v>28</v>
      </c>
      <c r="J45" s="87"/>
      <c r="K45" s="88"/>
    </row>
    <row r="46" spans="1:13" x14ac:dyDescent="0.2">
      <c r="A46" s="92"/>
      <c r="B46" s="18" t="s">
        <v>29</v>
      </c>
      <c r="C46" s="18" t="s">
        <v>35</v>
      </c>
      <c r="D46" s="24" t="s">
        <v>31</v>
      </c>
      <c r="H46" s="92"/>
      <c r="I46" s="18" t="s">
        <v>29</v>
      </c>
      <c r="J46" s="18" t="s">
        <v>35</v>
      </c>
      <c r="K46" s="24" t="s">
        <v>31</v>
      </c>
    </row>
    <row r="47" spans="1:13" x14ac:dyDescent="0.2">
      <c r="A47" s="25" t="s">
        <v>24</v>
      </c>
      <c r="B47" s="8">
        <v>1300</v>
      </c>
      <c r="C47" s="8">
        <v>1150</v>
      </c>
      <c r="D47" s="26">
        <v>1400</v>
      </c>
      <c r="H47" s="25" t="s">
        <v>24</v>
      </c>
      <c r="I47" s="8">
        <f t="shared" ref="I47:K50" si="4">B47*$I$33</f>
        <v>48620</v>
      </c>
      <c r="J47" s="8">
        <f t="shared" si="4"/>
        <v>43010</v>
      </c>
      <c r="K47" s="26">
        <f t="shared" si="4"/>
        <v>52360</v>
      </c>
    </row>
    <row r="48" spans="1:13" x14ac:dyDescent="0.2">
      <c r="A48" s="25" t="s">
        <v>25</v>
      </c>
      <c r="B48" s="8">
        <v>570</v>
      </c>
      <c r="C48" s="8">
        <v>1100</v>
      </c>
      <c r="D48" s="26">
        <v>800</v>
      </c>
      <c r="H48" s="25" t="s">
        <v>25</v>
      </c>
      <c r="I48" s="8">
        <f t="shared" si="4"/>
        <v>21318</v>
      </c>
      <c r="J48" s="8">
        <f t="shared" si="4"/>
        <v>41140</v>
      </c>
      <c r="K48" s="26">
        <f t="shared" si="4"/>
        <v>29920</v>
      </c>
    </row>
    <row r="49" spans="1:11" x14ac:dyDescent="0.2">
      <c r="A49" s="25" t="s">
        <v>33</v>
      </c>
      <c r="B49" s="8">
        <v>750</v>
      </c>
      <c r="C49" s="8">
        <v>950</v>
      </c>
      <c r="D49" s="26">
        <v>800</v>
      </c>
      <c r="H49" s="25" t="s">
        <v>33</v>
      </c>
      <c r="I49" s="8">
        <f t="shared" si="4"/>
        <v>28050</v>
      </c>
      <c r="J49" s="8">
        <f t="shared" si="4"/>
        <v>35530</v>
      </c>
      <c r="K49" s="26">
        <f t="shared" si="4"/>
        <v>29920</v>
      </c>
    </row>
    <row r="50" spans="1:11" x14ac:dyDescent="0.2">
      <c r="A50" s="25" t="s">
        <v>27</v>
      </c>
      <c r="B50" s="8">
        <v>1150</v>
      </c>
      <c r="C50" s="8">
        <v>650</v>
      </c>
      <c r="D50" s="26">
        <v>1000</v>
      </c>
      <c r="H50" s="25" t="s">
        <v>27</v>
      </c>
      <c r="I50" s="8">
        <f t="shared" si="4"/>
        <v>43010</v>
      </c>
      <c r="J50" s="8">
        <f t="shared" si="4"/>
        <v>24310</v>
      </c>
      <c r="K50" s="26">
        <f t="shared" si="4"/>
        <v>37400</v>
      </c>
    </row>
    <row r="51" spans="1:11" ht="17" thickBot="1" x14ac:dyDescent="0.25">
      <c r="A51" s="27" t="s">
        <v>42</v>
      </c>
      <c r="B51" s="28">
        <v>0</v>
      </c>
      <c r="C51" s="28">
        <v>0</v>
      </c>
      <c r="D51" s="29">
        <v>0</v>
      </c>
      <c r="H51" s="27" t="s">
        <v>42</v>
      </c>
      <c r="I51" s="28">
        <v>0</v>
      </c>
      <c r="J51" s="28">
        <v>0</v>
      </c>
      <c r="K51" s="29">
        <v>0</v>
      </c>
    </row>
    <row r="56" spans="1:11" s="32" customFormat="1" x14ac:dyDescent="0.2"/>
    <row r="57" spans="1:11" ht="17" thickBot="1" x14ac:dyDescent="0.25"/>
    <row r="58" spans="1:11" ht="17" thickBot="1" x14ac:dyDescent="0.25">
      <c r="A58" s="7"/>
      <c r="B58" s="94" t="s">
        <v>43</v>
      </c>
      <c r="C58" s="95"/>
      <c r="D58" s="95"/>
      <c r="E58" s="95"/>
      <c r="F58" s="96"/>
    </row>
    <row r="59" spans="1:11" x14ac:dyDescent="0.2">
      <c r="A59" s="100" t="s">
        <v>32</v>
      </c>
      <c r="B59" s="93" t="s">
        <v>23</v>
      </c>
      <c r="C59" s="93"/>
      <c r="D59" s="93"/>
      <c r="E59" s="93"/>
      <c r="F59" s="98"/>
    </row>
    <row r="60" spans="1:11" x14ac:dyDescent="0.2">
      <c r="A60" s="101"/>
      <c r="B60" s="18" t="s">
        <v>24</v>
      </c>
      <c r="C60" s="18" t="s">
        <v>25</v>
      </c>
      <c r="D60" s="18" t="s">
        <v>33</v>
      </c>
      <c r="E60" s="18" t="s">
        <v>27</v>
      </c>
      <c r="F60" s="24" t="s">
        <v>42</v>
      </c>
    </row>
    <row r="61" spans="1:11" x14ac:dyDescent="0.2">
      <c r="A61" s="25" t="s">
        <v>20</v>
      </c>
      <c r="B61" s="8">
        <v>0</v>
      </c>
      <c r="C61" s="8">
        <v>0</v>
      </c>
      <c r="D61" s="8">
        <v>0</v>
      </c>
      <c r="E61" s="8">
        <v>0</v>
      </c>
      <c r="F61" s="26">
        <v>348500</v>
      </c>
    </row>
    <row r="62" spans="1:11" x14ac:dyDescent="0.2">
      <c r="A62" s="25" t="s">
        <v>34</v>
      </c>
      <c r="B62" s="8">
        <v>0</v>
      </c>
      <c r="C62" s="8">
        <v>0</v>
      </c>
      <c r="D62" s="8">
        <v>0</v>
      </c>
      <c r="E62" s="8">
        <v>156278.90625</v>
      </c>
      <c r="F62" s="26">
        <v>291721.09375</v>
      </c>
    </row>
    <row r="63" spans="1:11" x14ac:dyDescent="0.2">
      <c r="A63" s="25" t="s">
        <v>22</v>
      </c>
      <c r="B63" s="8">
        <v>0</v>
      </c>
      <c r="C63" s="8">
        <v>55271.406249999942</v>
      </c>
      <c r="D63" s="8">
        <v>267300</v>
      </c>
      <c r="E63" s="8">
        <v>198128.59375</v>
      </c>
      <c r="F63" s="26">
        <v>0</v>
      </c>
    </row>
    <row r="64" spans="1:11" x14ac:dyDescent="0.2">
      <c r="A64" s="25" t="s">
        <v>42</v>
      </c>
      <c r="B64" s="8">
        <v>423937.5</v>
      </c>
      <c r="C64" s="8">
        <v>304134.84375000006</v>
      </c>
      <c r="D64" s="8">
        <v>0</v>
      </c>
      <c r="E64" s="8">
        <v>0</v>
      </c>
      <c r="F64" s="26">
        <v>0</v>
      </c>
    </row>
    <row r="65" spans="1:9" x14ac:dyDescent="0.2">
      <c r="A65" s="25" t="s">
        <v>29</v>
      </c>
      <c r="B65" s="8">
        <v>0</v>
      </c>
      <c r="C65" s="8">
        <v>0</v>
      </c>
      <c r="D65" s="8">
        <v>0</v>
      </c>
      <c r="E65" s="8">
        <v>20706.25</v>
      </c>
      <c r="F65" s="26">
        <v>243893.75</v>
      </c>
    </row>
    <row r="66" spans="1:9" x14ac:dyDescent="0.2">
      <c r="A66" s="25" t="s">
        <v>44</v>
      </c>
      <c r="B66" s="8">
        <v>0</v>
      </c>
      <c r="C66" s="8">
        <v>31956.25</v>
      </c>
      <c r="D66" s="8">
        <v>99000</v>
      </c>
      <c r="E66" s="8">
        <v>111043.75</v>
      </c>
      <c r="F66" s="26">
        <v>0</v>
      </c>
    </row>
    <row r="67" spans="1:9" ht="17" thickBot="1" x14ac:dyDescent="0.25">
      <c r="A67" s="27" t="s">
        <v>31</v>
      </c>
      <c r="B67" s="28">
        <v>161500</v>
      </c>
      <c r="C67" s="28">
        <v>103668.75</v>
      </c>
      <c r="D67" s="28">
        <v>0</v>
      </c>
      <c r="E67" s="28">
        <v>0</v>
      </c>
      <c r="F67" s="29">
        <v>0</v>
      </c>
    </row>
    <row r="69" spans="1:9" ht="17" thickBot="1" x14ac:dyDescent="0.25"/>
    <row r="70" spans="1:9" ht="17" thickBot="1" x14ac:dyDescent="0.25">
      <c r="B70" s="94" t="s">
        <v>45</v>
      </c>
      <c r="C70" s="95"/>
      <c r="D70" s="95"/>
      <c r="E70" s="95"/>
      <c r="F70" s="96"/>
    </row>
    <row r="71" spans="1:9" x14ac:dyDescent="0.2">
      <c r="A71" s="91" t="s">
        <v>32</v>
      </c>
      <c r="B71" s="93" t="s">
        <v>23</v>
      </c>
      <c r="C71" s="93"/>
      <c r="D71" s="93"/>
      <c r="E71" s="93"/>
      <c r="F71" s="86"/>
      <c r="G71" s="89" t="s">
        <v>47</v>
      </c>
      <c r="H71" s="34"/>
      <c r="I71" s="41"/>
    </row>
    <row r="72" spans="1:9" x14ac:dyDescent="0.2">
      <c r="A72" s="92"/>
      <c r="B72" s="18" t="s">
        <v>24</v>
      </c>
      <c r="C72" s="18" t="s">
        <v>25</v>
      </c>
      <c r="D72" s="18" t="s">
        <v>33</v>
      </c>
      <c r="E72" s="18" t="s">
        <v>27</v>
      </c>
      <c r="F72" s="31" t="s">
        <v>42</v>
      </c>
      <c r="G72" s="89"/>
      <c r="H72" s="42"/>
      <c r="I72" s="43"/>
    </row>
    <row r="73" spans="1:9" ht="16" customHeight="1" x14ac:dyDescent="0.2">
      <c r="A73" s="25" t="s">
        <v>20</v>
      </c>
      <c r="B73" s="8">
        <f>B61</f>
        <v>0</v>
      </c>
      <c r="C73" s="8">
        <f t="shared" ref="C73:F73" si="5">C61</f>
        <v>0</v>
      </c>
      <c r="D73" s="8">
        <f t="shared" si="5"/>
        <v>0</v>
      </c>
      <c r="E73" s="8">
        <f t="shared" si="5"/>
        <v>0</v>
      </c>
      <c r="F73" s="8">
        <f t="shared" si="5"/>
        <v>348500</v>
      </c>
      <c r="G73" s="44">
        <f>SUM(B73:F73)</f>
        <v>348500</v>
      </c>
      <c r="H73" s="35" t="s">
        <v>12</v>
      </c>
      <c r="I73" s="50">
        <f>F5</f>
        <v>348500</v>
      </c>
    </row>
    <row r="74" spans="1:9" x14ac:dyDescent="0.2">
      <c r="A74" s="25" t="s">
        <v>34</v>
      </c>
      <c r="B74" s="8">
        <f t="shared" ref="B74:F74" si="6">B62</f>
        <v>0</v>
      </c>
      <c r="C74" s="8">
        <f t="shared" si="6"/>
        <v>0</v>
      </c>
      <c r="D74" s="8">
        <f t="shared" si="6"/>
        <v>0</v>
      </c>
      <c r="E74" s="8">
        <f t="shared" si="6"/>
        <v>156278.90625</v>
      </c>
      <c r="F74" s="8">
        <f t="shared" si="6"/>
        <v>291721.09375</v>
      </c>
      <c r="G74" s="44">
        <f t="shared" ref="G74:G76" si="7">SUM(B74:F74)</f>
        <v>448000</v>
      </c>
      <c r="H74" s="35" t="s">
        <v>12</v>
      </c>
      <c r="I74" s="51">
        <f t="shared" ref="I74:I76" si="8">F6</f>
        <v>448000</v>
      </c>
    </row>
    <row r="75" spans="1:9" x14ac:dyDescent="0.2">
      <c r="A75" s="25" t="s">
        <v>22</v>
      </c>
      <c r="B75" s="8">
        <f t="shared" ref="B75:F75" si="9">B63</f>
        <v>0</v>
      </c>
      <c r="C75" s="8">
        <f t="shared" si="9"/>
        <v>55271.406249999942</v>
      </c>
      <c r="D75" s="8">
        <f t="shared" si="9"/>
        <v>267300</v>
      </c>
      <c r="E75" s="8">
        <f t="shared" si="9"/>
        <v>198128.59375</v>
      </c>
      <c r="F75" s="8">
        <f t="shared" si="9"/>
        <v>0</v>
      </c>
      <c r="G75" s="44">
        <f t="shared" si="7"/>
        <v>520699.99999999994</v>
      </c>
      <c r="H75" s="35" t="s">
        <v>12</v>
      </c>
      <c r="I75" s="51">
        <f t="shared" si="8"/>
        <v>520699.99999999994</v>
      </c>
    </row>
    <row r="76" spans="1:9" ht="17" thickBot="1" x14ac:dyDescent="0.25">
      <c r="A76" s="38" t="s">
        <v>40</v>
      </c>
      <c r="B76" s="8">
        <f t="shared" ref="B76:E76" si="10">B64</f>
        <v>423937.5</v>
      </c>
      <c r="C76" s="8">
        <f t="shared" si="10"/>
        <v>304134.84375000006</v>
      </c>
      <c r="D76" s="8">
        <f t="shared" si="10"/>
        <v>0</v>
      </c>
      <c r="E76" s="8">
        <f t="shared" si="10"/>
        <v>0</v>
      </c>
      <c r="F76" s="8">
        <f>F64</f>
        <v>0</v>
      </c>
      <c r="G76" s="44">
        <f t="shared" si="7"/>
        <v>728072.34375</v>
      </c>
      <c r="H76" s="35" t="s">
        <v>12</v>
      </c>
      <c r="I76" s="51">
        <f t="shared" si="8"/>
        <v>728072.34380000003</v>
      </c>
    </row>
    <row r="77" spans="1:9" x14ac:dyDescent="0.2">
      <c r="A77" s="45" t="s">
        <v>47</v>
      </c>
      <c r="B77" s="46">
        <f>SUM(B73:B76)</f>
        <v>423937.5</v>
      </c>
      <c r="C77" s="46">
        <f t="shared" ref="C77:F77" si="11">SUM(C73:C76)</f>
        <v>359406.25</v>
      </c>
      <c r="D77" s="46">
        <f t="shared" si="11"/>
        <v>267300</v>
      </c>
      <c r="E77" s="46">
        <f t="shared" si="11"/>
        <v>354407.5</v>
      </c>
      <c r="F77" s="46">
        <f t="shared" si="11"/>
        <v>640221.09375</v>
      </c>
    </row>
    <row r="78" spans="1:9" ht="17" thickBot="1" x14ac:dyDescent="0.25">
      <c r="A78" s="39" t="s">
        <v>12</v>
      </c>
      <c r="B78" s="39" t="s">
        <v>12</v>
      </c>
      <c r="C78" s="39" t="s">
        <v>12</v>
      </c>
      <c r="D78" s="39" t="s">
        <v>12</v>
      </c>
      <c r="E78" s="39" t="s">
        <v>12</v>
      </c>
      <c r="F78" s="39" t="s">
        <v>12</v>
      </c>
    </row>
    <row r="79" spans="1:9" ht="17" thickBot="1" x14ac:dyDescent="0.25">
      <c r="A79" s="47" t="s">
        <v>48</v>
      </c>
      <c r="B79" s="48">
        <f>H10</f>
        <v>423937.5</v>
      </c>
      <c r="C79" s="48">
        <f>H11</f>
        <v>359406.25</v>
      </c>
      <c r="D79" s="48">
        <f>H12</f>
        <v>267300</v>
      </c>
      <c r="E79" s="48">
        <f>H13</f>
        <v>354407.5</v>
      </c>
      <c r="F79" s="49">
        <f>H14</f>
        <v>640221.09375</v>
      </c>
      <c r="I79" s="52">
        <f>SUM(I73:I76)</f>
        <v>2045272.3437999999</v>
      </c>
    </row>
    <row r="81" spans="1:7" ht="17" thickBot="1" x14ac:dyDescent="0.25"/>
    <row r="82" spans="1:7" ht="17" thickBot="1" x14ac:dyDescent="0.25">
      <c r="A82" s="82" t="s">
        <v>36</v>
      </c>
      <c r="B82" s="90"/>
      <c r="C82" s="52">
        <f>SUMPRODUCT(B73:F76)</f>
        <v>2045272.34375</v>
      </c>
    </row>
    <row r="86" spans="1:7" ht="17" thickBot="1" x14ac:dyDescent="0.25"/>
    <row r="87" spans="1:7" ht="17" thickBot="1" x14ac:dyDescent="0.25">
      <c r="B87" s="83" t="s">
        <v>46</v>
      </c>
      <c r="C87" s="84"/>
      <c r="D87" s="85"/>
    </row>
    <row r="88" spans="1:7" ht="17" x14ac:dyDescent="0.2">
      <c r="A88" s="36" t="s">
        <v>23</v>
      </c>
      <c r="B88" s="86" t="s">
        <v>28</v>
      </c>
      <c r="C88" s="87"/>
      <c r="D88" s="88"/>
      <c r="E88" s="89" t="s">
        <v>47</v>
      </c>
      <c r="F88" s="33"/>
      <c r="G88" s="12"/>
    </row>
    <row r="89" spans="1:7" x14ac:dyDescent="0.2">
      <c r="A89" s="37"/>
      <c r="B89" s="18" t="s">
        <v>29</v>
      </c>
      <c r="C89" s="18" t="s">
        <v>35</v>
      </c>
      <c r="D89" s="24" t="s">
        <v>31</v>
      </c>
      <c r="E89" s="89"/>
      <c r="F89" s="33"/>
      <c r="G89" s="53"/>
    </row>
    <row r="90" spans="1:7" x14ac:dyDescent="0.2">
      <c r="A90" s="25" t="s">
        <v>24</v>
      </c>
      <c r="B90" s="8">
        <f>B$65</f>
        <v>0</v>
      </c>
      <c r="C90" s="8">
        <f>$B66</f>
        <v>0</v>
      </c>
      <c r="D90" s="8">
        <f>$B67</f>
        <v>161500</v>
      </c>
      <c r="E90" s="54">
        <f>SUM(B90:D90)</f>
        <v>161500</v>
      </c>
      <c r="F90" s="35" t="s">
        <v>12</v>
      </c>
      <c r="G90" s="55">
        <f>F10</f>
        <v>161500</v>
      </c>
    </row>
    <row r="91" spans="1:7" x14ac:dyDescent="0.2">
      <c r="A91" s="25" t="s">
        <v>25</v>
      </c>
      <c r="B91" s="8">
        <f>C65</f>
        <v>0</v>
      </c>
      <c r="C91" s="8">
        <f>C66</f>
        <v>31956.25</v>
      </c>
      <c r="D91" s="8">
        <f>C67</f>
        <v>103668.75</v>
      </c>
      <c r="E91" s="54">
        <f t="shared" ref="E91:E94" si="12">SUM(B91:D91)</f>
        <v>135625</v>
      </c>
      <c r="F91" s="35" t="s">
        <v>12</v>
      </c>
      <c r="G91" s="55">
        <f t="shared" ref="G91:G94" si="13">F11</f>
        <v>135625</v>
      </c>
    </row>
    <row r="92" spans="1:7" x14ac:dyDescent="0.2">
      <c r="A92" s="25" t="s">
        <v>33</v>
      </c>
      <c r="B92" s="8">
        <f>D65</f>
        <v>0</v>
      </c>
      <c r="C92" s="8">
        <f>D66</f>
        <v>99000</v>
      </c>
      <c r="D92" s="8">
        <f>E67</f>
        <v>0</v>
      </c>
      <c r="E92" s="54">
        <f t="shared" si="12"/>
        <v>99000</v>
      </c>
      <c r="F92" s="35" t="s">
        <v>12</v>
      </c>
      <c r="G92" s="55">
        <f t="shared" si="13"/>
        <v>99000</v>
      </c>
    </row>
    <row r="93" spans="1:7" x14ac:dyDescent="0.2">
      <c r="A93" s="25" t="s">
        <v>27</v>
      </c>
      <c r="B93" s="8">
        <f>E65</f>
        <v>20706.25</v>
      </c>
      <c r="C93" s="8">
        <f>E66</f>
        <v>111043.75</v>
      </c>
      <c r="D93" s="8">
        <f>F67</f>
        <v>0</v>
      </c>
      <c r="E93" s="54">
        <f t="shared" si="12"/>
        <v>131750</v>
      </c>
      <c r="F93" s="35" t="s">
        <v>12</v>
      </c>
      <c r="G93" s="55">
        <f t="shared" si="13"/>
        <v>131750</v>
      </c>
    </row>
    <row r="94" spans="1:7" ht="17" thickBot="1" x14ac:dyDescent="0.25">
      <c r="A94" s="27" t="s">
        <v>42</v>
      </c>
      <c r="B94" s="8">
        <f>F65</f>
        <v>243893.75</v>
      </c>
      <c r="C94" s="8">
        <f>F66</f>
        <v>0</v>
      </c>
      <c r="D94" s="8">
        <f>F67</f>
        <v>0</v>
      </c>
      <c r="E94" s="54">
        <f t="shared" si="12"/>
        <v>243893.75</v>
      </c>
      <c r="F94" s="35" t="s">
        <v>12</v>
      </c>
      <c r="G94" s="55">
        <f t="shared" si="13"/>
        <v>243893.75</v>
      </c>
    </row>
    <row r="95" spans="1:7" x14ac:dyDescent="0.2">
      <c r="A95" s="45" t="s">
        <v>47</v>
      </c>
      <c r="B95" s="46">
        <f>SUM(B90:B94)</f>
        <v>264600</v>
      </c>
      <c r="C95" s="46">
        <f t="shared" ref="C95:D95" si="14">SUM(C90:C94)</f>
        <v>242000</v>
      </c>
      <c r="D95" s="46">
        <f t="shared" si="14"/>
        <v>265168.75</v>
      </c>
      <c r="E95" s="1"/>
      <c r="F95" s="1"/>
      <c r="G95" s="1"/>
    </row>
    <row r="96" spans="1:7" ht="17" thickBot="1" x14ac:dyDescent="0.25">
      <c r="A96" s="39" t="s">
        <v>12</v>
      </c>
      <c r="B96" s="39" t="s">
        <v>12</v>
      </c>
      <c r="C96" s="39" t="s">
        <v>12</v>
      </c>
      <c r="D96" s="39" t="s">
        <v>12</v>
      </c>
      <c r="E96" s="1"/>
      <c r="F96" s="1"/>
      <c r="G96" s="1"/>
    </row>
    <row r="97" spans="1:15" ht="17" thickBot="1" x14ac:dyDescent="0.25">
      <c r="A97" s="47" t="s">
        <v>48</v>
      </c>
      <c r="B97" s="56">
        <f>G16</f>
        <v>264600</v>
      </c>
      <c r="C97" s="56">
        <f>G17</f>
        <v>242000</v>
      </c>
      <c r="D97" s="56">
        <f>G18</f>
        <v>265168.75</v>
      </c>
      <c r="E97" s="1"/>
      <c r="F97" s="1"/>
      <c r="G97" s="57">
        <f>SUM(G90:G94)</f>
        <v>771768.75</v>
      </c>
    </row>
    <row r="99" spans="1:15" ht="17" thickBot="1" x14ac:dyDescent="0.25"/>
    <row r="100" spans="1:15" ht="17" thickBot="1" x14ac:dyDescent="0.25">
      <c r="A100" s="40" t="s">
        <v>37</v>
      </c>
      <c r="B100" s="52">
        <f>SUMPRODUCT(B90:D94)</f>
        <v>771768.75</v>
      </c>
    </row>
    <row r="102" spans="1:15" ht="17" thickBot="1" x14ac:dyDescent="0.25"/>
    <row r="103" spans="1:15" ht="17" thickBot="1" x14ac:dyDescent="0.25">
      <c r="A103" s="40" t="s">
        <v>49</v>
      </c>
      <c r="B103" s="58">
        <f>SUM(C82,B100)</f>
        <v>2817041.09375</v>
      </c>
    </row>
    <row r="105" spans="1:15" s="32" customFormat="1" x14ac:dyDescent="0.2"/>
    <row r="108" spans="1:15" ht="16" customHeight="1" x14ac:dyDescent="0.2">
      <c r="A108" s="105" t="s">
        <v>50</v>
      </c>
      <c r="B108" s="106"/>
      <c r="C108" s="106"/>
      <c r="D108" s="106"/>
      <c r="E108" s="106"/>
      <c r="F108" s="106"/>
      <c r="G108" s="106"/>
      <c r="H108" s="106"/>
      <c r="K108" s="105" t="s">
        <v>58</v>
      </c>
      <c r="L108" s="106"/>
      <c r="M108" s="106"/>
      <c r="N108" s="106"/>
      <c r="O108" s="106"/>
    </row>
    <row r="109" spans="1:15" x14ac:dyDescent="0.2">
      <c r="A109" s="106"/>
      <c r="B109" s="106"/>
      <c r="C109" s="106"/>
      <c r="D109" s="106"/>
      <c r="E109" s="106"/>
      <c r="F109" s="106"/>
      <c r="G109" s="106"/>
      <c r="H109" s="106"/>
      <c r="K109" s="106"/>
      <c r="L109" s="106"/>
      <c r="M109" s="106"/>
      <c r="N109" s="106"/>
      <c r="O109" s="106"/>
    </row>
    <row r="110" spans="1:15" x14ac:dyDescent="0.2">
      <c r="A110" s="106"/>
      <c r="B110" s="106"/>
      <c r="C110" s="106"/>
      <c r="D110" s="106"/>
      <c r="E110" s="106"/>
      <c r="F110" s="106"/>
      <c r="G110" s="106"/>
      <c r="H110" s="106"/>
      <c r="K110" s="106"/>
      <c r="L110" s="106"/>
      <c r="M110" s="106"/>
      <c r="N110" s="106"/>
      <c r="O110" s="106"/>
    </row>
    <row r="113" spans="1:9" ht="16" customHeight="1" x14ac:dyDescent="0.2">
      <c r="A113" s="97" t="s">
        <v>14</v>
      </c>
      <c r="B113" s="97" t="s">
        <v>51</v>
      </c>
      <c r="C113" s="97" t="s">
        <v>17</v>
      </c>
      <c r="D113" s="97" t="s">
        <v>52</v>
      </c>
      <c r="E113" s="97" t="s">
        <v>18</v>
      </c>
      <c r="F113" s="107" t="s">
        <v>53</v>
      </c>
      <c r="G113" s="108"/>
      <c r="H113" s="109"/>
      <c r="I113" s="113" t="s">
        <v>57</v>
      </c>
    </row>
    <row r="114" spans="1:9" x14ac:dyDescent="0.2">
      <c r="A114" s="97"/>
      <c r="B114" s="97"/>
      <c r="C114" s="97"/>
      <c r="D114" s="97"/>
      <c r="E114" s="97"/>
      <c r="F114" s="110"/>
      <c r="G114" s="111"/>
      <c r="H114" s="112"/>
      <c r="I114" s="114"/>
    </row>
    <row r="115" spans="1:9" ht="43" customHeight="1" x14ac:dyDescent="0.2">
      <c r="A115" s="97"/>
      <c r="B115" s="97"/>
      <c r="C115" s="97"/>
      <c r="D115" s="97"/>
      <c r="E115" s="97"/>
      <c r="F115" s="64" t="s">
        <v>54</v>
      </c>
      <c r="G115" s="64" t="s">
        <v>55</v>
      </c>
      <c r="H115" s="64" t="s">
        <v>56</v>
      </c>
      <c r="I115" s="115"/>
    </row>
    <row r="116" spans="1:9" x14ac:dyDescent="0.2">
      <c r="A116" s="102" t="s">
        <v>19</v>
      </c>
      <c r="B116" s="103"/>
      <c r="C116" s="103"/>
      <c r="D116" s="103"/>
      <c r="E116" s="103"/>
      <c r="F116" s="103"/>
      <c r="G116" s="103"/>
      <c r="H116" s="103"/>
      <c r="I116" s="104"/>
    </row>
    <row r="117" spans="1:9" x14ac:dyDescent="0.2">
      <c r="A117" s="4" t="s">
        <v>20</v>
      </c>
      <c r="B117" s="4">
        <v>410</v>
      </c>
      <c r="C117" s="4">
        <v>0.85</v>
      </c>
      <c r="D117" s="4">
        <v>348500</v>
      </c>
      <c r="E117" s="4">
        <v>410</v>
      </c>
      <c r="F117" s="2"/>
      <c r="G117" s="2"/>
      <c r="H117" s="2"/>
      <c r="I117" s="2">
        <f>D117+H117</f>
        <v>348500</v>
      </c>
    </row>
    <row r="118" spans="1:9" x14ac:dyDescent="0.2">
      <c r="A118" s="4" t="s">
        <v>21</v>
      </c>
      <c r="B118" s="4">
        <v>560</v>
      </c>
      <c r="C118" s="4">
        <v>0.8</v>
      </c>
      <c r="D118" s="4">
        <v>448000</v>
      </c>
      <c r="E118" s="4">
        <v>560</v>
      </c>
      <c r="F118" s="2"/>
      <c r="G118" s="2"/>
      <c r="H118" s="2">
        <v>734169.69</v>
      </c>
      <c r="I118" s="2">
        <f t="shared" ref="I118:I119" si="15">D118+H118</f>
        <v>1182169.69</v>
      </c>
    </row>
    <row r="119" spans="1:9" x14ac:dyDescent="0.2">
      <c r="A119" s="4" t="s">
        <v>22</v>
      </c>
      <c r="B119" s="4">
        <v>635</v>
      </c>
      <c r="C119" s="4">
        <v>0.82</v>
      </c>
      <c r="D119" s="4">
        <v>520700</v>
      </c>
      <c r="E119" s="4">
        <v>635</v>
      </c>
      <c r="F119" s="2"/>
      <c r="G119" s="2"/>
      <c r="H119" s="2"/>
      <c r="I119" s="2">
        <f t="shared" si="15"/>
        <v>520700</v>
      </c>
    </row>
    <row r="120" spans="1:9" x14ac:dyDescent="0.2">
      <c r="A120" s="102" t="s">
        <v>23</v>
      </c>
      <c r="B120" s="103"/>
      <c r="C120" s="103"/>
      <c r="D120" s="103"/>
      <c r="E120" s="103"/>
      <c r="F120" s="103"/>
      <c r="G120" s="103"/>
      <c r="H120" s="103"/>
      <c r="I120" s="104"/>
    </row>
    <row r="121" spans="1:9" x14ac:dyDescent="0.2">
      <c r="A121" s="4" t="s">
        <v>24</v>
      </c>
      <c r="B121" s="4">
        <v>190</v>
      </c>
      <c r="C121" s="4">
        <v>0.85</v>
      </c>
      <c r="D121" s="4">
        <v>161500</v>
      </c>
      <c r="E121" s="4">
        <v>190</v>
      </c>
      <c r="F121" s="2"/>
      <c r="G121" s="2"/>
      <c r="H121" s="2"/>
      <c r="I121" s="2">
        <f>D121+H121</f>
        <v>161500</v>
      </c>
    </row>
    <row r="122" spans="1:9" x14ac:dyDescent="0.2">
      <c r="A122" s="4" t="s">
        <v>25</v>
      </c>
      <c r="B122" s="19">
        <v>155</v>
      </c>
      <c r="C122" s="4">
        <v>0.875</v>
      </c>
      <c r="D122" s="4">
        <v>135625</v>
      </c>
      <c r="E122" s="4">
        <v>155</v>
      </c>
      <c r="F122" s="2"/>
      <c r="G122" s="2"/>
      <c r="H122" s="2">
        <v>243893.75</v>
      </c>
      <c r="I122" s="2">
        <f t="shared" ref="I122:I124" si="16">D122+H122</f>
        <v>379518.75</v>
      </c>
    </row>
    <row r="123" spans="1:9" x14ac:dyDescent="0.2">
      <c r="A123" s="4" t="s">
        <v>26</v>
      </c>
      <c r="B123" s="4">
        <v>120</v>
      </c>
      <c r="C123" s="4">
        <v>0.82499999999999996</v>
      </c>
      <c r="D123" s="4">
        <v>99000</v>
      </c>
      <c r="E123" s="4">
        <v>120</v>
      </c>
      <c r="F123" s="2"/>
      <c r="G123" s="2"/>
      <c r="H123" s="2"/>
      <c r="I123" s="2">
        <f t="shared" si="16"/>
        <v>99000</v>
      </c>
    </row>
    <row r="124" spans="1:9" x14ac:dyDescent="0.2">
      <c r="A124" s="4" t="s">
        <v>27</v>
      </c>
      <c r="B124" s="4">
        <v>155</v>
      </c>
      <c r="C124" s="4">
        <v>0.85</v>
      </c>
      <c r="D124" s="4">
        <v>131750</v>
      </c>
      <c r="E124" s="4">
        <v>155</v>
      </c>
      <c r="F124" s="2"/>
      <c r="G124" s="2"/>
      <c r="H124" s="2"/>
      <c r="I124" s="2">
        <f t="shared" si="16"/>
        <v>131750</v>
      </c>
    </row>
    <row r="125" spans="1:9" x14ac:dyDescent="0.2">
      <c r="A125" s="102" t="s">
        <v>28</v>
      </c>
      <c r="B125" s="103"/>
      <c r="C125" s="103"/>
      <c r="D125" s="103"/>
      <c r="E125" s="103"/>
      <c r="F125" s="103"/>
      <c r="G125" s="103"/>
      <c r="H125" s="103"/>
      <c r="I125" s="104"/>
    </row>
    <row r="126" spans="1:9" x14ac:dyDescent="0.2">
      <c r="A126" s="8" t="s">
        <v>29</v>
      </c>
      <c r="B126" s="8">
        <v>105</v>
      </c>
      <c r="C126" s="8">
        <v>0.9</v>
      </c>
      <c r="D126" s="8">
        <v>94500</v>
      </c>
      <c r="E126" s="8">
        <v>105</v>
      </c>
      <c r="F126" s="2"/>
      <c r="G126" s="2"/>
      <c r="H126" s="2"/>
      <c r="I126" s="2">
        <f>D126+H126</f>
        <v>94500</v>
      </c>
    </row>
    <row r="127" spans="1:9" x14ac:dyDescent="0.2">
      <c r="A127" s="8" t="s">
        <v>30</v>
      </c>
      <c r="B127" s="8">
        <v>100</v>
      </c>
      <c r="C127" s="8">
        <v>0.88</v>
      </c>
      <c r="D127" s="8">
        <v>88000</v>
      </c>
      <c r="E127" s="8">
        <v>100</v>
      </c>
      <c r="F127" s="2"/>
      <c r="G127" s="2"/>
      <c r="H127" s="2"/>
      <c r="I127" s="2">
        <f t="shared" ref="I127:I128" si="17">D127+H127</f>
        <v>88000</v>
      </c>
    </row>
    <row r="128" spans="1:9" x14ac:dyDescent="0.2">
      <c r="A128" s="8" t="s">
        <v>31</v>
      </c>
      <c r="B128" s="8">
        <v>110</v>
      </c>
      <c r="C128" s="8">
        <v>0.875</v>
      </c>
      <c r="D128" s="8">
        <v>96250</v>
      </c>
      <c r="E128" s="8">
        <v>110</v>
      </c>
      <c r="F128" s="2"/>
      <c r="G128" s="2"/>
      <c r="H128" s="2"/>
      <c r="I128" s="2">
        <f t="shared" si="17"/>
        <v>96250</v>
      </c>
    </row>
    <row r="130" spans="1:8" s="63" customFormat="1" x14ac:dyDescent="0.2">
      <c r="A130"/>
      <c r="B130"/>
      <c r="C130"/>
      <c r="D130"/>
      <c r="E130"/>
      <c r="F130"/>
      <c r="G130"/>
      <c r="H130"/>
    </row>
  </sheetData>
  <mergeCells count="41">
    <mergeCell ref="A125:I125"/>
    <mergeCell ref="K108:O110"/>
    <mergeCell ref="A108:H110"/>
    <mergeCell ref="F113:H114"/>
    <mergeCell ref="I113:I115"/>
    <mergeCell ref="A116:I116"/>
    <mergeCell ref="A120:I120"/>
    <mergeCell ref="A113:A115"/>
    <mergeCell ref="B113:B115"/>
    <mergeCell ref="C113:C115"/>
    <mergeCell ref="D113:D115"/>
    <mergeCell ref="E113:E115"/>
    <mergeCell ref="B59:F59"/>
    <mergeCell ref="H34:H35"/>
    <mergeCell ref="H45:H46"/>
    <mergeCell ref="I45:K45"/>
    <mergeCell ref="A45:A46"/>
    <mergeCell ref="B45:D45"/>
    <mergeCell ref="B70:F70"/>
    <mergeCell ref="H1:H3"/>
    <mergeCell ref="B32:F32"/>
    <mergeCell ref="I34:M34"/>
    <mergeCell ref="B58:F58"/>
    <mergeCell ref="F1:F3"/>
    <mergeCell ref="G1:G3"/>
    <mergeCell ref="A9:E9"/>
    <mergeCell ref="A32:A33"/>
    <mergeCell ref="A1:A3"/>
    <mergeCell ref="B1:B3"/>
    <mergeCell ref="C1:C3"/>
    <mergeCell ref="D1:D3"/>
    <mergeCell ref="E1:E3"/>
    <mergeCell ref="A4:E4"/>
    <mergeCell ref="A59:A60"/>
    <mergeCell ref="B87:D87"/>
    <mergeCell ref="B88:D88"/>
    <mergeCell ref="G71:G72"/>
    <mergeCell ref="E88:E89"/>
    <mergeCell ref="A82:B82"/>
    <mergeCell ref="A71:A72"/>
    <mergeCell ref="B71:F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CBCC-3409-4C48-8227-7127FF27003D}">
  <dimension ref="A6:I72"/>
  <sheetViews>
    <sheetView topLeftCell="A53" workbookViewId="0">
      <selection activeCell="F29" sqref="F29"/>
    </sheetView>
  </sheetViews>
  <sheetFormatPr baseColWidth="10" defaultRowHeight="16" x14ac:dyDescent="0.2"/>
  <cols>
    <col min="1" max="1" width="26" bestFit="1" customWidth="1"/>
    <col min="2" max="3" width="12.1640625" bestFit="1" customWidth="1"/>
    <col min="4" max="4" width="12" bestFit="1" customWidth="1"/>
    <col min="5" max="7" width="12.1640625" bestFit="1" customWidth="1"/>
    <col min="9" max="9" width="11.1640625" customWidth="1"/>
  </cols>
  <sheetData>
    <row r="6" spans="1:8" x14ac:dyDescent="0.2">
      <c r="A6" s="97" t="s">
        <v>14</v>
      </c>
      <c r="B6" s="97" t="s">
        <v>15</v>
      </c>
      <c r="C6" s="97" t="s">
        <v>16</v>
      </c>
      <c r="D6" s="97" t="s">
        <v>17</v>
      </c>
      <c r="E6" s="97" t="s">
        <v>18</v>
      </c>
      <c r="F6" s="97" t="s">
        <v>38</v>
      </c>
      <c r="G6" s="97" t="s">
        <v>39</v>
      </c>
      <c r="H6" s="97" t="s">
        <v>41</v>
      </c>
    </row>
    <row r="7" spans="1:8" x14ac:dyDescent="0.2">
      <c r="A7" s="97"/>
      <c r="B7" s="97"/>
      <c r="C7" s="97"/>
      <c r="D7" s="97"/>
      <c r="E7" s="97"/>
      <c r="F7" s="97"/>
      <c r="G7" s="97"/>
      <c r="H7" s="97"/>
    </row>
    <row r="8" spans="1:8" x14ac:dyDescent="0.2">
      <c r="A8" s="97"/>
      <c r="B8" s="97"/>
      <c r="C8" s="97"/>
      <c r="D8" s="97"/>
      <c r="E8" s="97"/>
      <c r="F8" s="97"/>
      <c r="G8" s="97"/>
      <c r="H8" s="97"/>
    </row>
    <row r="9" spans="1:8" x14ac:dyDescent="0.2">
      <c r="A9" s="99" t="s">
        <v>19</v>
      </c>
      <c r="B9" s="99"/>
      <c r="C9" s="99"/>
      <c r="D9" s="99"/>
      <c r="E9" s="99"/>
      <c r="F9" s="3">
        <f>SUM(F10:F13)</f>
        <v>2051369.69</v>
      </c>
      <c r="G9" s="3"/>
      <c r="H9" s="3"/>
    </row>
    <row r="10" spans="1:8" x14ac:dyDescent="0.2">
      <c r="A10" s="4" t="s">
        <v>20</v>
      </c>
      <c r="B10" s="4"/>
      <c r="C10" s="4"/>
      <c r="D10" s="4">
        <v>0.85</v>
      </c>
      <c r="E10" s="4">
        <v>410</v>
      </c>
      <c r="F10" s="2">
        <f>E10*D10*1000</f>
        <v>348500</v>
      </c>
      <c r="G10" s="2"/>
      <c r="H10" s="2"/>
    </row>
    <row r="11" spans="1:8" x14ac:dyDescent="0.2">
      <c r="A11" s="4" t="s">
        <v>21</v>
      </c>
      <c r="B11" s="4"/>
      <c r="C11" s="4"/>
      <c r="D11" s="4">
        <v>0.8</v>
      </c>
      <c r="E11" s="4">
        <v>560</v>
      </c>
      <c r="F11" s="2">
        <f t="shared" ref="F11:F12" si="0">E11*D11*1000</f>
        <v>448000</v>
      </c>
      <c r="G11" s="2"/>
      <c r="H11" s="2"/>
    </row>
    <row r="12" spans="1:8" x14ac:dyDescent="0.2">
      <c r="A12" s="4" t="s">
        <v>22</v>
      </c>
      <c r="B12" s="4"/>
      <c r="C12" s="4"/>
      <c r="D12" s="4">
        <v>0.82</v>
      </c>
      <c r="E12" s="4">
        <v>635</v>
      </c>
      <c r="F12" s="2">
        <f t="shared" si="0"/>
        <v>520699.99999999994</v>
      </c>
      <c r="G12" s="2"/>
      <c r="H12" s="2"/>
    </row>
    <row r="13" spans="1:8" x14ac:dyDescent="0.2">
      <c r="A13" s="4" t="s">
        <v>40</v>
      </c>
      <c r="B13" s="4"/>
      <c r="C13" s="4"/>
      <c r="D13" s="4"/>
      <c r="E13" s="4"/>
      <c r="F13" s="2">
        <v>734169.69</v>
      </c>
      <c r="G13" s="2"/>
      <c r="H13" s="2"/>
    </row>
    <row r="14" spans="1:8" x14ac:dyDescent="0.2">
      <c r="A14" s="99" t="s">
        <v>23</v>
      </c>
      <c r="B14" s="99"/>
      <c r="C14" s="99"/>
      <c r="D14" s="99"/>
      <c r="E14" s="99"/>
      <c r="F14" s="3">
        <f>SUM(F15:F19)</f>
        <v>771772.5</v>
      </c>
      <c r="G14" s="3"/>
      <c r="H14" s="3">
        <f>SUM(H15:H19)</f>
        <v>2051379.625</v>
      </c>
    </row>
    <row r="15" spans="1:8" x14ac:dyDescent="0.2">
      <c r="A15" s="4" t="s">
        <v>24</v>
      </c>
      <c r="B15" s="4">
        <v>2.625</v>
      </c>
      <c r="C15" s="4"/>
      <c r="D15" s="4">
        <v>0.85</v>
      </c>
      <c r="E15" s="4">
        <v>190</v>
      </c>
      <c r="F15" s="2">
        <f>E15*D15*1000</f>
        <v>161500</v>
      </c>
      <c r="G15" s="2"/>
      <c r="H15" s="2">
        <f>F15*B15</f>
        <v>423937.5</v>
      </c>
    </row>
    <row r="16" spans="1:8" x14ac:dyDescent="0.2">
      <c r="A16" s="4" t="s">
        <v>25</v>
      </c>
      <c r="B16" s="19">
        <v>2.65</v>
      </c>
      <c r="C16" s="4"/>
      <c r="D16" s="4">
        <v>0.875</v>
      </c>
      <c r="E16" s="4">
        <v>433.74</v>
      </c>
      <c r="F16" s="2">
        <f>E16*D16*1000</f>
        <v>379522.50000000006</v>
      </c>
      <c r="G16" s="2"/>
      <c r="H16" s="2">
        <f t="shared" ref="H16:H18" si="1">F16*B16</f>
        <v>1005734.6250000001</v>
      </c>
    </row>
    <row r="17" spans="1:8" x14ac:dyDescent="0.2">
      <c r="A17" s="4" t="s">
        <v>26</v>
      </c>
      <c r="B17" s="4">
        <v>2.7</v>
      </c>
      <c r="C17" s="4"/>
      <c r="D17" s="4">
        <v>0.82499999999999996</v>
      </c>
      <c r="E17" s="4">
        <v>120</v>
      </c>
      <c r="F17" s="2">
        <f>E17*D17*1000</f>
        <v>99000</v>
      </c>
      <c r="G17" s="2"/>
      <c r="H17" s="2">
        <f t="shared" si="1"/>
        <v>267300</v>
      </c>
    </row>
    <row r="18" spans="1:8" x14ac:dyDescent="0.2">
      <c r="A18" s="4" t="s">
        <v>27</v>
      </c>
      <c r="B18" s="4">
        <v>2.69</v>
      </c>
      <c r="C18" s="4"/>
      <c r="D18" s="4">
        <v>0.85</v>
      </c>
      <c r="E18" s="4">
        <v>155</v>
      </c>
      <c r="F18" s="2">
        <f>E18*D18*1000</f>
        <v>131750</v>
      </c>
      <c r="G18" s="2"/>
      <c r="H18" s="2">
        <f t="shared" si="1"/>
        <v>354407.5</v>
      </c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30" t="s">
        <v>28</v>
      </c>
      <c r="B20" s="30"/>
      <c r="C20" s="30"/>
      <c r="D20" s="30"/>
      <c r="E20" s="30"/>
      <c r="F20" s="3">
        <f>SUM(F21:F23)</f>
        <v>278750</v>
      </c>
      <c r="G20" s="3">
        <f>SUM(G21:G23)</f>
        <v>771768.75</v>
      </c>
      <c r="H20" s="3"/>
    </row>
    <row r="21" spans="1:8" x14ac:dyDescent="0.2">
      <c r="A21" s="8" t="s">
        <v>29</v>
      </c>
      <c r="B21" s="8"/>
      <c r="C21" s="8">
        <v>2.8</v>
      </c>
      <c r="D21" s="8">
        <v>0.9</v>
      </c>
      <c r="E21" s="8">
        <v>105</v>
      </c>
      <c r="F21" s="2">
        <f>E21*D21*1000</f>
        <v>94500</v>
      </c>
      <c r="G21" s="2">
        <f>F21*C21</f>
        <v>264600</v>
      </c>
      <c r="H21" s="2"/>
    </row>
    <row r="22" spans="1:8" x14ac:dyDescent="0.2">
      <c r="A22" s="8" t="s">
        <v>30</v>
      </c>
      <c r="B22" s="8"/>
      <c r="C22" s="8">
        <v>2.75</v>
      </c>
      <c r="D22" s="8">
        <v>0.88</v>
      </c>
      <c r="E22" s="8">
        <v>100</v>
      </c>
      <c r="F22" s="2">
        <f>E22*D22*1000</f>
        <v>88000</v>
      </c>
      <c r="G22" s="2">
        <f t="shared" ref="G22:G23" si="2">F22*C22</f>
        <v>242000</v>
      </c>
      <c r="H22" s="2"/>
    </row>
    <row r="23" spans="1:8" x14ac:dyDescent="0.2">
      <c r="A23" s="8" t="s">
        <v>31</v>
      </c>
      <c r="B23" s="8"/>
      <c r="C23" s="8">
        <v>2.7549999999999999</v>
      </c>
      <c r="D23" s="8">
        <v>0.875</v>
      </c>
      <c r="E23" s="8">
        <v>110</v>
      </c>
      <c r="F23" s="2">
        <f>E23*D23*1000</f>
        <v>96250</v>
      </c>
      <c r="G23" s="2">
        <f t="shared" si="2"/>
        <v>265168.75</v>
      </c>
      <c r="H23" s="2"/>
    </row>
    <row r="25" spans="1:8" s="32" customFormat="1" x14ac:dyDescent="0.2"/>
    <row r="26" spans="1:8" ht="17" thickBot="1" x14ac:dyDescent="0.25"/>
    <row r="27" spans="1:8" ht="17" thickBot="1" x14ac:dyDescent="0.25">
      <c r="B27" s="116" t="s">
        <v>43</v>
      </c>
      <c r="C27" s="117"/>
      <c r="D27" s="117"/>
      <c r="E27" s="117"/>
    </row>
    <row r="28" spans="1:8" x14ac:dyDescent="0.2">
      <c r="A28" s="100" t="s">
        <v>32</v>
      </c>
      <c r="B28" s="86" t="s">
        <v>23</v>
      </c>
      <c r="C28" s="87"/>
      <c r="D28" s="87"/>
      <c r="E28" s="118"/>
    </row>
    <row r="29" spans="1:8" x14ac:dyDescent="0.2">
      <c r="A29" s="101"/>
      <c r="B29" s="18" t="s">
        <v>24</v>
      </c>
      <c r="C29" s="18" t="s">
        <v>25</v>
      </c>
      <c r="D29" s="18" t="s">
        <v>33</v>
      </c>
      <c r="E29" s="18" t="s">
        <v>27</v>
      </c>
    </row>
    <row r="30" spans="1:8" x14ac:dyDescent="0.2">
      <c r="A30" s="25" t="s">
        <v>20</v>
      </c>
      <c r="B30" s="8">
        <v>0</v>
      </c>
      <c r="C30" s="8">
        <v>0</v>
      </c>
      <c r="D30" s="8">
        <v>0</v>
      </c>
      <c r="E30" s="8">
        <v>348500</v>
      </c>
    </row>
    <row r="31" spans="1:8" x14ac:dyDescent="0.2">
      <c r="A31" s="25" t="s">
        <v>34</v>
      </c>
      <c r="B31" s="8">
        <v>0</v>
      </c>
      <c r="C31" s="8">
        <v>174802.43500000029</v>
      </c>
      <c r="D31" s="8">
        <v>267300</v>
      </c>
      <c r="E31" s="8">
        <v>5897.5649999997113</v>
      </c>
    </row>
    <row r="32" spans="1:8" x14ac:dyDescent="0.2">
      <c r="A32" s="25" t="s">
        <v>22</v>
      </c>
      <c r="B32" s="8">
        <v>0</v>
      </c>
      <c r="C32" s="8">
        <v>520699.99999999994</v>
      </c>
      <c r="D32" s="8">
        <v>0</v>
      </c>
      <c r="E32" s="8">
        <v>0</v>
      </c>
    </row>
    <row r="33" spans="1:9" x14ac:dyDescent="0.2">
      <c r="A33" s="25" t="s">
        <v>42</v>
      </c>
      <c r="B33" s="8">
        <v>423937.5</v>
      </c>
      <c r="C33" s="8">
        <v>310232.18999999989</v>
      </c>
      <c r="D33" s="8">
        <v>0</v>
      </c>
      <c r="E33" s="8">
        <v>0</v>
      </c>
    </row>
    <row r="34" spans="1:9" x14ac:dyDescent="0.2">
      <c r="A34" s="25" t="s">
        <v>29</v>
      </c>
      <c r="B34" s="8">
        <v>0</v>
      </c>
      <c r="C34" s="8">
        <v>33850</v>
      </c>
      <c r="D34" s="8">
        <v>99000</v>
      </c>
      <c r="E34" s="8">
        <v>131750</v>
      </c>
    </row>
    <row r="35" spans="1:9" x14ac:dyDescent="0.2">
      <c r="A35" s="25" t="s">
        <v>44</v>
      </c>
      <c r="B35" s="8">
        <v>0</v>
      </c>
      <c r="C35" s="8">
        <v>242000</v>
      </c>
      <c r="D35" s="8">
        <v>0</v>
      </c>
      <c r="E35" s="8">
        <v>0</v>
      </c>
    </row>
    <row r="36" spans="1:9" ht="17" thickBot="1" x14ac:dyDescent="0.25">
      <c r="A36" s="27" t="s">
        <v>31</v>
      </c>
      <c r="B36" s="28">
        <v>161496.24999999994</v>
      </c>
      <c r="C36" s="28">
        <v>103672.50000000006</v>
      </c>
      <c r="D36" s="28">
        <v>0</v>
      </c>
      <c r="E36" s="28">
        <v>0</v>
      </c>
    </row>
    <row r="38" spans="1:9" ht="17" thickBot="1" x14ac:dyDescent="0.25"/>
    <row r="39" spans="1:9" ht="17" thickBot="1" x14ac:dyDescent="0.25">
      <c r="B39" s="60" t="s">
        <v>45</v>
      </c>
      <c r="C39" s="61"/>
      <c r="D39" s="61"/>
      <c r="E39" s="61"/>
    </row>
    <row r="40" spans="1:9" x14ac:dyDescent="0.2">
      <c r="A40" s="91" t="s">
        <v>32</v>
      </c>
      <c r="B40" s="59" t="s">
        <v>23</v>
      </c>
      <c r="C40" s="59"/>
      <c r="D40" s="59"/>
      <c r="E40" s="59"/>
      <c r="G40" s="89" t="s">
        <v>47</v>
      </c>
      <c r="H40" s="34"/>
      <c r="I40" s="41"/>
    </row>
    <row r="41" spans="1:9" x14ac:dyDescent="0.2">
      <c r="A41" s="92"/>
      <c r="B41" s="18" t="s">
        <v>24</v>
      </c>
      <c r="C41" s="18" t="s">
        <v>25</v>
      </c>
      <c r="D41" s="18" t="s">
        <v>33</v>
      </c>
      <c r="E41" s="18" t="s">
        <v>27</v>
      </c>
      <c r="G41" s="89"/>
      <c r="H41" s="42"/>
      <c r="I41" s="43"/>
    </row>
    <row r="42" spans="1:9" x14ac:dyDescent="0.2">
      <c r="A42" s="25" t="s">
        <v>20</v>
      </c>
      <c r="B42" s="8">
        <f>B30</f>
        <v>0</v>
      </c>
      <c r="C42" s="8">
        <f t="shared" ref="C42:E42" si="3">C30</f>
        <v>0</v>
      </c>
      <c r="D42" s="8">
        <f t="shared" si="3"/>
        <v>0</v>
      </c>
      <c r="E42" s="8">
        <f t="shared" si="3"/>
        <v>348500</v>
      </c>
      <c r="G42" s="44">
        <f>SUM(B42:E42)</f>
        <v>348500</v>
      </c>
      <c r="H42" s="35" t="s">
        <v>12</v>
      </c>
      <c r="I42" s="50">
        <f>F10</f>
        <v>348500</v>
      </c>
    </row>
    <row r="43" spans="1:9" x14ac:dyDescent="0.2">
      <c r="A43" s="25" t="s">
        <v>34</v>
      </c>
      <c r="B43" s="8">
        <f>B31</f>
        <v>0</v>
      </c>
      <c r="C43" s="8">
        <f t="shared" ref="B43:E45" si="4">C31</f>
        <v>174802.43500000029</v>
      </c>
      <c r="D43" s="8">
        <f t="shared" si="4"/>
        <v>267300</v>
      </c>
      <c r="E43" s="8">
        <f t="shared" si="4"/>
        <v>5897.5649999997113</v>
      </c>
      <c r="G43" s="44">
        <f t="shared" ref="G43:G44" si="5">SUM(B43:E43)</f>
        <v>448000</v>
      </c>
      <c r="H43" s="35" t="s">
        <v>12</v>
      </c>
      <c r="I43" s="50">
        <f t="shared" ref="I43:I45" si="6">F11</f>
        <v>448000</v>
      </c>
    </row>
    <row r="44" spans="1:9" x14ac:dyDescent="0.2">
      <c r="A44" s="25" t="s">
        <v>22</v>
      </c>
      <c r="B44" s="8">
        <f t="shared" si="4"/>
        <v>0</v>
      </c>
      <c r="C44" s="8">
        <f t="shared" si="4"/>
        <v>520699.99999999994</v>
      </c>
      <c r="D44" s="8">
        <f t="shared" si="4"/>
        <v>0</v>
      </c>
      <c r="E44" s="8">
        <f t="shared" si="4"/>
        <v>0</v>
      </c>
      <c r="G44" s="44">
        <f t="shared" si="5"/>
        <v>520699.99999999994</v>
      </c>
      <c r="H44" s="35" t="s">
        <v>12</v>
      </c>
      <c r="I44" s="50">
        <f t="shared" si="6"/>
        <v>520699.99999999994</v>
      </c>
    </row>
    <row r="45" spans="1:9" ht="17" thickBot="1" x14ac:dyDescent="0.25">
      <c r="A45" s="38" t="s">
        <v>40</v>
      </c>
      <c r="B45" s="8">
        <f t="shared" si="4"/>
        <v>423937.5</v>
      </c>
      <c r="C45" s="8">
        <f t="shared" si="4"/>
        <v>310232.18999999989</v>
      </c>
      <c r="D45" s="8">
        <f t="shared" si="4"/>
        <v>0</v>
      </c>
      <c r="E45" s="8">
        <f t="shared" si="4"/>
        <v>0</v>
      </c>
      <c r="G45" s="44">
        <f>SUM(B45:E45)</f>
        <v>734169.69</v>
      </c>
      <c r="H45" s="35" t="s">
        <v>12</v>
      </c>
      <c r="I45" s="50">
        <f t="shared" si="6"/>
        <v>734169.69</v>
      </c>
    </row>
    <row r="46" spans="1:9" x14ac:dyDescent="0.2">
      <c r="A46" s="45" t="s">
        <v>47</v>
      </c>
      <c r="B46" s="46">
        <f>SUM(B42:B45)</f>
        <v>423937.5</v>
      </c>
      <c r="C46" s="46">
        <f t="shared" ref="C46:E46" si="7">SUM(C42:C45)</f>
        <v>1005734.6250000002</v>
      </c>
      <c r="D46" s="46">
        <f t="shared" si="7"/>
        <v>267300</v>
      </c>
      <c r="E46" s="46">
        <f t="shared" si="7"/>
        <v>354397.56499999971</v>
      </c>
    </row>
    <row r="47" spans="1:9" ht="17" thickBot="1" x14ac:dyDescent="0.25">
      <c r="A47" s="39" t="s">
        <v>12</v>
      </c>
      <c r="B47" s="39" t="s">
        <v>12</v>
      </c>
      <c r="C47" s="39" t="s">
        <v>12</v>
      </c>
      <c r="D47" s="39" t="s">
        <v>12</v>
      </c>
      <c r="E47" s="39" t="s">
        <v>12</v>
      </c>
    </row>
    <row r="48" spans="1:9" ht="17" thickBot="1" x14ac:dyDescent="0.25">
      <c r="A48" s="47" t="s">
        <v>48</v>
      </c>
      <c r="B48" s="48">
        <f>H15</f>
        <v>423937.5</v>
      </c>
      <c r="C48" s="48">
        <f>H16</f>
        <v>1005734.6250000001</v>
      </c>
      <c r="D48" s="48">
        <f>H17</f>
        <v>267300</v>
      </c>
      <c r="E48" s="48">
        <f>H18</f>
        <v>354407.5</v>
      </c>
      <c r="I48" s="52">
        <f>SUM(I42:I45)</f>
        <v>2051369.69</v>
      </c>
    </row>
    <row r="50" spans="1:7" ht="17" thickBot="1" x14ac:dyDescent="0.25"/>
    <row r="51" spans="1:7" ht="17" thickBot="1" x14ac:dyDescent="0.25">
      <c r="A51" s="82" t="s">
        <v>36</v>
      </c>
      <c r="B51" s="90"/>
      <c r="C51" s="52">
        <f>SUMPRODUCT(B42:E45)</f>
        <v>2051369.69</v>
      </c>
    </row>
    <row r="55" spans="1:7" ht="17" thickBot="1" x14ac:dyDescent="0.25"/>
    <row r="56" spans="1:7" ht="17" thickBot="1" x14ac:dyDescent="0.25">
      <c r="B56" s="83" t="s">
        <v>46</v>
      </c>
      <c r="C56" s="84"/>
      <c r="D56" s="85"/>
    </row>
    <row r="57" spans="1:7" ht="17" x14ac:dyDescent="0.2">
      <c r="A57" s="36" t="s">
        <v>23</v>
      </c>
      <c r="B57" s="86" t="s">
        <v>28</v>
      </c>
      <c r="C57" s="87"/>
      <c r="D57" s="88"/>
      <c r="E57" s="89" t="s">
        <v>47</v>
      </c>
      <c r="F57" s="33"/>
      <c r="G57" s="12"/>
    </row>
    <row r="58" spans="1:7" x14ac:dyDescent="0.2">
      <c r="A58" s="37"/>
      <c r="B58" s="18" t="s">
        <v>29</v>
      </c>
      <c r="C58" s="18" t="s">
        <v>35</v>
      </c>
      <c r="D58" s="24" t="s">
        <v>31</v>
      </c>
      <c r="E58" s="89"/>
      <c r="F58" s="33"/>
      <c r="G58" s="53"/>
    </row>
    <row r="59" spans="1:7" x14ac:dyDescent="0.2">
      <c r="A59" s="25" t="s">
        <v>24</v>
      </c>
      <c r="B59" s="8">
        <f>B34</f>
        <v>0</v>
      </c>
      <c r="C59" s="8">
        <f>$B35</f>
        <v>0</v>
      </c>
      <c r="D59" s="8">
        <f>$B36</f>
        <v>161496.24999999994</v>
      </c>
      <c r="E59" s="54">
        <f>SUM(B59:D59)</f>
        <v>161496.24999999994</v>
      </c>
      <c r="F59" s="35" t="s">
        <v>12</v>
      </c>
      <c r="G59" s="55">
        <f>F15</f>
        <v>161500</v>
      </c>
    </row>
    <row r="60" spans="1:7" x14ac:dyDescent="0.2">
      <c r="A60" s="25" t="s">
        <v>25</v>
      </c>
      <c r="B60" s="8">
        <f>C34</f>
        <v>33850</v>
      </c>
      <c r="C60" s="8">
        <f>C35</f>
        <v>242000</v>
      </c>
      <c r="D60" s="8">
        <f>C36</f>
        <v>103672.50000000006</v>
      </c>
      <c r="E60" s="54">
        <f t="shared" ref="E60:E62" si="8">SUM(B60:D60)</f>
        <v>379522.50000000006</v>
      </c>
      <c r="F60" s="35" t="s">
        <v>12</v>
      </c>
      <c r="G60" s="55">
        <f t="shared" ref="G60:G61" si="9">F16</f>
        <v>379522.50000000006</v>
      </c>
    </row>
    <row r="61" spans="1:7" x14ac:dyDescent="0.2">
      <c r="A61" s="25" t="s">
        <v>33</v>
      </c>
      <c r="B61" s="8">
        <f>D34</f>
        <v>99000</v>
      </c>
      <c r="C61" s="8">
        <f>D35</f>
        <v>0</v>
      </c>
      <c r="D61" s="8">
        <f>E36</f>
        <v>0</v>
      </c>
      <c r="E61" s="54">
        <f t="shared" si="8"/>
        <v>99000</v>
      </c>
      <c r="F61" s="35" t="s">
        <v>12</v>
      </c>
      <c r="G61" s="55">
        <f t="shared" si="9"/>
        <v>99000</v>
      </c>
    </row>
    <row r="62" spans="1:7" x14ac:dyDescent="0.2">
      <c r="A62" s="25" t="s">
        <v>27</v>
      </c>
      <c r="B62" s="8">
        <f>E34</f>
        <v>131750</v>
      </c>
      <c r="C62" s="8">
        <f>E35</f>
        <v>0</v>
      </c>
      <c r="D62" s="8">
        <f>F36</f>
        <v>0</v>
      </c>
      <c r="E62" s="54">
        <f t="shared" si="8"/>
        <v>131750</v>
      </c>
      <c r="F62" s="35" t="s">
        <v>12</v>
      </c>
      <c r="G62" s="55">
        <f>F18</f>
        <v>131750</v>
      </c>
    </row>
    <row r="63" spans="1:7" ht="17" thickBot="1" x14ac:dyDescent="0.25"/>
    <row r="64" spans="1:7" x14ac:dyDescent="0.2">
      <c r="A64" s="45" t="s">
        <v>47</v>
      </c>
      <c r="B64" s="46">
        <f>SUM(B59:B62)</f>
        <v>264600</v>
      </c>
      <c r="C64" s="46">
        <f t="shared" ref="C64:D64" si="10">SUM(C59:C62)</f>
        <v>242000</v>
      </c>
      <c r="D64" s="46">
        <f t="shared" si="10"/>
        <v>265168.75</v>
      </c>
      <c r="E64" s="1"/>
      <c r="F64" s="1"/>
      <c r="G64" s="1"/>
    </row>
    <row r="65" spans="1:7" ht="17" thickBot="1" x14ac:dyDescent="0.25">
      <c r="A65" s="39" t="s">
        <v>12</v>
      </c>
      <c r="B65" s="39" t="s">
        <v>12</v>
      </c>
      <c r="C65" s="39" t="s">
        <v>12</v>
      </c>
      <c r="D65" s="39" t="s">
        <v>12</v>
      </c>
      <c r="E65" s="1"/>
      <c r="F65" s="1"/>
      <c r="G65" s="1"/>
    </row>
    <row r="66" spans="1:7" ht="17" thickBot="1" x14ac:dyDescent="0.25">
      <c r="A66" s="47" t="s">
        <v>48</v>
      </c>
      <c r="B66" s="56">
        <f>G21</f>
        <v>264600</v>
      </c>
      <c r="C66" s="56">
        <f>G22</f>
        <v>242000</v>
      </c>
      <c r="D66" s="56">
        <f>G23</f>
        <v>265168.75</v>
      </c>
      <c r="E66" s="1"/>
      <c r="F66" s="1"/>
      <c r="G66" s="57">
        <f>SUM(G59:G63)</f>
        <v>771772.5</v>
      </c>
    </row>
    <row r="68" spans="1:7" ht="17" thickBot="1" x14ac:dyDescent="0.25"/>
    <row r="69" spans="1:7" ht="17" thickBot="1" x14ac:dyDescent="0.25">
      <c r="A69" s="40" t="s">
        <v>37</v>
      </c>
      <c r="B69" s="52">
        <f>SUMPRODUCT(B59:D62)</f>
        <v>771768.75</v>
      </c>
    </row>
    <row r="71" spans="1:7" ht="17" thickBot="1" x14ac:dyDescent="0.25"/>
    <row r="72" spans="1:7" ht="17" thickBot="1" x14ac:dyDescent="0.25">
      <c r="A72" s="40" t="s">
        <v>49</v>
      </c>
      <c r="B72" s="62">
        <f>SUM(C51,B69)</f>
        <v>2823138.44</v>
      </c>
    </row>
  </sheetData>
  <mergeCells count="19">
    <mergeCell ref="G40:G41"/>
    <mergeCell ref="A51:B51"/>
    <mergeCell ref="B56:D56"/>
    <mergeCell ref="G6:G8"/>
    <mergeCell ref="H6:H8"/>
    <mergeCell ref="A9:E9"/>
    <mergeCell ref="A14:E14"/>
    <mergeCell ref="A28:A29"/>
    <mergeCell ref="A6:A8"/>
    <mergeCell ref="B6:B8"/>
    <mergeCell ref="C6:C8"/>
    <mergeCell ref="D6:D8"/>
    <mergeCell ref="E6:E8"/>
    <mergeCell ref="F6:F8"/>
    <mergeCell ref="B57:D57"/>
    <mergeCell ref="E57:E58"/>
    <mergeCell ref="B27:E27"/>
    <mergeCell ref="B28:E28"/>
    <mergeCell ref="A40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07D8-173C-134E-B335-B6EBD1ACBA5E}">
  <dimension ref="A6:I71"/>
  <sheetViews>
    <sheetView topLeftCell="A38" workbookViewId="0">
      <selection activeCell="F72" sqref="F72"/>
    </sheetView>
  </sheetViews>
  <sheetFormatPr baseColWidth="10" defaultRowHeight="16" x14ac:dyDescent="0.2"/>
  <cols>
    <col min="1" max="1" width="26" bestFit="1" customWidth="1"/>
    <col min="2" max="3" width="12.1640625" bestFit="1" customWidth="1"/>
    <col min="4" max="4" width="12" bestFit="1" customWidth="1"/>
    <col min="5" max="7" width="12.1640625" bestFit="1" customWidth="1"/>
    <col min="9" max="9" width="11.1640625" customWidth="1"/>
  </cols>
  <sheetData>
    <row r="6" spans="1:8" x14ac:dyDescent="0.2">
      <c r="A6" s="97" t="s">
        <v>14</v>
      </c>
      <c r="B6" s="97" t="s">
        <v>15</v>
      </c>
      <c r="C6" s="97" t="s">
        <v>16</v>
      </c>
      <c r="D6" s="97" t="s">
        <v>17</v>
      </c>
      <c r="E6" s="97" t="s">
        <v>18</v>
      </c>
      <c r="F6" s="97" t="s">
        <v>38</v>
      </c>
      <c r="G6" s="97" t="s">
        <v>39</v>
      </c>
      <c r="H6" s="97" t="s">
        <v>41</v>
      </c>
    </row>
    <row r="7" spans="1:8" x14ac:dyDescent="0.2">
      <c r="A7" s="97"/>
      <c r="B7" s="97"/>
      <c r="C7" s="97"/>
      <c r="D7" s="97"/>
      <c r="E7" s="97"/>
      <c r="F7" s="97"/>
      <c r="G7" s="97"/>
      <c r="H7" s="97"/>
    </row>
    <row r="8" spans="1:8" x14ac:dyDescent="0.2">
      <c r="A8" s="97"/>
      <c r="B8" s="97"/>
      <c r="C8" s="97"/>
      <c r="D8" s="97"/>
      <c r="E8" s="97"/>
      <c r="F8" s="97"/>
      <c r="G8" s="97"/>
      <c r="H8" s="97"/>
    </row>
    <row r="9" spans="1:8" x14ac:dyDescent="0.2">
      <c r="A9" s="99" t="s">
        <v>19</v>
      </c>
      <c r="B9" s="99"/>
      <c r="C9" s="99"/>
      <c r="D9" s="99"/>
      <c r="E9" s="99"/>
      <c r="F9" s="3">
        <f>SUM(F10:F13)</f>
        <v>2051369.69</v>
      </c>
      <c r="G9" s="3"/>
      <c r="H9" s="3"/>
    </row>
    <row r="10" spans="1:8" x14ac:dyDescent="0.2">
      <c r="A10" s="4" t="s">
        <v>20</v>
      </c>
      <c r="B10" s="4"/>
      <c r="C10" s="4"/>
      <c r="D10" s="4">
        <v>0.85</v>
      </c>
      <c r="E10" s="4">
        <v>410</v>
      </c>
      <c r="F10" s="2">
        <f>E10*D10*1000</f>
        <v>348500</v>
      </c>
      <c r="G10" s="2"/>
      <c r="H10" s="2"/>
    </row>
    <row r="11" spans="1:8" x14ac:dyDescent="0.2">
      <c r="A11" s="4" t="s">
        <v>21</v>
      </c>
      <c r="B11" s="4"/>
      <c r="C11" s="4"/>
      <c r="D11" s="4">
        <v>0.8</v>
      </c>
      <c r="E11" s="4">
        <v>560</v>
      </c>
      <c r="F11" s="2">
        <v>1182169.69</v>
      </c>
      <c r="G11" s="2"/>
      <c r="H11" s="2"/>
    </row>
    <row r="12" spans="1:8" x14ac:dyDescent="0.2">
      <c r="A12" s="4" t="s">
        <v>22</v>
      </c>
      <c r="B12" s="4"/>
      <c r="C12" s="4"/>
      <c r="D12" s="4">
        <v>0.82</v>
      </c>
      <c r="E12" s="4">
        <v>635</v>
      </c>
      <c r="F12" s="2">
        <f t="shared" ref="F12" si="0">E12*D12*1000</f>
        <v>520699.99999999994</v>
      </c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99" t="s">
        <v>23</v>
      </c>
      <c r="B14" s="99"/>
      <c r="C14" s="99"/>
      <c r="D14" s="99"/>
      <c r="E14" s="99"/>
      <c r="F14" s="3">
        <f>SUM(F15:F19)</f>
        <v>771772.5</v>
      </c>
      <c r="G14" s="3"/>
      <c r="H14" s="3">
        <f>SUM(H15:H19)</f>
        <v>2051379.625</v>
      </c>
    </row>
    <row r="15" spans="1:8" x14ac:dyDescent="0.2">
      <c r="A15" s="4" t="s">
        <v>24</v>
      </c>
      <c r="B15" s="4">
        <v>2.625</v>
      </c>
      <c r="C15" s="4"/>
      <c r="D15" s="4">
        <v>0.85</v>
      </c>
      <c r="E15" s="4">
        <v>190</v>
      </c>
      <c r="F15" s="2">
        <f>E15*D15*1000</f>
        <v>161500</v>
      </c>
      <c r="G15" s="2"/>
      <c r="H15" s="2">
        <f>F15*B15</f>
        <v>423937.5</v>
      </c>
    </row>
    <row r="16" spans="1:8" x14ac:dyDescent="0.2">
      <c r="A16" s="4" t="s">
        <v>25</v>
      </c>
      <c r="B16" s="19">
        <v>2.65</v>
      </c>
      <c r="C16" s="4"/>
      <c r="D16" s="4">
        <v>0.875</v>
      </c>
      <c r="E16" s="4">
        <v>433.74</v>
      </c>
      <c r="F16" s="2">
        <f>E16*D16*1000</f>
        <v>379522.50000000006</v>
      </c>
      <c r="G16" s="2"/>
      <c r="H16" s="2">
        <f t="shared" ref="H16:H18" si="1">F16*B16</f>
        <v>1005734.6250000001</v>
      </c>
    </row>
    <row r="17" spans="1:8" x14ac:dyDescent="0.2">
      <c r="A17" s="4" t="s">
        <v>26</v>
      </c>
      <c r="B17" s="4">
        <v>2.7</v>
      </c>
      <c r="C17" s="4"/>
      <c r="D17" s="4">
        <v>0.82499999999999996</v>
      </c>
      <c r="E17" s="4">
        <v>120</v>
      </c>
      <c r="F17" s="2">
        <f>E17*D17*1000</f>
        <v>99000</v>
      </c>
      <c r="G17" s="2"/>
      <c r="H17" s="2">
        <f t="shared" si="1"/>
        <v>267300</v>
      </c>
    </row>
    <row r="18" spans="1:8" x14ac:dyDescent="0.2">
      <c r="A18" s="4" t="s">
        <v>27</v>
      </c>
      <c r="B18" s="4">
        <v>2.69</v>
      </c>
      <c r="C18" s="4"/>
      <c r="D18" s="4">
        <v>0.85</v>
      </c>
      <c r="E18" s="4">
        <v>155</v>
      </c>
      <c r="F18" s="2">
        <f>E18*D18*1000</f>
        <v>131750</v>
      </c>
      <c r="G18" s="2"/>
      <c r="H18" s="2">
        <f t="shared" si="1"/>
        <v>354407.5</v>
      </c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30" t="s">
        <v>28</v>
      </c>
      <c r="B20" s="30"/>
      <c r="C20" s="30"/>
      <c r="D20" s="30"/>
      <c r="E20" s="30"/>
      <c r="F20" s="3">
        <f>SUM(F21:F23)</f>
        <v>278750</v>
      </c>
      <c r="G20" s="3">
        <f>SUM(G21:G23)</f>
        <v>771768.75</v>
      </c>
      <c r="H20" s="3"/>
    </row>
    <row r="21" spans="1:8" x14ac:dyDescent="0.2">
      <c r="A21" s="8" t="s">
        <v>29</v>
      </c>
      <c r="B21" s="8"/>
      <c r="C21" s="8">
        <v>2.8</v>
      </c>
      <c r="D21" s="8">
        <v>0.9</v>
      </c>
      <c r="E21" s="8">
        <v>105</v>
      </c>
      <c r="F21" s="2">
        <f>E21*D21*1000</f>
        <v>94500</v>
      </c>
      <c r="G21" s="2">
        <f>F21*C21</f>
        <v>264600</v>
      </c>
      <c r="H21" s="2"/>
    </row>
    <row r="22" spans="1:8" x14ac:dyDescent="0.2">
      <c r="A22" s="8" t="s">
        <v>30</v>
      </c>
      <c r="B22" s="8"/>
      <c r="C22" s="8">
        <v>2.75</v>
      </c>
      <c r="D22" s="8">
        <v>0.88</v>
      </c>
      <c r="E22" s="8">
        <v>100</v>
      </c>
      <c r="F22" s="2">
        <f>E22*D22*1000</f>
        <v>88000</v>
      </c>
      <c r="G22" s="2">
        <f t="shared" ref="G22:G23" si="2">F22*C22</f>
        <v>242000</v>
      </c>
      <c r="H22" s="2"/>
    </row>
    <row r="23" spans="1:8" x14ac:dyDescent="0.2">
      <c r="A23" s="8" t="s">
        <v>31</v>
      </c>
      <c r="B23" s="8"/>
      <c r="C23" s="8">
        <v>2.7549999999999999</v>
      </c>
      <c r="D23" s="8">
        <v>0.875</v>
      </c>
      <c r="E23" s="8">
        <v>110</v>
      </c>
      <c r="F23" s="2">
        <f>E23*D23*1000</f>
        <v>96250</v>
      </c>
      <c r="G23" s="2">
        <f t="shared" si="2"/>
        <v>265168.75</v>
      </c>
      <c r="H23" s="2"/>
    </row>
    <row r="25" spans="1:8" s="32" customFormat="1" x14ac:dyDescent="0.2"/>
    <row r="26" spans="1:8" ht="17" thickBot="1" x14ac:dyDescent="0.25"/>
    <row r="27" spans="1:8" ht="17" thickBot="1" x14ac:dyDescent="0.25">
      <c r="B27" s="116" t="s">
        <v>43</v>
      </c>
      <c r="C27" s="117"/>
      <c r="D27" s="117"/>
      <c r="E27" s="117"/>
    </row>
    <row r="28" spans="1:8" x14ac:dyDescent="0.2">
      <c r="A28" s="100" t="s">
        <v>32</v>
      </c>
      <c r="B28" s="86" t="s">
        <v>23</v>
      </c>
      <c r="C28" s="87"/>
      <c r="D28" s="87"/>
      <c r="E28" s="118"/>
    </row>
    <row r="29" spans="1:8" x14ac:dyDescent="0.2">
      <c r="A29" s="101"/>
      <c r="B29" s="18" t="s">
        <v>24</v>
      </c>
      <c r="C29" s="18" t="s">
        <v>25</v>
      </c>
      <c r="D29" s="18" t="s">
        <v>33</v>
      </c>
      <c r="E29" s="18" t="s">
        <v>27</v>
      </c>
    </row>
    <row r="30" spans="1:8" x14ac:dyDescent="0.2">
      <c r="A30" s="25" t="s">
        <v>20</v>
      </c>
      <c r="B30" s="8">
        <v>0</v>
      </c>
      <c r="C30" s="8">
        <v>0</v>
      </c>
      <c r="D30" s="8">
        <v>0</v>
      </c>
      <c r="E30" s="8">
        <v>348500</v>
      </c>
    </row>
    <row r="31" spans="1:8" x14ac:dyDescent="0.2">
      <c r="A31" s="25" t="s">
        <v>34</v>
      </c>
      <c r="B31" s="8">
        <v>0</v>
      </c>
      <c r="C31" s="8">
        <v>908972.12500000023</v>
      </c>
      <c r="D31" s="8">
        <v>267300</v>
      </c>
      <c r="E31" s="8">
        <v>5897.5649999997695</v>
      </c>
    </row>
    <row r="32" spans="1:8" x14ac:dyDescent="0.2">
      <c r="A32" s="25" t="s">
        <v>22</v>
      </c>
      <c r="B32" s="8">
        <v>423937.5</v>
      </c>
      <c r="C32" s="8">
        <v>96762.499999999942</v>
      </c>
      <c r="D32" s="8">
        <v>0</v>
      </c>
      <c r="E32" s="8">
        <v>0</v>
      </c>
    </row>
    <row r="33" spans="1:9" x14ac:dyDescent="0.2">
      <c r="A33" s="25" t="s">
        <v>42</v>
      </c>
      <c r="B33" s="8">
        <v>0</v>
      </c>
      <c r="C33" s="8">
        <v>0</v>
      </c>
      <c r="D33" s="8">
        <v>0</v>
      </c>
      <c r="E33" s="8">
        <v>0</v>
      </c>
    </row>
    <row r="34" spans="1:9" x14ac:dyDescent="0.2">
      <c r="A34" s="25" t="s">
        <v>29</v>
      </c>
      <c r="B34" s="8">
        <v>0</v>
      </c>
      <c r="C34" s="8">
        <v>33850</v>
      </c>
      <c r="D34" s="8">
        <v>99000</v>
      </c>
      <c r="E34" s="8">
        <v>131750</v>
      </c>
    </row>
    <row r="35" spans="1:9" x14ac:dyDescent="0.2">
      <c r="A35" s="25" t="s">
        <v>44</v>
      </c>
      <c r="B35" s="8">
        <v>0</v>
      </c>
      <c r="C35" s="8">
        <v>242000</v>
      </c>
      <c r="D35" s="8">
        <v>0</v>
      </c>
      <c r="E35" s="8">
        <v>0</v>
      </c>
    </row>
    <row r="36" spans="1:9" ht="17" thickBot="1" x14ac:dyDescent="0.25">
      <c r="A36" s="27" t="s">
        <v>31</v>
      </c>
      <c r="B36" s="8">
        <v>161496.24999999994</v>
      </c>
      <c r="C36" s="8">
        <v>103672.50000000006</v>
      </c>
      <c r="D36" s="8">
        <v>0</v>
      </c>
      <c r="E36" s="8">
        <v>0</v>
      </c>
    </row>
    <row r="38" spans="1:9" ht="17" thickBot="1" x14ac:dyDescent="0.25"/>
    <row r="39" spans="1:9" ht="17" thickBot="1" x14ac:dyDescent="0.25">
      <c r="B39" s="60" t="s">
        <v>45</v>
      </c>
      <c r="C39" s="61"/>
      <c r="D39" s="61"/>
      <c r="E39" s="61"/>
    </row>
    <row r="40" spans="1:9" x14ac:dyDescent="0.2">
      <c r="A40" s="91" t="s">
        <v>32</v>
      </c>
      <c r="B40" s="59" t="s">
        <v>23</v>
      </c>
      <c r="C40" s="59"/>
      <c r="D40" s="59"/>
      <c r="E40" s="59"/>
      <c r="G40" s="89" t="s">
        <v>47</v>
      </c>
      <c r="H40" s="34"/>
      <c r="I40" s="41"/>
    </row>
    <row r="41" spans="1:9" x14ac:dyDescent="0.2">
      <c r="A41" s="92"/>
      <c r="B41" s="18" t="s">
        <v>24</v>
      </c>
      <c r="C41" s="18" t="s">
        <v>25</v>
      </c>
      <c r="D41" s="18" t="s">
        <v>33</v>
      </c>
      <c r="E41" s="18" t="s">
        <v>27</v>
      </c>
      <c r="G41" s="89"/>
      <c r="H41" s="42"/>
      <c r="I41" s="43"/>
    </row>
    <row r="42" spans="1:9" x14ac:dyDescent="0.2">
      <c r="A42" s="25" t="s">
        <v>20</v>
      </c>
      <c r="B42" s="8">
        <f t="shared" ref="B42:E44" si="3">B30</f>
        <v>0</v>
      </c>
      <c r="C42" s="8">
        <f t="shared" si="3"/>
        <v>0</v>
      </c>
      <c r="D42" s="8">
        <f t="shared" si="3"/>
        <v>0</v>
      </c>
      <c r="E42" s="8">
        <f t="shared" si="3"/>
        <v>348500</v>
      </c>
      <c r="G42" s="44">
        <f>SUM(B42:E42)</f>
        <v>348500</v>
      </c>
      <c r="H42" s="35" t="s">
        <v>12</v>
      </c>
      <c r="I42" s="50">
        <f>F10</f>
        <v>348500</v>
      </c>
    </row>
    <row r="43" spans="1:9" x14ac:dyDescent="0.2">
      <c r="A43" s="25" t="s">
        <v>34</v>
      </c>
      <c r="B43" s="8">
        <f t="shared" si="3"/>
        <v>0</v>
      </c>
      <c r="C43" s="8">
        <f t="shared" si="3"/>
        <v>908972.12500000023</v>
      </c>
      <c r="D43" s="8">
        <f t="shared" si="3"/>
        <v>267300</v>
      </c>
      <c r="E43" s="8">
        <f t="shared" si="3"/>
        <v>5897.5649999997695</v>
      </c>
      <c r="G43" s="44">
        <f>SUM(B43:E43)</f>
        <v>1182169.69</v>
      </c>
      <c r="H43" s="35" t="s">
        <v>12</v>
      </c>
      <c r="I43" s="50">
        <f t="shared" ref="I43:I44" si="4">F11</f>
        <v>1182169.69</v>
      </c>
    </row>
    <row r="44" spans="1:9" ht="17" thickBot="1" x14ac:dyDescent="0.25">
      <c r="A44" s="25" t="s">
        <v>22</v>
      </c>
      <c r="B44" s="8">
        <f t="shared" si="3"/>
        <v>423937.5</v>
      </c>
      <c r="C44" s="8">
        <f t="shared" si="3"/>
        <v>96762.499999999942</v>
      </c>
      <c r="D44" s="8">
        <f t="shared" si="3"/>
        <v>0</v>
      </c>
      <c r="E44" s="8">
        <f t="shared" si="3"/>
        <v>0</v>
      </c>
      <c r="G44" s="44">
        <f>SUM(B44:E44)</f>
        <v>520699.99999999994</v>
      </c>
      <c r="H44" s="35" t="s">
        <v>12</v>
      </c>
      <c r="I44" s="50">
        <f t="shared" si="4"/>
        <v>520699.99999999994</v>
      </c>
    </row>
    <row r="45" spans="1:9" x14ac:dyDescent="0.2">
      <c r="A45" s="45" t="s">
        <v>47</v>
      </c>
      <c r="B45" s="46">
        <f>SUM(B42:B44)</f>
        <v>423937.5</v>
      </c>
      <c r="C45" s="46">
        <f>SUM(C42:C44)</f>
        <v>1005734.6250000002</v>
      </c>
      <c r="D45" s="46">
        <f>SUM(D42:D44)</f>
        <v>267300</v>
      </c>
      <c r="E45" s="46">
        <f>SUM(E42:E44)</f>
        <v>354397.56499999977</v>
      </c>
    </row>
    <row r="46" spans="1:9" x14ac:dyDescent="0.2">
      <c r="A46" s="39" t="s">
        <v>12</v>
      </c>
      <c r="B46" s="39" t="s">
        <v>12</v>
      </c>
      <c r="C46" s="39" t="s">
        <v>12</v>
      </c>
      <c r="D46" s="39" t="s">
        <v>12</v>
      </c>
      <c r="E46" s="39" t="s">
        <v>12</v>
      </c>
    </row>
    <row r="47" spans="1:9" ht="17" thickBot="1" x14ac:dyDescent="0.25">
      <c r="A47" s="47" t="s">
        <v>48</v>
      </c>
      <c r="B47" s="48">
        <f>H15</f>
        <v>423937.5</v>
      </c>
      <c r="C47" s="48">
        <f>H16</f>
        <v>1005734.6250000001</v>
      </c>
      <c r="D47" s="48">
        <f>H17</f>
        <v>267300</v>
      </c>
      <c r="E47" s="48">
        <f>H18</f>
        <v>354407.5</v>
      </c>
    </row>
    <row r="48" spans="1:9" ht="17" thickBot="1" x14ac:dyDescent="0.25">
      <c r="I48" s="52">
        <f>SUM(I42:I45)</f>
        <v>2051369.69</v>
      </c>
    </row>
    <row r="49" spans="1:7" ht="17" thickBot="1" x14ac:dyDescent="0.25"/>
    <row r="50" spans="1:7" ht="17" thickBot="1" x14ac:dyDescent="0.25">
      <c r="A50" s="82" t="s">
        <v>36</v>
      </c>
      <c r="B50" s="90"/>
      <c r="C50" s="52">
        <f>SUMPRODUCT(B42:E44)</f>
        <v>2051369.69</v>
      </c>
    </row>
    <row r="54" spans="1:7" ht="17" thickBot="1" x14ac:dyDescent="0.25"/>
    <row r="55" spans="1:7" ht="17" thickBot="1" x14ac:dyDescent="0.25">
      <c r="B55" s="83" t="s">
        <v>46</v>
      </c>
      <c r="C55" s="84"/>
      <c r="D55" s="85"/>
    </row>
    <row r="56" spans="1:7" ht="17" x14ac:dyDescent="0.2">
      <c r="A56" s="36" t="s">
        <v>23</v>
      </c>
      <c r="B56" s="86" t="s">
        <v>28</v>
      </c>
      <c r="C56" s="87"/>
      <c r="D56" s="88"/>
      <c r="E56" s="89" t="s">
        <v>47</v>
      </c>
    </row>
    <row r="57" spans="1:7" x14ac:dyDescent="0.2">
      <c r="A57" s="37"/>
      <c r="B57" s="18" t="s">
        <v>29</v>
      </c>
      <c r="C57" s="18" t="s">
        <v>35</v>
      </c>
      <c r="D57" s="24" t="s">
        <v>31</v>
      </c>
      <c r="E57" s="89"/>
      <c r="F57" s="33"/>
      <c r="G57" s="12"/>
    </row>
    <row r="58" spans="1:7" x14ac:dyDescent="0.2">
      <c r="A58" s="25" t="s">
        <v>24</v>
      </c>
      <c r="B58" s="8">
        <f>B34</f>
        <v>0</v>
      </c>
      <c r="C58" s="8">
        <f>$B35</f>
        <v>0</v>
      </c>
      <c r="D58" s="8">
        <f>$B36</f>
        <v>161496.24999999994</v>
      </c>
      <c r="E58" s="54">
        <f>SUM(B58:D58)</f>
        <v>161496.24999999994</v>
      </c>
      <c r="F58" s="35" t="s">
        <v>12</v>
      </c>
      <c r="G58" s="55">
        <f>F15</f>
        <v>161500</v>
      </c>
    </row>
    <row r="59" spans="1:7" x14ac:dyDescent="0.2">
      <c r="A59" s="25" t="s">
        <v>25</v>
      </c>
      <c r="B59" s="8">
        <f>C34</f>
        <v>33850</v>
      </c>
      <c r="C59" s="8">
        <f>C35</f>
        <v>242000</v>
      </c>
      <c r="D59" s="8">
        <f>C36</f>
        <v>103672.50000000006</v>
      </c>
      <c r="E59" s="54">
        <f t="shared" ref="E59:E61" si="5">SUM(B59:D59)</f>
        <v>379522.50000000006</v>
      </c>
      <c r="F59" s="35" t="s">
        <v>12</v>
      </c>
      <c r="G59" s="55">
        <f>F16</f>
        <v>379522.50000000006</v>
      </c>
    </row>
    <row r="60" spans="1:7" x14ac:dyDescent="0.2">
      <c r="A60" s="25" t="s">
        <v>33</v>
      </c>
      <c r="B60" s="8">
        <f>D34</f>
        <v>99000</v>
      </c>
      <c r="C60" s="8">
        <f>D35</f>
        <v>0</v>
      </c>
      <c r="D60" s="8">
        <f>E36</f>
        <v>0</v>
      </c>
      <c r="E60" s="54">
        <f t="shared" si="5"/>
        <v>99000</v>
      </c>
      <c r="F60" s="35" t="s">
        <v>12</v>
      </c>
      <c r="G60" s="55">
        <f>F17</f>
        <v>99000</v>
      </c>
    </row>
    <row r="61" spans="1:7" x14ac:dyDescent="0.2">
      <c r="A61" s="25" t="s">
        <v>27</v>
      </c>
      <c r="B61" s="8">
        <f>E34</f>
        <v>131750</v>
      </c>
      <c r="C61" s="8">
        <f>E35</f>
        <v>0</v>
      </c>
      <c r="D61" s="8">
        <f>F36</f>
        <v>0</v>
      </c>
      <c r="E61" s="54">
        <f t="shared" si="5"/>
        <v>131750</v>
      </c>
      <c r="F61" s="35" t="s">
        <v>12</v>
      </c>
      <c r="G61" s="55">
        <f>F18</f>
        <v>131750</v>
      </c>
    </row>
    <row r="62" spans="1:7" ht="17" thickBot="1" x14ac:dyDescent="0.25"/>
    <row r="63" spans="1:7" x14ac:dyDescent="0.2">
      <c r="A63" s="45" t="s">
        <v>47</v>
      </c>
      <c r="B63" s="46">
        <f>SUM(B58:B61)</f>
        <v>264600</v>
      </c>
      <c r="C63" s="46">
        <f t="shared" ref="C63:D63" si="6">SUM(C58:C61)</f>
        <v>242000</v>
      </c>
      <c r="D63" s="46">
        <f t="shared" si="6"/>
        <v>265168.75</v>
      </c>
      <c r="E63" s="1"/>
    </row>
    <row r="64" spans="1:7" x14ac:dyDescent="0.2">
      <c r="A64" s="39" t="s">
        <v>12</v>
      </c>
      <c r="B64" s="39" t="s">
        <v>12</v>
      </c>
      <c r="C64" s="39" t="s">
        <v>12</v>
      </c>
      <c r="D64" s="39" t="s">
        <v>12</v>
      </c>
      <c r="E64" s="1"/>
      <c r="F64" s="1"/>
      <c r="G64" s="1"/>
    </row>
    <row r="65" spans="1:7" ht="17" thickBot="1" x14ac:dyDescent="0.25">
      <c r="A65" s="47" t="s">
        <v>48</v>
      </c>
      <c r="B65" s="56">
        <f>G21</f>
        <v>264600</v>
      </c>
      <c r="C65" s="56">
        <f>G22</f>
        <v>242000</v>
      </c>
      <c r="D65" s="56">
        <f>G23</f>
        <v>265168.75</v>
      </c>
      <c r="E65" s="1"/>
      <c r="F65" s="1"/>
      <c r="G65" s="1"/>
    </row>
    <row r="66" spans="1:7" ht="17" thickBot="1" x14ac:dyDescent="0.25">
      <c r="F66" s="1"/>
      <c r="G66" s="57">
        <f>SUM(G58:G63)</f>
        <v>771772.5</v>
      </c>
    </row>
    <row r="67" spans="1:7" ht="17" thickBot="1" x14ac:dyDescent="0.25"/>
    <row r="68" spans="1:7" ht="17" thickBot="1" x14ac:dyDescent="0.25">
      <c r="A68" s="40" t="s">
        <v>37</v>
      </c>
      <c r="B68" s="52">
        <f>SUMPRODUCT(B58:D61)</f>
        <v>771768.75</v>
      </c>
    </row>
    <row r="70" spans="1:7" ht="17" thickBot="1" x14ac:dyDescent="0.25"/>
    <row r="71" spans="1:7" ht="17" thickBot="1" x14ac:dyDescent="0.25">
      <c r="A71" s="40" t="s">
        <v>49</v>
      </c>
      <c r="B71" s="62">
        <f>SUM(C50,B68)</f>
        <v>2823138.44</v>
      </c>
    </row>
  </sheetData>
  <mergeCells count="19">
    <mergeCell ref="A28:A29"/>
    <mergeCell ref="B28:E28"/>
    <mergeCell ref="A6:A8"/>
    <mergeCell ref="B6:B8"/>
    <mergeCell ref="C6:C8"/>
    <mergeCell ref="D6:D8"/>
    <mergeCell ref="E6:E8"/>
    <mergeCell ref="G6:G8"/>
    <mergeCell ref="H6:H8"/>
    <mergeCell ref="A9:E9"/>
    <mergeCell ref="A14:E14"/>
    <mergeCell ref="B27:E27"/>
    <mergeCell ref="F6:F8"/>
    <mergeCell ref="A40:A41"/>
    <mergeCell ref="G40:G41"/>
    <mergeCell ref="A50:B50"/>
    <mergeCell ref="B55:D55"/>
    <mergeCell ref="B56:D56"/>
    <mergeCell ref="E56:E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385A-9347-3B48-9E7C-C1BB96786BCD}">
  <dimension ref="B3:Y40"/>
  <sheetViews>
    <sheetView tabSelected="1" topLeftCell="A28" zoomScale="219" workbookViewId="0">
      <selection activeCell="D10" sqref="D10"/>
    </sheetView>
  </sheetViews>
  <sheetFormatPr baseColWidth="10" defaultRowHeight="16" x14ac:dyDescent="0.2"/>
  <cols>
    <col min="2" max="2" width="21.1640625" bestFit="1" customWidth="1"/>
  </cols>
  <sheetData>
    <row r="3" spans="2:25" x14ac:dyDescent="0.2">
      <c r="C3" t="s">
        <v>59</v>
      </c>
      <c r="I3" s="121" t="s">
        <v>78</v>
      </c>
      <c r="R3" s="119" t="s">
        <v>61</v>
      </c>
      <c r="S3" s="119"/>
    </row>
    <row r="4" spans="2:25" ht="17" thickBot="1" x14ac:dyDescent="0.25">
      <c r="B4" t="s">
        <v>60</v>
      </c>
      <c r="C4">
        <v>1</v>
      </c>
      <c r="D4">
        <v>2</v>
      </c>
      <c r="E4">
        <v>3</v>
      </c>
      <c r="F4">
        <v>4</v>
      </c>
      <c r="G4">
        <v>5</v>
      </c>
      <c r="I4" s="121"/>
      <c r="R4" s="119"/>
      <c r="S4" s="119"/>
      <c r="U4">
        <v>1</v>
      </c>
      <c r="V4">
        <v>2</v>
      </c>
      <c r="W4">
        <v>3</v>
      </c>
      <c r="X4">
        <v>4</v>
      </c>
      <c r="Y4">
        <v>5</v>
      </c>
    </row>
    <row r="5" spans="2:25" x14ac:dyDescent="0.2">
      <c r="B5">
        <v>1</v>
      </c>
      <c r="C5" s="65">
        <v>40</v>
      </c>
      <c r="D5" s="66">
        <v>20</v>
      </c>
      <c r="E5" s="66">
        <v>60</v>
      </c>
      <c r="F5" s="66">
        <v>10</v>
      </c>
      <c r="G5" s="67">
        <v>20</v>
      </c>
      <c r="I5">
        <v>500</v>
      </c>
      <c r="T5" s="65"/>
      <c r="U5" s="66"/>
      <c r="V5" s="66"/>
      <c r="W5" s="66"/>
      <c r="X5" s="66"/>
      <c r="Y5" s="67"/>
    </row>
    <row r="6" spans="2:25" x14ac:dyDescent="0.2">
      <c r="B6">
        <v>2</v>
      </c>
      <c r="C6" s="68">
        <v>10</v>
      </c>
      <c r="D6" s="41">
        <v>80</v>
      </c>
      <c r="E6" s="73">
        <v>30</v>
      </c>
      <c r="F6" s="73">
        <v>40</v>
      </c>
      <c r="G6" s="69">
        <v>30</v>
      </c>
      <c r="I6">
        <v>700</v>
      </c>
      <c r="S6" s="120">
        <v>1</v>
      </c>
      <c r="T6" s="68"/>
      <c r="U6" s="41" t="s">
        <v>62</v>
      </c>
      <c r="V6" s="41" t="s">
        <v>70</v>
      </c>
      <c r="W6" s="41">
        <v>56</v>
      </c>
      <c r="X6" s="41">
        <v>51</v>
      </c>
      <c r="Y6" s="69">
        <v>52</v>
      </c>
    </row>
    <row r="7" spans="2:25" x14ac:dyDescent="0.2">
      <c r="B7">
        <v>3</v>
      </c>
      <c r="C7" s="68">
        <v>70</v>
      </c>
      <c r="D7" s="73">
        <v>30</v>
      </c>
      <c r="E7" s="73">
        <v>30</v>
      </c>
      <c r="F7" s="73">
        <v>50</v>
      </c>
      <c r="G7" s="69">
        <v>10</v>
      </c>
      <c r="I7">
        <v>650</v>
      </c>
      <c r="S7" s="120"/>
      <c r="T7" s="68"/>
      <c r="U7" s="41" t="s">
        <v>63</v>
      </c>
      <c r="V7" s="41" t="s">
        <v>71</v>
      </c>
      <c r="W7" s="41">
        <v>0</v>
      </c>
      <c r="X7" s="41">
        <v>0</v>
      </c>
      <c r="Y7" s="69">
        <v>0</v>
      </c>
    </row>
    <row r="8" spans="2:25" ht="17" thickBot="1" x14ac:dyDescent="0.25">
      <c r="B8">
        <v>4</v>
      </c>
      <c r="C8" s="70">
        <v>50</v>
      </c>
      <c r="D8" s="71">
        <v>10</v>
      </c>
      <c r="E8" s="71">
        <v>40</v>
      </c>
      <c r="F8" s="71">
        <v>50</v>
      </c>
      <c r="G8" s="72">
        <v>40</v>
      </c>
      <c r="I8">
        <v>600</v>
      </c>
      <c r="S8" s="120">
        <v>2</v>
      </c>
      <c r="T8" s="68"/>
      <c r="U8" s="41" t="s">
        <v>64</v>
      </c>
      <c r="V8" s="41" t="s">
        <v>72</v>
      </c>
      <c r="W8" s="73">
        <v>73</v>
      </c>
      <c r="X8" s="73">
        <v>74</v>
      </c>
      <c r="Y8" s="69">
        <v>73</v>
      </c>
    </row>
    <row r="9" spans="2:25" x14ac:dyDescent="0.2">
      <c r="S9" s="120"/>
      <c r="T9" s="68"/>
      <c r="U9" s="73" t="s">
        <v>65</v>
      </c>
      <c r="V9" s="73" t="s">
        <v>73</v>
      </c>
      <c r="W9" s="73">
        <v>0</v>
      </c>
      <c r="X9" s="73">
        <v>0</v>
      </c>
      <c r="Y9" s="69">
        <v>0</v>
      </c>
    </row>
    <row r="10" spans="2:25" x14ac:dyDescent="0.2">
      <c r="S10" s="120">
        <v>3</v>
      </c>
      <c r="T10" s="68"/>
      <c r="U10" s="73" t="s">
        <v>66</v>
      </c>
      <c r="V10" s="73" t="s">
        <v>74</v>
      </c>
      <c r="W10" s="73">
        <v>68</v>
      </c>
      <c r="X10" s="73">
        <v>70</v>
      </c>
      <c r="Y10" s="69">
        <v>66</v>
      </c>
    </row>
    <row r="11" spans="2:25" x14ac:dyDescent="0.2">
      <c r="S11" s="120"/>
      <c r="T11" s="68"/>
      <c r="U11" s="73" t="s">
        <v>67</v>
      </c>
      <c r="V11" s="73" t="s">
        <v>75</v>
      </c>
      <c r="W11" s="73">
        <v>0</v>
      </c>
      <c r="X11" s="73">
        <v>0</v>
      </c>
      <c r="Y11" s="69">
        <v>0</v>
      </c>
    </row>
    <row r="12" spans="2:25" x14ac:dyDescent="0.2">
      <c r="P12" s="41"/>
      <c r="Q12" s="41"/>
      <c r="S12" s="119">
        <v>4</v>
      </c>
      <c r="T12" s="68"/>
      <c r="U12" s="73" t="s">
        <v>68</v>
      </c>
      <c r="V12" s="73" t="s">
        <v>76</v>
      </c>
      <c r="W12" s="73">
        <v>64</v>
      </c>
      <c r="X12" s="73">
        <v>65</v>
      </c>
      <c r="Y12" s="69">
        <v>64</v>
      </c>
    </row>
    <row r="13" spans="2:25" ht="17" thickBot="1" x14ac:dyDescent="0.25">
      <c r="P13" s="41"/>
      <c r="Q13" s="41"/>
      <c r="S13" s="119"/>
      <c r="T13" s="70"/>
      <c r="U13" s="71" t="s">
        <v>69</v>
      </c>
      <c r="V13" s="71" t="s">
        <v>77</v>
      </c>
      <c r="W13" s="74">
        <v>0</v>
      </c>
      <c r="X13" s="74">
        <v>0</v>
      </c>
      <c r="Y13" s="72">
        <v>0</v>
      </c>
    </row>
    <row r="14" spans="2:25" x14ac:dyDescent="0.2">
      <c r="C14" t="s">
        <v>59</v>
      </c>
    </row>
    <row r="15" spans="2:25" ht="17" thickBot="1" x14ac:dyDescent="0.25">
      <c r="B15" t="s">
        <v>60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2:25" x14ac:dyDescent="0.2">
      <c r="B16">
        <v>1</v>
      </c>
      <c r="C16" s="65">
        <f>C5+$I$5</f>
        <v>540</v>
      </c>
      <c r="D16" s="66">
        <f t="shared" ref="D16:G16" si="0">D5+$I$5</f>
        <v>520</v>
      </c>
      <c r="E16" s="66">
        <f t="shared" si="0"/>
        <v>560</v>
      </c>
      <c r="F16" s="66">
        <f t="shared" si="0"/>
        <v>510</v>
      </c>
      <c r="G16" s="67">
        <f t="shared" si="0"/>
        <v>520</v>
      </c>
    </row>
    <row r="17" spans="2:9" x14ac:dyDescent="0.2">
      <c r="B17">
        <v>2</v>
      </c>
      <c r="C17" s="68">
        <f>C6+$I$6</f>
        <v>710</v>
      </c>
      <c r="D17" s="41">
        <f t="shared" ref="D17:G17" si="1">D6+$I$6</f>
        <v>780</v>
      </c>
      <c r="E17" s="41">
        <f t="shared" si="1"/>
        <v>730</v>
      </c>
      <c r="F17" s="41">
        <f t="shared" si="1"/>
        <v>740</v>
      </c>
      <c r="G17" s="69">
        <f t="shared" si="1"/>
        <v>730</v>
      </c>
    </row>
    <row r="18" spans="2:9" x14ac:dyDescent="0.2">
      <c r="B18">
        <v>3</v>
      </c>
      <c r="C18" s="68">
        <f>$I$7+C7</f>
        <v>720</v>
      </c>
      <c r="D18" s="41">
        <f t="shared" ref="D18:G18" si="2">$I$7+D7</f>
        <v>680</v>
      </c>
      <c r="E18" s="41">
        <f t="shared" si="2"/>
        <v>680</v>
      </c>
      <c r="F18" s="41">
        <f t="shared" si="2"/>
        <v>700</v>
      </c>
      <c r="G18" s="69">
        <f t="shared" si="2"/>
        <v>660</v>
      </c>
    </row>
    <row r="19" spans="2:9" x14ac:dyDescent="0.2">
      <c r="B19">
        <v>4</v>
      </c>
      <c r="C19" s="68">
        <f>$I$8+C8</f>
        <v>650</v>
      </c>
      <c r="D19" s="41">
        <f t="shared" ref="D19:G19" si="3">$I$8+D8</f>
        <v>610</v>
      </c>
      <c r="E19" s="41">
        <f t="shared" si="3"/>
        <v>640</v>
      </c>
      <c r="F19" s="41">
        <f t="shared" si="3"/>
        <v>650</v>
      </c>
      <c r="G19" s="69">
        <f t="shared" si="3"/>
        <v>640</v>
      </c>
    </row>
    <row r="20" spans="2:9" x14ac:dyDescent="0.2">
      <c r="B20" t="s">
        <v>79</v>
      </c>
      <c r="C20" s="68">
        <v>10000</v>
      </c>
      <c r="D20" s="73">
        <v>695</v>
      </c>
      <c r="E20" s="73">
        <v>695</v>
      </c>
      <c r="F20" s="73">
        <v>10000</v>
      </c>
      <c r="G20" s="69">
        <v>695</v>
      </c>
    </row>
    <row r="21" spans="2:9" ht="17" thickBot="1" x14ac:dyDescent="0.25">
      <c r="B21" t="s">
        <v>80</v>
      </c>
      <c r="C21" s="70">
        <v>10000</v>
      </c>
      <c r="D21" s="71">
        <v>10000</v>
      </c>
      <c r="E21" s="71">
        <v>10000</v>
      </c>
      <c r="F21" s="71">
        <v>0</v>
      </c>
      <c r="G21" s="72">
        <v>10000</v>
      </c>
    </row>
    <row r="26" spans="2:9" x14ac:dyDescent="0.2">
      <c r="C26" t="s">
        <v>59</v>
      </c>
    </row>
    <row r="27" spans="2:9" ht="17" thickBot="1" x14ac:dyDescent="0.25">
      <c r="B27" t="s">
        <v>60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81</v>
      </c>
      <c r="I27" t="s">
        <v>82</v>
      </c>
    </row>
    <row r="28" spans="2:9" x14ac:dyDescent="0.2">
      <c r="B28">
        <v>1</v>
      </c>
      <c r="C28" s="65">
        <v>50</v>
      </c>
      <c r="D28" s="66">
        <v>0</v>
      </c>
      <c r="E28" s="66">
        <v>0</v>
      </c>
      <c r="F28" s="66">
        <v>345</v>
      </c>
      <c r="G28" s="66">
        <v>5</v>
      </c>
      <c r="H28" s="78">
        <f>SUM(C28:G28)</f>
        <v>400</v>
      </c>
      <c r="I28" s="67">
        <v>400</v>
      </c>
    </row>
    <row r="29" spans="2:9" x14ac:dyDescent="0.2">
      <c r="B29">
        <v>2</v>
      </c>
      <c r="C29" s="68">
        <v>500</v>
      </c>
      <c r="D29" s="41">
        <v>0</v>
      </c>
      <c r="E29" s="41">
        <v>0</v>
      </c>
      <c r="F29" s="41">
        <v>0</v>
      </c>
      <c r="G29" s="41">
        <v>0</v>
      </c>
      <c r="H29" s="79">
        <f t="shared" ref="H29:H33" si="4">SUM(C29:G29)</f>
        <v>500</v>
      </c>
      <c r="I29" s="69">
        <v>500</v>
      </c>
    </row>
    <row r="30" spans="2:9" x14ac:dyDescent="0.2">
      <c r="B30">
        <v>3</v>
      </c>
      <c r="C30" s="68">
        <v>0</v>
      </c>
      <c r="D30" s="41">
        <v>0</v>
      </c>
      <c r="E30" s="41">
        <v>55</v>
      </c>
      <c r="F30" s="41">
        <v>0</v>
      </c>
      <c r="G30" s="41">
        <v>395</v>
      </c>
      <c r="H30" s="79">
        <f t="shared" si="4"/>
        <v>450</v>
      </c>
      <c r="I30" s="69">
        <v>450</v>
      </c>
    </row>
    <row r="31" spans="2:9" x14ac:dyDescent="0.2">
      <c r="B31">
        <v>4</v>
      </c>
      <c r="C31" s="68">
        <v>0</v>
      </c>
      <c r="D31" s="41">
        <v>350</v>
      </c>
      <c r="E31" s="41">
        <v>200</v>
      </c>
      <c r="F31" s="41">
        <v>0</v>
      </c>
      <c r="G31" s="41">
        <v>0</v>
      </c>
      <c r="H31" s="79">
        <f t="shared" si="4"/>
        <v>550</v>
      </c>
      <c r="I31" s="69">
        <v>550</v>
      </c>
    </row>
    <row r="32" spans="2:9" x14ac:dyDescent="0.2">
      <c r="B32" t="s">
        <v>79</v>
      </c>
      <c r="C32" s="68">
        <v>0</v>
      </c>
      <c r="D32" s="41">
        <v>0</v>
      </c>
      <c r="E32" s="41">
        <v>45</v>
      </c>
      <c r="F32" s="41">
        <v>0</v>
      </c>
      <c r="G32" s="41">
        <v>0</v>
      </c>
      <c r="H32" s="79">
        <f t="shared" si="4"/>
        <v>45</v>
      </c>
      <c r="I32" s="69">
        <v>45</v>
      </c>
    </row>
    <row r="33" spans="2:10" ht="17" thickBot="1" x14ac:dyDescent="0.25">
      <c r="B33" t="s">
        <v>80</v>
      </c>
      <c r="C33" s="68">
        <v>0</v>
      </c>
      <c r="D33" s="41">
        <v>0</v>
      </c>
      <c r="E33" s="41">
        <v>0</v>
      </c>
      <c r="F33" s="41">
        <v>30</v>
      </c>
      <c r="G33" s="41">
        <v>0</v>
      </c>
      <c r="H33" s="80">
        <f t="shared" si="4"/>
        <v>30</v>
      </c>
      <c r="I33" s="72">
        <v>30</v>
      </c>
    </row>
    <row r="34" spans="2:10" ht="17" thickBot="1" x14ac:dyDescent="0.25">
      <c r="B34" t="s">
        <v>81</v>
      </c>
      <c r="C34" s="75">
        <f>SUM(C28:C33)</f>
        <v>550</v>
      </c>
      <c r="D34" s="76">
        <f t="shared" ref="D34:G34" si="5">SUM(D28:D33)</f>
        <v>350</v>
      </c>
      <c r="E34" s="76">
        <f t="shared" si="5"/>
        <v>300</v>
      </c>
      <c r="F34" s="76">
        <f t="shared" si="5"/>
        <v>375</v>
      </c>
      <c r="G34" s="77">
        <f t="shared" si="5"/>
        <v>400</v>
      </c>
      <c r="J34">
        <f>SUM(I28:I33)</f>
        <v>1975</v>
      </c>
    </row>
    <row r="35" spans="2:10" ht="17" thickBot="1" x14ac:dyDescent="0.25">
      <c r="B35" t="s">
        <v>82</v>
      </c>
      <c r="C35" s="70">
        <v>550</v>
      </c>
      <c r="D35" s="71">
        <v>350</v>
      </c>
      <c r="E35" s="71">
        <v>300</v>
      </c>
      <c r="F35" s="71">
        <v>375</v>
      </c>
      <c r="G35" s="72">
        <v>400</v>
      </c>
    </row>
    <row r="36" spans="2:10" x14ac:dyDescent="0.2">
      <c r="H36">
        <f>SUM(C35:G35)</f>
        <v>1975</v>
      </c>
    </row>
    <row r="40" spans="2:10" x14ac:dyDescent="0.2">
      <c r="B40" t="s">
        <v>83</v>
      </c>
      <c r="C40" s="81">
        <f>SUMPRODUCT(C28:G33,C16:G21)</f>
        <v>1231425</v>
      </c>
    </row>
  </sheetData>
  <mergeCells count="6">
    <mergeCell ref="S12:S13"/>
    <mergeCell ref="I3:I4"/>
    <mergeCell ref="R3:S4"/>
    <mergeCell ref="S6:S7"/>
    <mergeCell ref="S8:S9"/>
    <mergeCell ref="S10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Пример</vt:lpstr>
      <vt:lpstr>Задание 1</vt:lpstr>
      <vt:lpstr>Задание 1.1</vt:lpstr>
      <vt:lpstr>Задание 1.2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2025-09-09T02:20:57Z</dcterms:created>
  <dcterms:modified xsi:type="dcterms:W3CDTF">2025-09-12T10:07:21Z</dcterms:modified>
</cp:coreProperties>
</file>