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ergi\Desktop\ISEP\Redes de Computadores - RCOMP\Sprint 1\Building-D\"/>
    </mc:Choice>
  </mc:AlternateContent>
  <xr:revisionPtr revIDLastSave="0" documentId="13_ncr:1_{5E605569-5578-45C9-AB2D-276A915784EE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Ground floor" sheetId="1" r:id="rId1"/>
    <sheet name="First Flo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1" i="2" l="1"/>
  <c r="C60" i="2"/>
  <c r="C56" i="2"/>
  <c r="B55" i="2"/>
  <c r="C49" i="2"/>
  <c r="A52" i="2" s="1"/>
  <c r="A64" i="2" s="1"/>
  <c r="A68" i="2" s="1"/>
  <c r="AC44" i="2"/>
  <c r="V44" i="2"/>
  <c r="O44" i="2"/>
  <c r="H44" i="2"/>
  <c r="A44" i="2"/>
  <c r="AC40" i="2"/>
  <c r="V40" i="2"/>
  <c r="O40" i="2"/>
  <c r="H40" i="2"/>
  <c r="A40" i="2"/>
  <c r="AE36" i="2"/>
  <c r="AE37" i="2"/>
  <c r="X37" i="2"/>
  <c r="X36" i="2"/>
  <c r="C37" i="2"/>
  <c r="C36" i="2"/>
  <c r="Q37" i="2"/>
  <c r="J37" i="2"/>
  <c r="Q36" i="2"/>
  <c r="J36" i="2"/>
  <c r="AE32" i="2"/>
  <c r="AD31" i="2"/>
  <c r="X32" i="2"/>
  <c r="W31" i="2"/>
  <c r="Q32" i="2"/>
  <c r="P31" i="2"/>
  <c r="J32" i="2"/>
  <c r="I31" i="2"/>
  <c r="C32" i="2"/>
  <c r="B31" i="2"/>
  <c r="AE25" i="2"/>
  <c r="AC28" i="2"/>
  <c r="X25" i="2"/>
  <c r="Q25" i="2"/>
  <c r="O28" i="2" s="1"/>
  <c r="J25" i="2"/>
  <c r="V28" i="2"/>
  <c r="H28" i="2"/>
  <c r="A28" i="2"/>
  <c r="C25" i="2"/>
  <c r="Q97" i="2"/>
  <c r="O100" i="2" s="1"/>
  <c r="O102" i="2" s="1"/>
  <c r="J97" i="2"/>
  <c r="H100" i="2" s="1"/>
  <c r="H102" i="2" s="1"/>
  <c r="H13" i="1"/>
  <c r="F17" i="1"/>
  <c r="G11" i="1"/>
  <c r="F9" i="1"/>
  <c r="E11" i="1"/>
  <c r="D9" i="1"/>
  <c r="X95" i="1"/>
  <c r="Q95" i="1"/>
  <c r="V98" i="1"/>
  <c r="V100" i="1" s="1"/>
  <c r="O98" i="1"/>
  <c r="O100" i="1" s="1"/>
  <c r="J95" i="1"/>
  <c r="H98" i="1" s="1"/>
  <c r="C95" i="1"/>
  <c r="A98" i="1" s="1"/>
  <c r="J107" i="1"/>
  <c r="C107" i="1"/>
  <c r="J101" i="1"/>
  <c r="J102" i="1" s="1"/>
  <c r="C101" i="1"/>
  <c r="C102" i="1" s="1"/>
  <c r="X77" i="1"/>
  <c r="X78" i="1" s="1"/>
  <c r="X71" i="1"/>
  <c r="V74" i="1" s="1"/>
  <c r="Q77" i="1"/>
  <c r="Q71" i="1"/>
  <c r="J77" i="1"/>
  <c r="J71" i="1"/>
  <c r="C71" i="1"/>
  <c r="A74" i="1" s="1"/>
  <c r="X83" i="1"/>
  <c r="Q83" i="1"/>
  <c r="Q78" i="1"/>
  <c r="O74" i="1"/>
  <c r="J83" i="1"/>
  <c r="J78" i="1"/>
  <c r="H74" i="1"/>
  <c r="C83" i="1"/>
  <c r="C77" i="1"/>
  <c r="C78" i="1" s="1"/>
  <c r="X59" i="1"/>
  <c r="Q59" i="1"/>
  <c r="J59" i="1"/>
  <c r="C59" i="1"/>
  <c r="X34" i="1"/>
  <c r="Q34" i="1"/>
  <c r="J34" i="1"/>
  <c r="C34" i="1"/>
  <c r="J53" i="1"/>
  <c r="J54" i="1" s="1"/>
  <c r="Q47" i="1"/>
  <c r="O50" i="1" s="1"/>
  <c r="J47" i="1"/>
  <c r="H50" i="1" s="1"/>
  <c r="C47" i="1"/>
  <c r="A50" i="1" s="1"/>
  <c r="Q54" i="1"/>
  <c r="X53" i="1"/>
  <c r="X54" i="1" s="1"/>
  <c r="X47" i="1"/>
  <c r="V50" i="1" s="1"/>
  <c r="Q53" i="1"/>
  <c r="C53" i="1"/>
  <c r="C54" i="1" s="1"/>
  <c r="X28" i="1"/>
  <c r="X29" i="1" s="1"/>
  <c r="X22" i="1"/>
  <c r="V25" i="1"/>
  <c r="Q28" i="1"/>
  <c r="Q29" i="1" s="1"/>
  <c r="Q22" i="1"/>
  <c r="O25" i="1" s="1"/>
  <c r="J28" i="1"/>
  <c r="J29" i="1" s="1"/>
  <c r="J22" i="1"/>
  <c r="H25" i="1" s="1"/>
  <c r="C28" i="1"/>
  <c r="C29" i="1" s="1"/>
  <c r="C22" i="1"/>
  <c r="A25" i="1" s="1"/>
  <c r="A37" i="1" s="1"/>
  <c r="A41" i="1" s="1"/>
  <c r="H37" i="1" l="1"/>
  <c r="H41" i="1" s="1"/>
  <c r="H110" i="1"/>
  <c r="H114" i="1" s="1"/>
  <c r="H86" i="1"/>
  <c r="H90" i="1" s="1"/>
  <c r="A62" i="1"/>
  <c r="A66" i="1" s="1"/>
  <c r="A86" i="1"/>
  <c r="A90" i="1" s="1"/>
  <c r="A110" i="1"/>
  <c r="A114" i="1" s="1"/>
  <c r="V86" i="1"/>
  <c r="O86" i="1"/>
  <c r="O90" i="1" s="1"/>
  <c r="V90" i="1"/>
  <c r="O62" i="1"/>
  <c r="O66" i="1" s="1"/>
  <c r="V62" i="1"/>
  <c r="V66" i="1" s="1"/>
  <c r="H62" i="1"/>
  <c r="H66" i="1" s="1"/>
  <c r="V37" i="1"/>
  <c r="V41" i="1" s="1"/>
  <c r="O37" i="1"/>
  <c r="O41" i="1" s="1"/>
</calcChain>
</file>

<file path=xl/sharedStrings.xml><?xml version="1.0" encoding="utf-8"?>
<sst xmlns="http://schemas.openxmlformats.org/spreadsheetml/2006/main" count="591" uniqueCount="148">
  <si>
    <t>RCOMP - SPRINT 1 - BUILDING D</t>
  </si>
  <si>
    <t xml:space="preserve">87+745+698+370 = </t>
  </si>
  <si>
    <t>px</t>
  </si>
  <si>
    <t>383 + 35 =</t>
  </si>
  <si>
    <t>m</t>
  </si>
  <si>
    <t>px = 30m</t>
  </si>
  <si>
    <t>Distance from this room to the furthest outlet</t>
  </si>
  <si>
    <t>Distance from this room to the closest outlet</t>
  </si>
  <si>
    <t>Distance in pixels</t>
  </si>
  <si>
    <t>Distance from the HC to room D.0.1</t>
  </si>
  <si>
    <t>Distance in meters</t>
  </si>
  <si>
    <t>In pixels</t>
  </si>
  <si>
    <t>In meters</t>
  </si>
  <si>
    <t>24 =</t>
  </si>
  <si>
    <t>Average distance from the HC to na outlet in room D.0.1</t>
  </si>
  <si>
    <t>Number of outlets in room D.0.1 =</t>
  </si>
  <si>
    <t>Distance from the HC to room D.0.2</t>
  </si>
  <si>
    <t xml:space="preserve">87+745+698 = </t>
  </si>
  <si>
    <t>368 + 35 =</t>
  </si>
  <si>
    <t>Distance from the HC to room D.0.3</t>
  </si>
  <si>
    <t xml:space="preserve">87+745+698 +26 = </t>
  </si>
  <si>
    <t>482 + 344 + 192 =</t>
  </si>
  <si>
    <t>Average distance from the HC to na outlet in room D.0.3</t>
  </si>
  <si>
    <t>Average distance from the HC to na outlet in room D.0.2</t>
  </si>
  <si>
    <t>35 =</t>
  </si>
  <si>
    <t>Number of outlets in room D.0.2 =</t>
  </si>
  <si>
    <t>Number of outlets in room D.0.3 =</t>
  </si>
  <si>
    <t>Distance from the HC to room D.0.4</t>
  </si>
  <si>
    <t>Average distance from the HC to na outlet in room D.0.4</t>
  </si>
  <si>
    <t>Number of outlets in room D.0.4 =</t>
  </si>
  <si>
    <t>87+745+ 509</t>
  </si>
  <si>
    <t>87+745+ 509 + 208</t>
  </si>
  <si>
    <t>142 + 192  =</t>
  </si>
  <si>
    <t>20 =</t>
  </si>
  <si>
    <t>Distance from the HC to room D.0.5</t>
  </si>
  <si>
    <t>Average distance from the HC to na outlet in room D.0.5</t>
  </si>
  <si>
    <t>87+745+ 509 + 48</t>
  </si>
  <si>
    <t>Number of outlets in room D.0.5 =</t>
  </si>
  <si>
    <t>4 =</t>
  </si>
  <si>
    <t>Distance from the HC to room D.0.6</t>
  </si>
  <si>
    <t>Average distance from the HC to na outlet in room D.0.6</t>
  </si>
  <si>
    <t>Number of outlets in room D.0.6 =</t>
  </si>
  <si>
    <t>87+745+ 509 + 110</t>
  </si>
  <si>
    <t>Distance from the HC to room D.0.7</t>
  </si>
  <si>
    <t>Average distance from the HC to na outlet in room D.0.7</t>
  </si>
  <si>
    <t>Number of outlets in room D.0.7 =</t>
  </si>
  <si>
    <t>96 + 192  =</t>
  </si>
  <si>
    <t>Distance from the HC to room D.0.8</t>
  </si>
  <si>
    <t>Average distance from the HC to na outlet in room D.0.8</t>
  </si>
  <si>
    <t>Number of outlets in room D.0.8 =</t>
  </si>
  <si>
    <t>Distance from the HC to room D.0.9</t>
  </si>
  <si>
    <t>Average distance from the HC to na outlet in room D.0.9</t>
  </si>
  <si>
    <t>Number of outlets in room D.0.9 =</t>
  </si>
  <si>
    <t>Number of outlets in room D.0.10 =</t>
  </si>
  <si>
    <t>Average distance from the HC to na outlet in room D.0.10</t>
  </si>
  <si>
    <t>Distance from the HC to room D.0.10</t>
  </si>
  <si>
    <t>Distance from the HC to room D.0.11</t>
  </si>
  <si>
    <t>Average distance from the HC to na outlet in room D.0.11</t>
  </si>
  <si>
    <t>Number of outlets in room D.0.11 =</t>
  </si>
  <si>
    <t>Number of outlets in room D.0.12 =</t>
  </si>
  <si>
    <t>Average distance from the HC to na outlet in room D.0.12</t>
  </si>
  <si>
    <t>Distance from the HC to room D.0.12</t>
  </si>
  <si>
    <t>87+745+ 509 + 420</t>
  </si>
  <si>
    <t>45 =</t>
  </si>
  <si>
    <t>87+745</t>
  </si>
  <si>
    <t>87+745+48</t>
  </si>
  <si>
    <t>142 + 205  =</t>
  </si>
  <si>
    <t>96 + 202  =</t>
  </si>
  <si>
    <t>87+745+110</t>
  </si>
  <si>
    <t>142 + 202  =</t>
  </si>
  <si>
    <t>Distance from the HC to room D.0.13</t>
  </si>
  <si>
    <t>Average distance from the HC to na outlet in room D.0.13</t>
  </si>
  <si>
    <t>Number of outlets in room D.0.13 =</t>
  </si>
  <si>
    <t>Distance from the HC to room D.0.14</t>
  </si>
  <si>
    <t>Average distance from the HC to na outlet in room D.0.14</t>
  </si>
  <si>
    <t>Number of outlets in room D.0.14 =</t>
  </si>
  <si>
    <t>87+745+264</t>
  </si>
  <si>
    <t>87+745+420</t>
  </si>
  <si>
    <t>Distance from the HC to the north access point (AP1)</t>
  </si>
  <si>
    <t>Total copper cable length from HC to the AP</t>
  </si>
  <si>
    <t>87+745+540 =</t>
  </si>
  <si>
    <t>Distance from the HC to the central access point (AP2)</t>
  </si>
  <si>
    <t>87+745+182 =</t>
  </si>
  <si>
    <t>Fibre cable lengths</t>
  </si>
  <si>
    <t>Copper cable lengths</t>
  </si>
  <si>
    <t>Total copper cable length for outlets in room D.0.1</t>
  </si>
  <si>
    <t>Total copper cable length for outlets in room D.0.2</t>
  </si>
  <si>
    <t>Total copper cable length for outlets in room D.0.4</t>
  </si>
  <si>
    <t>Total copper cable length for outlets in room D.0.5</t>
  </si>
  <si>
    <t>Total copper cable length for outlets in room D.0.6</t>
  </si>
  <si>
    <t>Total copper cable length for outlets in room D.0.7</t>
  </si>
  <si>
    <t>Total copper cable length for outlets in room D.0.8</t>
  </si>
  <si>
    <t>Total copper cable length for outlets in room D.0.9</t>
  </si>
  <si>
    <t>Total copper cable length for outlets in room D.0.10</t>
  </si>
  <si>
    <t>Total copper cable length for outlets in room D.0.11</t>
  </si>
  <si>
    <t>Total copper cable length for outlets in room D.0.12</t>
  </si>
  <si>
    <t>Total copper cable length for outlets in room D.0.13</t>
  </si>
  <si>
    <t>Total copper cable length for outlets in room D.0.14</t>
  </si>
  <si>
    <t>IC to HC</t>
  </si>
  <si>
    <t>Outside to IC =</t>
  </si>
  <si>
    <t>80 + 15</t>
  </si>
  <si>
    <t>px -&gt;</t>
  </si>
  <si>
    <t>IC to ceiling cable passageway =</t>
  </si>
  <si>
    <t>15 + 110</t>
  </si>
  <si>
    <t>Scale</t>
  </si>
  <si>
    <t>Ground Floor</t>
  </si>
  <si>
    <t>Total copper cable length on the ground floor =</t>
  </si>
  <si>
    <t>Total Fibre cable length on the ground floor (sum of all cables * 2)=</t>
  </si>
  <si>
    <t>First Floor</t>
  </si>
  <si>
    <t xml:space="preserve">we add 4,7m (2,5m + 2,2m) meters to account for the distance from the HC to the dropped ceiling and from the dropped ceiling to the outlet located above 30 cm </t>
  </si>
  <si>
    <t>above the floor in accordance to the NBR5410 norm.</t>
  </si>
  <si>
    <t>Distance from the HC to room D.1.3</t>
  </si>
  <si>
    <t>Distance from the HC to room D.1.5</t>
  </si>
  <si>
    <t>Distance from the HC to room D.1.7</t>
  </si>
  <si>
    <t>Distance from the HC to room D.1.10</t>
  </si>
  <si>
    <t>Distance from the HC to room D.1.12</t>
  </si>
  <si>
    <t>678+286+500</t>
  </si>
  <si>
    <t>678+286+500+314=</t>
  </si>
  <si>
    <t>678+286+500+153=</t>
  </si>
  <si>
    <t>678+286+500+307=</t>
  </si>
  <si>
    <t>142+200=</t>
  </si>
  <si>
    <t>In meters =</t>
  </si>
  <si>
    <t>142+264=</t>
  </si>
  <si>
    <t>142+209=</t>
  </si>
  <si>
    <t>60 =</t>
  </si>
  <si>
    <t>48=</t>
  </si>
  <si>
    <t>60=</t>
  </si>
  <si>
    <t>Average distance from the HC to na outlet in room D.1.3</t>
  </si>
  <si>
    <t>Number of outlets in room D.1.3 =</t>
  </si>
  <si>
    <t>Total copper cable length for outlets in room D.1.3</t>
  </si>
  <si>
    <t>Average distance from the HC to na outlet in room D.1.5</t>
  </si>
  <si>
    <t>Number of outlets in room D.1.5 =</t>
  </si>
  <si>
    <t>Total copper cable length for outlets in room D.1.5</t>
  </si>
  <si>
    <t>Average distance from the HC to na outlet in room D.1.7</t>
  </si>
  <si>
    <t>Number of outlets in room D.1.7 =</t>
  </si>
  <si>
    <t>Total copper cable length for outlets in room D.1.7</t>
  </si>
  <si>
    <t>Average distance from the HC to na outlet in room D.1.10</t>
  </si>
  <si>
    <t>Number of outlets in room D.1.10 =</t>
  </si>
  <si>
    <t>Total copper cable length for outlets in room D.1.10</t>
  </si>
  <si>
    <t>Total copper cable length for outlets in room D.1.12</t>
  </si>
  <si>
    <t>Number of outlets in room D.1.12 =</t>
  </si>
  <si>
    <t>Average distance from the HC to na outlet in room D.1.12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</si>
  <si>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all copper cables on the first floor run in the space above the dropped ceiling (2,5m), therefore in addition to the distance between the HC and the outlet,</t>
    </r>
  </si>
  <si>
    <t>Distance from the HC to room D.1.2</t>
  </si>
  <si>
    <t>Distance from the HC to room D.1.4</t>
  </si>
  <si>
    <t>Distance from the HC to room D.1.6</t>
  </si>
  <si>
    <t>Distance from the HC to room D.1.9</t>
  </si>
  <si>
    <t>Distance from the HC to room D.1.11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</si>
</sst>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3" fillId="0" borderId="0" xfId="0" applyFont="1"/>
    <xf numFmtId="0" fontId="0" fillId="8" borderId="0" xfId="0" applyFill="1"/>
    <xf numFmtId="0" fontId="2" fillId="0" borderId="0" xfId="0" applyFont="1" applyAlignment="1">
      <alignment horizontal="right"/>
    </xf>
    <xf numFmtId="0" fontId="4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opLeftCell="A14" zoomScale="84" zoomScaleNormal="104" workbookViewId="0">
      <selection activeCell="A41" sqref="A41:B41"/>
    </sheetView>
  </sheetViews>
  <sheetFormatPr defaultRowHeight="14.5" x14ac:dyDescent="0.35"/>
  <sheetData>
    <row r="1" spans="1:9" ht="31" x14ac:dyDescent="0.7">
      <c r="A1" s="25" t="s">
        <v>0</v>
      </c>
    </row>
    <row r="2" spans="1:9" ht="18.5" x14ac:dyDescent="0.45">
      <c r="A2" s="27" t="s">
        <v>104</v>
      </c>
    </row>
    <row r="3" spans="1:9" x14ac:dyDescent="0.35">
      <c r="A3">
        <v>1283</v>
      </c>
      <c r="B3" t="s">
        <v>5</v>
      </c>
    </row>
    <row r="4" spans="1:9" ht="15" thickBot="1" x14ac:dyDescent="0.4"/>
    <row r="5" spans="1:9" ht="24" thickBot="1" x14ac:dyDescent="0.6">
      <c r="A5" s="28" t="s">
        <v>105</v>
      </c>
      <c r="B5" s="29"/>
      <c r="C5" s="30"/>
    </row>
    <row r="6" spans="1:9" ht="15" thickBot="1" x14ac:dyDescent="0.4"/>
    <row r="7" spans="1:9" ht="15" thickBot="1" x14ac:dyDescent="0.4">
      <c r="A7" s="4" t="s">
        <v>83</v>
      </c>
      <c r="B7" s="5"/>
      <c r="C7" s="6"/>
    </row>
    <row r="9" spans="1:9" x14ac:dyDescent="0.35">
      <c r="A9" t="s">
        <v>99</v>
      </c>
      <c r="C9" t="s">
        <v>100</v>
      </c>
      <c r="D9">
        <f>95</f>
        <v>95</v>
      </c>
      <c r="E9" t="s">
        <v>101</v>
      </c>
      <c r="F9">
        <f>ROUND((D9*30)/A$3,2)</f>
        <v>2.2200000000000002</v>
      </c>
      <c r="G9" t="s">
        <v>4</v>
      </c>
    </row>
    <row r="10" spans="1:9" x14ac:dyDescent="0.35">
      <c r="A10" t="s">
        <v>98</v>
      </c>
      <c r="B10">
        <v>0.5</v>
      </c>
      <c r="C10" t="s">
        <v>4</v>
      </c>
    </row>
    <row r="11" spans="1:9" x14ac:dyDescent="0.35">
      <c r="A11" t="s">
        <v>102</v>
      </c>
      <c r="D11" t="s">
        <v>103</v>
      </c>
      <c r="E11">
        <f>125</f>
        <v>125</v>
      </c>
      <c r="F11" t="s">
        <v>101</v>
      </c>
      <c r="G11">
        <f>ROUND((E11*30)/A$3,2)</f>
        <v>2.92</v>
      </c>
      <c r="H11" t="s">
        <v>4</v>
      </c>
    </row>
    <row r="13" spans="1:9" x14ac:dyDescent="0.35">
      <c r="A13" s="26" t="s">
        <v>107</v>
      </c>
      <c r="B13" s="26"/>
      <c r="C13" s="26"/>
      <c r="D13" s="26"/>
      <c r="E13" s="26"/>
      <c r="F13" s="26"/>
      <c r="G13" s="26"/>
      <c r="H13" s="26">
        <f>(F9+B10+G11)*2</f>
        <v>11.280000000000001</v>
      </c>
      <c r="I13" s="26" t="s">
        <v>4</v>
      </c>
    </row>
    <row r="14" spans="1:9" ht="15" thickBot="1" x14ac:dyDescent="0.4"/>
    <row r="15" spans="1:9" ht="15" thickBot="1" x14ac:dyDescent="0.4">
      <c r="A15" s="4" t="s">
        <v>84</v>
      </c>
      <c r="B15" s="5"/>
      <c r="C15" s="6"/>
    </row>
    <row r="17" spans="1:27" x14ac:dyDescent="0.35">
      <c r="A17" s="26" t="s">
        <v>106</v>
      </c>
      <c r="B17" s="26"/>
      <c r="C17" s="26"/>
      <c r="D17" s="26"/>
      <c r="E17" s="26"/>
      <c r="F17" s="26">
        <f>A41+H41+O41+V41+A66+H66+O66+V66+A90+H90+O90+V90+A114+H114+O100+V100</f>
        <v>3332.9900000000007</v>
      </c>
      <c r="G17" s="26" t="s">
        <v>4</v>
      </c>
    </row>
    <row r="18" spans="1:27" ht="15" thickBot="1" x14ac:dyDescent="0.4"/>
    <row r="19" spans="1:27" x14ac:dyDescent="0.35">
      <c r="A19" s="7" t="s">
        <v>9</v>
      </c>
      <c r="B19" s="8"/>
      <c r="C19" s="8"/>
      <c r="D19" s="8"/>
      <c r="E19" s="8"/>
      <c r="F19" s="9"/>
      <c r="H19" s="7" t="s">
        <v>16</v>
      </c>
      <c r="I19" s="8"/>
      <c r="J19" s="8"/>
      <c r="K19" s="8"/>
      <c r="L19" s="8"/>
      <c r="M19" s="9"/>
      <c r="O19" s="7" t="s">
        <v>19</v>
      </c>
      <c r="P19" s="8"/>
      <c r="Q19" s="8"/>
      <c r="R19" s="8"/>
      <c r="S19" s="8"/>
      <c r="T19" s="9"/>
      <c r="V19" s="10" t="s">
        <v>27</v>
      </c>
      <c r="W19" s="11"/>
      <c r="X19" s="11"/>
      <c r="Y19" s="11"/>
      <c r="Z19" s="11"/>
      <c r="AA19" s="12"/>
    </row>
    <row r="20" spans="1:27" x14ac:dyDescent="0.35">
      <c r="A20" s="1"/>
      <c r="B20" s="2"/>
      <c r="C20" s="2"/>
      <c r="D20" s="2"/>
      <c r="E20" s="2"/>
      <c r="F20" s="3"/>
      <c r="H20" s="1"/>
      <c r="I20" s="2"/>
      <c r="J20" s="2"/>
      <c r="K20" s="2"/>
      <c r="L20" s="2"/>
      <c r="M20" s="3"/>
      <c r="O20" s="1"/>
      <c r="P20" s="2"/>
      <c r="Q20" s="2"/>
      <c r="R20" s="2"/>
      <c r="S20" s="2"/>
      <c r="T20" s="3"/>
      <c r="V20" s="1"/>
      <c r="W20" s="2"/>
      <c r="X20" s="2"/>
      <c r="Y20" s="2"/>
      <c r="Z20" s="2"/>
      <c r="AA20" s="3"/>
    </row>
    <row r="21" spans="1:27" x14ac:dyDescent="0.35">
      <c r="A21" s="1" t="s">
        <v>8</v>
      </c>
      <c r="B21" s="2"/>
      <c r="C21" s="2"/>
      <c r="D21" s="2"/>
      <c r="E21" s="2"/>
      <c r="F21" s="3"/>
      <c r="H21" s="1" t="s">
        <v>8</v>
      </c>
      <c r="I21" s="2"/>
      <c r="J21" s="2"/>
      <c r="K21" s="2"/>
      <c r="L21" s="2"/>
      <c r="M21" s="3"/>
      <c r="O21" s="1" t="s">
        <v>8</v>
      </c>
      <c r="P21" s="2"/>
      <c r="Q21" s="2"/>
      <c r="R21" s="2"/>
      <c r="S21" s="2"/>
      <c r="T21" s="3"/>
      <c r="V21" s="1" t="s">
        <v>8</v>
      </c>
      <c r="W21" s="2"/>
      <c r="X21" s="2"/>
      <c r="Y21" s="2"/>
      <c r="Z21" s="2"/>
      <c r="AA21" s="3"/>
    </row>
    <row r="22" spans="1:27" x14ac:dyDescent="0.35">
      <c r="A22" s="1" t="s">
        <v>1</v>
      </c>
      <c r="B22" s="2"/>
      <c r="C22" s="2">
        <f>87+745+698+370</f>
        <v>1900</v>
      </c>
      <c r="D22" s="2" t="s">
        <v>2</v>
      </c>
      <c r="E22" s="2"/>
      <c r="F22" s="3"/>
      <c r="H22" s="1" t="s">
        <v>17</v>
      </c>
      <c r="I22" s="2"/>
      <c r="J22" s="2">
        <f>87+745+698</f>
        <v>1530</v>
      </c>
      <c r="K22" s="2" t="s">
        <v>2</v>
      </c>
      <c r="L22" s="2"/>
      <c r="M22" s="3"/>
      <c r="O22" s="1" t="s">
        <v>20</v>
      </c>
      <c r="P22" s="2"/>
      <c r="Q22" s="2">
        <f>87+745+698+26</f>
        <v>1556</v>
      </c>
      <c r="R22" s="2" t="s">
        <v>2</v>
      </c>
      <c r="S22" s="2"/>
      <c r="T22" s="3"/>
      <c r="V22" s="1" t="s">
        <v>31</v>
      </c>
      <c r="W22" s="2"/>
      <c r="X22" s="2">
        <f>87+745+509+208</f>
        <v>1549</v>
      </c>
      <c r="Y22" s="2" t="s">
        <v>2</v>
      </c>
      <c r="Z22" s="2"/>
      <c r="AA22" s="3"/>
    </row>
    <row r="23" spans="1:27" x14ac:dyDescent="0.35">
      <c r="A23" s="1"/>
      <c r="B23" s="2"/>
      <c r="C23" s="2"/>
      <c r="D23" s="2"/>
      <c r="E23" s="2"/>
      <c r="F23" s="3"/>
      <c r="H23" s="1"/>
      <c r="I23" s="2"/>
      <c r="J23" s="2"/>
      <c r="K23" s="2"/>
      <c r="L23" s="2"/>
      <c r="M23" s="3"/>
      <c r="O23" s="1"/>
      <c r="P23" s="2"/>
      <c r="Q23" s="2"/>
      <c r="R23" s="2"/>
      <c r="S23" s="2"/>
      <c r="T23" s="3"/>
      <c r="V23" s="1"/>
      <c r="W23" s="2"/>
      <c r="X23" s="2"/>
      <c r="Y23" s="2"/>
      <c r="Z23" s="2"/>
      <c r="AA23" s="3"/>
    </row>
    <row r="24" spans="1:27" x14ac:dyDescent="0.35">
      <c r="A24" s="1" t="s">
        <v>10</v>
      </c>
      <c r="B24" s="2"/>
      <c r="C24" s="2"/>
      <c r="D24" s="2"/>
      <c r="E24" s="2"/>
      <c r="F24" s="3"/>
      <c r="H24" s="1" t="s">
        <v>10</v>
      </c>
      <c r="I24" s="2"/>
      <c r="J24" s="2"/>
      <c r="K24" s="2"/>
      <c r="L24" s="2"/>
      <c r="M24" s="3"/>
      <c r="O24" s="1" t="s">
        <v>10</v>
      </c>
      <c r="P24" s="2"/>
      <c r="Q24" s="2"/>
      <c r="R24" s="2"/>
      <c r="S24" s="2"/>
      <c r="T24" s="3"/>
      <c r="V24" s="1" t="s">
        <v>10</v>
      </c>
      <c r="W24" s="2"/>
      <c r="X24" s="2"/>
      <c r="Y24" s="2"/>
      <c r="Z24" s="2"/>
      <c r="AA24" s="3"/>
    </row>
    <row r="25" spans="1:27" x14ac:dyDescent="0.35">
      <c r="A25" s="1">
        <f>ROUND((C22*30)/A$3,2)</f>
        <v>44.43</v>
      </c>
      <c r="B25" s="2" t="s">
        <v>4</v>
      </c>
      <c r="C25" s="2"/>
      <c r="D25" s="2"/>
      <c r="E25" s="2"/>
      <c r="F25" s="3"/>
      <c r="H25" s="1">
        <f>ROUND((J22*30)/A$3,2)</f>
        <v>35.78</v>
      </c>
      <c r="I25" s="2" t="s">
        <v>4</v>
      </c>
      <c r="J25" s="2"/>
      <c r="K25" s="2"/>
      <c r="L25" s="2"/>
      <c r="M25" s="3"/>
      <c r="O25" s="1">
        <f>ROUND((Q22*30)/A$3,2)</f>
        <v>36.380000000000003</v>
      </c>
      <c r="P25" s="2" t="s">
        <v>4</v>
      </c>
      <c r="Q25" s="2"/>
      <c r="R25" s="2"/>
      <c r="S25" s="2"/>
      <c r="T25" s="3"/>
      <c r="V25" s="1">
        <f>ROUND((X22*30)/A$3,2)</f>
        <v>36.22</v>
      </c>
      <c r="W25" s="2" t="s">
        <v>4</v>
      </c>
      <c r="X25" s="2"/>
      <c r="Y25" s="2"/>
      <c r="Z25" s="2"/>
      <c r="AA25" s="3"/>
    </row>
    <row r="26" spans="1:27" x14ac:dyDescent="0.35">
      <c r="A26" s="1" t="s">
        <v>6</v>
      </c>
      <c r="B26" s="2"/>
      <c r="C26" s="2"/>
      <c r="D26" s="2"/>
      <c r="E26" s="2"/>
      <c r="F26" s="3"/>
      <c r="H26" s="1" t="s">
        <v>6</v>
      </c>
      <c r="I26" s="2"/>
      <c r="J26" s="2"/>
      <c r="K26" s="2"/>
      <c r="L26" s="2"/>
      <c r="M26" s="3"/>
      <c r="O26" s="1" t="s">
        <v>6</v>
      </c>
      <c r="P26" s="2"/>
      <c r="Q26" s="2"/>
      <c r="R26" s="2"/>
      <c r="S26" s="2"/>
      <c r="T26" s="3"/>
      <c r="V26" s="1" t="s">
        <v>6</v>
      </c>
      <c r="W26" s="2"/>
      <c r="X26" s="2"/>
      <c r="Y26" s="2"/>
      <c r="Z26" s="2"/>
      <c r="AA26" s="3"/>
    </row>
    <row r="27" spans="1:27" x14ac:dyDescent="0.35">
      <c r="A27" s="1" t="s">
        <v>11</v>
      </c>
      <c r="B27" s="2"/>
      <c r="C27" s="2"/>
      <c r="D27" s="2"/>
      <c r="E27" s="2"/>
      <c r="F27" s="3"/>
      <c r="H27" s="1" t="s">
        <v>11</v>
      </c>
      <c r="I27" s="2"/>
      <c r="J27" s="2"/>
      <c r="K27" s="2"/>
      <c r="L27" s="2"/>
      <c r="M27" s="3"/>
      <c r="O27" s="1" t="s">
        <v>11</v>
      </c>
      <c r="P27" s="2"/>
      <c r="Q27" s="2"/>
      <c r="R27" s="2"/>
      <c r="S27" s="2"/>
      <c r="T27" s="3"/>
      <c r="V27" s="1" t="s">
        <v>11</v>
      </c>
      <c r="W27" s="2"/>
      <c r="X27" s="2"/>
      <c r="Y27" s="2"/>
      <c r="Z27" s="2"/>
      <c r="AA27" s="3"/>
    </row>
    <row r="28" spans="1:27" x14ac:dyDescent="0.35">
      <c r="A28" s="1" t="s">
        <v>3</v>
      </c>
      <c r="B28" s="2"/>
      <c r="C28" s="2">
        <f>383+35</f>
        <v>418</v>
      </c>
      <c r="D28" s="2" t="s">
        <v>2</v>
      </c>
      <c r="E28" s="2"/>
      <c r="F28" s="3"/>
      <c r="H28" s="1" t="s">
        <v>18</v>
      </c>
      <c r="I28" s="2"/>
      <c r="J28" s="2">
        <f>368+35</f>
        <v>403</v>
      </c>
      <c r="K28" s="2" t="s">
        <v>2</v>
      </c>
      <c r="L28" s="2"/>
      <c r="M28" s="3"/>
      <c r="O28" s="1" t="s">
        <v>21</v>
      </c>
      <c r="P28" s="2"/>
      <c r="Q28" s="2">
        <f>482+344+192</f>
        <v>1018</v>
      </c>
      <c r="R28" s="2" t="s">
        <v>2</v>
      </c>
      <c r="S28" s="2"/>
      <c r="T28" s="3"/>
      <c r="V28" s="1" t="s">
        <v>32</v>
      </c>
      <c r="W28" s="2"/>
      <c r="X28" s="2">
        <f>142+192</f>
        <v>334</v>
      </c>
      <c r="Y28" s="2" t="s">
        <v>2</v>
      </c>
      <c r="Z28" s="2"/>
      <c r="AA28" s="3"/>
    </row>
    <row r="29" spans="1:27" x14ac:dyDescent="0.35">
      <c r="A29" s="1" t="s">
        <v>12</v>
      </c>
      <c r="B29" s="2"/>
      <c r="C29" s="2">
        <f>ROUND((C28*30)/A$3,2)</f>
        <v>9.77</v>
      </c>
      <c r="D29" s="2" t="s">
        <v>4</v>
      </c>
      <c r="E29" s="2"/>
      <c r="F29" s="3"/>
      <c r="H29" s="1" t="s">
        <v>12</v>
      </c>
      <c r="I29" s="2"/>
      <c r="J29" s="2">
        <f>ROUND((J28*30)/A$3,2)</f>
        <v>9.42</v>
      </c>
      <c r="K29" s="2" t="s">
        <v>4</v>
      </c>
      <c r="L29" s="2"/>
      <c r="M29" s="3"/>
      <c r="O29" s="1" t="s">
        <v>12</v>
      </c>
      <c r="P29" s="2"/>
      <c r="Q29" s="2">
        <f>ROUND((Q28*30)/A$3,2)</f>
        <v>23.8</v>
      </c>
      <c r="R29" s="2" t="s">
        <v>4</v>
      </c>
      <c r="S29" s="2"/>
      <c r="T29" s="3"/>
      <c r="V29" s="1" t="s">
        <v>12</v>
      </c>
      <c r="W29" s="2"/>
      <c r="X29" s="2">
        <f>ROUND((X28*30)/A$3,2)</f>
        <v>7.81</v>
      </c>
      <c r="Y29" s="2" t="s">
        <v>4</v>
      </c>
      <c r="Z29" s="2"/>
      <c r="AA29" s="3"/>
    </row>
    <row r="30" spans="1:27" x14ac:dyDescent="0.35">
      <c r="A30" s="1"/>
      <c r="B30" s="2"/>
      <c r="C30" s="2"/>
      <c r="D30" s="2"/>
      <c r="E30" s="2"/>
      <c r="F30" s="3"/>
      <c r="H30" s="1"/>
      <c r="I30" s="2"/>
      <c r="J30" s="2"/>
      <c r="K30" s="2"/>
      <c r="L30" s="2"/>
      <c r="M30" s="3"/>
      <c r="O30" s="1"/>
      <c r="P30" s="2"/>
      <c r="Q30" s="2"/>
      <c r="R30" s="2"/>
      <c r="S30" s="2"/>
      <c r="T30" s="3"/>
      <c r="V30" s="1"/>
      <c r="W30" s="2"/>
      <c r="X30" s="2"/>
      <c r="Y30" s="2"/>
      <c r="Z30" s="2"/>
      <c r="AA30" s="3"/>
    </row>
    <row r="31" spans="1:27" x14ac:dyDescent="0.35">
      <c r="A31" s="1" t="s">
        <v>7</v>
      </c>
      <c r="B31" s="2"/>
      <c r="C31" s="2"/>
      <c r="D31" s="2"/>
      <c r="E31" s="2"/>
      <c r="F31" s="3"/>
      <c r="H31" s="1" t="s">
        <v>7</v>
      </c>
      <c r="I31" s="2"/>
      <c r="J31" s="2"/>
      <c r="K31" s="2"/>
      <c r="L31" s="2"/>
      <c r="M31" s="3"/>
      <c r="O31" s="1" t="s">
        <v>7</v>
      </c>
      <c r="P31" s="2"/>
      <c r="Q31" s="2"/>
      <c r="R31" s="2"/>
      <c r="S31" s="2"/>
      <c r="T31" s="3"/>
      <c r="V31" s="1" t="s">
        <v>7</v>
      </c>
      <c r="W31" s="2"/>
      <c r="X31" s="2"/>
      <c r="Y31" s="2"/>
      <c r="Z31" s="2"/>
      <c r="AA31" s="3"/>
    </row>
    <row r="32" spans="1:27" x14ac:dyDescent="0.35">
      <c r="A32" s="1" t="s">
        <v>11</v>
      </c>
      <c r="B32" s="2"/>
      <c r="C32" s="2"/>
      <c r="D32" s="2"/>
      <c r="E32" s="2"/>
      <c r="F32" s="3"/>
      <c r="H32" s="1" t="s">
        <v>11</v>
      </c>
      <c r="I32" s="2"/>
      <c r="J32" s="2"/>
      <c r="K32" s="2"/>
      <c r="L32" s="2"/>
      <c r="M32" s="3"/>
      <c r="O32" s="1" t="s">
        <v>11</v>
      </c>
      <c r="P32" s="2"/>
      <c r="Q32" s="2"/>
      <c r="R32" s="2"/>
      <c r="S32" s="2"/>
      <c r="T32" s="3"/>
      <c r="V32" s="1" t="s">
        <v>11</v>
      </c>
      <c r="W32" s="2"/>
      <c r="X32" s="2"/>
      <c r="Y32" s="2"/>
      <c r="Z32" s="2"/>
      <c r="AA32" s="3"/>
    </row>
    <row r="33" spans="1:27" x14ac:dyDescent="0.35">
      <c r="A33" s="1" t="s">
        <v>13</v>
      </c>
      <c r="B33" s="2"/>
      <c r="C33" s="2">
        <v>24</v>
      </c>
      <c r="D33" s="2" t="s">
        <v>2</v>
      </c>
      <c r="E33" s="2"/>
      <c r="F33" s="3"/>
      <c r="H33" s="1" t="s">
        <v>13</v>
      </c>
      <c r="I33" s="2"/>
      <c r="J33" s="2">
        <v>24</v>
      </c>
      <c r="K33" s="2" t="s">
        <v>2</v>
      </c>
      <c r="L33" s="2"/>
      <c r="M33" s="3"/>
      <c r="O33" s="1" t="s">
        <v>24</v>
      </c>
      <c r="P33" s="2"/>
      <c r="Q33" s="2">
        <v>35</v>
      </c>
      <c r="R33" s="2" t="s">
        <v>2</v>
      </c>
      <c r="S33" s="2"/>
      <c r="T33" s="3"/>
      <c r="V33" s="1" t="s">
        <v>33</v>
      </c>
      <c r="W33" s="2"/>
      <c r="X33" s="2">
        <v>20</v>
      </c>
      <c r="Y33" s="2" t="s">
        <v>2</v>
      </c>
      <c r="Z33" s="2"/>
      <c r="AA33" s="3"/>
    </row>
    <row r="34" spans="1:27" x14ac:dyDescent="0.35">
      <c r="A34" s="1" t="s">
        <v>12</v>
      </c>
      <c r="B34" s="2"/>
      <c r="C34" s="2">
        <f>ROUND((C33*30)/A$3,2)</f>
        <v>0.56000000000000005</v>
      </c>
      <c r="D34" s="2" t="s">
        <v>4</v>
      </c>
      <c r="E34" s="2"/>
      <c r="F34" s="3"/>
      <c r="H34" s="1" t="s">
        <v>12</v>
      </c>
      <c r="I34" s="2"/>
      <c r="J34" s="2">
        <f>ROUND((J33*30)/A$3,2)</f>
        <v>0.56000000000000005</v>
      </c>
      <c r="K34" s="2" t="s">
        <v>4</v>
      </c>
      <c r="L34" s="2"/>
      <c r="M34" s="3"/>
      <c r="O34" s="1" t="s">
        <v>12</v>
      </c>
      <c r="P34" s="2"/>
      <c r="Q34" s="2">
        <f>ROUND((Q33*30)/A$3,2)</f>
        <v>0.82</v>
      </c>
      <c r="R34" s="2" t="s">
        <v>4</v>
      </c>
      <c r="S34" s="2"/>
      <c r="T34" s="3"/>
      <c r="V34" s="1" t="s">
        <v>12</v>
      </c>
      <c r="W34" s="2"/>
      <c r="X34" s="2">
        <f>ROUND((X33*30)/A$3,2)</f>
        <v>0.47</v>
      </c>
      <c r="Y34" s="2" t="s">
        <v>4</v>
      </c>
      <c r="Z34" s="2"/>
      <c r="AA34" s="3"/>
    </row>
    <row r="35" spans="1:27" x14ac:dyDescent="0.35">
      <c r="A35" s="1"/>
      <c r="B35" s="2"/>
      <c r="C35" s="2"/>
      <c r="D35" s="2"/>
      <c r="E35" s="2"/>
      <c r="F35" s="3"/>
      <c r="H35" s="1"/>
      <c r="I35" s="2"/>
      <c r="J35" s="2"/>
      <c r="K35" s="2"/>
      <c r="L35" s="2"/>
      <c r="M35" s="3"/>
      <c r="O35" s="1"/>
      <c r="P35" s="2"/>
      <c r="Q35" s="2"/>
      <c r="R35" s="2"/>
      <c r="S35" s="2"/>
      <c r="T35" s="3"/>
      <c r="V35" s="1"/>
      <c r="W35" s="2"/>
      <c r="X35" s="2"/>
      <c r="Y35" s="2"/>
      <c r="Z35" s="2"/>
      <c r="AA35" s="3"/>
    </row>
    <row r="36" spans="1:27" x14ac:dyDescent="0.35">
      <c r="A36" s="1" t="s">
        <v>14</v>
      </c>
      <c r="B36" s="2"/>
      <c r="C36" s="2"/>
      <c r="D36" s="2"/>
      <c r="E36" s="2"/>
      <c r="F36" s="3"/>
      <c r="H36" s="1" t="s">
        <v>23</v>
      </c>
      <c r="I36" s="2"/>
      <c r="J36" s="2"/>
      <c r="K36" s="2"/>
      <c r="L36" s="2"/>
      <c r="M36" s="3"/>
      <c r="O36" s="1" t="s">
        <v>22</v>
      </c>
      <c r="P36" s="2"/>
      <c r="Q36" s="2"/>
      <c r="R36" s="2"/>
      <c r="S36" s="2"/>
      <c r="T36" s="3"/>
      <c r="V36" s="1" t="s">
        <v>28</v>
      </c>
      <c r="W36" s="2"/>
      <c r="X36" s="2"/>
      <c r="Y36" s="2"/>
      <c r="Z36" s="2"/>
      <c r="AA36" s="3"/>
    </row>
    <row r="37" spans="1:27" x14ac:dyDescent="0.35">
      <c r="A37" s="1">
        <f>A25+(C29+C34)/2</f>
        <v>49.594999999999999</v>
      </c>
      <c r="B37" s="2" t="s">
        <v>4</v>
      </c>
      <c r="C37" s="2"/>
      <c r="D37" s="2"/>
      <c r="E37" s="2"/>
      <c r="F37" s="3"/>
      <c r="H37" s="1">
        <f>H25+(J29+J34)/2</f>
        <v>40.770000000000003</v>
      </c>
      <c r="I37" s="2" t="s">
        <v>4</v>
      </c>
      <c r="J37" s="2"/>
      <c r="K37" s="2"/>
      <c r="L37" s="2"/>
      <c r="M37" s="3"/>
      <c r="O37" s="1">
        <f>O25+(Q29+Q34)/2</f>
        <v>48.690000000000005</v>
      </c>
      <c r="P37" s="2" t="s">
        <v>4</v>
      </c>
      <c r="Q37" s="2"/>
      <c r="R37" s="2"/>
      <c r="S37" s="2"/>
      <c r="T37" s="3"/>
      <c r="V37" s="1">
        <f>V25+(X29+X34)/2</f>
        <v>40.36</v>
      </c>
      <c r="W37" s="2" t="s">
        <v>4</v>
      </c>
      <c r="X37" s="2"/>
      <c r="Y37" s="2"/>
      <c r="Z37" s="2"/>
      <c r="AA37" s="3"/>
    </row>
    <row r="38" spans="1:27" x14ac:dyDescent="0.35">
      <c r="A38" s="1" t="s">
        <v>15</v>
      </c>
      <c r="B38" s="2"/>
      <c r="C38" s="2"/>
      <c r="D38" s="2"/>
      <c r="E38" s="2">
        <v>6</v>
      </c>
      <c r="F38" s="3"/>
      <c r="H38" s="1" t="s">
        <v>25</v>
      </c>
      <c r="I38" s="2"/>
      <c r="J38" s="2"/>
      <c r="K38" s="2"/>
      <c r="L38" s="2">
        <v>6</v>
      </c>
      <c r="M38" s="3"/>
      <c r="O38" s="1" t="s">
        <v>26</v>
      </c>
      <c r="P38" s="2"/>
      <c r="Q38" s="2"/>
      <c r="R38" s="2"/>
      <c r="S38" s="2">
        <v>10</v>
      </c>
      <c r="T38" s="3"/>
      <c r="V38" s="1" t="s">
        <v>29</v>
      </c>
      <c r="W38" s="2"/>
      <c r="X38" s="2"/>
      <c r="Y38" s="2"/>
      <c r="Z38" s="2">
        <v>6</v>
      </c>
      <c r="AA38" s="3"/>
    </row>
    <row r="39" spans="1:27" x14ac:dyDescent="0.35">
      <c r="A39" s="1"/>
      <c r="B39" s="2"/>
      <c r="C39" s="2"/>
      <c r="D39" s="2"/>
      <c r="E39" s="2"/>
      <c r="F39" s="3"/>
      <c r="H39" s="1"/>
      <c r="I39" s="2"/>
      <c r="J39" s="2"/>
      <c r="K39" s="2"/>
      <c r="L39" s="2"/>
      <c r="M39" s="3"/>
      <c r="O39" s="1"/>
      <c r="P39" s="2"/>
      <c r="Q39" s="2"/>
      <c r="R39" s="2"/>
      <c r="S39" s="2"/>
      <c r="T39" s="3"/>
      <c r="V39" s="1"/>
      <c r="W39" s="2"/>
      <c r="X39" s="2"/>
      <c r="Y39" s="2"/>
      <c r="Z39" s="2"/>
      <c r="AA39" s="3"/>
    </row>
    <row r="40" spans="1:27" x14ac:dyDescent="0.35">
      <c r="A40" s="19" t="s">
        <v>85</v>
      </c>
      <c r="B40" s="20"/>
      <c r="C40" s="20"/>
      <c r="D40" s="20"/>
      <c r="E40" s="20"/>
      <c r="F40" s="21"/>
      <c r="H40" s="19" t="s">
        <v>86</v>
      </c>
      <c r="I40" s="20"/>
      <c r="J40" s="20"/>
      <c r="K40" s="20"/>
      <c r="L40" s="20"/>
      <c r="M40" s="21"/>
      <c r="O40" s="19" t="s">
        <v>86</v>
      </c>
      <c r="P40" s="20"/>
      <c r="Q40" s="20"/>
      <c r="R40" s="20"/>
      <c r="S40" s="20"/>
      <c r="T40" s="21"/>
      <c r="V40" s="19" t="s">
        <v>87</v>
      </c>
      <c r="W40" s="20"/>
      <c r="X40" s="20"/>
      <c r="Y40" s="20"/>
      <c r="Z40" s="20"/>
      <c r="AA40" s="21"/>
    </row>
    <row r="41" spans="1:27" ht="15" thickBot="1" x14ac:dyDescent="0.4">
      <c r="A41" s="22">
        <f>E38*A37</f>
        <v>297.57</v>
      </c>
      <c r="B41" s="23" t="s">
        <v>4</v>
      </c>
      <c r="C41" s="23"/>
      <c r="D41" s="23"/>
      <c r="E41" s="23"/>
      <c r="F41" s="24"/>
      <c r="H41" s="22">
        <f>L38*H37</f>
        <v>244.62</v>
      </c>
      <c r="I41" s="23" t="s">
        <v>4</v>
      </c>
      <c r="J41" s="23"/>
      <c r="K41" s="23"/>
      <c r="L41" s="23"/>
      <c r="M41" s="24"/>
      <c r="O41" s="22">
        <f>S38*O37</f>
        <v>486.90000000000003</v>
      </c>
      <c r="P41" s="23" t="s">
        <v>4</v>
      </c>
      <c r="Q41" s="23"/>
      <c r="R41" s="23"/>
      <c r="S41" s="23"/>
      <c r="T41" s="24"/>
      <c r="V41" s="22">
        <f>Z38*V37</f>
        <v>242.16</v>
      </c>
      <c r="W41" s="23" t="s">
        <v>4</v>
      </c>
      <c r="X41" s="23"/>
      <c r="Y41" s="23"/>
      <c r="Z41" s="23"/>
      <c r="AA41" s="24"/>
    </row>
    <row r="43" spans="1:27" ht="15" thickBot="1" x14ac:dyDescent="0.4"/>
    <row r="44" spans="1:27" x14ac:dyDescent="0.35">
      <c r="A44" s="10" t="s">
        <v>34</v>
      </c>
      <c r="B44" s="11"/>
      <c r="C44" s="11"/>
      <c r="D44" s="11"/>
      <c r="E44" s="11"/>
      <c r="F44" s="12"/>
      <c r="H44" s="10" t="s">
        <v>39</v>
      </c>
      <c r="I44" s="11"/>
      <c r="J44" s="11"/>
      <c r="K44" s="11"/>
      <c r="L44" s="11"/>
      <c r="M44" s="12"/>
      <c r="O44" s="10" t="s">
        <v>43</v>
      </c>
      <c r="P44" s="11"/>
      <c r="Q44" s="11"/>
      <c r="R44" s="11"/>
      <c r="S44" s="11"/>
      <c r="T44" s="12"/>
      <c r="V44" s="10" t="s">
        <v>47</v>
      </c>
      <c r="W44" s="11"/>
      <c r="X44" s="11"/>
      <c r="Y44" s="11"/>
      <c r="Z44" s="11"/>
      <c r="AA44" s="12"/>
    </row>
    <row r="45" spans="1:27" x14ac:dyDescent="0.35">
      <c r="A45" s="1"/>
      <c r="B45" s="2"/>
      <c r="C45" s="2"/>
      <c r="D45" s="2"/>
      <c r="E45" s="2"/>
      <c r="F45" s="3"/>
      <c r="H45" s="1"/>
      <c r="I45" s="2"/>
      <c r="J45" s="2"/>
      <c r="K45" s="2"/>
      <c r="L45" s="2"/>
      <c r="M45" s="3"/>
      <c r="O45" s="1"/>
      <c r="P45" s="2"/>
      <c r="Q45" s="2"/>
      <c r="R45" s="2"/>
      <c r="S45" s="2"/>
      <c r="T45" s="3"/>
      <c r="V45" s="1"/>
      <c r="W45" s="2"/>
      <c r="X45" s="2"/>
      <c r="Y45" s="2"/>
      <c r="Z45" s="2"/>
      <c r="AA45" s="3"/>
    </row>
    <row r="46" spans="1:27" x14ac:dyDescent="0.35">
      <c r="A46" s="1" t="s">
        <v>8</v>
      </c>
      <c r="B46" s="2"/>
      <c r="C46" s="2"/>
      <c r="D46" s="2"/>
      <c r="E46" s="2"/>
      <c r="F46" s="3"/>
      <c r="H46" s="1" t="s">
        <v>8</v>
      </c>
      <c r="I46" s="2"/>
      <c r="J46" s="2"/>
      <c r="K46" s="2"/>
      <c r="L46" s="2"/>
      <c r="M46" s="3"/>
      <c r="O46" s="1" t="s">
        <v>8</v>
      </c>
      <c r="P46" s="2"/>
      <c r="Q46" s="2"/>
      <c r="R46" s="2"/>
      <c r="S46" s="2"/>
      <c r="T46" s="3"/>
      <c r="V46" s="1" t="s">
        <v>8</v>
      </c>
      <c r="W46" s="2"/>
      <c r="X46" s="2"/>
      <c r="Y46" s="2"/>
      <c r="Z46" s="2"/>
      <c r="AA46" s="3"/>
    </row>
    <row r="47" spans="1:27" x14ac:dyDescent="0.35">
      <c r="A47" s="1" t="s">
        <v>36</v>
      </c>
      <c r="B47" s="2"/>
      <c r="C47" s="2">
        <f>87+745+509+48</f>
        <v>1389</v>
      </c>
      <c r="D47" s="2" t="s">
        <v>2</v>
      </c>
      <c r="E47" s="2"/>
      <c r="F47" s="3"/>
      <c r="H47" s="1" t="s">
        <v>30</v>
      </c>
      <c r="I47" s="2"/>
      <c r="J47" s="2">
        <f>87+745+509</f>
        <v>1341</v>
      </c>
      <c r="K47" s="2" t="s">
        <v>2</v>
      </c>
      <c r="L47" s="2"/>
      <c r="M47" s="3"/>
      <c r="O47" s="1" t="s">
        <v>42</v>
      </c>
      <c r="P47" s="2"/>
      <c r="Q47" s="2">
        <f>87+745+509+110</f>
        <v>1451</v>
      </c>
      <c r="R47" s="2" t="s">
        <v>2</v>
      </c>
      <c r="S47" s="2"/>
      <c r="T47" s="3"/>
      <c r="V47" s="1" t="s">
        <v>31</v>
      </c>
      <c r="W47" s="2"/>
      <c r="X47" s="2">
        <f>87+745+509+208</f>
        <v>1549</v>
      </c>
      <c r="Y47" s="2" t="s">
        <v>2</v>
      </c>
      <c r="Z47" s="2"/>
      <c r="AA47" s="3"/>
    </row>
    <row r="48" spans="1:27" x14ac:dyDescent="0.35">
      <c r="A48" s="1"/>
      <c r="B48" s="2"/>
      <c r="C48" s="2"/>
      <c r="D48" s="2"/>
      <c r="E48" s="2"/>
      <c r="F48" s="3"/>
      <c r="H48" s="1"/>
      <c r="I48" s="2"/>
      <c r="J48" s="2"/>
      <c r="K48" s="2"/>
      <c r="L48" s="2"/>
      <c r="M48" s="3"/>
      <c r="O48" s="1"/>
      <c r="P48" s="2"/>
      <c r="Q48" s="2"/>
      <c r="R48" s="2"/>
      <c r="S48" s="2"/>
      <c r="T48" s="3"/>
      <c r="V48" s="1"/>
      <c r="W48" s="2"/>
      <c r="X48" s="2"/>
      <c r="Y48" s="2"/>
      <c r="Z48" s="2"/>
      <c r="AA48" s="3"/>
    </row>
    <row r="49" spans="1:27" x14ac:dyDescent="0.35">
      <c r="A49" s="1" t="s">
        <v>10</v>
      </c>
      <c r="B49" s="2"/>
      <c r="C49" s="2"/>
      <c r="D49" s="2"/>
      <c r="E49" s="2"/>
      <c r="F49" s="3"/>
      <c r="H49" s="1" t="s">
        <v>10</v>
      </c>
      <c r="I49" s="2"/>
      <c r="J49" s="2"/>
      <c r="K49" s="2"/>
      <c r="L49" s="2"/>
      <c r="M49" s="3"/>
      <c r="O49" s="1" t="s">
        <v>10</v>
      </c>
      <c r="P49" s="2"/>
      <c r="Q49" s="2"/>
      <c r="R49" s="2"/>
      <c r="S49" s="2"/>
      <c r="T49" s="3"/>
      <c r="V49" s="1" t="s">
        <v>10</v>
      </c>
      <c r="W49" s="2"/>
      <c r="X49" s="2"/>
      <c r="Y49" s="2"/>
      <c r="Z49" s="2"/>
      <c r="AA49" s="3"/>
    </row>
    <row r="50" spans="1:27" x14ac:dyDescent="0.35">
      <c r="A50" s="1">
        <f>ROUND((C47*30)/A$3,2)</f>
        <v>32.479999999999997</v>
      </c>
      <c r="B50" s="2" t="s">
        <v>4</v>
      </c>
      <c r="C50" s="2"/>
      <c r="D50" s="2"/>
      <c r="E50" s="2"/>
      <c r="F50" s="3"/>
      <c r="H50" s="1">
        <f>ROUND((J47*30)/A$3,2)</f>
        <v>31.36</v>
      </c>
      <c r="I50" s="2" t="s">
        <v>4</v>
      </c>
      <c r="J50" s="2"/>
      <c r="K50" s="2"/>
      <c r="L50" s="2"/>
      <c r="M50" s="3"/>
      <c r="O50" s="1">
        <f>ROUND((Q47*30)/A$3,2)</f>
        <v>33.93</v>
      </c>
      <c r="P50" s="2" t="s">
        <v>4</v>
      </c>
      <c r="Q50" s="2"/>
      <c r="R50" s="2"/>
      <c r="S50" s="2"/>
      <c r="T50" s="3"/>
      <c r="V50" s="1">
        <f>ROUND((X47*30)/A$3,2)</f>
        <v>36.22</v>
      </c>
      <c r="W50" s="2" t="s">
        <v>4</v>
      </c>
      <c r="X50" s="2"/>
      <c r="Y50" s="2"/>
      <c r="Z50" s="2"/>
      <c r="AA50" s="3"/>
    </row>
    <row r="51" spans="1:27" x14ac:dyDescent="0.35">
      <c r="A51" s="1" t="s">
        <v>6</v>
      </c>
      <c r="B51" s="2"/>
      <c r="C51" s="2"/>
      <c r="D51" s="2"/>
      <c r="E51" s="2"/>
      <c r="F51" s="3"/>
      <c r="H51" s="1" t="s">
        <v>6</v>
      </c>
      <c r="I51" s="2"/>
      <c r="J51" s="2"/>
      <c r="K51" s="2"/>
      <c r="L51" s="2"/>
      <c r="M51" s="3"/>
      <c r="O51" s="1" t="s">
        <v>6</v>
      </c>
      <c r="P51" s="2"/>
      <c r="Q51" s="2"/>
      <c r="R51" s="2"/>
      <c r="S51" s="2"/>
      <c r="T51" s="3"/>
      <c r="V51" s="1" t="s">
        <v>6</v>
      </c>
      <c r="W51" s="2"/>
      <c r="X51" s="2"/>
      <c r="Y51" s="2"/>
      <c r="Z51" s="2"/>
      <c r="AA51" s="3"/>
    </row>
    <row r="52" spans="1:27" x14ac:dyDescent="0.35">
      <c r="A52" s="1" t="s">
        <v>11</v>
      </c>
      <c r="B52" s="2"/>
      <c r="C52" s="2"/>
      <c r="D52" s="2"/>
      <c r="E52" s="2"/>
      <c r="F52" s="3"/>
      <c r="H52" s="1" t="s">
        <v>11</v>
      </c>
      <c r="I52" s="2"/>
      <c r="J52" s="2"/>
      <c r="K52" s="2"/>
      <c r="L52" s="2"/>
      <c r="M52" s="3"/>
      <c r="O52" s="1" t="s">
        <v>11</v>
      </c>
      <c r="P52" s="2"/>
      <c r="Q52" s="2"/>
      <c r="R52" s="2"/>
      <c r="S52" s="2"/>
      <c r="T52" s="3"/>
      <c r="V52" s="1" t="s">
        <v>11</v>
      </c>
      <c r="W52" s="2"/>
      <c r="X52" s="2"/>
      <c r="Y52" s="2"/>
      <c r="Z52" s="2"/>
      <c r="AA52" s="3"/>
    </row>
    <row r="53" spans="1:27" x14ac:dyDescent="0.35">
      <c r="A53" s="1" t="s">
        <v>32</v>
      </c>
      <c r="B53" s="2"/>
      <c r="C53" s="2">
        <f>142+192</f>
        <v>334</v>
      </c>
      <c r="D53" s="2" t="s">
        <v>2</v>
      </c>
      <c r="E53" s="2"/>
      <c r="F53" s="3"/>
      <c r="H53" s="1" t="s">
        <v>46</v>
      </c>
      <c r="I53" s="2"/>
      <c r="J53" s="2">
        <f>96+192</f>
        <v>288</v>
      </c>
      <c r="K53" s="2" t="s">
        <v>2</v>
      </c>
      <c r="L53" s="2"/>
      <c r="M53" s="3"/>
      <c r="O53" s="1" t="s">
        <v>32</v>
      </c>
      <c r="P53" s="2"/>
      <c r="Q53" s="2">
        <f>142+192</f>
        <v>334</v>
      </c>
      <c r="R53" s="2" t="s">
        <v>2</v>
      </c>
      <c r="S53" s="2"/>
      <c r="T53" s="3"/>
      <c r="V53" s="1" t="s">
        <v>32</v>
      </c>
      <c r="W53" s="2"/>
      <c r="X53" s="2">
        <f>142+192</f>
        <v>334</v>
      </c>
      <c r="Y53" s="2" t="s">
        <v>2</v>
      </c>
      <c r="Z53" s="2"/>
      <c r="AA53" s="3"/>
    </row>
    <row r="54" spans="1:27" x14ac:dyDescent="0.35">
      <c r="A54" s="1" t="s">
        <v>12</v>
      </c>
      <c r="B54" s="2"/>
      <c r="C54" s="2">
        <f>ROUND((C53*30)/A$3,2)</f>
        <v>7.81</v>
      </c>
      <c r="D54" s="2" t="s">
        <v>4</v>
      </c>
      <c r="E54" s="2"/>
      <c r="F54" s="3"/>
      <c r="H54" s="1" t="s">
        <v>12</v>
      </c>
      <c r="I54" s="2"/>
      <c r="J54" s="2">
        <f>ROUND((J53*30)/A$3,2)</f>
        <v>6.73</v>
      </c>
      <c r="K54" s="2" t="s">
        <v>4</v>
      </c>
      <c r="L54" s="2"/>
      <c r="M54" s="3"/>
      <c r="O54" s="1" t="s">
        <v>12</v>
      </c>
      <c r="P54" s="2"/>
      <c r="Q54" s="2">
        <f>ROUND((Q53*30)/A$3,2)</f>
        <v>7.81</v>
      </c>
      <c r="R54" s="2" t="s">
        <v>4</v>
      </c>
      <c r="S54" s="2"/>
      <c r="T54" s="3"/>
      <c r="V54" s="1" t="s">
        <v>12</v>
      </c>
      <c r="W54" s="2"/>
      <c r="X54" s="2">
        <f>ROUND((X53*30)/A$3,2)</f>
        <v>7.81</v>
      </c>
      <c r="Y54" s="2" t="s">
        <v>4</v>
      </c>
      <c r="Z54" s="2"/>
      <c r="AA54" s="3"/>
    </row>
    <row r="55" spans="1:27" x14ac:dyDescent="0.35">
      <c r="A55" s="1"/>
      <c r="B55" s="2"/>
      <c r="C55" s="2"/>
      <c r="D55" s="2"/>
      <c r="E55" s="2"/>
      <c r="F55" s="3"/>
      <c r="H55" s="1"/>
      <c r="I55" s="2"/>
      <c r="J55" s="2"/>
      <c r="K55" s="2"/>
      <c r="L55" s="2"/>
      <c r="M55" s="3"/>
      <c r="O55" s="1"/>
      <c r="P55" s="2"/>
      <c r="Q55" s="2"/>
      <c r="R55" s="2"/>
      <c r="S55" s="2"/>
      <c r="T55" s="3"/>
      <c r="V55" s="1"/>
      <c r="W55" s="2"/>
      <c r="X55" s="2"/>
      <c r="Y55" s="2"/>
      <c r="Z55" s="2"/>
      <c r="AA55" s="3"/>
    </row>
    <row r="56" spans="1:27" x14ac:dyDescent="0.35">
      <c r="A56" s="1" t="s">
        <v>7</v>
      </c>
      <c r="B56" s="2"/>
      <c r="C56" s="2"/>
      <c r="D56" s="2"/>
      <c r="E56" s="2"/>
      <c r="F56" s="3"/>
      <c r="H56" s="1" t="s">
        <v>7</v>
      </c>
      <c r="I56" s="2"/>
      <c r="J56" s="2"/>
      <c r="K56" s="2"/>
      <c r="L56" s="2"/>
      <c r="M56" s="3"/>
      <c r="O56" s="1" t="s">
        <v>7</v>
      </c>
      <c r="P56" s="2"/>
      <c r="Q56" s="2"/>
      <c r="R56" s="2"/>
      <c r="S56" s="2"/>
      <c r="T56" s="3"/>
      <c r="V56" s="1" t="s">
        <v>7</v>
      </c>
      <c r="W56" s="2"/>
      <c r="X56" s="2"/>
      <c r="Y56" s="2"/>
      <c r="Z56" s="2"/>
      <c r="AA56" s="3"/>
    </row>
    <row r="57" spans="1:27" x14ac:dyDescent="0.35">
      <c r="A57" s="1" t="s">
        <v>11</v>
      </c>
      <c r="B57" s="2"/>
      <c r="C57" s="2"/>
      <c r="D57" s="2"/>
      <c r="E57" s="2"/>
      <c r="F57" s="3"/>
      <c r="H57" s="1" t="s">
        <v>11</v>
      </c>
      <c r="I57" s="2"/>
      <c r="J57" s="2"/>
      <c r="K57" s="2"/>
      <c r="L57" s="2"/>
      <c r="M57" s="3"/>
      <c r="O57" s="1" t="s">
        <v>11</v>
      </c>
      <c r="P57" s="2"/>
      <c r="Q57" s="2"/>
      <c r="R57" s="2"/>
      <c r="S57" s="2"/>
      <c r="T57" s="3"/>
      <c r="V57" s="1" t="s">
        <v>11</v>
      </c>
      <c r="W57" s="2"/>
      <c r="X57" s="2"/>
      <c r="Y57" s="2"/>
      <c r="Z57" s="2"/>
      <c r="AA57" s="3"/>
    </row>
    <row r="58" spans="1:27" x14ac:dyDescent="0.35">
      <c r="A58" s="1" t="s">
        <v>24</v>
      </c>
      <c r="B58" s="2"/>
      <c r="C58" s="2">
        <v>35</v>
      </c>
      <c r="D58" s="2" t="s">
        <v>2</v>
      </c>
      <c r="E58" s="2"/>
      <c r="F58" s="3"/>
      <c r="H58" s="1" t="s">
        <v>38</v>
      </c>
      <c r="I58" s="2"/>
      <c r="J58" s="2">
        <v>4</v>
      </c>
      <c r="K58" s="2" t="s">
        <v>2</v>
      </c>
      <c r="L58" s="2"/>
      <c r="M58" s="3"/>
      <c r="O58" s="1" t="s">
        <v>24</v>
      </c>
      <c r="P58" s="2"/>
      <c r="Q58" s="2">
        <v>35</v>
      </c>
      <c r="R58" s="2" t="s">
        <v>2</v>
      </c>
      <c r="S58" s="2"/>
      <c r="T58" s="3"/>
      <c r="V58" s="1" t="s">
        <v>63</v>
      </c>
      <c r="W58" s="2"/>
      <c r="X58" s="2">
        <v>45</v>
      </c>
      <c r="Y58" s="2" t="s">
        <v>2</v>
      </c>
      <c r="Z58" s="2"/>
      <c r="AA58" s="3"/>
    </row>
    <row r="59" spans="1:27" x14ac:dyDescent="0.35">
      <c r="A59" s="1" t="s">
        <v>12</v>
      </c>
      <c r="B59" s="2"/>
      <c r="C59" s="2">
        <f>ROUND((C58*30)/A$3,2)</f>
        <v>0.82</v>
      </c>
      <c r="D59" s="2" t="s">
        <v>4</v>
      </c>
      <c r="E59" s="2"/>
      <c r="F59" s="3"/>
      <c r="H59" s="1" t="s">
        <v>12</v>
      </c>
      <c r="I59" s="2"/>
      <c r="J59" s="2">
        <f>ROUND((J58*30)/A$3,2)</f>
        <v>0.09</v>
      </c>
      <c r="K59" s="2" t="s">
        <v>4</v>
      </c>
      <c r="L59" s="2"/>
      <c r="M59" s="3"/>
      <c r="O59" s="1" t="s">
        <v>12</v>
      </c>
      <c r="P59" s="2"/>
      <c r="Q59" s="2">
        <f>ROUND((Q58*30)/A$3,2)</f>
        <v>0.82</v>
      </c>
      <c r="R59" s="2" t="s">
        <v>4</v>
      </c>
      <c r="S59" s="2"/>
      <c r="T59" s="3"/>
      <c r="V59" s="1" t="s">
        <v>12</v>
      </c>
      <c r="W59" s="2"/>
      <c r="X59" s="2">
        <f>ROUND((X58*30)/A$3,2)</f>
        <v>1.05</v>
      </c>
      <c r="Y59" s="2" t="s">
        <v>4</v>
      </c>
      <c r="Z59" s="2"/>
      <c r="AA59" s="3"/>
    </row>
    <row r="60" spans="1:27" x14ac:dyDescent="0.35">
      <c r="A60" s="1"/>
      <c r="B60" s="2"/>
      <c r="C60" s="2"/>
      <c r="D60" s="2"/>
      <c r="E60" s="2"/>
      <c r="F60" s="3"/>
      <c r="H60" s="1"/>
      <c r="I60" s="2"/>
      <c r="J60" s="2"/>
      <c r="K60" s="2"/>
      <c r="L60" s="2"/>
      <c r="M60" s="3"/>
      <c r="O60" s="1"/>
      <c r="P60" s="2"/>
      <c r="Q60" s="2"/>
      <c r="R60" s="2"/>
      <c r="S60" s="2"/>
      <c r="T60" s="3"/>
      <c r="V60" s="1"/>
      <c r="W60" s="2"/>
      <c r="X60" s="2"/>
      <c r="Y60" s="2"/>
      <c r="Z60" s="2"/>
      <c r="AA60" s="3"/>
    </row>
    <row r="61" spans="1:27" x14ac:dyDescent="0.35">
      <c r="A61" s="1" t="s">
        <v>35</v>
      </c>
      <c r="B61" s="2"/>
      <c r="C61" s="2"/>
      <c r="D61" s="2"/>
      <c r="E61" s="2"/>
      <c r="F61" s="3"/>
      <c r="H61" s="1" t="s">
        <v>40</v>
      </c>
      <c r="I61" s="2"/>
      <c r="J61" s="2"/>
      <c r="K61" s="2"/>
      <c r="L61" s="2"/>
      <c r="M61" s="3"/>
      <c r="O61" s="1" t="s">
        <v>44</v>
      </c>
      <c r="P61" s="2"/>
      <c r="Q61" s="2"/>
      <c r="R61" s="2"/>
      <c r="S61" s="2"/>
      <c r="T61" s="3"/>
      <c r="V61" s="1" t="s">
        <v>48</v>
      </c>
      <c r="W61" s="2"/>
      <c r="X61" s="2"/>
      <c r="Y61" s="2"/>
      <c r="Z61" s="2"/>
      <c r="AA61" s="3"/>
    </row>
    <row r="62" spans="1:27" x14ac:dyDescent="0.35">
      <c r="A62" s="1">
        <f>A50+(C54+C59)/2</f>
        <v>36.794999999999995</v>
      </c>
      <c r="B62" s="2" t="s">
        <v>4</v>
      </c>
      <c r="C62" s="2"/>
      <c r="D62" s="2"/>
      <c r="E62" s="2"/>
      <c r="F62" s="3"/>
      <c r="H62" s="1">
        <f>H50+(J54+J59)/2</f>
        <v>34.769999999999996</v>
      </c>
      <c r="I62" s="2" t="s">
        <v>4</v>
      </c>
      <c r="J62" s="2"/>
      <c r="K62" s="2"/>
      <c r="L62" s="2"/>
      <c r="M62" s="3"/>
      <c r="O62" s="1">
        <f>O50+(Q54+Q59)/2</f>
        <v>38.244999999999997</v>
      </c>
      <c r="P62" s="2" t="s">
        <v>4</v>
      </c>
      <c r="Q62" s="2"/>
      <c r="R62" s="2"/>
      <c r="S62" s="2"/>
      <c r="T62" s="3"/>
      <c r="V62" s="1">
        <f>V50+(X54+X59)/2</f>
        <v>40.65</v>
      </c>
      <c r="W62" s="2" t="s">
        <v>4</v>
      </c>
      <c r="X62" s="2"/>
      <c r="Y62" s="2"/>
      <c r="Z62" s="2"/>
      <c r="AA62" s="3"/>
    </row>
    <row r="63" spans="1:27" x14ac:dyDescent="0.35">
      <c r="A63" s="1" t="s">
        <v>37</v>
      </c>
      <c r="B63" s="2"/>
      <c r="C63" s="2"/>
      <c r="D63" s="2"/>
      <c r="E63" s="2">
        <v>6</v>
      </c>
      <c r="F63" s="3"/>
      <c r="H63" s="1" t="s">
        <v>41</v>
      </c>
      <c r="I63" s="2"/>
      <c r="J63" s="2"/>
      <c r="K63" s="2"/>
      <c r="L63" s="2">
        <v>6</v>
      </c>
      <c r="M63" s="3"/>
      <c r="O63" s="1" t="s">
        <v>45</v>
      </c>
      <c r="P63" s="2"/>
      <c r="Q63" s="2"/>
      <c r="R63" s="2"/>
      <c r="S63" s="2">
        <v>6</v>
      </c>
      <c r="T63" s="3"/>
      <c r="V63" s="1" t="s">
        <v>49</v>
      </c>
      <c r="W63" s="2"/>
      <c r="X63" s="2"/>
      <c r="Y63" s="2"/>
      <c r="Z63" s="2">
        <v>6</v>
      </c>
      <c r="AA63" s="3"/>
    </row>
    <row r="64" spans="1:27" x14ac:dyDescent="0.35">
      <c r="A64" s="1"/>
      <c r="B64" s="2"/>
      <c r="C64" s="2"/>
      <c r="D64" s="2"/>
      <c r="E64" s="2"/>
      <c r="F64" s="3"/>
      <c r="H64" s="1"/>
      <c r="I64" s="2"/>
      <c r="J64" s="2"/>
      <c r="K64" s="2"/>
      <c r="L64" s="2"/>
      <c r="M64" s="3"/>
      <c r="O64" s="1"/>
      <c r="P64" s="2"/>
      <c r="Q64" s="2"/>
      <c r="R64" s="2"/>
      <c r="S64" s="2"/>
      <c r="T64" s="3"/>
      <c r="V64" s="1"/>
      <c r="W64" s="2"/>
      <c r="X64" s="2"/>
      <c r="Y64" s="2"/>
      <c r="Z64" s="2"/>
      <c r="AA64" s="3"/>
    </row>
    <row r="65" spans="1:27" x14ac:dyDescent="0.35">
      <c r="A65" s="19" t="s">
        <v>88</v>
      </c>
      <c r="B65" s="20"/>
      <c r="C65" s="20"/>
      <c r="D65" s="20"/>
      <c r="E65" s="20"/>
      <c r="F65" s="21"/>
      <c r="H65" s="19" t="s">
        <v>89</v>
      </c>
      <c r="I65" s="20"/>
      <c r="J65" s="20"/>
      <c r="K65" s="20"/>
      <c r="L65" s="20"/>
      <c r="M65" s="21"/>
      <c r="O65" s="19" t="s">
        <v>90</v>
      </c>
      <c r="P65" s="20"/>
      <c r="Q65" s="20"/>
      <c r="R65" s="20"/>
      <c r="S65" s="20"/>
      <c r="T65" s="21"/>
      <c r="V65" s="19" t="s">
        <v>91</v>
      </c>
      <c r="W65" s="20"/>
      <c r="X65" s="20"/>
      <c r="Y65" s="20"/>
      <c r="Z65" s="20"/>
      <c r="AA65" s="21"/>
    </row>
    <row r="66" spans="1:27" ht="15" thickBot="1" x14ac:dyDescent="0.4">
      <c r="A66" s="22">
        <f>E63*A62</f>
        <v>220.76999999999998</v>
      </c>
      <c r="B66" s="23" t="s">
        <v>4</v>
      </c>
      <c r="C66" s="23"/>
      <c r="D66" s="23"/>
      <c r="E66" s="23"/>
      <c r="F66" s="24"/>
      <c r="H66" s="22">
        <f>L63*H62</f>
        <v>208.61999999999998</v>
      </c>
      <c r="I66" s="23" t="s">
        <v>4</v>
      </c>
      <c r="J66" s="23"/>
      <c r="K66" s="23"/>
      <c r="L66" s="23"/>
      <c r="M66" s="24"/>
      <c r="O66" s="22">
        <f>S63*O62</f>
        <v>229.46999999999997</v>
      </c>
      <c r="P66" s="23" t="s">
        <v>4</v>
      </c>
      <c r="Q66" s="23"/>
      <c r="R66" s="23"/>
      <c r="S66" s="23"/>
      <c r="T66" s="24"/>
      <c r="V66" s="22">
        <f>Z63*V62</f>
        <v>243.89999999999998</v>
      </c>
      <c r="W66" s="23" t="s">
        <v>4</v>
      </c>
      <c r="X66" s="23"/>
      <c r="Y66" s="23"/>
      <c r="Z66" s="23"/>
      <c r="AA66" s="24"/>
    </row>
    <row r="67" spans="1:27" ht="15" thickBot="1" x14ac:dyDescent="0.4"/>
    <row r="68" spans="1:27" x14ac:dyDescent="0.35">
      <c r="A68" s="10" t="s">
        <v>50</v>
      </c>
      <c r="B68" s="11"/>
      <c r="C68" s="11"/>
      <c r="D68" s="11"/>
      <c r="E68" s="11"/>
      <c r="F68" s="12"/>
      <c r="H68" s="13" t="s">
        <v>55</v>
      </c>
      <c r="I68" s="14"/>
      <c r="J68" s="14"/>
      <c r="K68" s="14"/>
      <c r="L68" s="14"/>
      <c r="M68" s="15"/>
      <c r="O68" s="13" t="s">
        <v>56</v>
      </c>
      <c r="P68" s="14"/>
      <c r="Q68" s="14"/>
      <c r="R68" s="14"/>
      <c r="S68" s="14"/>
      <c r="T68" s="15"/>
      <c r="V68" s="13" t="s">
        <v>61</v>
      </c>
      <c r="W68" s="14"/>
      <c r="X68" s="14"/>
      <c r="Y68" s="14"/>
      <c r="Z68" s="14"/>
      <c r="AA68" s="15"/>
    </row>
    <row r="69" spans="1:27" x14ac:dyDescent="0.35">
      <c r="A69" s="1"/>
      <c r="B69" s="2"/>
      <c r="C69" s="2"/>
      <c r="D69" s="2"/>
      <c r="E69" s="2"/>
      <c r="F69" s="3"/>
      <c r="H69" s="1"/>
      <c r="I69" s="2"/>
      <c r="J69" s="2"/>
      <c r="K69" s="2"/>
      <c r="L69" s="2"/>
      <c r="M69" s="3"/>
      <c r="O69" s="1"/>
      <c r="P69" s="2"/>
      <c r="Q69" s="2"/>
      <c r="R69" s="2"/>
      <c r="S69" s="2"/>
      <c r="T69" s="3"/>
      <c r="V69" s="1"/>
      <c r="W69" s="2"/>
      <c r="X69" s="2"/>
      <c r="Y69" s="2"/>
      <c r="Z69" s="2"/>
      <c r="AA69" s="3"/>
    </row>
    <row r="70" spans="1:27" x14ac:dyDescent="0.35">
      <c r="A70" s="1" t="s">
        <v>8</v>
      </c>
      <c r="B70" s="2"/>
      <c r="C70" s="2"/>
      <c r="D70" s="2"/>
      <c r="E70" s="2"/>
      <c r="F70" s="3"/>
      <c r="H70" s="1" t="s">
        <v>8</v>
      </c>
      <c r="I70" s="2"/>
      <c r="J70" s="2"/>
      <c r="K70" s="2"/>
      <c r="L70" s="2"/>
      <c r="M70" s="3"/>
      <c r="O70" s="1" t="s">
        <v>8</v>
      </c>
      <c r="P70" s="2"/>
      <c r="Q70" s="2"/>
      <c r="R70" s="2"/>
      <c r="S70" s="2"/>
      <c r="T70" s="3"/>
      <c r="V70" s="1" t="s">
        <v>8</v>
      </c>
      <c r="W70" s="2"/>
      <c r="X70" s="2"/>
      <c r="Y70" s="2"/>
      <c r="Z70" s="2"/>
      <c r="AA70" s="3"/>
    </row>
    <row r="71" spans="1:27" x14ac:dyDescent="0.35">
      <c r="A71" s="1" t="s">
        <v>62</v>
      </c>
      <c r="B71" s="2"/>
      <c r="C71" s="2">
        <f>87+745+509+420</f>
        <v>1761</v>
      </c>
      <c r="D71" s="2" t="s">
        <v>2</v>
      </c>
      <c r="E71" s="2"/>
      <c r="F71" s="3"/>
      <c r="H71" s="1" t="s">
        <v>65</v>
      </c>
      <c r="I71" s="2"/>
      <c r="J71" s="2">
        <f>87+745+48</f>
        <v>880</v>
      </c>
      <c r="K71" s="2" t="s">
        <v>2</v>
      </c>
      <c r="L71" s="2"/>
      <c r="M71" s="3"/>
      <c r="O71" s="1" t="s">
        <v>64</v>
      </c>
      <c r="P71" s="2"/>
      <c r="Q71" s="2">
        <f>87+745</f>
        <v>832</v>
      </c>
      <c r="R71" s="2" t="s">
        <v>2</v>
      </c>
      <c r="S71" s="2"/>
      <c r="T71" s="3"/>
      <c r="V71" s="1" t="s">
        <v>68</v>
      </c>
      <c r="W71" s="2"/>
      <c r="X71" s="2">
        <f>87+745+110</f>
        <v>942</v>
      </c>
      <c r="Y71" s="2" t="s">
        <v>2</v>
      </c>
      <c r="Z71" s="2"/>
      <c r="AA71" s="3"/>
    </row>
    <row r="72" spans="1:27" x14ac:dyDescent="0.35">
      <c r="A72" s="1"/>
      <c r="B72" s="2"/>
      <c r="C72" s="2"/>
      <c r="D72" s="2"/>
      <c r="E72" s="2"/>
      <c r="F72" s="3"/>
      <c r="H72" s="1"/>
      <c r="I72" s="2"/>
      <c r="J72" s="2"/>
      <c r="K72" s="2"/>
      <c r="L72" s="2"/>
      <c r="M72" s="3"/>
      <c r="O72" s="1"/>
      <c r="P72" s="2"/>
      <c r="Q72" s="2"/>
      <c r="R72" s="2"/>
      <c r="S72" s="2"/>
      <c r="T72" s="3"/>
      <c r="V72" s="1"/>
      <c r="W72" s="2"/>
      <c r="X72" s="2"/>
      <c r="Y72" s="2"/>
      <c r="Z72" s="2"/>
      <c r="AA72" s="3"/>
    </row>
    <row r="73" spans="1:27" x14ac:dyDescent="0.35">
      <c r="A73" s="1" t="s">
        <v>10</v>
      </c>
      <c r="B73" s="2"/>
      <c r="C73" s="2"/>
      <c r="D73" s="2"/>
      <c r="E73" s="2"/>
      <c r="F73" s="3"/>
      <c r="H73" s="1" t="s">
        <v>10</v>
      </c>
      <c r="I73" s="2"/>
      <c r="J73" s="2"/>
      <c r="K73" s="2"/>
      <c r="L73" s="2"/>
      <c r="M73" s="3"/>
      <c r="O73" s="1" t="s">
        <v>10</v>
      </c>
      <c r="P73" s="2"/>
      <c r="Q73" s="2"/>
      <c r="R73" s="2"/>
      <c r="S73" s="2"/>
      <c r="T73" s="3"/>
      <c r="V73" s="1" t="s">
        <v>10</v>
      </c>
      <c r="W73" s="2"/>
      <c r="X73" s="2"/>
      <c r="Y73" s="2"/>
      <c r="Z73" s="2"/>
      <c r="AA73" s="3"/>
    </row>
    <row r="74" spans="1:27" x14ac:dyDescent="0.35">
      <c r="A74" s="1">
        <f>ROUND((C71*30)/A$3,2)</f>
        <v>41.18</v>
      </c>
      <c r="B74" s="2" t="s">
        <v>4</v>
      </c>
      <c r="C74" s="2"/>
      <c r="D74" s="2"/>
      <c r="E74" s="2"/>
      <c r="F74" s="3"/>
      <c r="H74" s="1">
        <f>ROUND((J71*30)/A$3,2)</f>
        <v>20.58</v>
      </c>
      <c r="I74" s="2" t="s">
        <v>4</v>
      </c>
      <c r="J74" s="2"/>
      <c r="K74" s="2"/>
      <c r="L74" s="2"/>
      <c r="M74" s="3"/>
      <c r="O74" s="1">
        <f>ROUND((Q71*30)/A$3,2)</f>
        <v>19.45</v>
      </c>
      <c r="P74" s="2" t="s">
        <v>4</v>
      </c>
      <c r="Q74" s="2"/>
      <c r="R74" s="2"/>
      <c r="S74" s="2"/>
      <c r="T74" s="3"/>
      <c r="V74" s="1">
        <f>ROUND((X71*30)/A$3,2)</f>
        <v>22.03</v>
      </c>
      <c r="W74" s="2" t="s">
        <v>4</v>
      </c>
      <c r="X74" s="2"/>
      <c r="Y74" s="2"/>
      <c r="Z74" s="2"/>
      <c r="AA74" s="3"/>
    </row>
    <row r="75" spans="1:27" x14ac:dyDescent="0.35">
      <c r="A75" s="1" t="s">
        <v>6</v>
      </c>
      <c r="B75" s="2"/>
      <c r="C75" s="2"/>
      <c r="D75" s="2"/>
      <c r="E75" s="2"/>
      <c r="F75" s="3"/>
      <c r="H75" s="1" t="s">
        <v>6</v>
      </c>
      <c r="I75" s="2"/>
      <c r="J75" s="2"/>
      <c r="K75" s="2"/>
      <c r="L75" s="2"/>
      <c r="M75" s="3"/>
      <c r="O75" s="1" t="s">
        <v>6</v>
      </c>
      <c r="P75" s="2"/>
      <c r="Q75" s="2"/>
      <c r="R75" s="2"/>
      <c r="S75" s="2"/>
      <c r="T75" s="3"/>
      <c r="V75" s="1" t="s">
        <v>6</v>
      </c>
      <c r="W75" s="2"/>
      <c r="X75" s="2"/>
      <c r="Y75" s="2"/>
      <c r="Z75" s="2"/>
      <c r="AA75" s="3"/>
    </row>
    <row r="76" spans="1:27" x14ac:dyDescent="0.35">
      <c r="A76" s="1" t="s">
        <v>11</v>
      </c>
      <c r="B76" s="2"/>
      <c r="C76" s="2"/>
      <c r="D76" s="2"/>
      <c r="E76" s="2"/>
      <c r="F76" s="3"/>
      <c r="H76" s="1" t="s">
        <v>11</v>
      </c>
      <c r="I76" s="2"/>
      <c r="J76" s="2"/>
      <c r="K76" s="2"/>
      <c r="L76" s="2"/>
      <c r="M76" s="3"/>
      <c r="O76" s="1" t="s">
        <v>11</v>
      </c>
      <c r="P76" s="2"/>
      <c r="Q76" s="2"/>
      <c r="R76" s="2"/>
      <c r="S76" s="2"/>
      <c r="T76" s="3"/>
      <c r="V76" s="1" t="s">
        <v>11</v>
      </c>
      <c r="W76" s="2"/>
      <c r="X76" s="2"/>
      <c r="Y76" s="2"/>
      <c r="Z76" s="2"/>
      <c r="AA76" s="3"/>
    </row>
    <row r="77" spans="1:27" x14ac:dyDescent="0.35">
      <c r="A77" s="1" t="s">
        <v>32</v>
      </c>
      <c r="B77" s="2"/>
      <c r="C77" s="2">
        <f>142+192</f>
        <v>334</v>
      </c>
      <c r="D77" s="2" t="s">
        <v>2</v>
      </c>
      <c r="E77" s="2"/>
      <c r="F77" s="3"/>
      <c r="H77" s="1" t="s">
        <v>66</v>
      </c>
      <c r="I77" s="2"/>
      <c r="J77" s="2">
        <f>142+205</f>
        <v>347</v>
      </c>
      <c r="K77" s="2" t="s">
        <v>2</v>
      </c>
      <c r="L77" s="2"/>
      <c r="M77" s="3"/>
      <c r="O77" s="1" t="s">
        <v>67</v>
      </c>
      <c r="P77" s="2"/>
      <c r="Q77" s="2">
        <f>96+202</f>
        <v>298</v>
      </c>
      <c r="R77" s="2" t="s">
        <v>2</v>
      </c>
      <c r="S77" s="2"/>
      <c r="T77" s="3"/>
      <c r="V77" s="1" t="s">
        <v>69</v>
      </c>
      <c r="W77" s="2"/>
      <c r="X77" s="2">
        <f>142+202</f>
        <v>344</v>
      </c>
      <c r="Y77" s="2" t="s">
        <v>2</v>
      </c>
      <c r="Z77" s="2"/>
      <c r="AA77" s="3"/>
    </row>
    <row r="78" spans="1:27" x14ac:dyDescent="0.35">
      <c r="A78" s="1" t="s">
        <v>12</v>
      </c>
      <c r="B78" s="2"/>
      <c r="C78" s="2">
        <f>ROUND((C77*30)/A$3,2)</f>
        <v>7.81</v>
      </c>
      <c r="D78" s="2" t="s">
        <v>4</v>
      </c>
      <c r="E78" s="2"/>
      <c r="F78" s="3"/>
      <c r="H78" s="1" t="s">
        <v>12</v>
      </c>
      <c r="I78" s="2"/>
      <c r="J78" s="2">
        <f>ROUND((J77*30)/A$3,2)</f>
        <v>8.11</v>
      </c>
      <c r="K78" s="2" t="s">
        <v>4</v>
      </c>
      <c r="L78" s="2"/>
      <c r="M78" s="3"/>
      <c r="O78" s="1" t="s">
        <v>12</v>
      </c>
      <c r="P78" s="2"/>
      <c r="Q78" s="2">
        <f>ROUND((Q77*30)/A$3,2)</f>
        <v>6.97</v>
      </c>
      <c r="R78" s="2" t="s">
        <v>4</v>
      </c>
      <c r="S78" s="2"/>
      <c r="T78" s="3"/>
      <c r="V78" s="1" t="s">
        <v>12</v>
      </c>
      <c r="W78" s="2"/>
      <c r="X78" s="2">
        <f>ROUND((X77*30)/A$3,2)</f>
        <v>8.0399999999999991</v>
      </c>
      <c r="Y78" s="2" t="s">
        <v>4</v>
      </c>
      <c r="Z78" s="2"/>
      <c r="AA78" s="3"/>
    </row>
    <row r="79" spans="1:27" x14ac:dyDescent="0.35">
      <c r="A79" s="1"/>
      <c r="B79" s="2"/>
      <c r="C79" s="2"/>
      <c r="D79" s="2"/>
      <c r="E79" s="2"/>
      <c r="F79" s="3"/>
      <c r="H79" s="1"/>
      <c r="I79" s="2"/>
      <c r="J79" s="2"/>
      <c r="K79" s="2"/>
      <c r="L79" s="2"/>
      <c r="M79" s="3"/>
      <c r="O79" s="1"/>
      <c r="P79" s="2"/>
      <c r="Q79" s="2"/>
      <c r="R79" s="2"/>
      <c r="S79" s="2"/>
      <c r="T79" s="3"/>
      <c r="V79" s="1"/>
      <c r="W79" s="2"/>
      <c r="X79" s="2"/>
      <c r="Y79" s="2"/>
      <c r="Z79" s="2"/>
      <c r="AA79" s="3"/>
    </row>
    <row r="80" spans="1:27" x14ac:dyDescent="0.35">
      <c r="A80" s="1" t="s">
        <v>7</v>
      </c>
      <c r="B80" s="2"/>
      <c r="C80" s="2"/>
      <c r="D80" s="2"/>
      <c r="E80" s="2"/>
      <c r="F80" s="3"/>
      <c r="H80" s="1" t="s">
        <v>7</v>
      </c>
      <c r="I80" s="2"/>
      <c r="J80" s="2"/>
      <c r="K80" s="2"/>
      <c r="L80" s="2"/>
      <c r="M80" s="3"/>
      <c r="O80" s="1" t="s">
        <v>7</v>
      </c>
      <c r="P80" s="2"/>
      <c r="Q80" s="2"/>
      <c r="R80" s="2"/>
      <c r="S80" s="2"/>
      <c r="T80" s="3"/>
      <c r="V80" s="1" t="s">
        <v>7</v>
      </c>
      <c r="W80" s="2"/>
      <c r="X80" s="2"/>
      <c r="Y80" s="2"/>
      <c r="Z80" s="2"/>
      <c r="AA80" s="3"/>
    </row>
    <row r="81" spans="1:27" x14ac:dyDescent="0.35">
      <c r="A81" s="1" t="s">
        <v>11</v>
      </c>
      <c r="B81" s="2"/>
      <c r="C81" s="2"/>
      <c r="D81" s="2"/>
      <c r="E81" s="2"/>
      <c r="F81" s="3"/>
      <c r="H81" s="1" t="s">
        <v>11</v>
      </c>
      <c r="I81" s="2"/>
      <c r="J81" s="2"/>
      <c r="K81" s="2"/>
      <c r="L81" s="2"/>
      <c r="M81" s="3"/>
      <c r="O81" s="1" t="s">
        <v>11</v>
      </c>
      <c r="P81" s="2"/>
      <c r="Q81" s="2"/>
      <c r="R81" s="2"/>
      <c r="S81" s="2"/>
      <c r="T81" s="3"/>
      <c r="V81" s="1" t="s">
        <v>11</v>
      </c>
      <c r="W81" s="2"/>
      <c r="X81" s="2"/>
      <c r="Y81" s="2"/>
      <c r="Z81" s="2"/>
      <c r="AA81" s="3"/>
    </row>
    <row r="82" spans="1:27" x14ac:dyDescent="0.35">
      <c r="A82" s="1" t="s">
        <v>24</v>
      </c>
      <c r="B82" s="2"/>
      <c r="C82" s="2">
        <v>35</v>
      </c>
      <c r="D82" s="2" t="s">
        <v>2</v>
      </c>
      <c r="E82" s="2"/>
      <c r="F82" s="3"/>
      <c r="H82" s="1" t="s">
        <v>24</v>
      </c>
      <c r="I82" s="2"/>
      <c r="J82" s="2">
        <v>35</v>
      </c>
      <c r="K82" s="2" t="s">
        <v>2</v>
      </c>
      <c r="L82" s="2"/>
      <c r="M82" s="3"/>
      <c r="O82" s="1" t="s">
        <v>38</v>
      </c>
      <c r="P82" s="2"/>
      <c r="Q82" s="2">
        <v>4</v>
      </c>
      <c r="R82" s="2" t="s">
        <v>2</v>
      </c>
      <c r="S82" s="2"/>
      <c r="T82" s="3"/>
      <c r="V82" s="1" t="s">
        <v>24</v>
      </c>
      <c r="W82" s="2"/>
      <c r="X82" s="2">
        <v>35</v>
      </c>
      <c r="Y82" s="2" t="s">
        <v>2</v>
      </c>
      <c r="Z82" s="2"/>
      <c r="AA82" s="3"/>
    </row>
    <row r="83" spans="1:27" x14ac:dyDescent="0.35">
      <c r="A83" s="1" t="s">
        <v>12</v>
      </c>
      <c r="B83" s="2"/>
      <c r="C83" s="2">
        <f>ROUND((C82*30)/A$3,2)</f>
        <v>0.82</v>
      </c>
      <c r="D83" s="2" t="s">
        <v>4</v>
      </c>
      <c r="E83" s="2"/>
      <c r="F83" s="3"/>
      <c r="H83" s="1" t="s">
        <v>12</v>
      </c>
      <c r="I83" s="2"/>
      <c r="J83" s="2">
        <f>ROUND((J82*30)/A$3,2)</f>
        <v>0.82</v>
      </c>
      <c r="K83" s="2" t="s">
        <v>4</v>
      </c>
      <c r="L83" s="2"/>
      <c r="M83" s="3"/>
      <c r="O83" s="1" t="s">
        <v>12</v>
      </c>
      <c r="P83" s="2"/>
      <c r="Q83" s="2">
        <f>ROUND((Q82*30)/A$3,2)</f>
        <v>0.09</v>
      </c>
      <c r="R83" s="2" t="s">
        <v>4</v>
      </c>
      <c r="S83" s="2"/>
      <c r="T83" s="3"/>
      <c r="V83" s="1" t="s">
        <v>12</v>
      </c>
      <c r="W83" s="2"/>
      <c r="X83" s="2">
        <f>ROUND((X82*30)/A$3,2)</f>
        <v>0.82</v>
      </c>
      <c r="Y83" s="2" t="s">
        <v>4</v>
      </c>
      <c r="Z83" s="2"/>
      <c r="AA83" s="3"/>
    </row>
    <row r="84" spans="1:27" x14ac:dyDescent="0.35">
      <c r="A84" s="1"/>
      <c r="B84" s="2"/>
      <c r="C84" s="2"/>
      <c r="D84" s="2"/>
      <c r="E84" s="2"/>
      <c r="F84" s="3"/>
      <c r="H84" s="1"/>
      <c r="I84" s="2"/>
      <c r="J84" s="2"/>
      <c r="K84" s="2"/>
      <c r="L84" s="2"/>
      <c r="M84" s="3"/>
      <c r="O84" s="1"/>
      <c r="P84" s="2"/>
      <c r="Q84" s="2"/>
      <c r="R84" s="2"/>
      <c r="S84" s="2"/>
      <c r="T84" s="3"/>
      <c r="V84" s="1"/>
      <c r="W84" s="2"/>
      <c r="X84" s="2"/>
      <c r="Y84" s="2"/>
      <c r="Z84" s="2"/>
      <c r="AA84" s="3"/>
    </row>
    <row r="85" spans="1:27" x14ac:dyDescent="0.35">
      <c r="A85" s="1" t="s">
        <v>51</v>
      </c>
      <c r="B85" s="2"/>
      <c r="C85" s="2"/>
      <c r="D85" s="2"/>
      <c r="E85" s="2"/>
      <c r="F85" s="3"/>
      <c r="H85" s="1" t="s">
        <v>54</v>
      </c>
      <c r="I85" s="2"/>
      <c r="J85" s="2"/>
      <c r="K85" s="2"/>
      <c r="L85" s="2"/>
      <c r="M85" s="3"/>
      <c r="O85" s="1" t="s">
        <v>57</v>
      </c>
      <c r="P85" s="2"/>
      <c r="Q85" s="2"/>
      <c r="R85" s="2"/>
      <c r="S85" s="2"/>
      <c r="T85" s="3"/>
      <c r="V85" s="1" t="s">
        <v>60</v>
      </c>
      <c r="W85" s="2"/>
      <c r="X85" s="2"/>
      <c r="Y85" s="2"/>
      <c r="Z85" s="2"/>
      <c r="AA85" s="3"/>
    </row>
    <row r="86" spans="1:27" x14ac:dyDescent="0.35">
      <c r="A86" s="1">
        <f>A74+(C78+C83)/2</f>
        <v>45.494999999999997</v>
      </c>
      <c r="B86" s="2" t="s">
        <v>4</v>
      </c>
      <c r="C86" s="2"/>
      <c r="D86" s="2"/>
      <c r="E86" s="2"/>
      <c r="F86" s="3"/>
      <c r="H86" s="1">
        <f>H74+(J78+J83)/2</f>
        <v>25.044999999999998</v>
      </c>
      <c r="I86" s="2" t="s">
        <v>4</v>
      </c>
      <c r="J86" s="2"/>
      <c r="K86" s="2"/>
      <c r="L86" s="2"/>
      <c r="M86" s="3"/>
      <c r="O86" s="1">
        <f>O74+(Q78+Q83)/2</f>
        <v>22.98</v>
      </c>
      <c r="P86" s="2" t="s">
        <v>4</v>
      </c>
      <c r="Q86" s="2"/>
      <c r="R86" s="2"/>
      <c r="S86" s="2"/>
      <c r="T86" s="3"/>
      <c r="V86" s="1">
        <f>V74+(X78+X83)/2</f>
        <v>26.46</v>
      </c>
      <c r="W86" s="2" t="s">
        <v>4</v>
      </c>
      <c r="X86" s="2"/>
      <c r="Y86" s="2"/>
      <c r="Z86" s="2"/>
      <c r="AA86" s="3"/>
    </row>
    <row r="87" spans="1:27" x14ac:dyDescent="0.35">
      <c r="A87" s="1" t="s">
        <v>52</v>
      </c>
      <c r="B87" s="2"/>
      <c r="C87" s="2"/>
      <c r="D87" s="2"/>
      <c r="E87" s="2">
        <v>6</v>
      </c>
      <c r="F87" s="3"/>
      <c r="H87" s="1" t="s">
        <v>53</v>
      </c>
      <c r="I87" s="2"/>
      <c r="J87" s="2"/>
      <c r="K87" s="2"/>
      <c r="L87" s="2">
        <v>6</v>
      </c>
      <c r="M87" s="3"/>
      <c r="O87" s="1" t="s">
        <v>58</v>
      </c>
      <c r="P87" s="2"/>
      <c r="Q87" s="2"/>
      <c r="R87" s="2"/>
      <c r="S87" s="2">
        <v>6</v>
      </c>
      <c r="T87" s="3"/>
      <c r="V87" s="1" t="s">
        <v>59</v>
      </c>
      <c r="W87" s="2"/>
      <c r="X87" s="2"/>
      <c r="Y87" s="2"/>
      <c r="Z87" s="2">
        <v>6</v>
      </c>
      <c r="AA87" s="3"/>
    </row>
    <row r="88" spans="1:27" x14ac:dyDescent="0.35">
      <c r="A88" s="1"/>
      <c r="B88" s="2"/>
      <c r="C88" s="2"/>
      <c r="D88" s="2"/>
      <c r="E88" s="2"/>
      <c r="F88" s="3"/>
      <c r="H88" s="1"/>
      <c r="I88" s="2"/>
      <c r="J88" s="2"/>
      <c r="K88" s="2"/>
      <c r="L88" s="2"/>
      <c r="M88" s="3"/>
      <c r="O88" s="1"/>
      <c r="P88" s="2"/>
      <c r="Q88" s="2"/>
      <c r="R88" s="2"/>
      <c r="S88" s="2"/>
      <c r="T88" s="3"/>
      <c r="V88" s="1"/>
      <c r="W88" s="2"/>
      <c r="X88" s="2"/>
      <c r="Y88" s="2"/>
      <c r="Z88" s="2"/>
      <c r="AA88" s="3"/>
    </row>
    <row r="89" spans="1:27" x14ac:dyDescent="0.35">
      <c r="A89" s="19" t="s">
        <v>92</v>
      </c>
      <c r="B89" s="20"/>
      <c r="C89" s="20"/>
      <c r="D89" s="20"/>
      <c r="E89" s="20"/>
      <c r="F89" s="21"/>
      <c r="H89" s="19" t="s">
        <v>93</v>
      </c>
      <c r="I89" s="20"/>
      <c r="J89" s="20"/>
      <c r="K89" s="20"/>
      <c r="L89" s="20"/>
      <c r="M89" s="21"/>
      <c r="O89" s="19" t="s">
        <v>94</v>
      </c>
      <c r="P89" s="20"/>
      <c r="Q89" s="20"/>
      <c r="R89" s="20"/>
      <c r="S89" s="20"/>
      <c r="T89" s="21"/>
      <c r="V89" s="19" t="s">
        <v>95</v>
      </c>
      <c r="W89" s="20"/>
      <c r="X89" s="20"/>
      <c r="Y89" s="20"/>
      <c r="Z89" s="20"/>
      <c r="AA89" s="21"/>
    </row>
    <row r="90" spans="1:27" ht="15" thickBot="1" x14ac:dyDescent="0.4">
      <c r="A90" s="22">
        <f>E87*A86</f>
        <v>272.96999999999997</v>
      </c>
      <c r="B90" s="23" t="s">
        <v>4</v>
      </c>
      <c r="C90" s="23"/>
      <c r="D90" s="23"/>
      <c r="E90" s="23"/>
      <c r="F90" s="24"/>
      <c r="H90" s="22">
        <f>L87*H86</f>
        <v>150.26999999999998</v>
      </c>
      <c r="I90" s="23" t="s">
        <v>4</v>
      </c>
      <c r="J90" s="23"/>
      <c r="K90" s="23"/>
      <c r="L90" s="23"/>
      <c r="M90" s="24"/>
      <c r="O90" s="22">
        <f>S87*O86</f>
        <v>137.88</v>
      </c>
      <c r="P90" s="23" t="s">
        <v>4</v>
      </c>
      <c r="Q90" s="23"/>
      <c r="R90" s="23"/>
      <c r="S90" s="23"/>
      <c r="T90" s="24"/>
      <c r="V90" s="22">
        <f>Z87*V86</f>
        <v>158.76</v>
      </c>
      <c r="W90" s="23" t="s">
        <v>4</v>
      </c>
      <c r="X90" s="23"/>
      <c r="Y90" s="23"/>
      <c r="Z90" s="23"/>
      <c r="AA90" s="24"/>
    </row>
    <row r="91" spans="1:27" ht="15" thickBot="1" x14ac:dyDescent="0.4"/>
    <row r="92" spans="1:27" x14ac:dyDescent="0.35">
      <c r="A92" s="13" t="s">
        <v>70</v>
      </c>
      <c r="B92" s="14"/>
      <c r="C92" s="14"/>
      <c r="D92" s="14"/>
      <c r="E92" s="14"/>
      <c r="F92" s="15"/>
      <c r="H92" s="13" t="s">
        <v>73</v>
      </c>
      <c r="I92" s="14"/>
      <c r="J92" s="14"/>
      <c r="K92" s="14"/>
      <c r="L92" s="14"/>
      <c r="M92" s="15"/>
      <c r="O92" s="16" t="s">
        <v>78</v>
      </c>
      <c r="P92" s="17"/>
      <c r="Q92" s="17"/>
      <c r="R92" s="17"/>
      <c r="S92" s="17"/>
      <c r="T92" s="18"/>
      <c r="V92" s="16" t="s">
        <v>81</v>
      </c>
      <c r="W92" s="17"/>
      <c r="X92" s="17"/>
      <c r="Y92" s="17"/>
      <c r="Z92" s="17"/>
      <c r="AA92" s="18"/>
    </row>
    <row r="93" spans="1:27" x14ac:dyDescent="0.35">
      <c r="A93" s="1"/>
      <c r="B93" s="2"/>
      <c r="C93" s="2"/>
      <c r="D93" s="2"/>
      <c r="E93" s="2"/>
      <c r="F93" s="3"/>
      <c r="H93" s="1"/>
      <c r="I93" s="2"/>
      <c r="J93" s="2"/>
      <c r="K93" s="2"/>
      <c r="L93" s="2"/>
      <c r="M93" s="3"/>
      <c r="O93" s="1"/>
      <c r="P93" s="2"/>
      <c r="Q93" s="2"/>
      <c r="R93" s="2"/>
      <c r="S93" s="2"/>
      <c r="T93" s="3"/>
      <c r="V93" s="1"/>
      <c r="W93" s="2"/>
      <c r="X93" s="2"/>
      <c r="Y93" s="2"/>
      <c r="Z93" s="2"/>
      <c r="AA93" s="3"/>
    </row>
    <row r="94" spans="1:27" x14ac:dyDescent="0.35">
      <c r="A94" s="1" t="s">
        <v>8</v>
      </c>
      <c r="B94" s="2"/>
      <c r="C94" s="2"/>
      <c r="D94" s="2"/>
      <c r="E94" s="2"/>
      <c r="F94" s="3"/>
      <c r="H94" s="1" t="s">
        <v>8</v>
      </c>
      <c r="I94" s="2"/>
      <c r="J94" s="2"/>
      <c r="K94" s="2"/>
      <c r="L94" s="2"/>
      <c r="M94" s="3"/>
      <c r="O94" s="1" t="s">
        <v>8</v>
      </c>
      <c r="P94" s="2"/>
      <c r="Q94" s="2"/>
      <c r="R94" s="2"/>
      <c r="S94" s="2"/>
      <c r="T94" s="3"/>
      <c r="V94" s="1" t="s">
        <v>8</v>
      </c>
      <c r="W94" s="2"/>
      <c r="X94" s="2"/>
      <c r="Y94" s="2"/>
      <c r="Z94" s="2"/>
      <c r="AA94" s="3"/>
    </row>
    <row r="95" spans="1:27" x14ac:dyDescent="0.35">
      <c r="A95" s="1" t="s">
        <v>76</v>
      </c>
      <c r="B95" s="2"/>
      <c r="C95" s="2">
        <f>87+745+264</f>
        <v>1096</v>
      </c>
      <c r="D95" s="2" t="s">
        <v>2</v>
      </c>
      <c r="E95" s="2"/>
      <c r="F95" s="3"/>
      <c r="H95" s="1" t="s">
        <v>77</v>
      </c>
      <c r="I95" s="2"/>
      <c r="J95" s="2">
        <f>87+745+420</f>
        <v>1252</v>
      </c>
      <c r="K95" s="2" t="s">
        <v>2</v>
      </c>
      <c r="L95" s="2"/>
      <c r="M95" s="3"/>
      <c r="O95" s="1" t="s">
        <v>80</v>
      </c>
      <c r="P95" s="2"/>
      <c r="Q95" s="2">
        <f>87+745+540</f>
        <v>1372</v>
      </c>
      <c r="R95" s="2" t="s">
        <v>2</v>
      </c>
      <c r="S95" s="2"/>
      <c r="T95" s="3"/>
      <c r="V95" s="1" t="s">
        <v>82</v>
      </c>
      <c r="W95" s="2"/>
      <c r="X95" s="2">
        <f>87+745+182</f>
        <v>1014</v>
      </c>
      <c r="Y95" s="2" t="s">
        <v>2</v>
      </c>
      <c r="Z95" s="2"/>
      <c r="AA95" s="3"/>
    </row>
    <row r="96" spans="1:27" x14ac:dyDescent="0.35">
      <c r="A96" s="1"/>
      <c r="B96" s="2"/>
      <c r="C96" s="2"/>
      <c r="D96" s="2"/>
      <c r="E96" s="2"/>
      <c r="F96" s="3"/>
      <c r="H96" s="1"/>
      <c r="I96" s="2"/>
      <c r="J96" s="2"/>
      <c r="K96" s="2"/>
      <c r="L96" s="2"/>
      <c r="M96" s="3"/>
      <c r="O96" s="1"/>
      <c r="P96" s="2"/>
      <c r="Q96" s="2"/>
      <c r="R96" s="2"/>
      <c r="S96" s="2"/>
      <c r="T96" s="3"/>
      <c r="V96" s="1"/>
      <c r="W96" s="2"/>
      <c r="X96" s="2"/>
      <c r="Y96" s="2"/>
      <c r="Z96" s="2"/>
      <c r="AA96" s="3"/>
    </row>
    <row r="97" spans="1:27" x14ac:dyDescent="0.35">
      <c r="A97" s="1" t="s">
        <v>10</v>
      </c>
      <c r="B97" s="2"/>
      <c r="C97" s="2"/>
      <c r="D97" s="2"/>
      <c r="E97" s="2"/>
      <c r="F97" s="3"/>
      <c r="H97" s="1" t="s">
        <v>10</v>
      </c>
      <c r="I97" s="2"/>
      <c r="J97" s="2"/>
      <c r="K97" s="2"/>
      <c r="L97" s="2"/>
      <c r="M97" s="3"/>
      <c r="O97" s="1" t="s">
        <v>10</v>
      </c>
      <c r="P97" s="2"/>
      <c r="Q97" s="2"/>
      <c r="R97" s="2"/>
      <c r="S97" s="2"/>
      <c r="T97" s="3"/>
      <c r="V97" s="1" t="s">
        <v>10</v>
      </c>
      <c r="W97" s="2"/>
      <c r="X97" s="2"/>
      <c r="Y97" s="2"/>
      <c r="Z97" s="2"/>
      <c r="AA97" s="3"/>
    </row>
    <row r="98" spans="1:27" x14ac:dyDescent="0.35">
      <c r="A98" s="1">
        <f>ROUND((C95*30)/A$3,2)</f>
        <v>25.63</v>
      </c>
      <c r="B98" s="2" t="s">
        <v>4</v>
      </c>
      <c r="C98" s="2"/>
      <c r="D98" s="2"/>
      <c r="E98" s="2"/>
      <c r="F98" s="3"/>
      <c r="H98" s="1">
        <f>ROUND((J95*30)/A$3,2)</f>
        <v>29.28</v>
      </c>
      <c r="I98" s="2" t="s">
        <v>4</v>
      </c>
      <c r="J98" s="2"/>
      <c r="K98" s="2"/>
      <c r="L98" s="2"/>
      <c r="M98" s="3"/>
      <c r="O98" s="1">
        <f>ROUND((Q95*30)/A$3,2)</f>
        <v>32.08</v>
      </c>
      <c r="P98" s="2" t="s">
        <v>4</v>
      </c>
      <c r="Q98" s="2"/>
      <c r="R98" s="2"/>
      <c r="S98" s="2"/>
      <c r="T98" s="3"/>
      <c r="V98" s="1">
        <f>ROUND((X95*30)/A$3,2)</f>
        <v>23.71</v>
      </c>
      <c r="W98" s="2" t="s">
        <v>4</v>
      </c>
      <c r="X98" s="2"/>
      <c r="Y98" s="2"/>
      <c r="Z98" s="2"/>
      <c r="AA98" s="3"/>
    </row>
    <row r="99" spans="1:27" x14ac:dyDescent="0.35">
      <c r="A99" s="1" t="s">
        <v>6</v>
      </c>
      <c r="B99" s="2"/>
      <c r="C99" s="2"/>
      <c r="D99" s="2"/>
      <c r="E99" s="2"/>
      <c r="F99" s="3"/>
      <c r="H99" s="1" t="s">
        <v>6</v>
      </c>
      <c r="I99" s="2"/>
      <c r="J99" s="2"/>
      <c r="K99" s="2"/>
      <c r="L99" s="2"/>
      <c r="M99" s="3"/>
      <c r="O99" s="19" t="s">
        <v>79</v>
      </c>
      <c r="P99" s="20"/>
      <c r="Q99" s="20"/>
      <c r="R99" s="20"/>
      <c r="S99" s="20"/>
      <c r="T99" s="21"/>
      <c r="V99" s="19" t="s">
        <v>79</v>
      </c>
      <c r="W99" s="20"/>
      <c r="X99" s="20"/>
      <c r="Y99" s="20"/>
      <c r="Z99" s="20"/>
      <c r="AA99" s="21"/>
    </row>
    <row r="100" spans="1:27" ht="15" thickBot="1" x14ac:dyDescent="0.4">
      <c r="A100" s="1" t="s">
        <v>11</v>
      </c>
      <c r="B100" s="2"/>
      <c r="C100" s="2"/>
      <c r="D100" s="2"/>
      <c r="E100" s="2"/>
      <c r="F100" s="3"/>
      <c r="H100" s="1" t="s">
        <v>11</v>
      </c>
      <c r="I100" s="2"/>
      <c r="J100" s="2"/>
      <c r="K100" s="2"/>
      <c r="L100" s="2"/>
      <c r="M100" s="3"/>
      <c r="O100" s="22">
        <f>O98</f>
        <v>32.08</v>
      </c>
      <c r="P100" s="23" t="s">
        <v>4</v>
      </c>
      <c r="Q100" s="23"/>
      <c r="R100" s="23"/>
      <c r="S100" s="23"/>
      <c r="T100" s="24"/>
      <c r="V100" s="22">
        <f>V98</f>
        <v>23.71</v>
      </c>
      <c r="W100" s="23" t="s">
        <v>4</v>
      </c>
      <c r="X100" s="23"/>
      <c r="Y100" s="23"/>
      <c r="Z100" s="23"/>
      <c r="AA100" s="24"/>
    </row>
    <row r="101" spans="1:27" x14ac:dyDescent="0.35">
      <c r="A101" s="1" t="s">
        <v>69</v>
      </c>
      <c r="B101" s="2"/>
      <c r="C101" s="2">
        <f>142+202</f>
        <v>344</v>
      </c>
      <c r="D101" s="2" t="s">
        <v>2</v>
      </c>
      <c r="E101" s="2"/>
      <c r="F101" s="3"/>
      <c r="H101" s="1" t="s">
        <v>69</v>
      </c>
      <c r="I101" s="2"/>
      <c r="J101" s="2">
        <f>142+202</f>
        <v>344</v>
      </c>
      <c r="K101" s="2" t="s">
        <v>2</v>
      </c>
      <c r="L101" s="2"/>
      <c r="M101" s="3"/>
    </row>
    <row r="102" spans="1:27" x14ac:dyDescent="0.35">
      <c r="A102" s="1" t="s">
        <v>12</v>
      </c>
      <c r="B102" s="2"/>
      <c r="C102" s="2">
        <f>ROUND((C101*30)/A$3,2)</f>
        <v>8.0399999999999991</v>
      </c>
      <c r="D102" s="2" t="s">
        <v>4</v>
      </c>
      <c r="E102" s="2"/>
      <c r="F102" s="3"/>
      <c r="H102" s="1" t="s">
        <v>12</v>
      </c>
      <c r="I102" s="2"/>
      <c r="J102" s="2">
        <f>ROUND((J101*30)/A$3,2)</f>
        <v>8.0399999999999991</v>
      </c>
      <c r="K102" s="2" t="s">
        <v>4</v>
      </c>
      <c r="L102" s="2"/>
      <c r="M102" s="3"/>
    </row>
    <row r="103" spans="1:27" x14ac:dyDescent="0.35">
      <c r="A103" s="1"/>
      <c r="B103" s="2"/>
      <c r="C103" s="2"/>
      <c r="D103" s="2"/>
      <c r="E103" s="2"/>
      <c r="F103" s="3"/>
      <c r="H103" s="1"/>
      <c r="I103" s="2"/>
      <c r="J103" s="2"/>
      <c r="K103" s="2"/>
      <c r="L103" s="2"/>
      <c r="M103" s="3"/>
    </row>
    <row r="104" spans="1:27" x14ac:dyDescent="0.35">
      <c r="A104" s="1" t="s">
        <v>7</v>
      </c>
      <c r="B104" s="2"/>
      <c r="C104" s="2"/>
      <c r="D104" s="2"/>
      <c r="E104" s="2"/>
      <c r="F104" s="3"/>
      <c r="H104" s="1" t="s">
        <v>7</v>
      </c>
      <c r="I104" s="2"/>
      <c r="J104" s="2"/>
      <c r="K104" s="2"/>
      <c r="L104" s="2"/>
      <c r="M104" s="3"/>
    </row>
    <row r="105" spans="1:27" x14ac:dyDescent="0.35">
      <c r="A105" s="1" t="s">
        <v>11</v>
      </c>
      <c r="B105" s="2"/>
      <c r="C105" s="2"/>
      <c r="D105" s="2"/>
      <c r="E105" s="2"/>
      <c r="F105" s="3"/>
      <c r="H105" s="1" t="s">
        <v>11</v>
      </c>
      <c r="I105" s="2"/>
      <c r="J105" s="2"/>
      <c r="K105" s="2"/>
      <c r="L105" s="2"/>
      <c r="M105" s="3"/>
    </row>
    <row r="106" spans="1:27" x14ac:dyDescent="0.35">
      <c r="A106" s="1" t="s">
        <v>63</v>
      </c>
      <c r="B106" s="2"/>
      <c r="C106" s="2">
        <v>45</v>
      </c>
      <c r="D106" s="2" t="s">
        <v>2</v>
      </c>
      <c r="E106" s="2"/>
      <c r="F106" s="3"/>
      <c r="H106" s="1" t="s">
        <v>24</v>
      </c>
      <c r="I106" s="2"/>
      <c r="J106" s="2">
        <v>35</v>
      </c>
      <c r="K106" s="2" t="s">
        <v>2</v>
      </c>
      <c r="L106" s="2"/>
      <c r="M106" s="3"/>
    </row>
    <row r="107" spans="1:27" x14ac:dyDescent="0.35">
      <c r="A107" s="1" t="s">
        <v>12</v>
      </c>
      <c r="B107" s="2"/>
      <c r="C107" s="2">
        <f>ROUND((C106*30)/A$3,2)</f>
        <v>1.05</v>
      </c>
      <c r="D107" s="2" t="s">
        <v>4</v>
      </c>
      <c r="E107" s="2"/>
      <c r="F107" s="3"/>
      <c r="H107" s="1" t="s">
        <v>12</v>
      </c>
      <c r="I107" s="2"/>
      <c r="J107" s="2">
        <f>ROUND((J106*30)/A$3,2)</f>
        <v>0.82</v>
      </c>
      <c r="K107" s="2" t="s">
        <v>4</v>
      </c>
      <c r="L107" s="2"/>
      <c r="M107" s="3"/>
    </row>
    <row r="108" spans="1:27" x14ac:dyDescent="0.35">
      <c r="A108" s="1"/>
      <c r="B108" s="2"/>
      <c r="C108" s="2"/>
      <c r="D108" s="2"/>
      <c r="E108" s="2"/>
      <c r="F108" s="3"/>
      <c r="H108" s="1"/>
      <c r="I108" s="2"/>
      <c r="J108" s="2"/>
      <c r="K108" s="2"/>
      <c r="L108" s="2"/>
      <c r="M108" s="3"/>
    </row>
    <row r="109" spans="1:27" x14ac:dyDescent="0.35">
      <c r="A109" s="1" t="s">
        <v>71</v>
      </c>
      <c r="B109" s="2"/>
      <c r="C109" s="2"/>
      <c r="D109" s="2"/>
      <c r="E109" s="2"/>
      <c r="F109" s="3"/>
      <c r="H109" s="1" t="s">
        <v>74</v>
      </c>
      <c r="I109" s="2"/>
      <c r="J109" s="2"/>
      <c r="K109" s="2"/>
      <c r="L109" s="2"/>
      <c r="M109" s="3"/>
    </row>
    <row r="110" spans="1:27" x14ac:dyDescent="0.35">
      <c r="A110" s="1">
        <f>A98+(C102+C107)/2</f>
        <v>30.174999999999997</v>
      </c>
      <c r="B110" s="2" t="s">
        <v>4</v>
      </c>
      <c r="C110" s="2"/>
      <c r="D110" s="2"/>
      <c r="E110" s="2"/>
      <c r="F110" s="3"/>
      <c r="H110" s="1">
        <f>H98+(J102+J107)/2</f>
        <v>33.71</v>
      </c>
      <c r="I110" s="2" t="s">
        <v>4</v>
      </c>
      <c r="J110" s="2"/>
      <c r="K110" s="2"/>
      <c r="L110" s="2"/>
      <c r="M110" s="3"/>
    </row>
    <row r="111" spans="1:27" x14ac:dyDescent="0.35">
      <c r="A111" s="1" t="s">
        <v>72</v>
      </c>
      <c r="B111" s="2"/>
      <c r="C111" s="2"/>
      <c r="D111" s="2"/>
      <c r="E111" s="2">
        <v>6</v>
      </c>
      <c r="F111" s="3"/>
      <c r="H111" s="1" t="s">
        <v>75</v>
      </c>
      <c r="I111" s="2"/>
      <c r="J111" s="2"/>
      <c r="K111" s="2"/>
      <c r="L111" s="2">
        <v>6</v>
      </c>
      <c r="M111" s="3"/>
    </row>
    <row r="112" spans="1:27" x14ac:dyDescent="0.35">
      <c r="A112" s="1"/>
      <c r="B112" s="2"/>
      <c r="C112" s="2"/>
      <c r="D112" s="2"/>
      <c r="E112" s="2"/>
      <c r="F112" s="3"/>
      <c r="H112" s="1"/>
      <c r="I112" s="2"/>
      <c r="J112" s="2"/>
      <c r="K112" s="2"/>
      <c r="L112" s="2"/>
      <c r="M112" s="3"/>
    </row>
    <row r="113" spans="1:13" x14ac:dyDescent="0.35">
      <c r="A113" s="19" t="s">
        <v>96</v>
      </c>
      <c r="B113" s="20"/>
      <c r="C113" s="20"/>
      <c r="D113" s="20"/>
      <c r="E113" s="20"/>
      <c r="F113" s="21"/>
      <c r="H113" s="19" t="s">
        <v>97</v>
      </c>
      <c r="I113" s="20"/>
      <c r="J113" s="20"/>
      <c r="K113" s="20"/>
      <c r="L113" s="20"/>
      <c r="M113" s="21"/>
    </row>
    <row r="114" spans="1:13" ht="15" thickBot="1" x14ac:dyDescent="0.4">
      <c r="A114" s="22">
        <f>E111*A110</f>
        <v>181.04999999999998</v>
      </c>
      <c r="B114" s="23" t="s">
        <v>4</v>
      </c>
      <c r="C114" s="23"/>
      <c r="D114" s="23"/>
      <c r="E114" s="23"/>
      <c r="F114" s="24"/>
      <c r="H114" s="22">
        <f>L111*H110</f>
        <v>202.26</v>
      </c>
      <c r="I114" s="23" t="s">
        <v>4</v>
      </c>
      <c r="J114" s="23"/>
      <c r="K114" s="23"/>
      <c r="L114" s="23"/>
      <c r="M11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845F-0F15-43A4-B0B5-C67E06DF9A2B}">
  <dimension ref="A1:AH115"/>
  <sheetViews>
    <sheetView tabSelected="1" topLeftCell="A38" workbookViewId="0">
      <selection activeCell="G36" sqref="G36"/>
    </sheetView>
  </sheetViews>
  <sheetFormatPr defaultRowHeight="14.5" x14ac:dyDescent="0.35"/>
  <sheetData>
    <row r="1" spans="1:3" ht="31" x14ac:dyDescent="0.7">
      <c r="A1" s="25" t="s">
        <v>0</v>
      </c>
    </row>
    <row r="2" spans="1:3" ht="18.5" x14ac:dyDescent="0.45">
      <c r="A2" s="27" t="s">
        <v>104</v>
      </c>
    </row>
    <row r="3" spans="1:3" x14ac:dyDescent="0.35">
      <c r="A3">
        <v>1280</v>
      </c>
      <c r="B3" t="s">
        <v>5</v>
      </c>
    </row>
    <row r="4" spans="1:3" ht="15" thickBot="1" x14ac:dyDescent="0.4"/>
    <row r="5" spans="1:3" ht="24" thickBot="1" x14ac:dyDescent="0.6">
      <c r="A5" s="28" t="s">
        <v>108</v>
      </c>
      <c r="B5" s="29"/>
      <c r="C5" s="30"/>
    </row>
    <row r="6" spans="1:3" ht="15" thickBot="1" x14ac:dyDescent="0.4"/>
    <row r="7" spans="1:3" ht="15" thickBot="1" x14ac:dyDescent="0.4">
      <c r="A7" s="4" t="s">
        <v>83</v>
      </c>
      <c r="B7" s="5"/>
      <c r="C7" s="6"/>
    </row>
    <row r="15" spans="1:3" ht="15" thickBot="1" x14ac:dyDescent="0.4"/>
    <row r="16" spans="1:3" ht="15" thickBot="1" x14ac:dyDescent="0.4">
      <c r="A16" s="4" t="s">
        <v>84</v>
      </c>
      <c r="B16" s="5"/>
      <c r="C16" s="6"/>
    </row>
    <row r="18" spans="1:34" x14ac:dyDescent="0.35">
      <c r="A18" t="s">
        <v>142</v>
      </c>
    </row>
    <row r="19" spans="1:34" x14ac:dyDescent="0.35">
      <c r="A19" t="s">
        <v>109</v>
      </c>
    </row>
    <row r="20" spans="1:34" x14ac:dyDescent="0.35">
      <c r="A20" t="s">
        <v>110</v>
      </c>
    </row>
    <row r="21" spans="1:34" ht="15" thickBot="1" x14ac:dyDescent="0.4"/>
    <row r="22" spans="1:34" x14ac:dyDescent="0.35">
      <c r="A22" s="7" t="s">
        <v>111</v>
      </c>
      <c r="B22" s="8"/>
      <c r="C22" s="8"/>
      <c r="D22" s="8"/>
      <c r="E22" s="8"/>
      <c r="F22" s="9"/>
      <c r="H22" s="7" t="s">
        <v>112</v>
      </c>
      <c r="I22" s="8"/>
      <c r="J22" s="8"/>
      <c r="K22" s="8"/>
      <c r="L22" s="8"/>
      <c r="M22" s="9"/>
      <c r="O22" s="7" t="s">
        <v>113</v>
      </c>
      <c r="P22" s="8"/>
      <c r="Q22" s="8"/>
      <c r="R22" s="8"/>
      <c r="S22" s="8"/>
      <c r="T22" s="9"/>
      <c r="V22" s="7" t="s">
        <v>114</v>
      </c>
      <c r="W22" s="8"/>
      <c r="X22" s="8"/>
      <c r="Y22" s="8"/>
      <c r="Z22" s="8"/>
      <c r="AA22" s="9"/>
      <c r="AC22" s="7" t="s">
        <v>115</v>
      </c>
      <c r="AD22" s="8"/>
      <c r="AE22" s="8"/>
      <c r="AF22" s="8"/>
      <c r="AG22" s="8"/>
      <c r="AH22" s="9"/>
    </row>
    <row r="23" spans="1:34" x14ac:dyDescent="0.35">
      <c r="A23" s="1"/>
      <c r="B23" s="2"/>
      <c r="C23" s="2"/>
      <c r="D23" s="2"/>
      <c r="E23" s="2"/>
      <c r="F23" s="3"/>
      <c r="H23" s="1"/>
      <c r="I23" s="2"/>
      <c r="J23" s="2"/>
      <c r="K23" s="2"/>
      <c r="L23" s="2"/>
      <c r="M23" s="3"/>
      <c r="O23" s="1"/>
      <c r="P23" s="2"/>
      <c r="Q23" s="2"/>
      <c r="R23" s="2"/>
      <c r="S23" s="2"/>
      <c r="T23" s="3"/>
      <c r="V23" s="1"/>
      <c r="W23" s="2"/>
      <c r="X23" s="2"/>
      <c r="Y23" s="2"/>
      <c r="Z23" s="2"/>
      <c r="AA23" s="3"/>
      <c r="AC23" s="1"/>
      <c r="AD23" s="2"/>
      <c r="AE23" s="2"/>
      <c r="AF23" s="2"/>
      <c r="AG23" s="2"/>
      <c r="AH23" s="3"/>
    </row>
    <row r="24" spans="1:34" x14ac:dyDescent="0.35">
      <c r="A24" s="1" t="s">
        <v>8</v>
      </c>
      <c r="B24" s="2"/>
      <c r="C24" s="2"/>
      <c r="D24" s="2"/>
      <c r="E24" s="2"/>
      <c r="F24" s="3"/>
      <c r="H24" s="1" t="s">
        <v>8</v>
      </c>
      <c r="I24" s="2"/>
      <c r="J24" s="2"/>
      <c r="K24" s="2"/>
      <c r="L24" s="2"/>
      <c r="M24" s="3"/>
      <c r="O24" s="1" t="s">
        <v>8</v>
      </c>
      <c r="P24" s="2"/>
      <c r="Q24" s="2"/>
      <c r="R24" s="2"/>
      <c r="S24" s="2"/>
      <c r="T24" s="3"/>
      <c r="V24" s="1" t="s">
        <v>8</v>
      </c>
      <c r="W24" s="2"/>
      <c r="X24" s="2"/>
      <c r="Y24" s="2"/>
      <c r="Z24" s="2"/>
      <c r="AA24" s="3"/>
      <c r="AC24" s="1" t="s">
        <v>8</v>
      </c>
      <c r="AD24" s="2"/>
      <c r="AE24" s="2"/>
      <c r="AF24" s="2"/>
      <c r="AG24" s="2"/>
      <c r="AH24" s="3"/>
    </row>
    <row r="25" spans="1:34" x14ac:dyDescent="0.35">
      <c r="A25" s="1" t="s">
        <v>117</v>
      </c>
      <c r="B25" s="2"/>
      <c r="C25" s="2">
        <f>678+286+500+314</f>
        <v>1778</v>
      </c>
      <c r="D25" s="2"/>
      <c r="E25" s="2"/>
      <c r="F25" s="3"/>
      <c r="H25" s="1" t="s">
        <v>116</v>
      </c>
      <c r="I25" s="2"/>
      <c r="J25" s="2">
        <f>678+286+500</f>
        <v>1464</v>
      </c>
      <c r="K25" s="2"/>
      <c r="L25" s="2"/>
      <c r="M25" s="3"/>
      <c r="O25" s="1" t="s">
        <v>116</v>
      </c>
      <c r="P25" s="2"/>
      <c r="Q25" s="2">
        <f>678+286+500</f>
        <v>1464</v>
      </c>
      <c r="R25" s="2"/>
      <c r="S25" s="2"/>
      <c r="T25" s="3"/>
      <c r="V25" s="1" t="s">
        <v>118</v>
      </c>
      <c r="W25" s="2"/>
      <c r="X25" s="2">
        <f>678+286+500+153</f>
        <v>1617</v>
      </c>
      <c r="Y25" s="2"/>
      <c r="Z25" s="2"/>
      <c r="AA25" s="3"/>
      <c r="AC25" s="1" t="s">
        <v>119</v>
      </c>
      <c r="AD25" s="2"/>
      <c r="AE25" s="2">
        <f>678+286+500+307</f>
        <v>1771</v>
      </c>
      <c r="AF25" s="2"/>
      <c r="AG25" s="2"/>
      <c r="AH25" s="3"/>
    </row>
    <row r="26" spans="1:34" x14ac:dyDescent="0.35">
      <c r="A26" s="1"/>
      <c r="B26" s="2"/>
      <c r="C26" s="2"/>
      <c r="D26" s="2"/>
      <c r="E26" s="2"/>
      <c r="F26" s="3"/>
      <c r="H26" s="1"/>
      <c r="I26" s="2"/>
      <c r="J26" s="2"/>
      <c r="K26" s="2"/>
      <c r="L26" s="2"/>
      <c r="M26" s="3"/>
      <c r="O26" s="1"/>
      <c r="P26" s="2"/>
      <c r="Q26" s="2"/>
      <c r="R26" s="2"/>
      <c r="S26" s="2"/>
      <c r="T26" s="3"/>
      <c r="V26" s="1"/>
      <c r="W26" s="2"/>
      <c r="X26" s="2"/>
      <c r="Y26" s="2"/>
      <c r="Z26" s="2"/>
      <c r="AA26" s="3"/>
      <c r="AC26" s="1"/>
      <c r="AD26" s="2"/>
      <c r="AE26" s="2"/>
      <c r="AF26" s="2"/>
      <c r="AG26" s="2"/>
      <c r="AH26" s="3"/>
    </row>
    <row r="27" spans="1:34" x14ac:dyDescent="0.35">
      <c r="A27" s="1" t="s">
        <v>10</v>
      </c>
      <c r="B27" s="2"/>
      <c r="C27" s="2"/>
      <c r="D27" s="2"/>
      <c r="E27" s="2"/>
      <c r="F27" s="3"/>
      <c r="H27" s="1" t="s">
        <v>10</v>
      </c>
      <c r="I27" s="2"/>
      <c r="J27" s="2"/>
      <c r="K27" s="2"/>
      <c r="L27" s="2"/>
      <c r="M27" s="3"/>
      <c r="O27" s="1" t="s">
        <v>10</v>
      </c>
      <c r="P27" s="2"/>
      <c r="Q27" s="2"/>
      <c r="R27" s="2"/>
      <c r="S27" s="2"/>
      <c r="T27" s="3"/>
      <c r="V27" s="1" t="s">
        <v>10</v>
      </c>
      <c r="W27" s="2"/>
      <c r="X27" s="2"/>
      <c r="Y27" s="2"/>
      <c r="Z27" s="2"/>
      <c r="AA27" s="3"/>
      <c r="AC27" s="1" t="s">
        <v>10</v>
      </c>
      <c r="AD27" s="2"/>
      <c r="AE27" s="2"/>
      <c r="AF27" s="2"/>
      <c r="AG27" s="2"/>
      <c r="AH27" s="3"/>
    </row>
    <row r="28" spans="1:34" x14ac:dyDescent="0.35">
      <c r="A28" s="1">
        <f>ROUND((30*C25)/A$3,2)</f>
        <v>41.67</v>
      </c>
      <c r="B28" s="2" t="s">
        <v>4</v>
      </c>
      <c r="C28" s="2"/>
      <c r="D28" s="2"/>
      <c r="E28" s="2"/>
      <c r="F28" s="3"/>
      <c r="H28" s="1">
        <f>ROUND((30*J25)/A$3,2)</f>
        <v>34.31</v>
      </c>
      <c r="I28" s="2" t="s">
        <v>4</v>
      </c>
      <c r="J28" s="2"/>
      <c r="K28" s="2"/>
      <c r="L28" s="2"/>
      <c r="M28" s="3"/>
      <c r="O28" s="1">
        <f>ROUND((30*Q25)/A$3,2)</f>
        <v>34.31</v>
      </c>
      <c r="P28" s="2" t="s">
        <v>4</v>
      </c>
      <c r="Q28" s="2"/>
      <c r="R28" s="2"/>
      <c r="S28" s="2"/>
      <c r="T28" s="3"/>
      <c r="V28" s="1">
        <f>ROUND((30*X25)/A$3,2)</f>
        <v>37.9</v>
      </c>
      <c r="W28" s="2" t="s">
        <v>4</v>
      </c>
      <c r="X28" s="2"/>
      <c r="Y28" s="2"/>
      <c r="Z28" s="2"/>
      <c r="AA28" s="3"/>
      <c r="AC28" s="1">
        <f>ROUND((30*AE25)/A$3,2)</f>
        <v>41.51</v>
      </c>
      <c r="AD28" s="2" t="s">
        <v>4</v>
      </c>
      <c r="AE28" s="2"/>
      <c r="AF28" s="2"/>
      <c r="AG28" s="2"/>
      <c r="AH28" s="3"/>
    </row>
    <row r="29" spans="1:34" x14ac:dyDescent="0.35">
      <c r="A29" s="1" t="s">
        <v>6</v>
      </c>
      <c r="B29" s="2"/>
      <c r="C29" s="2"/>
      <c r="D29" s="2"/>
      <c r="E29" s="2"/>
      <c r="F29" s="3"/>
      <c r="H29" s="1" t="s">
        <v>6</v>
      </c>
      <c r="I29" s="2"/>
      <c r="J29" s="2"/>
      <c r="K29" s="2"/>
      <c r="L29" s="2"/>
      <c r="M29" s="3"/>
      <c r="O29" s="1" t="s">
        <v>6</v>
      </c>
      <c r="P29" s="2"/>
      <c r="Q29" s="2"/>
      <c r="R29" s="2"/>
      <c r="S29" s="2"/>
      <c r="T29" s="3"/>
      <c r="V29" s="1" t="s">
        <v>6</v>
      </c>
      <c r="W29" s="2"/>
      <c r="X29" s="2"/>
      <c r="Y29" s="2"/>
      <c r="Z29" s="2"/>
      <c r="AA29" s="3"/>
      <c r="AC29" s="1" t="s">
        <v>6</v>
      </c>
      <c r="AD29" s="2"/>
      <c r="AE29" s="2"/>
      <c r="AF29" s="2"/>
      <c r="AG29" s="2"/>
      <c r="AH29" s="3"/>
    </row>
    <row r="30" spans="1:34" x14ac:dyDescent="0.35">
      <c r="A30" s="1" t="s">
        <v>11</v>
      </c>
      <c r="B30" s="2"/>
      <c r="C30" s="2"/>
      <c r="D30" s="2"/>
      <c r="E30" s="2"/>
      <c r="F30" s="3"/>
      <c r="H30" s="1" t="s">
        <v>11</v>
      </c>
      <c r="I30" s="2"/>
      <c r="J30" s="2"/>
      <c r="K30" s="2"/>
      <c r="L30" s="2"/>
      <c r="M30" s="3"/>
      <c r="O30" s="1" t="s">
        <v>11</v>
      </c>
      <c r="P30" s="2"/>
      <c r="Q30" s="2"/>
      <c r="R30" s="2"/>
      <c r="S30" s="2"/>
      <c r="T30" s="3"/>
      <c r="V30" s="1" t="s">
        <v>11</v>
      </c>
      <c r="W30" s="2"/>
      <c r="X30" s="2"/>
      <c r="Y30" s="2"/>
      <c r="Z30" s="2"/>
      <c r="AA30" s="3"/>
      <c r="AC30" s="1" t="s">
        <v>11</v>
      </c>
      <c r="AD30" s="2"/>
      <c r="AE30" s="2"/>
      <c r="AF30" s="2"/>
      <c r="AG30" s="2"/>
      <c r="AH30" s="3"/>
    </row>
    <row r="31" spans="1:34" x14ac:dyDescent="0.35">
      <c r="A31" s="31" t="s">
        <v>120</v>
      </c>
      <c r="B31" s="2">
        <f>142+200</f>
        <v>342</v>
      </c>
      <c r="C31" s="2"/>
      <c r="D31" s="2"/>
      <c r="E31" s="2"/>
      <c r="F31" s="3"/>
      <c r="H31" s="31" t="s">
        <v>122</v>
      </c>
      <c r="I31" s="2">
        <f>142+264</f>
        <v>406</v>
      </c>
      <c r="J31" s="2"/>
      <c r="K31" s="2"/>
      <c r="L31" s="2"/>
      <c r="M31" s="3"/>
      <c r="O31" s="31" t="s">
        <v>122</v>
      </c>
      <c r="P31" s="2">
        <f>142+264</f>
        <v>406</v>
      </c>
      <c r="Q31" s="2"/>
      <c r="R31" s="2"/>
      <c r="S31" s="2"/>
      <c r="T31" s="3"/>
      <c r="V31" s="31" t="s">
        <v>123</v>
      </c>
      <c r="W31" s="2">
        <f>142+209</f>
        <v>351</v>
      </c>
      <c r="X31" s="2"/>
      <c r="Y31" s="2"/>
      <c r="Z31" s="2"/>
      <c r="AA31" s="3"/>
      <c r="AC31" s="31" t="s">
        <v>122</v>
      </c>
      <c r="AD31" s="2">
        <f>142+264</f>
        <v>406</v>
      </c>
      <c r="AE31" s="2"/>
      <c r="AF31" s="2"/>
      <c r="AG31" s="2"/>
      <c r="AH31" s="3"/>
    </row>
    <row r="32" spans="1:34" x14ac:dyDescent="0.35">
      <c r="A32" s="31" t="s">
        <v>121</v>
      </c>
      <c r="B32" s="2"/>
      <c r="C32" s="2">
        <f>ROUND((30*B31)/A$3,2)</f>
        <v>8.02</v>
      </c>
      <c r="D32" s="2"/>
      <c r="E32" s="2"/>
      <c r="F32" s="3"/>
      <c r="H32" s="31" t="s">
        <v>121</v>
      </c>
      <c r="I32" s="2"/>
      <c r="J32" s="2">
        <f>ROUND((30*I31)/A$3,2)</f>
        <v>9.52</v>
      </c>
      <c r="K32" s="2"/>
      <c r="L32" s="2"/>
      <c r="M32" s="3"/>
      <c r="O32" s="31" t="s">
        <v>121</v>
      </c>
      <c r="P32" s="2"/>
      <c r="Q32" s="2">
        <f>ROUND((30*P31)/A$3,2)</f>
        <v>9.52</v>
      </c>
      <c r="R32" s="2"/>
      <c r="S32" s="2"/>
      <c r="T32" s="3"/>
      <c r="V32" s="31" t="s">
        <v>121</v>
      </c>
      <c r="W32" s="2"/>
      <c r="X32" s="2">
        <f>ROUND((30*W31)/A$3,2)</f>
        <v>8.23</v>
      </c>
      <c r="Y32" s="2"/>
      <c r="Z32" s="2"/>
      <c r="AA32" s="3"/>
      <c r="AC32" s="31" t="s">
        <v>121</v>
      </c>
      <c r="AD32" s="2"/>
      <c r="AE32" s="2">
        <f>ROUND((30*AD31)/A$3,2)</f>
        <v>9.52</v>
      </c>
      <c r="AF32" s="2"/>
      <c r="AG32" s="2"/>
      <c r="AH32" s="3"/>
    </row>
    <row r="33" spans="1:34" x14ac:dyDescent="0.35">
      <c r="A33" s="1"/>
      <c r="B33" s="2"/>
      <c r="C33" s="2"/>
      <c r="D33" s="2"/>
      <c r="E33" s="2"/>
      <c r="F33" s="3"/>
      <c r="H33" s="1"/>
      <c r="I33" s="2"/>
      <c r="J33" s="2"/>
      <c r="K33" s="2"/>
      <c r="L33" s="2"/>
      <c r="M33" s="3"/>
      <c r="O33" s="1"/>
      <c r="P33" s="2"/>
      <c r="Q33" s="2"/>
      <c r="R33" s="2"/>
      <c r="S33" s="2"/>
      <c r="T33" s="3"/>
      <c r="V33" s="1"/>
      <c r="W33" s="2"/>
      <c r="X33" s="2"/>
      <c r="Y33" s="2"/>
      <c r="Z33" s="2"/>
      <c r="AA33" s="3"/>
      <c r="AC33" s="1"/>
      <c r="AD33" s="2"/>
      <c r="AE33" s="2"/>
      <c r="AF33" s="2"/>
      <c r="AG33" s="2"/>
      <c r="AH33" s="3"/>
    </row>
    <row r="34" spans="1:34" x14ac:dyDescent="0.35">
      <c r="A34" s="1" t="s">
        <v>7</v>
      </c>
      <c r="B34" s="2"/>
      <c r="C34" s="2"/>
      <c r="D34" s="2"/>
      <c r="E34" s="2"/>
      <c r="F34" s="3"/>
      <c r="H34" s="1" t="s">
        <v>7</v>
      </c>
      <c r="I34" s="2"/>
      <c r="J34" s="2"/>
      <c r="K34" s="2"/>
      <c r="L34" s="2"/>
      <c r="M34" s="3"/>
      <c r="O34" s="1" t="s">
        <v>7</v>
      </c>
      <c r="P34" s="2"/>
      <c r="Q34" s="2"/>
      <c r="R34" s="2"/>
      <c r="S34" s="2"/>
      <c r="T34" s="3"/>
      <c r="V34" s="1" t="s">
        <v>7</v>
      </c>
      <c r="W34" s="2"/>
      <c r="X34" s="2"/>
      <c r="Y34" s="2"/>
      <c r="Z34" s="2"/>
      <c r="AA34" s="3"/>
      <c r="AC34" s="1" t="s">
        <v>7</v>
      </c>
      <c r="AD34" s="2"/>
      <c r="AE34" s="2"/>
      <c r="AF34" s="2"/>
      <c r="AG34" s="2"/>
      <c r="AH34" s="3"/>
    </row>
    <row r="35" spans="1:34" x14ac:dyDescent="0.35">
      <c r="A35" s="1" t="s">
        <v>11</v>
      </c>
      <c r="B35" s="2"/>
      <c r="C35" s="2"/>
      <c r="D35" s="2"/>
      <c r="E35" s="2"/>
      <c r="F35" s="3"/>
      <c r="H35" s="1" t="s">
        <v>11</v>
      </c>
      <c r="I35" s="2"/>
      <c r="J35" s="2"/>
      <c r="K35" s="2"/>
      <c r="L35" s="2"/>
      <c r="M35" s="3"/>
      <c r="O35" s="1" t="s">
        <v>11</v>
      </c>
      <c r="P35" s="2"/>
      <c r="Q35" s="2"/>
      <c r="R35" s="2"/>
      <c r="S35" s="2"/>
      <c r="T35" s="3"/>
      <c r="V35" s="1" t="s">
        <v>11</v>
      </c>
      <c r="W35" s="2"/>
      <c r="X35" s="2"/>
      <c r="Y35" s="2"/>
      <c r="Z35" s="2"/>
      <c r="AA35" s="3"/>
      <c r="AC35" s="1" t="s">
        <v>11</v>
      </c>
      <c r="AD35" s="2"/>
      <c r="AE35" s="2"/>
      <c r="AF35" s="2"/>
      <c r="AG35" s="2"/>
      <c r="AH35" s="3"/>
    </row>
    <row r="36" spans="1:34" x14ac:dyDescent="0.35">
      <c r="A36" s="1" t="s">
        <v>125</v>
      </c>
      <c r="B36" s="2"/>
      <c r="C36" s="2">
        <f>48</f>
        <v>48</v>
      </c>
      <c r="D36" s="2"/>
      <c r="E36" s="2"/>
      <c r="F36" s="3"/>
      <c r="H36" s="1" t="s">
        <v>124</v>
      </c>
      <c r="I36" s="2"/>
      <c r="J36" s="2">
        <f>60</f>
        <v>60</v>
      </c>
      <c r="K36" s="2"/>
      <c r="L36" s="2"/>
      <c r="M36" s="3"/>
      <c r="O36" s="1" t="s">
        <v>124</v>
      </c>
      <c r="P36" s="2"/>
      <c r="Q36" s="2">
        <f>60</f>
        <v>60</v>
      </c>
      <c r="R36" s="2"/>
      <c r="S36" s="2"/>
      <c r="T36" s="3"/>
      <c r="V36" s="1" t="s">
        <v>125</v>
      </c>
      <c r="W36" s="2"/>
      <c r="X36" s="2">
        <f>48</f>
        <v>48</v>
      </c>
      <c r="Y36" s="2"/>
      <c r="Z36" s="2"/>
      <c r="AA36" s="3"/>
      <c r="AC36" s="1" t="s">
        <v>126</v>
      </c>
      <c r="AD36" s="2"/>
      <c r="AE36" s="2">
        <f>60</f>
        <v>60</v>
      </c>
      <c r="AF36" s="2"/>
      <c r="AG36" s="2"/>
      <c r="AH36" s="3"/>
    </row>
    <row r="37" spans="1:34" x14ac:dyDescent="0.35">
      <c r="A37" s="31" t="s">
        <v>12</v>
      </c>
      <c r="B37" s="2"/>
      <c r="C37" s="2">
        <f>ROUND((30*C36)/A$3,2)</f>
        <v>1.1299999999999999</v>
      </c>
      <c r="D37" s="2"/>
      <c r="E37" s="2"/>
      <c r="F37" s="3"/>
      <c r="H37" s="31" t="s">
        <v>12</v>
      </c>
      <c r="I37" s="2"/>
      <c r="J37" s="2">
        <f>ROUND((30*J36)/A$3,2)</f>
        <v>1.41</v>
      </c>
      <c r="K37" s="2"/>
      <c r="L37" s="2"/>
      <c r="M37" s="3"/>
      <c r="O37" s="31" t="s">
        <v>12</v>
      </c>
      <c r="P37" s="2"/>
      <c r="Q37" s="2">
        <f>ROUND((30*Q36)/A$3,2)</f>
        <v>1.41</v>
      </c>
      <c r="R37" s="2"/>
      <c r="S37" s="2"/>
      <c r="T37" s="3"/>
      <c r="V37" s="31" t="s">
        <v>12</v>
      </c>
      <c r="W37" s="2"/>
      <c r="X37" s="2">
        <f>ROUND((30*X36)/A$3,2)</f>
        <v>1.1299999999999999</v>
      </c>
      <c r="Y37" s="2"/>
      <c r="Z37" s="2"/>
      <c r="AA37" s="3"/>
      <c r="AC37" s="31" t="s">
        <v>12</v>
      </c>
      <c r="AD37" s="2"/>
      <c r="AE37" s="2">
        <f>ROUND((30*AE36)/A$3,2)</f>
        <v>1.41</v>
      </c>
      <c r="AF37" s="2"/>
      <c r="AG37" s="2"/>
      <c r="AH37" s="3"/>
    </row>
    <row r="38" spans="1:34" x14ac:dyDescent="0.35">
      <c r="A38" s="1"/>
      <c r="B38" s="2"/>
      <c r="C38" s="2"/>
      <c r="D38" s="2"/>
      <c r="E38" s="2"/>
      <c r="F38" s="3"/>
      <c r="H38" s="1"/>
      <c r="I38" s="2"/>
      <c r="J38" s="2"/>
      <c r="K38" s="2"/>
      <c r="L38" s="2"/>
      <c r="M38" s="3"/>
      <c r="O38" s="1"/>
      <c r="P38" s="2"/>
      <c r="Q38" s="2"/>
      <c r="R38" s="2"/>
      <c r="S38" s="2"/>
      <c r="T38" s="3"/>
      <c r="V38" s="1"/>
      <c r="W38" s="2"/>
      <c r="X38" s="2"/>
      <c r="Y38" s="2"/>
      <c r="Z38" s="2"/>
      <c r="AA38" s="3"/>
      <c r="AC38" s="1"/>
      <c r="AD38" s="2"/>
      <c r="AE38" s="2"/>
      <c r="AF38" s="2"/>
      <c r="AG38" s="2"/>
      <c r="AH38" s="3"/>
    </row>
    <row r="39" spans="1:34" x14ac:dyDescent="0.35">
      <c r="A39" s="1" t="s">
        <v>127</v>
      </c>
      <c r="B39" s="2"/>
      <c r="C39" s="2"/>
      <c r="D39" s="2"/>
      <c r="E39" s="2"/>
      <c r="F39" s="3"/>
      <c r="H39" s="1" t="s">
        <v>130</v>
      </c>
      <c r="I39" s="2"/>
      <c r="J39" s="2"/>
      <c r="K39" s="2"/>
      <c r="L39" s="2"/>
      <c r="M39" s="3"/>
      <c r="O39" s="1" t="s">
        <v>133</v>
      </c>
      <c r="P39" s="2"/>
      <c r="Q39" s="2"/>
      <c r="R39" s="2"/>
      <c r="S39" s="2"/>
      <c r="T39" s="3"/>
      <c r="V39" s="1" t="s">
        <v>136</v>
      </c>
      <c r="W39" s="2"/>
      <c r="X39" s="2"/>
      <c r="Y39" s="2"/>
      <c r="Z39" s="2"/>
      <c r="AA39" s="3"/>
      <c r="AC39" s="1" t="s">
        <v>141</v>
      </c>
      <c r="AD39" s="2"/>
      <c r="AE39" s="2"/>
      <c r="AF39" s="2"/>
      <c r="AG39" s="2"/>
      <c r="AH39" s="3"/>
    </row>
    <row r="40" spans="1:34" x14ac:dyDescent="0.35">
      <c r="A40" s="1">
        <f>A28+(C32+C37)/2</f>
        <v>46.245000000000005</v>
      </c>
      <c r="B40" s="2" t="s">
        <v>4</v>
      </c>
      <c r="C40" s="2"/>
      <c r="D40" s="2"/>
      <c r="E40" s="2"/>
      <c r="F40" s="3"/>
      <c r="H40" s="1">
        <f>H28+(J32+J37)/2</f>
        <v>39.775000000000006</v>
      </c>
      <c r="I40" s="2" t="s">
        <v>4</v>
      </c>
      <c r="J40" s="2"/>
      <c r="K40" s="2"/>
      <c r="L40" s="2"/>
      <c r="M40" s="3"/>
      <c r="O40" s="1">
        <f>O28+(Q32+Q37)/2</f>
        <v>39.775000000000006</v>
      </c>
      <c r="P40" s="2" t="s">
        <v>4</v>
      </c>
      <c r="Q40" s="2"/>
      <c r="R40" s="2"/>
      <c r="S40" s="2"/>
      <c r="T40" s="3"/>
      <c r="V40" s="1">
        <f>V28+(X32+X37)/2</f>
        <v>42.58</v>
      </c>
      <c r="W40" s="2" t="s">
        <v>4</v>
      </c>
      <c r="X40" s="2"/>
      <c r="Y40" s="2"/>
      <c r="Z40" s="2"/>
      <c r="AA40" s="3"/>
      <c r="AC40" s="1">
        <f>AC28+(AE32+AE37)/2</f>
        <v>46.974999999999994</v>
      </c>
      <c r="AD40" s="2" t="s">
        <v>4</v>
      </c>
      <c r="AE40" s="2"/>
      <c r="AF40" s="2"/>
      <c r="AG40" s="2"/>
      <c r="AH40" s="3"/>
    </row>
    <row r="41" spans="1:34" x14ac:dyDescent="0.35">
      <c r="A41" s="1" t="s">
        <v>128</v>
      </c>
      <c r="B41" s="2"/>
      <c r="C41" s="2"/>
      <c r="D41" s="2"/>
      <c r="E41" s="2">
        <v>6</v>
      </c>
      <c r="F41" s="3"/>
      <c r="H41" s="1" t="s">
        <v>131</v>
      </c>
      <c r="I41" s="2"/>
      <c r="J41" s="2"/>
      <c r="K41" s="2"/>
      <c r="L41" s="2">
        <v>6</v>
      </c>
      <c r="M41" s="3"/>
      <c r="O41" s="1" t="s">
        <v>134</v>
      </c>
      <c r="P41" s="2"/>
      <c r="Q41" s="2"/>
      <c r="R41" s="2"/>
      <c r="S41" s="2">
        <v>6</v>
      </c>
      <c r="T41" s="3"/>
      <c r="V41" s="1" t="s">
        <v>137</v>
      </c>
      <c r="W41" s="2"/>
      <c r="X41" s="2"/>
      <c r="Y41" s="2"/>
      <c r="Z41" s="2">
        <v>6</v>
      </c>
      <c r="AA41" s="3"/>
      <c r="AC41" s="1" t="s">
        <v>140</v>
      </c>
      <c r="AD41" s="2"/>
      <c r="AE41" s="2"/>
      <c r="AF41" s="2"/>
      <c r="AG41" s="2">
        <v>6</v>
      </c>
      <c r="AH41" s="3"/>
    </row>
    <row r="42" spans="1:34" x14ac:dyDescent="0.35">
      <c r="A42" s="1"/>
      <c r="B42" s="2"/>
      <c r="C42" s="2"/>
      <c r="D42" s="2"/>
      <c r="E42" s="2"/>
      <c r="F42" s="3"/>
      <c r="H42" s="1"/>
      <c r="I42" s="2"/>
      <c r="J42" s="2"/>
      <c r="K42" s="2"/>
      <c r="L42" s="2"/>
      <c r="M42" s="3"/>
      <c r="O42" s="1"/>
      <c r="P42" s="2"/>
      <c r="Q42" s="2"/>
      <c r="R42" s="2"/>
      <c r="S42" s="2"/>
      <c r="T42" s="3"/>
      <c r="V42" s="1"/>
      <c r="W42" s="2"/>
      <c r="X42" s="2"/>
      <c r="Y42" s="2"/>
      <c r="Z42" s="2"/>
      <c r="AA42" s="3"/>
      <c r="AC42" s="1"/>
      <c r="AD42" s="2"/>
      <c r="AE42" s="2"/>
      <c r="AF42" s="2"/>
      <c r="AG42" s="2"/>
      <c r="AH42" s="3"/>
    </row>
    <row r="43" spans="1:34" x14ac:dyDescent="0.35">
      <c r="A43" s="32" t="s">
        <v>129</v>
      </c>
      <c r="B43" s="33"/>
      <c r="C43" s="33"/>
      <c r="D43" s="33"/>
      <c r="E43" s="33"/>
      <c r="F43" s="34"/>
      <c r="H43" s="32" t="s">
        <v>132</v>
      </c>
      <c r="I43" s="33"/>
      <c r="J43" s="33"/>
      <c r="K43" s="33"/>
      <c r="L43" s="33"/>
      <c r="M43" s="34"/>
      <c r="O43" s="32" t="s">
        <v>135</v>
      </c>
      <c r="P43" s="33"/>
      <c r="Q43" s="33"/>
      <c r="R43" s="33"/>
      <c r="S43" s="33"/>
      <c r="T43" s="34"/>
      <c r="V43" s="32" t="s">
        <v>138</v>
      </c>
      <c r="W43" s="33"/>
      <c r="X43" s="33"/>
      <c r="Y43" s="33"/>
      <c r="Z43" s="33"/>
      <c r="AA43" s="34"/>
      <c r="AC43" s="32" t="s">
        <v>139</v>
      </c>
      <c r="AD43" s="33"/>
      <c r="AE43" s="33"/>
      <c r="AF43" s="33"/>
      <c r="AG43" s="33"/>
      <c r="AH43" s="34"/>
    </row>
    <row r="44" spans="1:34" ht="15" thickBot="1" x14ac:dyDescent="0.4">
      <c r="A44" s="35">
        <f>E41*A40</f>
        <v>277.47000000000003</v>
      </c>
      <c r="B44" s="36" t="s">
        <v>4</v>
      </c>
      <c r="C44" s="36"/>
      <c r="D44" s="36"/>
      <c r="E44" s="36"/>
      <c r="F44" s="37"/>
      <c r="H44" s="35">
        <f>L41*H40</f>
        <v>238.65000000000003</v>
      </c>
      <c r="I44" s="36" t="s">
        <v>4</v>
      </c>
      <c r="J44" s="36"/>
      <c r="K44" s="36"/>
      <c r="L44" s="36"/>
      <c r="M44" s="37"/>
      <c r="O44" s="35">
        <f>S41*O40</f>
        <v>238.65000000000003</v>
      </c>
      <c r="P44" s="36" t="s">
        <v>4</v>
      </c>
      <c r="Q44" s="36"/>
      <c r="R44" s="36"/>
      <c r="S44" s="36"/>
      <c r="T44" s="37"/>
      <c r="V44" s="35">
        <f>Z41*V40</f>
        <v>255.48</v>
      </c>
      <c r="W44" s="36" t="s">
        <v>4</v>
      </c>
      <c r="X44" s="36"/>
      <c r="Y44" s="36"/>
      <c r="Z44" s="36"/>
      <c r="AA44" s="37"/>
      <c r="AC44" s="35">
        <f>AG41*AC40</f>
        <v>281.84999999999997</v>
      </c>
      <c r="AD44" s="36" t="s">
        <v>4</v>
      </c>
      <c r="AE44" s="36"/>
      <c r="AF44" s="36"/>
      <c r="AG44" s="36"/>
      <c r="AH44" s="37"/>
    </row>
    <row r="45" spans="1:34" ht="15" thickBot="1" x14ac:dyDescent="0.4"/>
    <row r="46" spans="1:34" x14ac:dyDescent="0.35">
      <c r="A46" s="10" t="s">
        <v>143</v>
      </c>
      <c r="B46" s="11"/>
      <c r="C46" s="11"/>
      <c r="D46" s="11"/>
      <c r="E46" s="11"/>
      <c r="F46" s="12"/>
      <c r="H46" s="10" t="s">
        <v>144</v>
      </c>
      <c r="I46" s="11"/>
      <c r="J46" s="11"/>
      <c r="K46" s="11"/>
      <c r="L46" s="11"/>
      <c r="M46" s="12"/>
      <c r="O46" s="10" t="s">
        <v>145</v>
      </c>
      <c r="P46" s="11"/>
      <c r="Q46" s="11"/>
      <c r="R46" s="11"/>
      <c r="S46" s="11"/>
      <c r="T46" s="12"/>
      <c r="V46" s="10" t="s">
        <v>146</v>
      </c>
      <c r="W46" s="11"/>
      <c r="X46" s="11"/>
      <c r="Y46" s="11"/>
      <c r="Z46" s="11"/>
      <c r="AA46" s="12"/>
      <c r="AC46" s="10" t="s">
        <v>147</v>
      </c>
      <c r="AD46" s="11"/>
      <c r="AE46" s="11"/>
      <c r="AF46" s="11"/>
      <c r="AG46" s="11"/>
      <c r="AH46" s="12"/>
    </row>
    <row r="47" spans="1:34" x14ac:dyDescent="0.35">
      <c r="A47" s="1"/>
      <c r="B47" s="2"/>
      <c r="C47" s="2"/>
      <c r="D47" s="2"/>
      <c r="E47" s="2"/>
      <c r="F47" s="3"/>
      <c r="H47" s="1"/>
      <c r="I47" s="2"/>
      <c r="J47" s="2"/>
      <c r="K47" s="2"/>
      <c r="L47" s="2"/>
      <c r="M47" s="3"/>
      <c r="O47" s="1"/>
      <c r="P47" s="2"/>
      <c r="Q47" s="2"/>
      <c r="R47" s="2"/>
      <c r="S47" s="2"/>
      <c r="T47" s="3"/>
      <c r="V47" s="1"/>
      <c r="W47" s="2"/>
      <c r="X47" s="2"/>
      <c r="Y47" s="2"/>
      <c r="Z47" s="2"/>
      <c r="AA47" s="3"/>
      <c r="AC47" s="1"/>
      <c r="AD47" s="2"/>
      <c r="AE47" s="2"/>
      <c r="AF47" s="2"/>
      <c r="AG47" s="2"/>
      <c r="AH47" s="3"/>
    </row>
    <row r="48" spans="1:34" x14ac:dyDescent="0.35">
      <c r="A48" s="1" t="s">
        <v>8</v>
      </c>
      <c r="B48" s="2"/>
      <c r="C48" s="2"/>
      <c r="D48" s="2"/>
      <c r="E48" s="2"/>
      <c r="F48" s="3"/>
      <c r="H48" s="1" t="s">
        <v>8</v>
      </c>
      <c r="I48" s="2"/>
      <c r="J48" s="2"/>
      <c r="K48" s="2"/>
      <c r="L48" s="2"/>
      <c r="M48" s="3"/>
      <c r="O48" s="1" t="s">
        <v>8</v>
      </c>
      <c r="P48" s="2"/>
      <c r="Q48" s="2"/>
      <c r="R48" s="2"/>
      <c r="S48" s="2"/>
      <c r="T48" s="3"/>
      <c r="V48" s="1" t="s">
        <v>8</v>
      </c>
      <c r="W48" s="2"/>
      <c r="X48" s="2"/>
      <c r="Y48" s="2"/>
      <c r="Z48" s="2"/>
      <c r="AA48" s="3"/>
      <c r="AC48" s="1" t="s">
        <v>8</v>
      </c>
      <c r="AD48" s="2"/>
      <c r="AE48" s="2"/>
      <c r="AF48" s="2"/>
      <c r="AG48" s="2"/>
      <c r="AH48" s="3"/>
    </row>
    <row r="49" spans="1:34" x14ac:dyDescent="0.35">
      <c r="A49" s="1" t="s">
        <v>117</v>
      </c>
      <c r="B49" s="2"/>
      <c r="C49" s="2">
        <f>678+286+500+314</f>
        <v>1778</v>
      </c>
      <c r="D49" s="2"/>
      <c r="E49" s="2"/>
      <c r="F49" s="3"/>
    </row>
    <row r="50" spans="1:34" x14ac:dyDescent="0.35">
      <c r="A50" s="1"/>
      <c r="B50" s="2"/>
      <c r="C50" s="2"/>
      <c r="D50" s="2"/>
      <c r="E50" s="2"/>
      <c r="F50" s="3"/>
    </row>
    <row r="51" spans="1:34" x14ac:dyDescent="0.35">
      <c r="A51" s="1" t="s">
        <v>10</v>
      </c>
      <c r="B51" s="2"/>
      <c r="C51" s="2"/>
      <c r="D51" s="2"/>
      <c r="E51" s="2"/>
      <c r="F51" s="3"/>
      <c r="H51" s="1" t="s">
        <v>10</v>
      </c>
      <c r="I51" s="2"/>
      <c r="J51" s="2"/>
      <c r="K51" s="2"/>
      <c r="L51" s="2"/>
      <c r="M51" s="3"/>
      <c r="O51" s="1" t="s">
        <v>10</v>
      </c>
      <c r="P51" s="2"/>
      <c r="Q51" s="2"/>
      <c r="R51" s="2"/>
      <c r="S51" s="2"/>
      <c r="T51" s="3"/>
      <c r="V51" s="1" t="s">
        <v>10</v>
      </c>
      <c r="W51" s="2"/>
      <c r="X51" s="2"/>
      <c r="Y51" s="2"/>
      <c r="Z51" s="2"/>
      <c r="AA51" s="3"/>
      <c r="AC51" s="1" t="s">
        <v>10</v>
      </c>
      <c r="AD51" s="2"/>
      <c r="AE51" s="2"/>
      <c r="AF51" s="2"/>
      <c r="AG51" s="2"/>
      <c r="AH51" s="3"/>
    </row>
    <row r="52" spans="1:34" x14ac:dyDescent="0.35">
      <c r="A52" s="1">
        <f>ROUND((30*C49)/A$3,2)</f>
        <v>41.67</v>
      </c>
      <c r="B52" s="2" t="s">
        <v>4</v>
      </c>
      <c r="C52" s="2"/>
      <c r="D52" s="2"/>
      <c r="E52" s="2"/>
      <c r="F52" s="3"/>
    </row>
    <row r="53" spans="1:34" x14ac:dyDescent="0.35">
      <c r="A53" s="1" t="s">
        <v>6</v>
      </c>
      <c r="B53" s="2"/>
      <c r="C53" s="2"/>
      <c r="D53" s="2"/>
      <c r="E53" s="2"/>
      <c r="F53" s="3"/>
      <c r="H53" s="1" t="s">
        <v>6</v>
      </c>
      <c r="I53" s="2"/>
      <c r="J53" s="2"/>
      <c r="K53" s="2"/>
      <c r="L53" s="2"/>
      <c r="M53" s="3"/>
      <c r="O53" s="1" t="s">
        <v>6</v>
      </c>
      <c r="P53" s="2"/>
      <c r="Q53" s="2"/>
      <c r="R53" s="2"/>
      <c r="S53" s="2"/>
      <c r="T53" s="3"/>
      <c r="V53" s="1" t="s">
        <v>6</v>
      </c>
      <c r="W53" s="2"/>
      <c r="X53" s="2"/>
      <c r="Y53" s="2"/>
      <c r="Z53" s="2"/>
      <c r="AA53" s="3"/>
      <c r="AC53" s="1" t="s">
        <v>6</v>
      </c>
      <c r="AD53" s="2"/>
      <c r="AE53" s="2"/>
      <c r="AF53" s="2"/>
      <c r="AG53" s="2"/>
      <c r="AH53" s="3"/>
    </row>
    <row r="54" spans="1:34" x14ac:dyDescent="0.35">
      <c r="A54" s="1" t="s">
        <v>11</v>
      </c>
      <c r="B54" s="2"/>
      <c r="C54" s="2"/>
      <c r="D54" s="2"/>
      <c r="E54" s="2"/>
      <c r="F54" s="3"/>
      <c r="H54" s="1" t="s">
        <v>11</v>
      </c>
      <c r="I54" s="2"/>
      <c r="J54" s="2"/>
      <c r="K54" s="2"/>
      <c r="L54" s="2"/>
      <c r="M54" s="3"/>
      <c r="O54" s="1" t="s">
        <v>11</v>
      </c>
      <c r="P54" s="2"/>
      <c r="Q54" s="2"/>
      <c r="R54" s="2"/>
      <c r="S54" s="2"/>
      <c r="T54" s="3"/>
      <c r="V54" s="1" t="s">
        <v>11</v>
      </c>
      <c r="W54" s="2"/>
      <c r="X54" s="2"/>
      <c r="Y54" s="2"/>
      <c r="Z54" s="2"/>
      <c r="AA54" s="3"/>
      <c r="AC54" s="1" t="s">
        <v>11</v>
      </c>
      <c r="AD54" s="2"/>
      <c r="AE54" s="2"/>
      <c r="AF54" s="2"/>
      <c r="AG54" s="2"/>
      <c r="AH54" s="3"/>
    </row>
    <row r="55" spans="1:34" x14ac:dyDescent="0.35">
      <c r="A55" s="31" t="s">
        <v>120</v>
      </c>
      <c r="B55" s="2">
        <f>142+200</f>
        <v>342</v>
      </c>
      <c r="C55" s="2"/>
      <c r="D55" s="2"/>
      <c r="E55" s="2"/>
      <c r="F55" s="3"/>
    </row>
    <row r="56" spans="1:34" x14ac:dyDescent="0.35">
      <c r="A56" s="31" t="s">
        <v>121</v>
      </c>
      <c r="B56" s="2"/>
      <c r="C56" s="2">
        <f>ROUND((30*B55)/A$3,2)</f>
        <v>8.02</v>
      </c>
      <c r="D56" s="2"/>
      <c r="E56" s="2"/>
      <c r="F56" s="3"/>
    </row>
    <row r="57" spans="1:34" x14ac:dyDescent="0.35">
      <c r="A57" s="1"/>
      <c r="B57" s="2"/>
      <c r="C57" s="2"/>
      <c r="D57" s="2"/>
      <c r="E57" s="2"/>
      <c r="F57" s="3"/>
    </row>
    <row r="58" spans="1:34" x14ac:dyDescent="0.35">
      <c r="A58" s="1" t="s">
        <v>7</v>
      </c>
      <c r="B58" s="2"/>
      <c r="C58" s="2"/>
      <c r="D58" s="2"/>
      <c r="E58" s="2"/>
      <c r="F58" s="3"/>
      <c r="H58" s="1" t="s">
        <v>7</v>
      </c>
      <c r="I58" s="2"/>
      <c r="J58" s="2"/>
      <c r="K58" s="2"/>
      <c r="L58" s="2"/>
      <c r="M58" s="3"/>
      <c r="O58" s="1" t="s">
        <v>7</v>
      </c>
      <c r="P58" s="2"/>
      <c r="Q58" s="2"/>
      <c r="R58" s="2"/>
      <c r="S58" s="2"/>
      <c r="T58" s="3"/>
      <c r="V58" s="1" t="s">
        <v>7</v>
      </c>
      <c r="W58" s="2"/>
      <c r="X58" s="2"/>
      <c r="Y58" s="2"/>
      <c r="Z58" s="2"/>
      <c r="AA58" s="3"/>
      <c r="AC58" s="1" t="s">
        <v>7</v>
      </c>
      <c r="AD58" s="2"/>
      <c r="AE58" s="2"/>
      <c r="AF58" s="2"/>
      <c r="AG58" s="2"/>
      <c r="AH58" s="3"/>
    </row>
    <row r="59" spans="1:34" x14ac:dyDescent="0.35">
      <c r="A59" s="1" t="s">
        <v>11</v>
      </c>
      <c r="B59" s="2"/>
      <c r="C59" s="2"/>
      <c r="D59" s="2"/>
      <c r="E59" s="2"/>
      <c r="F59" s="3"/>
      <c r="H59" s="1" t="s">
        <v>11</v>
      </c>
      <c r="I59" s="2"/>
      <c r="J59" s="2"/>
      <c r="K59" s="2"/>
      <c r="L59" s="2"/>
      <c r="M59" s="3"/>
      <c r="O59" s="1" t="s">
        <v>11</v>
      </c>
      <c r="P59" s="2"/>
      <c r="Q59" s="2"/>
      <c r="R59" s="2"/>
      <c r="S59" s="2"/>
      <c r="T59" s="3"/>
      <c r="V59" s="1" t="s">
        <v>11</v>
      </c>
      <c r="W59" s="2"/>
      <c r="X59" s="2"/>
      <c r="Y59" s="2"/>
      <c r="Z59" s="2"/>
      <c r="AA59" s="3"/>
      <c r="AC59" s="1" t="s">
        <v>11</v>
      </c>
      <c r="AD59" s="2"/>
      <c r="AE59" s="2"/>
      <c r="AF59" s="2"/>
      <c r="AG59" s="2"/>
      <c r="AH59" s="3"/>
    </row>
    <row r="60" spans="1:34" x14ac:dyDescent="0.35">
      <c r="A60" s="1" t="s">
        <v>125</v>
      </c>
      <c r="B60" s="2"/>
      <c r="C60" s="2">
        <f>48</f>
        <v>48</v>
      </c>
      <c r="D60" s="2"/>
      <c r="E60" s="2"/>
      <c r="F60" s="3"/>
    </row>
    <row r="61" spans="1:34" x14ac:dyDescent="0.35">
      <c r="A61" s="31" t="s">
        <v>12</v>
      </c>
      <c r="B61" s="2"/>
      <c r="C61" s="2">
        <f>ROUND((30*C60)/A$3,2)</f>
        <v>1.1299999999999999</v>
      </c>
      <c r="D61" s="2"/>
      <c r="E61" s="2"/>
      <c r="F61" s="3"/>
    </row>
    <row r="62" spans="1:34" x14ac:dyDescent="0.35">
      <c r="A62" s="1"/>
      <c r="B62" s="2"/>
      <c r="C62" s="2"/>
      <c r="D62" s="2"/>
      <c r="E62" s="2"/>
      <c r="F62" s="3"/>
    </row>
    <row r="63" spans="1:34" x14ac:dyDescent="0.35">
      <c r="A63" s="1" t="s">
        <v>127</v>
      </c>
      <c r="B63" s="2"/>
      <c r="C63" s="2"/>
      <c r="D63" s="2"/>
      <c r="E63" s="2"/>
      <c r="F63" s="3"/>
      <c r="H63" s="1" t="s">
        <v>23</v>
      </c>
      <c r="I63" s="2"/>
      <c r="J63" s="2"/>
      <c r="K63" s="2"/>
      <c r="L63" s="2"/>
      <c r="M63" s="3"/>
      <c r="O63" s="1" t="s">
        <v>22</v>
      </c>
      <c r="P63" s="2"/>
      <c r="Q63" s="2"/>
      <c r="R63" s="2"/>
      <c r="S63" s="2"/>
      <c r="T63" s="3"/>
      <c r="V63" s="1" t="s">
        <v>28</v>
      </c>
      <c r="W63" s="2"/>
      <c r="X63" s="2"/>
      <c r="Y63" s="2"/>
      <c r="Z63" s="2"/>
      <c r="AA63" s="3"/>
      <c r="AC63" s="1" t="s">
        <v>22</v>
      </c>
      <c r="AD63" s="2"/>
      <c r="AE63" s="2"/>
      <c r="AF63" s="2"/>
      <c r="AG63" s="2"/>
      <c r="AH63" s="3"/>
    </row>
    <row r="64" spans="1:34" x14ac:dyDescent="0.35">
      <c r="A64" s="1">
        <f>A52+(C56+C61)/2</f>
        <v>46.245000000000005</v>
      </c>
      <c r="B64" s="2" t="s">
        <v>4</v>
      </c>
      <c r="C64" s="2"/>
      <c r="D64" s="2"/>
      <c r="E64" s="2"/>
      <c r="F64" s="3"/>
    </row>
    <row r="65" spans="1:34" x14ac:dyDescent="0.35">
      <c r="A65" s="1" t="s">
        <v>128</v>
      </c>
      <c r="B65" s="2"/>
      <c r="C65" s="2"/>
      <c r="D65" s="2"/>
      <c r="E65" s="2">
        <v>6</v>
      </c>
      <c r="F65" s="3"/>
      <c r="H65" s="1" t="s">
        <v>25</v>
      </c>
      <c r="I65" s="2"/>
      <c r="J65" s="2"/>
      <c r="K65" s="2"/>
      <c r="L65" s="2">
        <v>6</v>
      </c>
      <c r="M65" s="3"/>
      <c r="O65" s="1" t="s">
        <v>26</v>
      </c>
      <c r="P65" s="2"/>
      <c r="Q65" s="2"/>
      <c r="R65" s="2"/>
      <c r="S65" s="2">
        <v>10</v>
      </c>
      <c r="T65" s="3"/>
      <c r="V65" s="1" t="s">
        <v>29</v>
      </c>
      <c r="W65" s="2"/>
      <c r="X65" s="2"/>
      <c r="Y65" s="2"/>
      <c r="Z65" s="2">
        <v>6</v>
      </c>
      <c r="AA65" s="3"/>
      <c r="AC65" s="1" t="s">
        <v>26</v>
      </c>
      <c r="AD65" s="2"/>
      <c r="AE65" s="2"/>
      <c r="AF65" s="2"/>
      <c r="AG65" s="2">
        <v>10</v>
      </c>
      <c r="AH65" s="3"/>
    </row>
    <row r="66" spans="1:34" x14ac:dyDescent="0.35">
      <c r="A66" s="1"/>
      <c r="B66" s="2"/>
      <c r="C66" s="2"/>
      <c r="D66" s="2"/>
      <c r="E66" s="2"/>
      <c r="F66" s="3"/>
    </row>
    <row r="67" spans="1:34" x14ac:dyDescent="0.35">
      <c r="A67" s="32" t="s">
        <v>129</v>
      </c>
      <c r="B67" s="33"/>
      <c r="C67" s="33"/>
      <c r="D67" s="33"/>
      <c r="E67" s="33"/>
      <c r="F67" s="34"/>
      <c r="H67" s="19" t="s">
        <v>86</v>
      </c>
      <c r="I67" s="20"/>
      <c r="J67" s="20"/>
      <c r="K67" s="20"/>
      <c r="L67" s="20"/>
      <c r="M67" s="21"/>
      <c r="O67" s="19" t="s">
        <v>86</v>
      </c>
      <c r="P67" s="20"/>
      <c r="Q67" s="20"/>
      <c r="R67" s="20"/>
      <c r="S67" s="20"/>
      <c r="T67" s="21"/>
      <c r="V67" s="19" t="s">
        <v>87</v>
      </c>
      <c r="W67" s="20"/>
      <c r="X67" s="20"/>
      <c r="Y67" s="20"/>
      <c r="Z67" s="20"/>
      <c r="AA67" s="21"/>
      <c r="AC67" s="19" t="s">
        <v>86</v>
      </c>
      <c r="AD67" s="20"/>
      <c r="AE67" s="20"/>
      <c r="AF67" s="20"/>
      <c r="AG67" s="20"/>
      <c r="AH67" s="21"/>
    </row>
    <row r="68" spans="1:34" ht="15" thickBot="1" x14ac:dyDescent="0.4">
      <c r="A68" s="35">
        <f>E65*A64</f>
        <v>277.47000000000003</v>
      </c>
      <c r="B68" s="36" t="s">
        <v>4</v>
      </c>
      <c r="C68" s="36"/>
      <c r="D68" s="36"/>
      <c r="E68" s="36"/>
      <c r="F68" s="37"/>
    </row>
    <row r="69" spans="1:34" ht="15" thickBot="1" x14ac:dyDescent="0.4"/>
    <row r="70" spans="1:34" x14ac:dyDescent="0.35">
      <c r="A70" s="7" t="s">
        <v>9</v>
      </c>
      <c r="B70" s="8"/>
      <c r="C70" s="8"/>
      <c r="D70" s="8"/>
      <c r="E70" s="8"/>
      <c r="F70" s="9"/>
      <c r="H70" s="7" t="s">
        <v>16</v>
      </c>
      <c r="I70" s="8"/>
      <c r="J70" s="8"/>
      <c r="K70" s="8"/>
      <c r="L70" s="8"/>
      <c r="M70" s="9"/>
      <c r="O70" s="7" t="s">
        <v>19</v>
      </c>
      <c r="P70" s="8"/>
      <c r="Q70" s="8"/>
      <c r="R70" s="8"/>
      <c r="S70" s="8"/>
      <c r="T70" s="9"/>
      <c r="V70" s="10" t="s">
        <v>27</v>
      </c>
      <c r="W70" s="11"/>
      <c r="X70" s="11"/>
      <c r="Y70" s="11"/>
      <c r="Z70" s="11"/>
      <c r="AA70" s="12"/>
      <c r="AC70" s="7" t="s">
        <v>19</v>
      </c>
      <c r="AD70" s="8"/>
      <c r="AE70" s="8"/>
      <c r="AF70" s="8"/>
      <c r="AG70" s="8"/>
      <c r="AH70" s="9"/>
    </row>
    <row r="71" spans="1:34" x14ac:dyDescent="0.35">
      <c r="A71" s="1"/>
      <c r="B71" s="2"/>
      <c r="C71" s="2"/>
      <c r="D71" s="2"/>
      <c r="E71" s="2"/>
      <c r="F71" s="3"/>
      <c r="H71" s="1"/>
      <c r="I71" s="2"/>
      <c r="J71" s="2"/>
      <c r="K71" s="2"/>
      <c r="L71" s="2"/>
      <c r="M71" s="3"/>
      <c r="O71" s="1"/>
      <c r="P71" s="2"/>
      <c r="Q71" s="2"/>
      <c r="R71" s="2"/>
      <c r="S71" s="2"/>
      <c r="T71" s="3"/>
      <c r="V71" s="1"/>
      <c r="W71" s="2"/>
      <c r="X71" s="2"/>
      <c r="Y71" s="2"/>
      <c r="Z71" s="2"/>
      <c r="AA71" s="3"/>
      <c r="AC71" s="1"/>
      <c r="AD71" s="2"/>
      <c r="AE71" s="2"/>
      <c r="AF71" s="2"/>
      <c r="AG71" s="2"/>
      <c r="AH71" s="3"/>
    </row>
    <row r="72" spans="1:34" x14ac:dyDescent="0.35">
      <c r="A72" s="1" t="s">
        <v>8</v>
      </c>
      <c r="B72" s="2"/>
      <c r="C72" s="2"/>
      <c r="D72" s="2"/>
      <c r="E72" s="2"/>
      <c r="F72" s="3"/>
      <c r="H72" s="1" t="s">
        <v>8</v>
      </c>
      <c r="I72" s="2"/>
      <c r="J72" s="2"/>
      <c r="K72" s="2"/>
      <c r="L72" s="2"/>
      <c r="M72" s="3"/>
      <c r="O72" s="1" t="s">
        <v>8</v>
      </c>
      <c r="P72" s="2"/>
      <c r="Q72" s="2"/>
      <c r="R72" s="2"/>
      <c r="S72" s="2"/>
      <c r="T72" s="3"/>
      <c r="V72" s="1" t="s">
        <v>8</v>
      </c>
      <c r="W72" s="2"/>
      <c r="X72" s="2"/>
      <c r="Y72" s="2"/>
      <c r="Z72" s="2"/>
      <c r="AA72" s="3"/>
      <c r="AC72" s="1" t="s">
        <v>8</v>
      </c>
      <c r="AD72" s="2"/>
      <c r="AE72" s="2"/>
      <c r="AF72" s="2"/>
      <c r="AG72" s="2"/>
      <c r="AH72" s="3"/>
    </row>
    <row r="75" spans="1:34" x14ac:dyDescent="0.35">
      <c r="A75" s="1" t="s">
        <v>10</v>
      </c>
      <c r="B75" s="2"/>
      <c r="C75" s="2"/>
      <c r="D75" s="2"/>
      <c r="E75" s="2"/>
      <c r="F75" s="3"/>
      <c r="H75" s="1" t="s">
        <v>10</v>
      </c>
      <c r="I75" s="2"/>
      <c r="J75" s="2"/>
      <c r="K75" s="2"/>
      <c r="L75" s="2"/>
      <c r="M75" s="3"/>
      <c r="O75" s="1" t="s">
        <v>10</v>
      </c>
      <c r="P75" s="2"/>
      <c r="Q75" s="2"/>
      <c r="R75" s="2"/>
      <c r="S75" s="2"/>
      <c r="T75" s="3"/>
      <c r="V75" s="1" t="s">
        <v>10</v>
      </c>
      <c r="W75" s="2"/>
      <c r="X75" s="2"/>
      <c r="Y75" s="2"/>
      <c r="Z75" s="2"/>
      <c r="AA75" s="3"/>
      <c r="AC75" s="1" t="s">
        <v>10</v>
      </c>
      <c r="AD75" s="2"/>
      <c r="AE75" s="2"/>
      <c r="AF75" s="2"/>
      <c r="AG75" s="2"/>
      <c r="AH75" s="3"/>
    </row>
    <row r="77" spans="1:34" x14ac:dyDescent="0.35">
      <c r="A77" s="1" t="s">
        <v>6</v>
      </c>
      <c r="B77" s="2"/>
      <c r="C77" s="2"/>
      <c r="D77" s="2"/>
      <c r="E77" s="2"/>
      <c r="F77" s="3"/>
      <c r="H77" s="1" t="s">
        <v>6</v>
      </c>
      <c r="I77" s="2"/>
      <c r="J77" s="2"/>
      <c r="K77" s="2"/>
      <c r="L77" s="2"/>
      <c r="M77" s="3"/>
      <c r="O77" s="1" t="s">
        <v>6</v>
      </c>
      <c r="P77" s="2"/>
      <c r="Q77" s="2"/>
      <c r="R77" s="2"/>
      <c r="S77" s="2"/>
      <c r="T77" s="3"/>
      <c r="V77" s="1" t="s">
        <v>6</v>
      </c>
      <c r="W77" s="2"/>
      <c r="X77" s="2"/>
      <c r="Y77" s="2"/>
      <c r="Z77" s="2"/>
      <c r="AA77" s="3"/>
      <c r="AC77" s="1" t="s">
        <v>6</v>
      </c>
      <c r="AD77" s="2"/>
      <c r="AE77" s="2"/>
      <c r="AF77" s="2"/>
      <c r="AG77" s="2"/>
      <c r="AH77" s="3"/>
    </row>
    <row r="78" spans="1:34" x14ac:dyDescent="0.35">
      <c r="A78" s="1" t="s">
        <v>11</v>
      </c>
      <c r="B78" s="2"/>
      <c r="C78" s="2"/>
      <c r="D78" s="2"/>
      <c r="E78" s="2"/>
      <c r="F78" s="3"/>
      <c r="H78" s="1" t="s">
        <v>11</v>
      </c>
      <c r="I78" s="2"/>
      <c r="J78" s="2"/>
      <c r="K78" s="2"/>
      <c r="L78" s="2"/>
      <c r="M78" s="3"/>
      <c r="O78" s="1" t="s">
        <v>11</v>
      </c>
      <c r="P78" s="2"/>
      <c r="Q78" s="2"/>
      <c r="R78" s="2"/>
      <c r="S78" s="2"/>
      <c r="T78" s="3"/>
      <c r="V78" s="1" t="s">
        <v>11</v>
      </c>
      <c r="W78" s="2"/>
      <c r="X78" s="2"/>
      <c r="Y78" s="2"/>
      <c r="Z78" s="2"/>
      <c r="AA78" s="3"/>
      <c r="AC78" s="1" t="s">
        <v>11</v>
      </c>
      <c r="AD78" s="2"/>
      <c r="AE78" s="2"/>
      <c r="AF78" s="2"/>
      <c r="AG78" s="2"/>
      <c r="AH78" s="3"/>
    </row>
    <row r="82" spans="1:34" x14ac:dyDescent="0.35">
      <c r="A82" s="1" t="s">
        <v>7</v>
      </c>
      <c r="B82" s="2"/>
      <c r="C82" s="2"/>
      <c r="D82" s="2"/>
      <c r="E82" s="2"/>
      <c r="F82" s="3"/>
      <c r="H82" s="1" t="s">
        <v>7</v>
      </c>
      <c r="I82" s="2"/>
      <c r="J82" s="2"/>
      <c r="K82" s="2"/>
      <c r="L82" s="2"/>
      <c r="M82" s="3"/>
      <c r="O82" s="1" t="s">
        <v>7</v>
      </c>
      <c r="P82" s="2"/>
      <c r="Q82" s="2"/>
      <c r="R82" s="2"/>
      <c r="S82" s="2"/>
      <c r="T82" s="3"/>
      <c r="V82" s="1" t="s">
        <v>7</v>
      </c>
      <c r="W82" s="2"/>
      <c r="X82" s="2"/>
      <c r="Y82" s="2"/>
      <c r="Z82" s="2"/>
      <c r="AA82" s="3"/>
      <c r="AC82" s="1" t="s">
        <v>7</v>
      </c>
      <c r="AD82" s="2"/>
      <c r="AE82" s="2"/>
      <c r="AF82" s="2"/>
      <c r="AG82" s="2"/>
      <c r="AH82" s="3"/>
    </row>
    <row r="83" spans="1:34" x14ac:dyDescent="0.35">
      <c r="A83" s="1" t="s">
        <v>11</v>
      </c>
      <c r="B83" s="2"/>
      <c r="C83" s="2"/>
      <c r="D83" s="2"/>
      <c r="E83" s="2"/>
      <c r="F83" s="3"/>
      <c r="H83" s="1" t="s">
        <v>11</v>
      </c>
      <c r="I83" s="2"/>
      <c r="J83" s="2"/>
      <c r="K83" s="2"/>
      <c r="L83" s="2"/>
      <c r="M83" s="3"/>
      <c r="O83" s="1" t="s">
        <v>11</v>
      </c>
      <c r="P83" s="2"/>
      <c r="Q83" s="2"/>
      <c r="R83" s="2"/>
      <c r="S83" s="2"/>
      <c r="T83" s="3"/>
      <c r="V83" s="1" t="s">
        <v>11</v>
      </c>
      <c r="W83" s="2"/>
      <c r="X83" s="2"/>
      <c r="Y83" s="2"/>
      <c r="Z83" s="2"/>
      <c r="AA83" s="3"/>
      <c r="AC83" s="1" t="s">
        <v>11</v>
      </c>
      <c r="AD83" s="2"/>
      <c r="AE83" s="2"/>
      <c r="AF83" s="2"/>
      <c r="AG83" s="2"/>
      <c r="AH83" s="3"/>
    </row>
    <row r="87" spans="1:34" x14ac:dyDescent="0.35">
      <c r="A87" s="1" t="s">
        <v>14</v>
      </c>
      <c r="B87" s="2"/>
      <c r="C87" s="2"/>
      <c r="D87" s="2"/>
      <c r="E87" s="2"/>
      <c r="F87" s="3"/>
      <c r="H87" s="1" t="s">
        <v>23</v>
      </c>
      <c r="I87" s="2"/>
      <c r="J87" s="2"/>
      <c r="K87" s="2"/>
      <c r="L87" s="2"/>
      <c r="M87" s="3"/>
      <c r="O87" s="1" t="s">
        <v>22</v>
      </c>
      <c r="P87" s="2"/>
      <c r="Q87" s="2"/>
      <c r="R87" s="2"/>
      <c r="S87" s="2"/>
      <c r="T87" s="3"/>
      <c r="V87" s="1" t="s">
        <v>28</v>
      </c>
      <c r="W87" s="2"/>
      <c r="X87" s="2"/>
      <c r="Y87" s="2"/>
      <c r="Z87" s="2"/>
      <c r="AA87" s="3"/>
      <c r="AC87" s="1" t="s">
        <v>22</v>
      </c>
      <c r="AD87" s="2"/>
      <c r="AE87" s="2"/>
      <c r="AF87" s="2"/>
      <c r="AG87" s="2"/>
      <c r="AH87" s="3"/>
    </row>
    <row r="89" spans="1:34" x14ac:dyDescent="0.35">
      <c r="A89" s="1" t="s">
        <v>15</v>
      </c>
      <c r="B89" s="2"/>
      <c r="C89" s="2"/>
      <c r="D89" s="2"/>
      <c r="E89" s="2">
        <v>6</v>
      </c>
      <c r="F89" s="3"/>
      <c r="H89" s="1" t="s">
        <v>25</v>
      </c>
      <c r="I89" s="2"/>
      <c r="J89" s="2"/>
      <c r="K89" s="2"/>
      <c r="L89" s="2">
        <v>6</v>
      </c>
      <c r="M89" s="3"/>
      <c r="O89" s="1" t="s">
        <v>26</v>
      </c>
      <c r="P89" s="2"/>
      <c r="Q89" s="2"/>
      <c r="R89" s="2"/>
      <c r="S89" s="2">
        <v>10</v>
      </c>
      <c r="T89" s="3"/>
      <c r="V89" s="1" t="s">
        <v>29</v>
      </c>
      <c r="W89" s="2"/>
      <c r="X89" s="2"/>
      <c r="Y89" s="2"/>
      <c r="Z89" s="2">
        <v>6</v>
      </c>
      <c r="AA89" s="3"/>
      <c r="AC89" s="1" t="s">
        <v>26</v>
      </c>
      <c r="AD89" s="2"/>
      <c r="AE89" s="2"/>
      <c r="AF89" s="2"/>
      <c r="AG89" s="2">
        <v>10</v>
      </c>
      <c r="AH89" s="3"/>
    </row>
    <row r="91" spans="1:34" x14ac:dyDescent="0.35">
      <c r="A91" s="19" t="s">
        <v>85</v>
      </c>
      <c r="B91" s="20"/>
      <c r="C91" s="20"/>
      <c r="D91" s="20"/>
      <c r="E91" s="20"/>
      <c r="F91" s="21"/>
      <c r="H91" s="19" t="s">
        <v>86</v>
      </c>
      <c r="I91" s="20"/>
      <c r="J91" s="20"/>
      <c r="K91" s="20"/>
      <c r="L91" s="20"/>
      <c r="M91" s="21"/>
      <c r="O91" s="19" t="s">
        <v>86</v>
      </c>
      <c r="P91" s="20"/>
      <c r="Q91" s="20"/>
      <c r="R91" s="20"/>
      <c r="S91" s="20"/>
      <c r="T91" s="21"/>
      <c r="V91" s="19" t="s">
        <v>87</v>
      </c>
      <c r="W91" s="20"/>
      <c r="X91" s="20"/>
      <c r="Y91" s="20"/>
      <c r="Z91" s="20"/>
      <c r="AA91" s="21"/>
      <c r="AC91" s="19" t="s">
        <v>86</v>
      </c>
      <c r="AD91" s="20"/>
      <c r="AE91" s="20"/>
      <c r="AF91" s="20"/>
      <c r="AG91" s="20"/>
      <c r="AH91" s="21"/>
    </row>
    <row r="93" spans="1:34" ht="15" thickBot="1" x14ac:dyDescent="0.4"/>
    <row r="94" spans="1:34" x14ac:dyDescent="0.35">
      <c r="A94" s="7" t="s">
        <v>9</v>
      </c>
      <c r="B94" s="8"/>
      <c r="C94" s="8"/>
      <c r="D94" s="8"/>
      <c r="E94" s="8"/>
      <c r="F94" s="9"/>
      <c r="H94" s="16" t="s">
        <v>78</v>
      </c>
      <c r="I94" s="17"/>
      <c r="J94" s="17"/>
      <c r="K94" s="17"/>
      <c r="L94" s="17"/>
      <c r="M94" s="18"/>
      <c r="O94" s="16" t="s">
        <v>81</v>
      </c>
      <c r="P94" s="17"/>
      <c r="Q94" s="17"/>
      <c r="R94" s="17"/>
      <c r="S94" s="17"/>
      <c r="T94" s="18"/>
    </row>
    <row r="95" spans="1:34" x14ac:dyDescent="0.35">
      <c r="A95" s="1"/>
      <c r="B95" s="2"/>
      <c r="C95" s="2"/>
      <c r="D95" s="2"/>
      <c r="E95" s="2"/>
      <c r="F95" s="3"/>
      <c r="H95" s="1"/>
      <c r="I95" s="2"/>
      <c r="J95" s="2"/>
      <c r="K95" s="2"/>
      <c r="L95" s="2"/>
      <c r="M95" s="3"/>
      <c r="O95" s="1"/>
      <c r="P95" s="2"/>
      <c r="Q95" s="2"/>
      <c r="R95" s="2"/>
      <c r="S95" s="2"/>
      <c r="T95" s="3"/>
    </row>
    <row r="96" spans="1:34" x14ac:dyDescent="0.35">
      <c r="A96" s="1" t="s">
        <v>8</v>
      </c>
      <c r="B96" s="2"/>
      <c r="C96" s="2"/>
      <c r="D96" s="2"/>
      <c r="E96" s="2"/>
      <c r="F96" s="3"/>
      <c r="H96" s="1" t="s">
        <v>8</v>
      </c>
      <c r="I96" s="2"/>
      <c r="J96" s="2"/>
      <c r="K96" s="2"/>
      <c r="L96" s="2"/>
      <c r="M96" s="3"/>
      <c r="O96" s="1" t="s">
        <v>8</v>
      </c>
      <c r="P96" s="2"/>
      <c r="Q96" s="2"/>
      <c r="R96" s="2"/>
      <c r="S96" s="2"/>
      <c r="T96" s="3"/>
    </row>
    <row r="97" spans="1:20" x14ac:dyDescent="0.35">
      <c r="H97" s="1" t="s">
        <v>80</v>
      </c>
      <c r="I97" s="2"/>
      <c r="J97" s="2">
        <f>87+745+540</f>
        <v>1372</v>
      </c>
      <c r="K97" s="2" t="s">
        <v>2</v>
      </c>
      <c r="L97" s="2"/>
      <c r="M97" s="3"/>
      <c r="O97" s="1" t="s">
        <v>82</v>
      </c>
      <c r="P97" s="2"/>
      <c r="Q97" s="2">
        <f>87+745+182</f>
        <v>1014</v>
      </c>
      <c r="R97" s="2" t="s">
        <v>2</v>
      </c>
      <c r="S97" s="2"/>
      <c r="T97" s="3"/>
    </row>
    <row r="98" spans="1:20" x14ac:dyDescent="0.35">
      <c r="H98" s="1"/>
      <c r="I98" s="2"/>
      <c r="J98" s="2"/>
      <c r="K98" s="2"/>
      <c r="L98" s="2"/>
      <c r="M98" s="3"/>
      <c r="O98" s="1"/>
      <c r="P98" s="2"/>
      <c r="Q98" s="2"/>
      <c r="R98" s="2"/>
      <c r="S98" s="2"/>
      <c r="T98" s="3"/>
    </row>
    <row r="99" spans="1:20" x14ac:dyDescent="0.35">
      <c r="A99" s="1" t="s">
        <v>10</v>
      </c>
      <c r="B99" s="2"/>
      <c r="C99" s="2"/>
      <c r="D99" s="2"/>
      <c r="E99" s="2"/>
      <c r="F99" s="3"/>
      <c r="H99" s="1" t="s">
        <v>10</v>
      </c>
      <c r="I99" s="2"/>
      <c r="J99" s="2"/>
      <c r="K99" s="2"/>
      <c r="L99" s="2"/>
      <c r="M99" s="3"/>
      <c r="O99" s="1" t="s">
        <v>10</v>
      </c>
      <c r="P99" s="2"/>
      <c r="Q99" s="2"/>
      <c r="R99" s="2"/>
      <c r="S99" s="2"/>
      <c r="T99" s="3"/>
    </row>
    <row r="100" spans="1:20" x14ac:dyDescent="0.35">
      <c r="H100" s="1" t="e">
        <f>ROUND((J97*30)/#REF!,2)</f>
        <v>#REF!</v>
      </c>
      <c r="I100" s="2" t="s">
        <v>4</v>
      </c>
      <c r="J100" s="2"/>
      <c r="K100" s="2"/>
      <c r="L100" s="2"/>
      <c r="M100" s="3"/>
      <c r="O100" s="1" t="e">
        <f>ROUND((Q97*30)/#REF!,2)</f>
        <v>#REF!</v>
      </c>
      <c r="P100" s="2" t="s">
        <v>4</v>
      </c>
      <c r="Q100" s="2"/>
      <c r="R100" s="2"/>
      <c r="S100" s="2"/>
      <c r="T100" s="3"/>
    </row>
    <row r="101" spans="1:20" x14ac:dyDescent="0.35">
      <c r="A101" s="1" t="s">
        <v>6</v>
      </c>
      <c r="B101" s="2"/>
      <c r="C101" s="2"/>
      <c r="D101" s="2"/>
      <c r="E101" s="2"/>
      <c r="F101" s="3"/>
      <c r="H101" s="19" t="s">
        <v>79</v>
      </c>
      <c r="I101" s="20"/>
      <c r="J101" s="20"/>
      <c r="K101" s="20"/>
      <c r="L101" s="20"/>
      <c r="M101" s="21"/>
      <c r="O101" s="19" t="s">
        <v>79</v>
      </c>
      <c r="P101" s="20"/>
      <c r="Q101" s="20"/>
      <c r="R101" s="20"/>
      <c r="S101" s="20"/>
      <c r="T101" s="21"/>
    </row>
    <row r="102" spans="1:20" ht="15" thickBot="1" x14ac:dyDescent="0.4">
      <c r="A102" s="1" t="s">
        <v>11</v>
      </c>
      <c r="B102" s="2"/>
      <c r="C102" s="2"/>
      <c r="D102" s="2"/>
      <c r="E102" s="2"/>
      <c r="F102" s="3"/>
      <c r="H102" s="22" t="e">
        <f>H100</f>
        <v>#REF!</v>
      </c>
      <c r="I102" s="23" t="s">
        <v>4</v>
      </c>
      <c r="J102" s="23"/>
      <c r="K102" s="23"/>
      <c r="L102" s="23"/>
      <c r="M102" s="24"/>
      <c r="O102" s="22" t="e">
        <f>O100</f>
        <v>#REF!</v>
      </c>
      <c r="P102" s="23" t="s">
        <v>4</v>
      </c>
      <c r="Q102" s="23"/>
      <c r="R102" s="23"/>
      <c r="S102" s="23"/>
      <c r="T102" s="24"/>
    </row>
    <row r="106" spans="1:20" x14ac:dyDescent="0.35">
      <c r="A106" s="1" t="s">
        <v>7</v>
      </c>
      <c r="B106" s="2"/>
      <c r="C106" s="2"/>
      <c r="D106" s="2"/>
      <c r="E106" s="2"/>
      <c r="F106" s="3"/>
    </row>
    <row r="107" spans="1:20" x14ac:dyDescent="0.35">
      <c r="A107" s="1" t="s">
        <v>11</v>
      </c>
      <c r="B107" s="2"/>
      <c r="C107" s="2"/>
      <c r="D107" s="2"/>
      <c r="E107" s="2"/>
      <c r="F107" s="3"/>
    </row>
    <row r="111" spans="1:20" x14ac:dyDescent="0.35">
      <c r="A111" s="1" t="s">
        <v>14</v>
      </c>
      <c r="B111" s="2"/>
      <c r="C111" s="2"/>
      <c r="D111" s="2"/>
      <c r="E111" s="2"/>
      <c r="F111" s="3"/>
    </row>
    <row r="113" spans="1:6" x14ac:dyDescent="0.35">
      <c r="A113" s="1" t="s">
        <v>15</v>
      </c>
      <c r="B113" s="2"/>
      <c r="C113" s="2"/>
      <c r="D113" s="2"/>
      <c r="E113" s="2">
        <v>6</v>
      </c>
      <c r="F113" s="3"/>
    </row>
    <row r="115" spans="1:6" x14ac:dyDescent="0.35">
      <c r="A115" s="19" t="s">
        <v>85</v>
      </c>
      <c r="B115" s="20"/>
      <c r="C115" s="20"/>
      <c r="D115" s="20"/>
      <c r="E115" s="20"/>
      <c r="F11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Ground floor</vt:lpstr>
      <vt:lpstr>First 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Cardoso</dc:creator>
  <cp:lastModifiedBy>Sergio Cardoso</cp:lastModifiedBy>
  <dcterms:created xsi:type="dcterms:W3CDTF">2015-06-05T18:19:34Z</dcterms:created>
  <dcterms:modified xsi:type="dcterms:W3CDTF">2023-03-18T10:53:05Z</dcterms:modified>
</cp:coreProperties>
</file>