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7871ED87-C692-42FE-A3D9-FB68DEA87C65}" xr6:coauthVersionLast="47" xr6:coauthVersionMax="47" xr10:uidLastSave="{00000000-0000-0000-0000-000000000000}"/>
  <bookViews>
    <workbookView xWindow="40770" yWindow="5415" windowWidth="21600" windowHeight="7200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6" l="1"/>
  <c r="D32" i="6"/>
  <c r="G32" i="6" a="1"/>
  <c r="G32" i="6" s="1"/>
  <c r="H32" i="6" a="1"/>
  <c r="H32" i="6" s="1"/>
  <c r="I32" i="6" s="1"/>
  <c r="Q263" i="1"/>
  <c r="Q264" i="1"/>
  <c r="Q265" i="1"/>
  <c r="Q266" i="1"/>
  <c r="Q262" i="1"/>
  <c r="Q260" i="1"/>
  <c r="Q259" i="1"/>
  <c r="Q258" i="1"/>
  <c r="Q256" i="1"/>
  <c r="Q255" i="1"/>
  <c r="Q254" i="1"/>
  <c r="Q252" i="1"/>
  <c r="Q251" i="1"/>
  <c r="Q250" i="1"/>
  <c r="F40" i="6"/>
  <c r="D40" i="6"/>
  <c r="G40" i="6" a="1"/>
  <c r="G40" i="6" s="1"/>
  <c r="H40" i="6" a="1"/>
  <c r="H40" i="6" s="1"/>
  <c r="F56" i="6"/>
  <c r="D56" i="6"/>
  <c r="G56" i="6" a="1"/>
  <c r="G56" i="6" s="1"/>
  <c r="H56" i="6" a="1"/>
  <c r="H56" i="6" s="1"/>
  <c r="AD238" i="1" a="1"/>
  <c r="AD238" i="1" s="1"/>
  <c r="AD237" i="1" a="1"/>
  <c r="AD237" i="1" s="1"/>
  <c r="X237" i="1"/>
  <c r="X238" i="1"/>
  <c r="W237" i="1"/>
  <c r="N238" i="1"/>
  <c r="P238" i="1" s="1"/>
  <c r="R238" i="1" s="1"/>
  <c r="O238" i="1"/>
  <c r="Q238" i="1" s="1"/>
  <c r="S237" i="1"/>
  <c r="S238" i="1"/>
  <c r="N237" i="1"/>
  <c r="P237" i="1" s="1"/>
  <c r="R237" i="1" s="1"/>
  <c r="O237" i="1"/>
  <c r="Q237" i="1" s="1"/>
  <c r="Y238" i="1"/>
  <c r="Y237" i="1"/>
  <c r="X236" i="1"/>
  <c r="W235" i="1"/>
  <c r="N236" i="1"/>
  <c r="P236" i="1" s="1"/>
  <c r="R236" i="1" s="1"/>
  <c r="AD236" i="1" s="1" a="1"/>
  <c r="AD236" i="1" s="1"/>
  <c r="O236" i="1"/>
  <c r="Q236" i="1" s="1"/>
  <c r="N235" i="1"/>
  <c r="P235" i="1" s="1"/>
  <c r="R235" i="1" s="1"/>
  <c r="AD235" i="1" s="1" a="1"/>
  <c r="AD235" i="1" s="1"/>
  <c r="O235" i="1"/>
  <c r="Q235" i="1" s="1"/>
  <c r="S236" i="1"/>
  <c r="S235" i="1"/>
  <c r="Y236" i="1"/>
  <c r="Y235" i="1"/>
  <c r="X234" i="1"/>
  <c r="W233" i="1"/>
  <c r="T234" i="1"/>
  <c r="S233" i="1"/>
  <c r="S234" i="1"/>
  <c r="N234" i="1"/>
  <c r="P234" i="1" s="1"/>
  <c r="O234" i="1"/>
  <c r="Q234" i="1" s="1"/>
  <c r="N233" i="1"/>
  <c r="P233" i="1" s="1"/>
  <c r="O233" i="1"/>
  <c r="Q233" i="1" s="1"/>
  <c r="Y234" i="1"/>
  <c r="T233" i="1"/>
  <c r="Y233" i="1"/>
  <c r="D71" i="6"/>
  <c r="F71" i="6"/>
  <c r="X232" i="1"/>
  <c r="W231" i="1"/>
  <c r="T232" i="1"/>
  <c r="S232" i="1"/>
  <c r="N232" i="1"/>
  <c r="P232" i="1" s="1"/>
  <c r="O232" i="1"/>
  <c r="Q232" i="1" s="1"/>
  <c r="N231" i="1"/>
  <c r="P231" i="1" s="1"/>
  <c r="O231" i="1"/>
  <c r="Q231" i="1" s="1"/>
  <c r="T231" i="1"/>
  <c r="S231" i="1"/>
  <c r="Y232" i="1"/>
  <c r="Y231" i="1"/>
  <c r="Y230" i="1"/>
  <c r="X230" i="1"/>
  <c r="N230" i="1"/>
  <c r="P230" i="1" s="1"/>
  <c r="O230" i="1"/>
  <c r="Q230" i="1" s="1"/>
  <c r="T230" i="1"/>
  <c r="S230" i="1"/>
  <c r="D24" i="6"/>
  <c r="F24" i="6"/>
  <c r="X227" i="1"/>
  <c r="X229" i="1"/>
  <c r="W228" i="1"/>
  <c r="T228" i="1"/>
  <c r="T229" i="1"/>
  <c r="S228" i="1"/>
  <c r="S229" i="1"/>
  <c r="N229" i="1"/>
  <c r="P229" i="1" s="1"/>
  <c r="O229" i="1"/>
  <c r="Q229" i="1" s="1"/>
  <c r="N228" i="1"/>
  <c r="P228" i="1" s="1"/>
  <c r="O228" i="1"/>
  <c r="Q228" i="1" s="1"/>
  <c r="Y229" i="1"/>
  <c r="Y228" i="1"/>
  <c r="W226" i="1"/>
  <c r="T226" i="1"/>
  <c r="T227" i="1"/>
  <c r="S227" i="1"/>
  <c r="N227" i="1"/>
  <c r="P227" i="1" s="1"/>
  <c r="O227" i="1"/>
  <c r="Q227" i="1" s="1"/>
  <c r="Y227" i="1"/>
  <c r="S226" i="1"/>
  <c r="N226" i="1"/>
  <c r="P226" i="1" s="1"/>
  <c r="O226" i="1"/>
  <c r="Q226" i="1" s="1"/>
  <c r="Y226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D23" i="7" s="1"/>
  <c r="B24" i="7"/>
  <c r="B25" i="7"/>
  <c r="B26" i="7"/>
  <c r="B27" i="7"/>
  <c r="B28" i="7"/>
  <c r="B29" i="7"/>
  <c r="B30" i="7"/>
  <c r="B31" i="7"/>
  <c r="B32" i="7"/>
  <c r="B33" i="7"/>
  <c r="B34" i="7"/>
  <c r="B17" i="7"/>
  <c r="I40" i="6" l="1"/>
  <c r="I56" i="6"/>
  <c r="R232" i="1"/>
  <c r="AD232" i="1" s="1" a="1"/>
  <c r="AD232" i="1" s="1"/>
  <c r="X235" i="1"/>
  <c r="R233" i="1"/>
  <c r="AD233" i="1" s="1" a="1"/>
  <c r="AD233" i="1" s="1"/>
  <c r="R234" i="1"/>
  <c r="AD234" i="1" s="1" a="1"/>
  <c r="AD234" i="1" s="1"/>
  <c r="D22" i="7"/>
  <c r="R230" i="1"/>
  <c r="AD230" i="1" s="1" a="1"/>
  <c r="AD230" i="1" s="1"/>
  <c r="R231" i="1"/>
  <c r="AD231" i="1" s="1" a="1"/>
  <c r="AD231" i="1" s="1"/>
  <c r="R227" i="1"/>
  <c r="AD227" i="1" s="1" a="1"/>
  <c r="AD227" i="1" s="1"/>
  <c r="D24" i="7"/>
  <c r="D21" i="7"/>
  <c r="R228" i="1"/>
  <c r="AD228" i="1" s="1" a="1"/>
  <c r="AD228" i="1" s="1"/>
  <c r="R229" i="1"/>
  <c r="AD229" i="1" s="1" a="1"/>
  <c r="AD229" i="1" s="1"/>
  <c r="D19" i="7"/>
  <c r="R226" i="1"/>
  <c r="AD226" i="1" s="1" a="1"/>
  <c r="AD226" i="1" s="1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X233" i="1" l="1"/>
  <c r="X231" i="1"/>
  <c r="X228" i="1"/>
  <c r="X226" i="1"/>
  <c r="D22" i="6"/>
  <c r="F91" i="6"/>
  <c r="D91" i="6"/>
  <c r="F57" i="6"/>
  <c r="D57" i="6"/>
  <c r="F52" i="6"/>
  <c r="D52" i="6"/>
  <c r="F118" i="6"/>
  <c r="D118" i="6"/>
  <c r="Y251" i="1"/>
  <c r="Y252" i="1"/>
  <c r="Y253" i="1"/>
  <c r="Y254" i="1"/>
  <c r="Y255" i="1"/>
  <c r="Y256" i="1"/>
  <c r="Y257" i="1"/>
  <c r="S253" i="1"/>
  <c r="S257" i="1"/>
  <c r="O251" i="1"/>
  <c r="N251" i="1"/>
  <c r="P251" i="1" s="1"/>
  <c r="O255" i="1"/>
  <c r="N255" i="1"/>
  <c r="P255" i="1" s="1"/>
  <c r="Y258" i="1"/>
  <c r="O258" i="1"/>
  <c r="N258" i="1"/>
  <c r="P258" i="1" s="1"/>
  <c r="O254" i="1"/>
  <c r="N254" i="1"/>
  <c r="P254" i="1" s="1"/>
  <c r="Y259" i="1"/>
  <c r="O259" i="1"/>
  <c r="N259" i="1"/>
  <c r="P259" i="1" s="1"/>
  <c r="F114" i="6"/>
  <c r="D114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5" i="6"/>
  <c r="F26" i="6"/>
  <c r="F27" i="6"/>
  <c r="F28" i="6"/>
  <c r="F29" i="6"/>
  <c r="F30" i="6"/>
  <c r="F31" i="6"/>
  <c r="F33" i="6"/>
  <c r="F34" i="6"/>
  <c r="F35" i="6"/>
  <c r="F36" i="6"/>
  <c r="F37" i="6"/>
  <c r="F38" i="6"/>
  <c r="F39" i="6"/>
  <c r="F41" i="6"/>
  <c r="F42" i="6"/>
  <c r="F43" i="6"/>
  <c r="F44" i="6"/>
  <c r="F45" i="6"/>
  <c r="F46" i="6"/>
  <c r="F47" i="6"/>
  <c r="F48" i="6"/>
  <c r="F49" i="6"/>
  <c r="F50" i="6"/>
  <c r="F51" i="6"/>
  <c r="F53" i="6"/>
  <c r="F54" i="6"/>
  <c r="F55" i="6"/>
  <c r="F58" i="6"/>
  <c r="F60" i="6"/>
  <c r="F59" i="6"/>
  <c r="F61" i="6"/>
  <c r="F62" i="6"/>
  <c r="F63" i="6"/>
  <c r="F64" i="6"/>
  <c r="F65" i="6"/>
  <c r="F66" i="6"/>
  <c r="F67" i="6"/>
  <c r="F68" i="6"/>
  <c r="F69" i="6"/>
  <c r="F70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5" i="6"/>
  <c r="F116" i="6"/>
  <c r="F117" i="6"/>
  <c r="F119" i="6"/>
  <c r="F120" i="6"/>
  <c r="F121" i="6"/>
  <c r="F122" i="6"/>
  <c r="F2" i="6"/>
  <c r="F211" i="1"/>
  <c r="N211" i="1" s="1"/>
  <c r="P211" i="1" s="1"/>
  <c r="J143" i="1"/>
  <c r="F143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O31" i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O63" i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O95" i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O127" i="1"/>
  <c r="Q127" i="1" s="1"/>
  <c r="O128" i="1"/>
  <c r="Q128" i="1" s="1"/>
  <c r="O129" i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O223" i="1"/>
  <c r="Q223" i="1" s="1"/>
  <c r="O224" i="1"/>
  <c r="Q224" i="1" s="1"/>
  <c r="O225" i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O252" i="1"/>
  <c r="O253" i="1"/>
  <c r="Q253" i="1" s="1"/>
  <c r="O256" i="1"/>
  <c r="O257" i="1"/>
  <c r="Q257" i="1" s="1"/>
  <c r="O260" i="1"/>
  <c r="O261" i="1"/>
  <c r="Q261" i="1" s="1"/>
  <c r="O262" i="1"/>
  <c r="O263" i="1"/>
  <c r="O264" i="1"/>
  <c r="O265" i="1"/>
  <c r="O266" i="1"/>
  <c r="O267" i="1"/>
  <c r="N3" i="1"/>
  <c r="P3" i="1" s="1"/>
  <c r="N4" i="1"/>
  <c r="P4" i="1" s="1"/>
  <c r="N5" i="1"/>
  <c r="P5" i="1" s="1"/>
  <c r="N6" i="1"/>
  <c r="P6" i="1" s="1"/>
  <c r="N7" i="1"/>
  <c r="P7" i="1" s="1"/>
  <c r="N8" i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2" i="1"/>
  <c r="P252" i="1" s="1"/>
  <c r="R252" i="1" s="1"/>
  <c r="N253" i="1"/>
  <c r="P253" i="1" s="1"/>
  <c r="N256" i="1"/>
  <c r="P256" i="1" s="1"/>
  <c r="N257" i="1"/>
  <c r="P257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O2" i="1"/>
  <c r="Q2" i="1" s="1"/>
  <c r="N2" i="1"/>
  <c r="P2" i="1" s="1"/>
  <c r="F210" i="1"/>
  <c r="N210" i="1" s="1"/>
  <c r="P210" i="1" s="1"/>
  <c r="F163" i="1"/>
  <c r="N163" i="1" s="1"/>
  <c r="P163" i="1" s="1"/>
  <c r="F162" i="1"/>
  <c r="N162" i="1" s="1"/>
  <c r="P162" i="1" s="1"/>
  <c r="F161" i="1"/>
  <c r="N161" i="1" s="1"/>
  <c r="P161" i="1" s="1"/>
  <c r="X4" i="1"/>
  <c r="X7" i="1"/>
  <c r="X10" i="1"/>
  <c r="X13" i="1"/>
  <c r="X15" i="1"/>
  <c r="X17" i="1"/>
  <c r="X20" i="1"/>
  <c r="X23" i="1"/>
  <c r="X25" i="1"/>
  <c r="X27" i="1"/>
  <c r="X29" i="1"/>
  <c r="X30" i="1"/>
  <c r="X32" i="1"/>
  <c r="X33" i="1"/>
  <c r="X35" i="1"/>
  <c r="X37" i="1"/>
  <c r="X39" i="1"/>
  <c r="X41" i="1"/>
  <c r="X43" i="1"/>
  <c r="X45" i="1"/>
  <c r="X47" i="1"/>
  <c r="X49" i="1"/>
  <c r="X51" i="1"/>
  <c r="X53" i="1"/>
  <c r="X55" i="1"/>
  <c r="X57" i="1"/>
  <c r="X59" i="1"/>
  <c r="X61" i="1"/>
  <c r="X63" i="1"/>
  <c r="X66" i="1"/>
  <c r="X67" i="1"/>
  <c r="X68" i="1"/>
  <c r="X71" i="1"/>
  <c r="X73" i="1"/>
  <c r="X75" i="1"/>
  <c r="X77" i="1"/>
  <c r="X79" i="1"/>
  <c r="X81" i="1"/>
  <c r="X82" i="1"/>
  <c r="X84" i="1"/>
  <c r="X86" i="1"/>
  <c r="X88" i="1"/>
  <c r="X90" i="1"/>
  <c r="X92" i="1"/>
  <c r="X95" i="1"/>
  <c r="X97" i="1"/>
  <c r="X100" i="1"/>
  <c r="X102" i="1"/>
  <c r="X105" i="1"/>
  <c r="X108" i="1"/>
  <c r="X111" i="1"/>
  <c r="X113" i="1"/>
  <c r="X115" i="1"/>
  <c r="X116" i="1"/>
  <c r="X117" i="1"/>
  <c r="X118" i="1"/>
  <c r="X119" i="1"/>
  <c r="X120" i="1"/>
  <c r="X121" i="1"/>
  <c r="X123" i="1"/>
  <c r="X126" i="1"/>
  <c r="X129" i="1"/>
  <c r="X130" i="1"/>
  <c r="X132" i="1"/>
  <c r="X135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1" i="1"/>
  <c r="X152" i="1"/>
  <c r="X153" i="1"/>
  <c r="X154" i="1"/>
  <c r="X155" i="1"/>
  <c r="X157" i="1"/>
  <c r="X160" i="1"/>
  <c r="X163" i="1"/>
  <c r="X166" i="1"/>
  <c r="X169" i="1"/>
  <c r="X171" i="1"/>
  <c r="X172" i="1"/>
  <c r="X173" i="1"/>
  <c r="X174" i="1"/>
  <c r="X175" i="1"/>
  <c r="X178" i="1"/>
  <c r="X179" i="1"/>
  <c r="X182" i="1"/>
  <c r="X184" i="1"/>
  <c r="X187" i="1"/>
  <c r="X189" i="1"/>
  <c r="X192" i="1"/>
  <c r="X194" i="1"/>
  <c r="X197" i="1"/>
  <c r="X200" i="1"/>
  <c r="X202" i="1"/>
  <c r="X204" i="1"/>
  <c r="X206" i="1"/>
  <c r="X208" i="1"/>
  <c r="X209" i="1"/>
  <c r="X211" i="1"/>
  <c r="X214" i="1"/>
  <c r="X216" i="1"/>
  <c r="X217" i="1"/>
  <c r="X218" i="1"/>
  <c r="X220" i="1"/>
  <c r="X221" i="1"/>
  <c r="X222" i="1"/>
  <c r="X225" i="1"/>
  <c r="X241" i="1"/>
  <c r="X264" i="1"/>
  <c r="P203" i="1"/>
  <c r="Q14" i="1"/>
  <c r="Q30" i="1"/>
  <c r="Q46" i="1"/>
  <c r="Q62" i="1"/>
  <c r="Q78" i="1"/>
  <c r="Q94" i="1"/>
  <c r="Q110" i="1"/>
  <c r="Q126" i="1"/>
  <c r="Q129" i="1"/>
  <c r="Q158" i="1"/>
  <c r="Q175" i="1"/>
  <c r="Q208" i="1"/>
  <c r="Q222" i="1"/>
  <c r="Q225" i="1"/>
  <c r="Q31" i="1"/>
  <c r="Q63" i="1"/>
  <c r="Q95" i="1"/>
  <c r="Q267" i="1"/>
  <c r="P8" i="1"/>
  <c r="P24" i="1"/>
  <c r="P40" i="1"/>
  <c r="P73" i="1"/>
  <c r="D106" i="6"/>
  <c r="D104" i="6"/>
  <c r="Y223" i="1"/>
  <c r="Y224" i="1"/>
  <c r="Y225" i="1"/>
  <c r="W223" i="1"/>
  <c r="W224" i="1"/>
  <c r="T225" i="1"/>
  <c r="S223" i="1"/>
  <c r="S224" i="1"/>
  <c r="S225" i="1"/>
  <c r="D74" i="6"/>
  <c r="D16" i="6"/>
  <c r="D30" i="6"/>
  <c r="D18" i="6"/>
  <c r="D76" i="6"/>
  <c r="D63" i="6"/>
  <c r="D35" i="6"/>
  <c r="Y250" i="1"/>
  <c r="Y222" i="1"/>
  <c r="T222" i="1"/>
  <c r="S222" i="1"/>
  <c r="D2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7" i="6"/>
  <c r="D19" i="6"/>
  <c r="D20" i="6"/>
  <c r="D23" i="6"/>
  <c r="D25" i="6"/>
  <c r="D26" i="6"/>
  <c r="D27" i="6"/>
  <c r="D28" i="6"/>
  <c r="D29" i="6"/>
  <c r="D31" i="6"/>
  <c r="D33" i="6"/>
  <c r="D34" i="6"/>
  <c r="D36" i="6"/>
  <c r="D37" i="6"/>
  <c r="D38" i="6"/>
  <c r="D39" i="6"/>
  <c r="D41" i="6"/>
  <c r="D42" i="6"/>
  <c r="D43" i="6"/>
  <c r="D44" i="6"/>
  <c r="D45" i="6"/>
  <c r="D46" i="6"/>
  <c r="D47" i="6"/>
  <c r="D48" i="6"/>
  <c r="D49" i="6"/>
  <c r="D50" i="6"/>
  <c r="D51" i="6"/>
  <c r="D53" i="6"/>
  <c r="D54" i="6"/>
  <c r="D55" i="6"/>
  <c r="D58" i="6"/>
  <c r="D60" i="6"/>
  <c r="D59" i="6"/>
  <c r="D61" i="6"/>
  <c r="D62" i="6"/>
  <c r="D64" i="6"/>
  <c r="D65" i="6"/>
  <c r="D66" i="6"/>
  <c r="D67" i="6"/>
  <c r="D68" i="6"/>
  <c r="D69" i="6"/>
  <c r="D70" i="6"/>
  <c r="D72" i="6"/>
  <c r="D73" i="6"/>
  <c r="D75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2" i="6"/>
  <c r="D93" i="6"/>
  <c r="D94" i="6"/>
  <c r="D95" i="6"/>
  <c r="D96" i="6"/>
  <c r="D97" i="6"/>
  <c r="D98" i="6"/>
  <c r="D99" i="6"/>
  <c r="D100" i="6"/>
  <c r="D101" i="6"/>
  <c r="D102" i="6"/>
  <c r="D103" i="6"/>
  <c r="D105" i="6"/>
  <c r="D107" i="6"/>
  <c r="D108" i="6"/>
  <c r="D109" i="6"/>
  <c r="D110" i="6"/>
  <c r="D111" i="6"/>
  <c r="D112" i="6"/>
  <c r="D113" i="6"/>
  <c r="D115" i="6"/>
  <c r="D116" i="6"/>
  <c r="D117" i="6"/>
  <c r="D119" i="6"/>
  <c r="D120" i="6"/>
  <c r="D121" i="6"/>
  <c r="D122" i="6"/>
  <c r="D2" i="6"/>
  <c r="Y263" i="1"/>
  <c r="Y265" i="1"/>
  <c r="Y262" i="1"/>
  <c r="Y221" i="1"/>
  <c r="T221" i="1"/>
  <c r="S221" i="1"/>
  <c r="S261" i="1"/>
  <c r="S266" i="1"/>
  <c r="Y219" i="1"/>
  <c r="Y220" i="1"/>
  <c r="W219" i="1"/>
  <c r="S219" i="1"/>
  <c r="S220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W210" i="1"/>
  <c r="W213" i="1"/>
  <c r="W207" i="1"/>
  <c r="W212" i="1"/>
  <c r="T210" i="1"/>
  <c r="T211" i="1"/>
  <c r="T214" i="1"/>
  <c r="S209" i="1"/>
  <c r="S210" i="1"/>
  <c r="S211" i="1"/>
  <c r="S212" i="1"/>
  <c r="S213" i="1"/>
  <c r="S214" i="1"/>
  <c r="S215" i="1"/>
  <c r="S216" i="1"/>
  <c r="S217" i="1"/>
  <c r="S218" i="1"/>
  <c r="S207" i="1"/>
  <c r="S208" i="1"/>
  <c r="Y205" i="1"/>
  <c r="Y206" i="1"/>
  <c r="W205" i="1"/>
  <c r="S205" i="1"/>
  <c r="S206" i="1"/>
  <c r="Y264" i="1"/>
  <c r="Y203" i="1"/>
  <c r="Y204" i="1"/>
  <c r="W203" i="1"/>
  <c r="T203" i="1"/>
  <c r="T204" i="1"/>
  <c r="Y198" i="1"/>
  <c r="Y199" i="1"/>
  <c r="Y200" i="1"/>
  <c r="Y201" i="1"/>
  <c r="Y202" i="1"/>
  <c r="W199" i="1"/>
  <c r="W201" i="1"/>
  <c r="T200" i="1"/>
  <c r="T202" i="1"/>
  <c r="S198" i="1"/>
  <c r="S199" i="1"/>
  <c r="S200" i="1"/>
  <c r="S201" i="1"/>
  <c r="S202" i="1"/>
  <c r="Y195" i="1"/>
  <c r="Y196" i="1"/>
  <c r="Y197" i="1"/>
  <c r="W195" i="1"/>
  <c r="W196" i="1"/>
  <c r="T195" i="1"/>
  <c r="T196" i="1"/>
  <c r="T197" i="1"/>
  <c r="S195" i="1"/>
  <c r="S196" i="1"/>
  <c r="S197" i="1"/>
  <c r="Y193" i="1"/>
  <c r="Y194" i="1"/>
  <c r="W193" i="1"/>
  <c r="S193" i="1"/>
  <c r="S194" i="1"/>
  <c r="S11" i="1"/>
  <c r="T11" i="1"/>
  <c r="W11" i="1"/>
  <c r="Y11" i="1"/>
  <c r="Y190" i="1"/>
  <c r="Y191" i="1"/>
  <c r="Y192" i="1"/>
  <c r="W190" i="1"/>
  <c r="W191" i="1"/>
  <c r="S190" i="1"/>
  <c r="S191" i="1"/>
  <c r="S192" i="1"/>
  <c r="S179" i="1"/>
  <c r="S161" i="1"/>
  <c r="S133" i="1"/>
  <c r="S134" i="1"/>
  <c r="S24" i="1"/>
  <c r="S25" i="1"/>
  <c r="Y267" i="1"/>
  <c r="Y266" i="1"/>
  <c r="Y261" i="1"/>
  <c r="Y260" i="1"/>
  <c r="Y248" i="1"/>
  <c r="Y249" i="1"/>
  <c r="Y247" i="1"/>
  <c r="Y245" i="1"/>
  <c r="Y244" i="1"/>
  <c r="Y243" i="1"/>
  <c r="Y242" i="1"/>
  <c r="Y87" i="1"/>
  <c r="Y88" i="1"/>
  <c r="W87" i="1"/>
  <c r="S87" i="1"/>
  <c r="S88" i="1"/>
  <c r="Y188" i="1"/>
  <c r="Y189" i="1"/>
  <c r="W188" i="1"/>
  <c r="S188" i="1"/>
  <c r="T188" i="1"/>
  <c r="S189" i="1"/>
  <c r="T189" i="1"/>
  <c r="Y185" i="1"/>
  <c r="Y186" i="1"/>
  <c r="Y187" i="1"/>
  <c r="W185" i="1"/>
  <c r="W186" i="1"/>
  <c r="S185" i="1"/>
  <c r="S186" i="1"/>
  <c r="S187" i="1"/>
  <c r="Y183" i="1"/>
  <c r="Y184" i="1"/>
  <c r="W183" i="1"/>
  <c r="S183" i="1"/>
  <c r="T183" i="1"/>
  <c r="S184" i="1"/>
  <c r="T184" i="1"/>
  <c r="Y180" i="1"/>
  <c r="Y181" i="1"/>
  <c r="Y182" i="1"/>
  <c r="W180" i="1"/>
  <c r="W181" i="1"/>
  <c r="S180" i="1"/>
  <c r="T180" i="1"/>
  <c r="S181" i="1"/>
  <c r="T181" i="1"/>
  <c r="S182" i="1"/>
  <c r="T182" i="1"/>
  <c r="Y179" i="1"/>
  <c r="Y176" i="1"/>
  <c r="Y177" i="1"/>
  <c r="Y178" i="1"/>
  <c r="W176" i="1"/>
  <c r="W177" i="1"/>
  <c r="T176" i="1"/>
  <c r="T177" i="1"/>
  <c r="T178" i="1"/>
  <c r="S176" i="1"/>
  <c r="S177" i="1"/>
  <c r="S178" i="1"/>
  <c r="Y173" i="1"/>
  <c r="Y174" i="1"/>
  <c r="Y175" i="1"/>
  <c r="T173" i="1"/>
  <c r="T174" i="1"/>
  <c r="T175" i="1"/>
  <c r="S173" i="1"/>
  <c r="S174" i="1"/>
  <c r="S175" i="1"/>
  <c r="Y172" i="1"/>
  <c r="T172" i="1"/>
  <c r="S172" i="1"/>
  <c r="Y170" i="1"/>
  <c r="Y171" i="1"/>
  <c r="W170" i="1"/>
  <c r="S170" i="1"/>
  <c r="S171" i="1"/>
  <c r="Y167" i="1"/>
  <c r="Y168" i="1"/>
  <c r="Y169" i="1"/>
  <c r="W167" i="1"/>
  <c r="W168" i="1"/>
  <c r="S167" i="1"/>
  <c r="S168" i="1"/>
  <c r="S169" i="1"/>
  <c r="Y166" i="1"/>
  <c r="Y164" i="1"/>
  <c r="Y165" i="1"/>
  <c r="W164" i="1"/>
  <c r="W165" i="1"/>
  <c r="S164" i="1"/>
  <c r="T164" i="1"/>
  <c r="S165" i="1"/>
  <c r="T165" i="1"/>
  <c r="S166" i="1"/>
  <c r="T166" i="1"/>
  <c r="Y161" i="1"/>
  <c r="Y162" i="1"/>
  <c r="Y163" i="1"/>
  <c r="W161" i="1"/>
  <c r="W162" i="1"/>
  <c r="T162" i="1"/>
  <c r="T163" i="1"/>
  <c r="T161" i="1"/>
  <c r="S162" i="1"/>
  <c r="S163" i="1"/>
  <c r="Y158" i="1"/>
  <c r="Y159" i="1"/>
  <c r="Y160" i="1"/>
  <c r="W159" i="1"/>
  <c r="W158" i="1"/>
  <c r="S158" i="1"/>
  <c r="S159" i="1"/>
  <c r="S160" i="1"/>
  <c r="S150" i="1"/>
  <c r="T150" i="1"/>
  <c r="W150" i="1"/>
  <c r="Y150" i="1"/>
  <c r="S151" i="1"/>
  <c r="T151" i="1"/>
  <c r="Y151" i="1"/>
  <c r="S152" i="1"/>
  <c r="Y152" i="1"/>
  <c r="Y3" i="1"/>
  <c r="Y4" i="1"/>
  <c r="Y5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3" i="1"/>
  <c r="Y154" i="1"/>
  <c r="Y155" i="1"/>
  <c r="Y156" i="1"/>
  <c r="Y157" i="1"/>
  <c r="Y239" i="1"/>
  <c r="Y240" i="1"/>
  <c r="Y241" i="1"/>
  <c r="Y2" i="1"/>
  <c r="W3" i="1"/>
  <c r="W5" i="1"/>
  <c r="W6" i="1"/>
  <c r="W8" i="1"/>
  <c r="W9" i="1"/>
  <c r="W12" i="1"/>
  <c r="W14" i="1"/>
  <c r="W16" i="1"/>
  <c r="W18" i="1"/>
  <c r="W19" i="1"/>
  <c r="W21" i="1"/>
  <c r="W22" i="1"/>
  <c r="W24" i="1"/>
  <c r="W26" i="1"/>
  <c r="W31" i="1"/>
  <c r="W34" i="1"/>
  <c r="W36" i="1"/>
  <c r="W42" i="1"/>
  <c r="W44" i="1"/>
  <c r="W46" i="1"/>
  <c r="W48" i="1"/>
  <c r="W50" i="1"/>
  <c r="W52" i="1"/>
  <c r="W54" i="1"/>
  <c r="W56" i="1"/>
  <c r="W58" i="1"/>
  <c r="W60" i="1"/>
  <c r="W62" i="1"/>
  <c r="W64" i="1"/>
  <c r="W65" i="1"/>
  <c r="W69" i="1"/>
  <c r="W70" i="1"/>
  <c r="W72" i="1"/>
  <c r="W74" i="1"/>
  <c r="W76" i="1"/>
  <c r="W78" i="1"/>
  <c r="W80" i="1"/>
  <c r="W83" i="1"/>
  <c r="W85" i="1"/>
  <c r="W89" i="1"/>
  <c r="W91" i="1"/>
  <c r="W93" i="1"/>
  <c r="W94" i="1"/>
  <c r="W96" i="1"/>
  <c r="W98" i="1"/>
  <c r="W99" i="1"/>
  <c r="W101" i="1"/>
  <c r="W103" i="1"/>
  <c r="W104" i="1"/>
  <c r="W106" i="1"/>
  <c r="W107" i="1"/>
  <c r="W109" i="1"/>
  <c r="W110" i="1"/>
  <c r="W112" i="1"/>
  <c r="W122" i="1"/>
  <c r="W124" i="1"/>
  <c r="W125" i="1"/>
  <c r="W127" i="1"/>
  <c r="W131" i="1"/>
  <c r="W133" i="1"/>
  <c r="W134" i="1"/>
  <c r="W156" i="1"/>
  <c r="W239" i="1"/>
  <c r="W240" i="1"/>
  <c r="W2" i="1"/>
  <c r="T157" i="1"/>
  <c r="S65" i="1"/>
  <c r="S66" i="1"/>
  <c r="S9" i="1"/>
  <c r="T12" i="1"/>
  <c r="T13" i="1"/>
  <c r="T15" i="1"/>
  <c r="T21" i="1"/>
  <c r="T22" i="1"/>
  <c r="T23" i="1"/>
  <c r="T29" i="1"/>
  <c r="T30" i="1"/>
  <c r="T31" i="1"/>
  <c r="T32" i="1"/>
  <c r="T39" i="1"/>
  <c r="T41" i="1"/>
  <c r="T44" i="1"/>
  <c r="T45" i="1"/>
  <c r="T50" i="1"/>
  <c r="T51" i="1"/>
  <c r="T56" i="1"/>
  <c r="T57" i="1"/>
  <c r="T58" i="1"/>
  <c r="T59" i="1"/>
  <c r="T62" i="1"/>
  <c r="T63" i="1"/>
  <c r="T67" i="1"/>
  <c r="T68" i="1"/>
  <c r="T69" i="1"/>
  <c r="T70" i="1"/>
  <c r="T71" i="1"/>
  <c r="T75" i="1"/>
  <c r="T78" i="1"/>
  <c r="T79" i="1"/>
  <c r="T80" i="1"/>
  <c r="T81" i="1"/>
  <c r="T85" i="1"/>
  <c r="T86" i="1"/>
  <c r="T89" i="1"/>
  <c r="T90" i="1"/>
  <c r="T91" i="1"/>
  <c r="T92" i="1"/>
  <c r="T93" i="1"/>
  <c r="T94" i="1"/>
  <c r="T95" i="1"/>
  <c r="T98" i="1"/>
  <c r="T99" i="1"/>
  <c r="T100" i="1"/>
  <c r="T110" i="1"/>
  <c r="T111" i="1"/>
  <c r="T112" i="1"/>
  <c r="T113" i="1"/>
  <c r="T122" i="1"/>
  <c r="T123" i="1"/>
  <c r="T124" i="1"/>
  <c r="T125" i="1"/>
  <c r="T126" i="1"/>
  <c r="T127" i="1"/>
  <c r="T128" i="1"/>
  <c r="T129" i="1"/>
  <c r="T130" i="1"/>
  <c r="T132" i="1"/>
  <c r="T139" i="1"/>
  <c r="T140" i="1"/>
  <c r="T141" i="1"/>
  <c r="T142" i="1"/>
  <c r="T144" i="1"/>
  <c r="T239" i="1"/>
  <c r="T240" i="1"/>
  <c r="T241" i="1"/>
  <c r="T4" i="1"/>
  <c r="T6" i="1"/>
  <c r="T7" i="1"/>
  <c r="S53" i="1"/>
  <c r="S54" i="1"/>
  <c r="S55" i="1"/>
  <c r="S56" i="1"/>
  <c r="S57" i="1"/>
  <c r="S58" i="1"/>
  <c r="S59" i="1"/>
  <c r="S60" i="1"/>
  <c r="S61" i="1"/>
  <c r="S62" i="1"/>
  <c r="S63" i="1"/>
  <c r="S64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3" i="1"/>
  <c r="S154" i="1"/>
  <c r="S155" i="1"/>
  <c r="S156" i="1"/>
  <c r="S157" i="1"/>
  <c r="S239" i="1"/>
  <c r="S240" i="1"/>
  <c r="S241" i="1"/>
  <c r="S3" i="1"/>
  <c r="S4" i="1"/>
  <c r="S5" i="1"/>
  <c r="S6" i="1"/>
  <c r="S7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E24" i="7" l="1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R254" i="1"/>
  <c r="R251" i="1"/>
  <c r="R255" i="1"/>
  <c r="R253" i="1"/>
  <c r="R258" i="1"/>
  <c r="R259" i="1"/>
  <c r="AA255" i="1"/>
  <c r="S255" i="1" s="1"/>
  <c r="AA251" i="1"/>
  <c r="S251" i="1" s="1"/>
  <c r="R256" i="1"/>
  <c r="R260" i="1"/>
  <c r="R257" i="1"/>
  <c r="AA258" i="1"/>
  <c r="S258" i="1" s="1"/>
  <c r="AA254" i="1"/>
  <c r="S254" i="1" s="1"/>
  <c r="AA259" i="1"/>
  <c r="S259" i="1" s="1"/>
  <c r="R89" i="1"/>
  <c r="AD89" i="1" s="1" a="1"/>
  <c r="AD89" i="1" s="1"/>
  <c r="R25" i="1"/>
  <c r="AD25" i="1" s="1" a="1"/>
  <c r="AD25" i="1" s="1"/>
  <c r="R139" i="1"/>
  <c r="AD139" i="1" s="1" a="1"/>
  <c r="AD139" i="1" s="1"/>
  <c r="R185" i="1"/>
  <c r="AD185" i="1" s="1" a="1"/>
  <c r="AD185" i="1" s="1"/>
  <c r="N143" i="1"/>
  <c r="P143" i="1" s="1"/>
  <c r="R72" i="1"/>
  <c r="AD72" i="1" s="1" a="1"/>
  <c r="AD72" i="1" s="1"/>
  <c r="R118" i="1"/>
  <c r="AD118" i="1" s="1" a="1"/>
  <c r="AD118" i="1" s="1"/>
  <c r="R123" i="1"/>
  <c r="AD123" i="1" s="1" a="1"/>
  <c r="AD123" i="1" s="1"/>
  <c r="R171" i="1"/>
  <c r="AD171" i="1" s="1" a="1"/>
  <c r="AD171" i="1" s="1"/>
  <c r="R168" i="1"/>
  <c r="AD168" i="1" s="1" a="1"/>
  <c r="AD168" i="1" s="1"/>
  <c r="R120" i="1"/>
  <c r="AD120" i="1" s="1" a="1"/>
  <c r="AD120" i="1" s="1"/>
  <c r="R187" i="1"/>
  <c r="AD187" i="1" s="1" a="1"/>
  <c r="AD187" i="1" s="1"/>
  <c r="R122" i="1"/>
  <c r="R26" i="1"/>
  <c r="AD26" i="1" s="1" a="1"/>
  <c r="AD26" i="1" s="1"/>
  <c r="R219" i="1"/>
  <c r="AD219" i="1" s="1" a="1"/>
  <c r="AD219" i="1" s="1"/>
  <c r="R265" i="1"/>
  <c r="R186" i="1"/>
  <c r="R153" i="1"/>
  <c r="AD153" i="1" s="1" a="1"/>
  <c r="AD153" i="1" s="1"/>
  <c r="R8" i="1"/>
  <c r="AD8" i="1" s="1" a="1"/>
  <c r="AD8" i="1" s="1"/>
  <c r="R267" i="1"/>
  <c r="R217" i="1"/>
  <c r="AD217" i="1" s="1" a="1"/>
  <c r="AD217" i="1" s="1"/>
  <c r="R243" i="1"/>
  <c r="R195" i="1"/>
  <c r="AD195" i="1" s="1" a="1"/>
  <c r="AD195" i="1" s="1"/>
  <c r="R170" i="1"/>
  <c r="R169" i="1"/>
  <c r="R136" i="1"/>
  <c r="AD136" i="1" s="1" a="1"/>
  <c r="AD136" i="1" s="1"/>
  <c r="R10" i="1"/>
  <c r="AD10" i="1" s="1" a="1"/>
  <c r="AD10" i="1" s="1"/>
  <c r="R155" i="1"/>
  <c r="AD155" i="1" s="1" a="1"/>
  <c r="AD155" i="1" s="1"/>
  <c r="R212" i="1"/>
  <c r="AD212" i="1" s="1" a="1"/>
  <c r="AD212" i="1" s="1"/>
  <c r="R164" i="1"/>
  <c r="AD164" i="1" s="1" a="1"/>
  <c r="AD164" i="1" s="1"/>
  <c r="R9" i="1"/>
  <c r="AD9" i="1" s="1" a="1"/>
  <c r="AD9" i="1" s="1"/>
  <c r="R115" i="1"/>
  <c r="AD115" i="1" s="1" a="1"/>
  <c r="AD115" i="1" s="1"/>
  <c r="R68" i="1"/>
  <c r="AD68" i="1" s="1" a="1"/>
  <c r="AD68" i="1" s="1"/>
  <c r="R246" i="1"/>
  <c r="R137" i="1"/>
  <c r="AD137" i="1" s="1" a="1"/>
  <c r="AD137" i="1" s="1"/>
  <c r="R24" i="1"/>
  <c r="R263" i="1"/>
  <c r="R244" i="1"/>
  <c r="R199" i="1"/>
  <c r="AD199" i="1" s="1" a="1"/>
  <c r="AD199" i="1" s="1"/>
  <c r="R183" i="1"/>
  <c r="AD183" i="1" s="1" a="1"/>
  <c r="AD183" i="1" s="1"/>
  <c r="R167" i="1"/>
  <c r="R151" i="1"/>
  <c r="AD151" i="1" s="1" a="1"/>
  <c r="AD151" i="1" s="1"/>
  <c r="R135" i="1"/>
  <c r="AD135" i="1" s="1" a="1"/>
  <c r="AD135" i="1" s="1"/>
  <c r="R119" i="1"/>
  <c r="AD119" i="1" s="1" a="1"/>
  <c r="AD119" i="1" s="1"/>
  <c r="R103" i="1"/>
  <c r="AD103" i="1" s="1" a="1"/>
  <c r="AD103" i="1" s="1"/>
  <c r="R87" i="1"/>
  <c r="AD87" i="1" s="1" a="1"/>
  <c r="AD87" i="1" s="1"/>
  <c r="R71" i="1"/>
  <c r="AD71" i="1" s="1" a="1"/>
  <c r="AD71" i="1" s="1"/>
  <c r="R55" i="1"/>
  <c r="AD55" i="1" s="1" a="1"/>
  <c r="AD55" i="1" s="1"/>
  <c r="R245" i="1"/>
  <c r="R262" i="1"/>
  <c r="R214" i="1"/>
  <c r="R198" i="1"/>
  <c r="AD198" i="1" s="1" a="1"/>
  <c r="AD198" i="1" s="1"/>
  <c r="R182" i="1"/>
  <c r="AD182" i="1" s="1" a="1"/>
  <c r="AD182" i="1" s="1"/>
  <c r="R166" i="1"/>
  <c r="AD166" i="1" s="1" a="1"/>
  <c r="AD166" i="1" s="1"/>
  <c r="R150" i="1"/>
  <c r="AD150" i="1" s="1" a="1"/>
  <c r="AD150" i="1" s="1"/>
  <c r="R134" i="1"/>
  <c r="AD134" i="1" s="1" a="1"/>
  <c r="AD134" i="1" s="1"/>
  <c r="R102" i="1"/>
  <c r="R70" i="1"/>
  <c r="AD70" i="1" s="1" a="1"/>
  <c r="AD70" i="1" s="1"/>
  <c r="R54" i="1"/>
  <c r="AD54" i="1" s="1" a="1"/>
  <c r="AD54" i="1" s="1"/>
  <c r="R6" i="1"/>
  <c r="AD6" i="1" s="1" a="1"/>
  <c r="AD6" i="1" s="1"/>
  <c r="R132" i="1"/>
  <c r="AD132" i="1" s="1" a="1"/>
  <c r="AD132" i="1" s="1"/>
  <c r="R261" i="1"/>
  <c r="R213" i="1"/>
  <c r="R197" i="1"/>
  <c r="AD197" i="1" s="1" a="1"/>
  <c r="AD197" i="1" s="1"/>
  <c r="R181" i="1"/>
  <c r="R165" i="1"/>
  <c r="R149" i="1"/>
  <c r="AD149" i="1" s="1" a="1"/>
  <c r="AD149" i="1" s="1"/>
  <c r="R133" i="1"/>
  <c r="AD133" i="1" s="1" a="1"/>
  <c r="AD133" i="1" s="1"/>
  <c r="R117" i="1"/>
  <c r="AD117" i="1" s="1" a="1"/>
  <c r="AD117" i="1" s="1"/>
  <c r="R101" i="1"/>
  <c r="AD101" i="1" s="1" a="1"/>
  <c r="AD101" i="1" s="1"/>
  <c r="R85" i="1"/>
  <c r="AD85" i="1" s="1" a="1"/>
  <c r="AD85" i="1" s="1"/>
  <c r="R53" i="1"/>
  <c r="AD53" i="1" s="1" a="1"/>
  <c r="AD53" i="1" s="1"/>
  <c r="R37" i="1"/>
  <c r="R242" i="1"/>
  <c r="R241" i="1"/>
  <c r="AD241" i="1" s="1" a="1"/>
  <c r="AD241" i="1" s="1"/>
  <c r="R180" i="1"/>
  <c r="AD180" i="1" s="1" a="1"/>
  <c r="AD180" i="1" s="1"/>
  <c r="R266" i="1"/>
  <c r="R179" i="1"/>
  <c r="AD179" i="1" s="1" a="1"/>
  <c r="AD179" i="1" s="1"/>
  <c r="R58" i="1"/>
  <c r="AD58" i="1" s="1" a="1"/>
  <c r="AD58" i="1" s="1"/>
  <c r="R200" i="1"/>
  <c r="AD200" i="1" s="1" a="1"/>
  <c r="AD200" i="1" s="1"/>
  <c r="R174" i="1"/>
  <c r="AD174" i="1" s="1" a="1"/>
  <c r="AD174" i="1" s="1"/>
  <c r="R148" i="1"/>
  <c r="AD148" i="1" s="1" a="1"/>
  <c r="AD148" i="1" s="1"/>
  <c r="R104" i="1"/>
  <c r="R196" i="1"/>
  <c r="R172" i="1"/>
  <c r="AD172" i="1" s="1" a="1"/>
  <c r="AD172" i="1" s="1"/>
  <c r="R100" i="1"/>
  <c r="AD100" i="1" s="1" a="1"/>
  <c r="AD100" i="1" s="1"/>
  <c r="R156" i="1"/>
  <c r="AD156" i="1" s="1" a="1"/>
  <c r="AD156" i="1" s="1"/>
  <c r="R154" i="1"/>
  <c r="AD154" i="1" s="1" a="1"/>
  <c r="AD154" i="1" s="1"/>
  <c r="R60" i="1"/>
  <c r="AD60" i="1" s="1" a="1"/>
  <c r="AD60" i="1" s="1"/>
  <c r="R152" i="1"/>
  <c r="AD152" i="1" s="1" a="1"/>
  <c r="AD152" i="1" s="1"/>
  <c r="R42" i="1"/>
  <c r="AD42" i="1" s="1" a="1"/>
  <c r="AD42" i="1" s="1"/>
  <c r="R188" i="1"/>
  <c r="AD188" i="1" s="1" a="1"/>
  <c r="AD188" i="1" s="1"/>
  <c r="R94" i="1"/>
  <c r="AD94" i="1" s="1" a="1"/>
  <c r="AD94" i="1" s="1"/>
  <c r="R76" i="1"/>
  <c r="AD76" i="1" s="1" a="1"/>
  <c r="AD76" i="1" s="1"/>
  <c r="R41" i="1"/>
  <c r="AD41" i="1" s="1" a="1"/>
  <c r="AD41" i="1" s="1"/>
  <c r="R264" i="1"/>
  <c r="R116" i="1"/>
  <c r="AD116" i="1" s="1" a="1"/>
  <c r="AD116" i="1" s="1"/>
  <c r="R131" i="1"/>
  <c r="AD131" i="1" s="1" a="1"/>
  <c r="AD131" i="1" s="1"/>
  <c r="R222" i="1"/>
  <c r="AD222" i="1" s="1" a="1"/>
  <c r="AD222" i="1" s="1"/>
  <c r="R204" i="1"/>
  <c r="AD204" i="1" s="1" a="1"/>
  <c r="AD204" i="1" s="1"/>
  <c r="R110" i="1"/>
  <c r="AD110" i="1" s="1" a="1"/>
  <c r="AD110" i="1" s="1"/>
  <c r="R92" i="1"/>
  <c r="AD92" i="1" s="1" a="1"/>
  <c r="AD92" i="1" s="1"/>
  <c r="R203" i="1"/>
  <c r="AD203" i="1" s="1" a="1"/>
  <c r="AD203" i="1" s="1"/>
  <c r="R20" i="1"/>
  <c r="AD20" i="1" s="1" a="1"/>
  <c r="AD20" i="1" s="1"/>
  <c r="R220" i="1"/>
  <c r="AD220" i="1" s="1" a="1"/>
  <c r="AD220" i="1" s="1"/>
  <c r="R202" i="1"/>
  <c r="AD202" i="1" s="1" a="1"/>
  <c r="AD202" i="1" s="1"/>
  <c r="R184" i="1"/>
  <c r="AD184" i="1" s="1" a="1"/>
  <c r="AD184" i="1" s="1"/>
  <c r="R147" i="1"/>
  <c r="AD147" i="1" s="1" a="1"/>
  <c r="AD147" i="1" s="1"/>
  <c r="R108" i="1"/>
  <c r="AD108" i="1" s="1" a="1"/>
  <c r="AD108" i="1" s="1"/>
  <c r="R250" i="1"/>
  <c r="R201" i="1"/>
  <c r="AD201" i="1" s="1" a="1"/>
  <c r="AD201" i="1" s="1"/>
  <c r="R107" i="1"/>
  <c r="AD107" i="1" s="1" a="1"/>
  <c r="AD107" i="1" s="1"/>
  <c r="R249" i="1"/>
  <c r="R218" i="1"/>
  <c r="AD218" i="1" s="1" a="1"/>
  <c r="AD218" i="1" s="1"/>
  <c r="R163" i="1"/>
  <c r="AD163" i="1" s="1" a="1"/>
  <c r="AD163" i="1" s="1"/>
  <c r="R124" i="1"/>
  <c r="AD124" i="1" s="1" a="1"/>
  <c r="AD124" i="1" s="1"/>
  <c r="R106" i="1"/>
  <c r="AD106" i="1" s="1" a="1"/>
  <c r="AD106" i="1" s="1"/>
  <c r="R88" i="1"/>
  <c r="AD88" i="1" s="1" a="1"/>
  <c r="AD88" i="1" s="1"/>
  <c r="R248" i="1"/>
  <c r="R105" i="1"/>
  <c r="AD105" i="1" s="1" a="1"/>
  <c r="AD105" i="1" s="1"/>
  <c r="R44" i="1"/>
  <c r="AD44" i="1" s="1" a="1"/>
  <c r="AD44" i="1" s="1"/>
  <c r="R247" i="1"/>
  <c r="R216" i="1"/>
  <c r="AD216" i="1" s="1" a="1"/>
  <c r="AD216" i="1" s="1"/>
  <c r="R140" i="1"/>
  <c r="AD140" i="1" s="1" a="1"/>
  <c r="AD140" i="1" s="1"/>
  <c r="R190" i="1"/>
  <c r="AD190" i="1" s="1" a="1"/>
  <c r="AD190" i="1" s="1"/>
  <c r="R84" i="1"/>
  <c r="AD84" i="1" s="1" a="1"/>
  <c r="AD84" i="1" s="1"/>
  <c r="R221" i="1"/>
  <c r="AD221" i="1" s="1" a="1"/>
  <c r="AD221" i="1" s="1"/>
  <c r="R205" i="1"/>
  <c r="AD205" i="1" s="1" a="1"/>
  <c r="AD205" i="1" s="1"/>
  <c r="R189" i="1"/>
  <c r="R173" i="1"/>
  <c r="AD173" i="1" s="1" a="1"/>
  <c r="AD173" i="1" s="1"/>
  <c r="R157" i="1"/>
  <c r="R141" i="1"/>
  <c r="AD141" i="1" s="1" a="1"/>
  <c r="AD141" i="1" s="1"/>
  <c r="R91" i="1"/>
  <c r="AD91" i="1" s="1" a="1"/>
  <c r="AD91" i="1" s="1"/>
  <c r="R138" i="1"/>
  <c r="AD138" i="1" s="1" a="1"/>
  <c r="AD138" i="1" s="1"/>
  <c r="R90" i="1"/>
  <c r="R74" i="1"/>
  <c r="AD74" i="1" s="1" a="1"/>
  <c r="AD74" i="1" s="1"/>
  <c r="R121" i="1"/>
  <c r="AD121" i="1" s="1" a="1"/>
  <c r="AD121" i="1" s="1"/>
  <c r="R73" i="1"/>
  <c r="R57" i="1"/>
  <c r="AD57" i="1" s="1" a="1"/>
  <c r="AD57" i="1" s="1"/>
  <c r="R215" i="1"/>
  <c r="AD215" i="1" s="1" a="1"/>
  <c r="AD215" i="1" s="1"/>
  <c r="R39" i="1"/>
  <c r="AD39" i="1" s="1" a="1"/>
  <c r="AD39" i="1" s="1"/>
  <c r="R23" i="1"/>
  <c r="AD23" i="1" s="1" a="1"/>
  <c r="AD23" i="1" s="1"/>
  <c r="R7" i="1"/>
  <c r="R86" i="1"/>
  <c r="R38" i="1"/>
  <c r="AD38" i="1" s="1" a="1"/>
  <c r="AD38" i="1" s="1"/>
  <c r="R22" i="1"/>
  <c r="AD22" i="1" s="1" a="1"/>
  <c r="AD22" i="1" s="1"/>
  <c r="R56" i="1"/>
  <c r="AD56" i="1" s="1" a="1"/>
  <c r="AD56" i="1" s="1"/>
  <c r="R69" i="1"/>
  <c r="AD69" i="1" s="1" a="1"/>
  <c r="AD69" i="1" s="1"/>
  <c r="R21" i="1"/>
  <c r="AD21" i="1" s="1" a="1"/>
  <c r="AD21" i="1" s="1"/>
  <c r="R5" i="1"/>
  <c r="AD5" i="1" s="1" a="1"/>
  <c r="AD5" i="1" s="1"/>
  <c r="R52" i="1"/>
  <c r="AD52" i="1" s="1" a="1"/>
  <c r="AD52" i="1" s="1"/>
  <c r="R36" i="1"/>
  <c r="AD36" i="1" s="1" a="1"/>
  <c r="AD36" i="1" s="1"/>
  <c r="R4" i="1"/>
  <c r="AD4" i="1" s="1" a="1"/>
  <c r="AD4" i="1" s="1"/>
  <c r="R240" i="1"/>
  <c r="AD240" i="1" s="1" a="1"/>
  <c r="AD240" i="1" s="1"/>
  <c r="R211" i="1"/>
  <c r="AD211" i="1" s="1" a="1"/>
  <c r="AD211" i="1" s="1"/>
  <c r="R224" i="1"/>
  <c r="AD224" i="1" s="1" a="1"/>
  <c r="AD224" i="1" s="1"/>
  <c r="R208" i="1"/>
  <c r="R192" i="1"/>
  <c r="AD192" i="1" s="1" a="1"/>
  <c r="AD192" i="1" s="1"/>
  <c r="R176" i="1"/>
  <c r="AD176" i="1" s="1" a="1"/>
  <c r="AD176" i="1" s="1"/>
  <c r="R160" i="1"/>
  <c r="AD160" i="1" s="1" a="1"/>
  <c r="AD160" i="1" s="1"/>
  <c r="R144" i="1"/>
  <c r="AD144" i="1" s="1" a="1"/>
  <c r="AD144" i="1" s="1"/>
  <c r="R128" i="1"/>
  <c r="AD128" i="1" s="1" a="1"/>
  <c r="AD128" i="1" s="1"/>
  <c r="R112" i="1"/>
  <c r="AD112" i="1" s="1" a="1"/>
  <c r="AD112" i="1" s="1"/>
  <c r="R96" i="1"/>
  <c r="AD96" i="1" s="1" a="1"/>
  <c r="AD96" i="1" s="1"/>
  <c r="R80" i="1"/>
  <c r="AD80" i="1" s="1" a="1"/>
  <c r="AD80" i="1" s="1"/>
  <c r="R64" i="1"/>
  <c r="AD64" i="1" s="1" a="1"/>
  <c r="AD64" i="1" s="1"/>
  <c r="R48" i="1"/>
  <c r="AD48" i="1" s="1" a="1"/>
  <c r="AD48" i="1" s="1"/>
  <c r="R32" i="1"/>
  <c r="AD32" i="1" s="1" a="1"/>
  <c r="AD32" i="1" s="1"/>
  <c r="R16" i="1"/>
  <c r="AD16" i="1" s="1" a="1"/>
  <c r="AD16" i="1" s="1"/>
  <c r="R40" i="1"/>
  <c r="AD40" i="1" s="1" a="1"/>
  <c r="AD40" i="1" s="1"/>
  <c r="R206" i="1"/>
  <c r="AD206" i="1" s="1" a="1"/>
  <c r="AD206" i="1" s="1"/>
  <c r="R158" i="1"/>
  <c r="AD158" i="1" s="1" a="1"/>
  <c r="AD158" i="1" s="1"/>
  <c r="R142" i="1"/>
  <c r="AD142" i="1" s="1" a="1"/>
  <c r="AD142" i="1" s="1"/>
  <c r="R126" i="1"/>
  <c r="AD126" i="1" s="1" a="1"/>
  <c r="AD126" i="1" s="1"/>
  <c r="R2" i="1"/>
  <c r="R223" i="1"/>
  <c r="AD223" i="1" s="1" a="1"/>
  <c r="AD223" i="1" s="1"/>
  <c r="R207" i="1"/>
  <c r="AD207" i="1" s="1" a="1"/>
  <c r="AD207" i="1" s="1"/>
  <c r="R191" i="1"/>
  <c r="AD191" i="1" s="1" a="1"/>
  <c r="AD191" i="1" s="1"/>
  <c r="R175" i="1"/>
  <c r="AD175" i="1" s="1" a="1"/>
  <c r="AD175" i="1" s="1"/>
  <c r="R159" i="1"/>
  <c r="AD159" i="1" s="1" a="1"/>
  <c r="AD159" i="1" s="1"/>
  <c r="R99" i="1"/>
  <c r="AD99" i="1" s="1" a="1"/>
  <c r="AD99" i="1" s="1"/>
  <c r="R83" i="1"/>
  <c r="AD83" i="1" s="1" a="1"/>
  <c r="AD83" i="1" s="1"/>
  <c r="R67" i="1"/>
  <c r="AD67" i="1" s="1" a="1"/>
  <c r="AD67" i="1" s="1"/>
  <c r="R51" i="1"/>
  <c r="AD51" i="1" s="1" a="1"/>
  <c r="AD51" i="1" s="1"/>
  <c r="R35" i="1"/>
  <c r="AD35" i="1" s="1" a="1"/>
  <c r="AD35" i="1" s="1"/>
  <c r="R19" i="1"/>
  <c r="AD19" i="1" s="1" a="1"/>
  <c r="AD19" i="1" s="1"/>
  <c r="R3" i="1"/>
  <c r="AD3" i="1" s="1" a="1"/>
  <c r="AD3" i="1" s="1"/>
  <c r="R143" i="1"/>
  <c r="AD143" i="1" s="1" a="1"/>
  <c r="AD143" i="1" s="1"/>
  <c r="R239" i="1"/>
  <c r="AD239" i="1" s="1" a="1"/>
  <c r="AD239" i="1" s="1"/>
  <c r="R210" i="1"/>
  <c r="AD210" i="1" s="1" a="1"/>
  <c r="AD210" i="1" s="1"/>
  <c r="R194" i="1"/>
  <c r="AD194" i="1" s="1" a="1"/>
  <c r="AD194" i="1" s="1"/>
  <c r="R178" i="1"/>
  <c r="AD178" i="1" s="1" a="1"/>
  <c r="AD178" i="1" s="1"/>
  <c r="R162" i="1"/>
  <c r="AD162" i="1" s="1" a="1"/>
  <c r="AD162" i="1" s="1"/>
  <c r="R146" i="1"/>
  <c r="AD146" i="1" s="1" a="1"/>
  <c r="AD146" i="1" s="1"/>
  <c r="R130" i="1"/>
  <c r="AD130" i="1" s="1" a="1"/>
  <c r="AD130" i="1" s="1"/>
  <c r="R114" i="1"/>
  <c r="AD114" i="1" s="1" a="1"/>
  <c r="AD114" i="1" s="1"/>
  <c r="R98" i="1"/>
  <c r="AD98" i="1" s="1" a="1"/>
  <c r="AD98" i="1" s="1"/>
  <c r="R82" i="1"/>
  <c r="AD82" i="1" s="1" a="1"/>
  <c r="AD82" i="1" s="1"/>
  <c r="R66" i="1"/>
  <c r="AD66" i="1" s="1" a="1"/>
  <c r="AD66" i="1" s="1"/>
  <c r="R50" i="1"/>
  <c r="AD50" i="1" s="1" a="1"/>
  <c r="AD50" i="1" s="1"/>
  <c r="R34" i="1"/>
  <c r="AD34" i="1" s="1" a="1"/>
  <c r="AD34" i="1" s="1"/>
  <c r="R18" i="1"/>
  <c r="AD18" i="1" s="1" a="1"/>
  <c r="AD18" i="1" s="1"/>
  <c r="R127" i="1"/>
  <c r="AD127" i="1" s="1" a="1"/>
  <c r="AD127" i="1" s="1"/>
  <c r="R225" i="1"/>
  <c r="AD225" i="1" s="1" a="1"/>
  <c r="AD225" i="1" s="1"/>
  <c r="R209" i="1"/>
  <c r="AD209" i="1" s="1" a="1"/>
  <c r="AD209" i="1" s="1"/>
  <c r="R193" i="1"/>
  <c r="AD193" i="1" s="1" a="1"/>
  <c r="AD193" i="1" s="1"/>
  <c r="R177" i="1"/>
  <c r="R161" i="1"/>
  <c r="AD161" i="1" s="1" a="1"/>
  <c r="AD161" i="1" s="1"/>
  <c r="R145" i="1"/>
  <c r="AD145" i="1" s="1" a="1"/>
  <c r="AD145" i="1" s="1"/>
  <c r="R129" i="1"/>
  <c r="AD129" i="1" s="1" a="1"/>
  <c r="AD129" i="1" s="1"/>
  <c r="R113" i="1"/>
  <c r="AD113" i="1" s="1" a="1"/>
  <c r="AD113" i="1" s="1"/>
  <c r="R97" i="1"/>
  <c r="AD97" i="1" s="1" a="1"/>
  <c r="AD97" i="1" s="1"/>
  <c r="R81" i="1"/>
  <c r="AD81" i="1" s="1" a="1"/>
  <c r="AD81" i="1" s="1"/>
  <c r="R65" i="1"/>
  <c r="R49" i="1"/>
  <c r="R33" i="1"/>
  <c r="AD33" i="1" s="1" a="1"/>
  <c r="AD33" i="1" s="1"/>
  <c r="R17" i="1"/>
  <c r="R111" i="1"/>
  <c r="R95" i="1"/>
  <c r="R79" i="1"/>
  <c r="R78" i="1"/>
  <c r="AD78" i="1" s="1" a="1"/>
  <c r="AD78" i="1" s="1"/>
  <c r="R62" i="1"/>
  <c r="AD62" i="1" s="1" a="1"/>
  <c r="AD62" i="1" s="1"/>
  <c r="R46" i="1"/>
  <c r="AD46" i="1" s="1" a="1"/>
  <c r="AD46" i="1" s="1"/>
  <c r="R30" i="1"/>
  <c r="AD30" i="1" s="1" a="1"/>
  <c r="AD30" i="1" s="1"/>
  <c r="R14" i="1"/>
  <c r="AD14" i="1" s="1" a="1"/>
  <c r="AD14" i="1" s="1"/>
  <c r="R63" i="1"/>
  <c r="R125" i="1"/>
  <c r="AD125" i="1" s="1" a="1"/>
  <c r="AD125" i="1" s="1"/>
  <c r="R109" i="1"/>
  <c r="R93" i="1"/>
  <c r="AD93" i="1" s="1" a="1"/>
  <c r="AD93" i="1" s="1"/>
  <c r="R77" i="1"/>
  <c r="R61" i="1"/>
  <c r="R45" i="1"/>
  <c r="AD45" i="1" s="1" a="1"/>
  <c r="AD45" i="1" s="1"/>
  <c r="R29" i="1"/>
  <c r="AD29" i="1" s="1" a="1"/>
  <c r="AD29" i="1" s="1"/>
  <c r="R13" i="1"/>
  <c r="AD13" i="1" s="1" a="1"/>
  <c r="AD13" i="1" s="1"/>
  <c r="R47" i="1"/>
  <c r="R28" i="1"/>
  <c r="AD28" i="1" s="1" a="1"/>
  <c r="AD28" i="1" s="1"/>
  <c r="R12" i="1"/>
  <c r="AD12" i="1" s="1" a="1"/>
  <c r="AD12" i="1" s="1"/>
  <c r="R31" i="1"/>
  <c r="AD31" i="1" s="1" a="1"/>
  <c r="AD31" i="1" s="1"/>
  <c r="R75" i="1"/>
  <c r="AD75" i="1" s="1" a="1"/>
  <c r="AD75" i="1" s="1"/>
  <c r="R59" i="1"/>
  <c r="AD59" i="1" s="1" a="1"/>
  <c r="AD59" i="1" s="1"/>
  <c r="R43" i="1"/>
  <c r="AD43" i="1" s="1" a="1"/>
  <c r="AD43" i="1" s="1"/>
  <c r="R27" i="1"/>
  <c r="R11" i="1"/>
  <c r="AD11" i="1" s="1" a="1"/>
  <c r="AD11" i="1" s="1"/>
  <c r="R15" i="1"/>
  <c r="AD15" i="1" s="1" a="1"/>
  <c r="AD15" i="1" s="1"/>
  <c r="AA250" i="1"/>
  <c r="S250" i="1" s="1"/>
  <c r="AA265" i="1"/>
  <c r="S265" i="1" s="1"/>
  <c r="AA263" i="1"/>
  <c r="S263" i="1" s="1"/>
  <c r="AA262" i="1"/>
  <c r="S262" i="1" s="1"/>
  <c r="AA264" i="1"/>
  <c r="S264" i="1" s="1"/>
  <c r="AA244" i="1"/>
  <c r="S244" i="1" s="1"/>
  <c r="AA252" i="1"/>
  <c r="S252" i="1" s="1"/>
  <c r="AA245" i="1"/>
  <c r="S245" i="1" s="1"/>
  <c r="AA247" i="1"/>
  <c r="S247" i="1" s="1"/>
  <c r="AA256" i="1"/>
  <c r="S256" i="1" s="1"/>
  <c r="AA246" i="1"/>
  <c r="S246" i="1" s="1"/>
  <c r="AA249" i="1"/>
  <c r="S249" i="1" s="1"/>
  <c r="AA248" i="1"/>
  <c r="S248" i="1" s="1"/>
  <c r="AA260" i="1"/>
  <c r="S260" i="1" s="1"/>
  <c r="AA242" i="1"/>
  <c r="AA243" i="1"/>
  <c r="S243" i="1" s="1"/>
  <c r="H71" i="6" l="1" a="1"/>
  <c r="H71" i="6" s="1"/>
  <c r="G71" i="6" a="1"/>
  <c r="G71" i="6" s="1"/>
  <c r="G24" i="6" a="1"/>
  <c r="G24" i="6" s="1"/>
  <c r="H24" i="6" a="1"/>
  <c r="H24" i="6" s="1"/>
  <c r="G91" i="6" a="1"/>
  <c r="G91" i="6" s="1"/>
  <c r="H91" i="6" a="1"/>
  <c r="H91" i="6" s="1"/>
  <c r="G57" i="6" a="1"/>
  <c r="G57" i="6" s="1"/>
  <c r="H57" i="6" a="1"/>
  <c r="H57" i="6" s="1"/>
  <c r="G52" i="6" a="1"/>
  <c r="G52" i="6" s="1"/>
  <c r="H52" i="6" a="1"/>
  <c r="H52" i="6" s="1"/>
  <c r="G118" i="6" a="1"/>
  <c r="G118" i="6" s="1"/>
  <c r="H118" i="6" a="1"/>
  <c r="H118" i="6" s="1"/>
  <c r="X48" i="1"/>
  <c r="AD49" i="1" a="1"/>
  <c r="AD49" i="1" s="1"/>
  <c r="X212" i="1"/>
  <c r="AD213" i="1" a="1"/>
  <c r="AD213" i="1" s="1"/>
  <c r="X60" i="1"/>
  <c r="AD61" i="1" a="1"/>
  <c r="AD61" i="1" s="1"/>
  <c r="X72" i="1"/>
  <c r="AD73" i="1" a="1"/>
  <c r="AD73" i="1" s="1"/>
  <c r="X122" i="1"/>
  <c r="AD122" i="1" a="1"/>
  <c r="AD122" i="1" s="1"/>
  <c r="X109" i="1"/>
  <c r="AD109" i="1" a="1"/>
  <c r="AD109" i="1" s="1"/>
  <c r="X26" i="1"/>
  <c r="AD27" i="1" a="1"/>
  <c r="AD27" i="1" s="1"/>
  <c r="X62" i="1"/>
  <c r="AD63" i="1" a="1"/>
  <c r="AD63" i="1" s="1"/>
  <c r="X89" i="1"/>
  <c r="AD90" i="1" a="1"/>
  <c r="AD90" i="1" s="1"/>
  <c r="X36" i="1"/>
  <c r="AD37" i="1" a="1"/>
  <c r="AD37" i="1" s="1"/>
  <c r="X101" i="1"/>
  <c r="AD102" i="1" a="1"/>
  <c r="AD102" i="1" s="1"/>
  <c r="X167" i="1"/>
  <c r="AD167" i="1" a="1"/>
  <c r="AD167" i="1" s="1"/>
  <c r="X168" i="1"/>
  <c r="AD169" i="1" a="1"/>
  <c r="AD169" i="1" s="1"/>
  <c r="X76" i="1"/>
  <c r="AD77" i="1" a="1"/>
  <c r="AD77" i="1" s="1"/>
  <c r="X170" i="1"/>
  <c r="AD170" i="1" a="1"/>
  <c r="AD170" i="1" s="1"/>
  <c r="X176" i="1"/>
  <c r="AD177" i="1" a="1"/>
  <c r="AD177" i="1" s="1"/>
  <c r="X156" i="1"/>
  <c r="AD157" i="1" a="1"/>
  <c r="AD157" i="1" s="1"/>
  <c r="D12" i="7" s="1"/>
  <c r="H9" i="6" a="1"/>
  <c r="H9" i="6" s="1"/>
  <c r="H25" i="6" a="1"/>
  <c r="H25" i="6" s="1"/>
  <c r="H43" i="6" a="1"/>
  <c r="H43" i="6" s="1"/>
  <c r="H62" i="6" a="1"/>
  <c r="H62" i="6" s="1"/>
  <c r="H79" i="6" a="1"/>
  <c r="H79" i="6" s="1"/>
  <c r="H95" i="6" a="1"/>
  <c r="H95" i="6" s="1"/>
  <c r="H111" i="6" a="1"/>
  <c r="H111" i="6" s="1"/>
  <c r="G8" i="6" a="1"/>
  <c r="G8" i="6" s="1"/>
  <c r="G25" i="6" a="1"/>
  <c r="G25" i="6" s="1"/>
  <c r="G43" i="6" a="1"/>
  <c r="G43" i="6" s="1"/>
  <c r="G62" i="6" a="1"/>
  <c r="G62" i="6" s="1"/>
  <c r="G79" i="6" a="1"/>
  <c r="G79" i="6" s="1"/>
  <c r="G95" i="6" a="1"/>
  <c r="G95" i="6" s="1"/>
  <c r="G111" i="6" a="1"/>
  <c r="G111" i="6" s="1"/>
  <c r="H83" i="6" a="1"/>
  <c r="H83" i="6" s="1"/>
  <c r="G12" i="6" a="1"/>
  <c r="G12" i="6" s="1"/>
  <c r="H10" i="6" a="1"/>
  <c r="H10" i="6" s="1"/>
  <c r="H26" i="6" a="1"/>
  <c r="H26" i="6" s="1"/>
  <c r="H44" i="6" a="1"/>
  <c r="H44" i="6" s="1"/>
  <c r="H63" i="6" a="1"/>
  <c r="H63" i="6" s="1"/>
  <c r="H80" i="6" a="1"/>
  <c r="H80" i="6" s="1"/>
  <c r="H96" i="6" a="1"/>
  <c r="H96" i="6" s="1"/>
  <c r="H112" i="6" a="1"/>
  <c r="H112" i="6" s="1"/>
  <c r="G9" i="6" a="1"/>
  <c r="G9" i="6" s="1"/>
  <c r="G26" i="6" a="1"/>
  <c r="G26" i="6" s="1"/>
  <c r="G44" i="6" a="1"/>
  <c r="G44" i="6" s="1"/>
  <c r="G63" i="6" a="1"/>
  <c r="G63" i="6" s="1"/>
  <c r="G80" i="6" a="1"/>
  <c r="G80" i="6" s="1"/>
  <c r="G96" i="6" a="1"/>
  <c r="G96" i="6" s="1"/>
  <c r="G112" i="6" a="1"/>
  <c r="G112" i="6" s="1"/>
  <c r="H66" i="6" a="1"/>
  <c r="H66" i="6" s="1"/>
  <c r="H116" i="6" a="1"/>
  <c r="H116" i="6" s="1"/>
  <c r="G114" i="6" a="1"/>
  <c r="G114" i="6" s="1"/>
  <c r="H27" i="6" a="1"/>
  <c r="H27" i="6" s="1"/>
  <c r="H45" i="6" a="1"/>
  <c r="H45" i="6" s="1"/>
  <c r="H64" i="6" a="1"/>
  <c r="H64" i="6" s="1"/>
  <c r="H81" i="6" a="1"/>
  <c r="H81" i="6" s="1"/>
  <c r="H97" i="6" a="1"/>
  <c r="H97" i="6" s="1"/>
  <c r="H113" i="6" a="1"/>
  <c r="H113" i="6" s="1"/>
  <c r="G10" i="6" a="1"/>
  <c r="G10" i="6" s="1"/>
  <c r="G27" i="6" a="1"/>
  <c r="G27" i="6" s="1"/>
  <c r="G45" i="6" a="1"/>
  <c r="G45" i="6" s="1"/>
  <c r="G64" i="6" a="1"/>
  <c r="G64" i="6" s="1"/>
  <c r="G81" i="6" a="1"/>
  <c r="G81" i="6" s="1"/>
  <c r="G97" i="6" a="1"/>
  <c r="G97" i="6" s="1"/>
  <c r="G113" i="6" a="1"/>
  <c r="G113" i="6" s="1"/>
  <c r="H99" i="6" a="1"/>
  <c r="H99" i="6" s="1"/>
  <c r="G47" i="6" a="1"/>
  <c r="G47" i="6" s="1"/>
  <c r="H114" i="6" a="1"/>
  <c r="H114" i="6" s="1"/>
  <c r="H11" i="6" a="1"/>
  <c r="H11" i="6" s="1"/>
  <c r="H28" i="6" a="1"/>
  <c r="H28" i="6" s="1"/>
  <c r="H46" i="6" a="1"/>
  <c r="H46" i="6" s="1"/>
  <c r="H65" i="6" a="1"/>
  <c r="H65" i="6" s="1"/>
  <c r="H82" i="6" a="1"/>
  <c r="H82" i="6" s="1"/>
  <c r="H98" i="6" a="1"/>
  <c r="H98" i="6" s="1"/>
  <c r="H115" i="6" a="1"/>
  <c r="H115" i="6" s="1"/>
  <c r="G11" i="6" a="1"/>
  <c r="G11" i="6" s="1"/>
  <c r="G28" i="6" a="1"/>
  <c r="G28" i="6" s="1"/>
  <c r="G46" i="6" a="1"/>
  <c r="G46" i="6" s="1"/>
  <c r="G65" i="6" a="1"/>
  <c r="G65" i="6" s="1"/>
  <c r="G82" i="6" a="1"/>
  <c r="G82" i="6" s="1"/>
  <c r="G98" i="6" a="1"/>
  <c r="G98" i="6" s="1"/>
  <c r="G115" i="6" a="1"/>
  <c r="G115" i="6" s="1"/>
  <c r="H47" i="6" a="1"/>
  <c r="H47" i="6" s="1"/>
  <c r="G29" i="6" a="1"/>
  <c r="G29" i="6" s="1"/>
  <c r="H12" i="6" a="1"/>
  <c r="H12" i="6" s="1"/>
  <c r="H29" i="6" a="1"/>
  <c r="H29" i="6" s="1"/>
  <c r="H13" i="6" a="1"/>
  <c r="H13" i="6" s="1"/>
  <c r="H30" i="6" a="1"/>
  <c r="H30" i="6" s="1"/>
  <c r="H48" i="6" a="1"/>
  <c r="H48" i="6" s="1"/>
  <c r="H67" i="6" a="1"/>
  <c r="H67" i="6" s="1"/>
  <c r="H84" i="6" a="1"/>
  <c r="H84" i="6" s="1"/>
  <c r="H100" i="6" a="1"/>
  <c r="H100" i="6" s="1"/>
  <c r="H117" i="6" a="1"/>
  <c r="H117" i="6" s="1"/>
  <c r="G13" i="6" a="1"/>
  <c r="G13" i="6" s="1"/>
  <c r="G30" i="6" a="1"/>
  <c r="G30" i="6" s="1"/>
  <c r="G48" i="6" a="1"/>
  <c r="G48" i="6" s="1"/>
  <c r="G67" i="6" a="1"/>
  <c r="G67" i="6" s="1"/>
  <c r="G84" i="6" a="1"/>
  <c r="G84" i="6" s="1"/>
  <c r="G100" i="6" a="1"/>
  <c r="G100" i="6" s="1"/>
  <c r="G117" i="6" a="1"/>
  <c r="G117" i="6" s="1"/>
  <c r="G83" i="6" a="1"/>
  <c r="G83" i="6" s="1"/>
  <c r="H14" i="6" a="1"/>
  <c r="H14" i="6" s="1"/>
  <c r="H31" i="6" a="1"/>
  <c r="H31" i="6" s="1"/>
  <c r="H49" i="6" a="1"/>
  <c r="H49" i="6" s="1"/>
  <c r="H68" i="6" a="1"/>
  <c r="H68" i="6" s="1"/>
  <c r="H85" i="6" a="1"/>
  <c r="H85" i="6" s="1"/>
  <c r="H101" i="6" a="1"/>
  <c r="H101" i="6" s="1"/>
  <c r="H119" i="6" a="1"/>
  <c r="H119" i="6" s="1"/>
  <c r="G14" i="6" a="1"/>
  <c r="G14" i="6" s="1"/>
  <c r="G31" i="6" a="1"/>
  <c r="G31" i="6" s="1"/>
  <c r="G49" i="6" a="1"/>
  <c r="G49" i="6" s="1"/>
  <c r="G68" i="6" a="1"/>
  <c r="G68" i="6" s="1"/>
  <c r="G85" i="6" a="1"/>
  <c r="G85" i="6" s="1"/>
  <c r="G101" i="6" a="1"/>
  <c r="G101" i="6" s="1"/>
  <c r="G119" i="6" a="1"/>
  <c r="G119" i="6" s="1"/>
  <c r="H15" i="6" a="1"/>
  <c r="H15" i="6" s="1"/>
  <c r="H33" i="6" a="1"/>
  <c r="H33" i="6" s="1"/>
  <c r="H50" i="6" a="1"/>
  <c r="H50" i="6" s="1"/>
  <c r="H69" i="6" a="1"/>
  <c r="H69" i="6" s="1"/>
  <c r="H86" i="6" a="1"/>
  <c r="H86" i="6" s="1"/>
  <c r="H102" i="6" a="1"/>
  <c r="H102" i="6" s="1"/>
  <c r="H120" i="6" a="1"/>
  <c r="H120" i="6" s="1"/>
  <c r="G15" i="6" a="1"/>
  <c r="G15" i="6" s="1"/>
  <c r="G33" i="6" a="1"/>
  <c r="G33" i="6" s="1"/>
  <c r="G50" i="6" a="1"/>
  <c r="G50" i="6" s="1"/>
  <c r="G69" i="6" a="1"/>
  <c r="G69" i="6" s="1"/>
  <c r="G86" i="6" a="1"/>
  <c r="G86" i="6" s="1"/>
  <c r="G102" i="6" a="1"/>
  <c r="G102" i="6" s="1"/>
  <c r="G120" i="6" a="1"/>
  <c r="G120" i="6" s="1"/>
  <c r="H16" i="6" a="1"/>
  <c r="H16" i="6" s="1"/>
  <c r="H34" i="6" a="1"/>
  <c r="H34" i="6" s="1"/>
  <c r="H51" i="6" a="1"/>
  <c r="H51" i="6" s="1"/>
  <c r="H70" i="6" a="1"/>
  <c r="H70" i="6" s="1"/>
  <c r="H87" i="6" a="1"/>
  <c r="H87" i="6" s="1"/>
  <c r="H103" i="6" a="1"/>
  <c r="H103" i="6" s="1"/>
  <c r="H121" i="6" a="1"/>
  <c r="H121" i="6" s="1"/>
  <c r="G16" i="6" a="1"/>
  <c r="G16" i="6" s="1"/>
  <c r="G34" i="6" a="1"/>
  <c r="G34" i="6" s="1"/>
  <c r="G51" i="6" a="1"/>
  <c r="G51" i="6" s="1"/>
  <c r="G70" i="6" a="1"/>
  <c r="G70" i="6" s="1"/>
  <c r="G87" i="6" a="1"/>
  <c r="G87" i="6" s="1"/>
  <c r="G103" i="6" a="1"/>
  <c r="G103" i="6" s="1"/>
  <c r="G121" i="6" a="1"/>
  <c r="G121" i="6" s="1"/>
  <c r="H17" i="6" a="1"/>
  <c r="H17" i="6" s="1"/>
  <c r="H35" i="6" a="1"/>
  <c r="H35" i="6" s="1"/>
  <c r="H53" i="6" a="1"/>
  <c r="H53" i="6" s="1"/>
  <c r="H72" i="6" a="1"/>
  <c r="H72" i="6" s="1"/>
  <c r="H88" i="6" a="1"/>
  <c r="H88" i="6" s="1"/>
  <c r="H104" i="6" a="1"/>
  <c r="H104" i="6" s="1"/>
  <c r="H122" i="6" a="1"/>
  <c r="H122" i="6" s="1"/>
  <c r="G17" i="6" a="1"/>
  <c r="G17" i="6" s="1"/>
  <c r="G35" i="6" a="1"/>
  <c r="G35" i="6" s="1"/>
  <c r="G53" i="6" a="1"/>
  <c r="G53" i="6" s="1"/>
  <c r="G72" i="6" a="1"/>
  <c r="G72" i="6" s="1"/>
  <c r="G88" i="6" a="1"/>
  <c r="G88" i="6" s="1"/>
  <c r="G104" i="6" a="1"/>
  <c r="G104" i="6" s="1"/>
  <c r="G122" i="6" a="1"/>
  <c r="G122" i="6" s="1"/>
  <c r="G66" i="6" a="1"/>
  <c r="G66" i="6" s="1"/>
  <c r="H3" i="6" a="1"/>
  <c r="H3" i="6" s="1"/>
  <c r="H18" i="6" a="1"/>
  <c r="H18" i="6" s="1"/>
  <c r="H36" i="6" a="1"/>
  <c r="H36" i="6" s="1"/>
  <c r="H54" i="6" a="1"/>
  <c r="H54" i="6" s="1"/>
  <c r="H73" i="6" a="1"/>
  <c r="H73" i="6" s="1"/>
  <c r="H105" i="6" a="1"/>
  <c r="H105" i="6" s="1"/>
  <c r="H2" i="6" a="1"/>
  <c r="H2" i="6" s="1"/>
  <c r="G18" i="6" a="1"/>
  <c r="G18" i="6" s="1"/>
  <c r="G36" i="6" a="1"/>
  <c r="G36" i="6" s="1"/>
  <c r="G54" i="6" a="1"/>
  <c r="G54" i="6" s="1"/>
  <c r="G73" i="6" a="1"/>
  <c r="G73" i="6" s="1"/>
  <c r="G105" i="6" a="1"/>
  <c r="G105" i="6" s="1"/>
  <c r="G2" i="6" a="1"/>
  <c r="G2" i="6" s="1"/>
  <c r="G99" i="6" a="1"/>
  <c r="G99" i="6" s="1"/>
  <c r="H4" i="6" a="1"/>
  <c r="H4" i="6" s="1"/>
  <c r="H19" i="6" a="1"/>
  <c r="H19" i="6" s="1"/>
  <c r="H37" i="6" a="1"/>
  <c r="H37" i="6" s="1"/>
  <c r="H55" i="6" a="1"/>
  <c r="H55" i="6" s="1"/>
  <c r="H74" i="6" a="1"/>
  <c r="H74" i="6" s="1"/>
  <c r="H89" i="6" a="1"/>
  <c r="H89" i="6" s="1"/>
  <c r="H106" i="6" a="1"/>
  <c r="H106" i="6" s="1"/>
  <c r="G3" i="6" a="1"/>
  <c r="G3" i="6" s="1"/>
  <c r="G19" i="6" a="1"/>
  <c r="G19" i="6" s="1"/>
  <c r="G37" i="6" a="1"/>
  <c r="G37" i="6" s="1"/>
  <c r="G55" i="6" a="1"/>
  <c r="G55" i="6" s="1"/>
  <c r="G74" i="6" a="1"/>
  <c r="G74" i="6" s="1"/>
  <c r="G89" i="6" a="1"/>
  <c r="G89" i="6" s="1"/>
  <c r="G106" i="6" a="1"/>
  <c r="G106" i="6" s="1"/>
  <c r="AD2" i="1" a="1"/>
  <c r="AD2" i="1" s="1"/>
  <c r="H5" i="6" a="1"/>
  <c r="H5" i="6" s="1"/>
  <c r="H20" i="6" a="1"/>
  <c r="H20" i="6" s="1"/>
  <c r="H38" i="6" a="1"/>
  <c r="H38" i="6" s="1"/>
  <c r="H58" i="6" a="1"/>
  <c r="H58" i="6" s="1"/>
  <c r="H75" i="6" a="1"/>
  <c r="H75" i="6" s="1"/>
  <c r="H90" i="6" a="1"/>
  <c r="H90" i="6" s="1"/>
  <c r="H107" i="6" a="1"/>
  <c r="H107" i="6" s="1"/>
  <c r="G4" i="6" a="1"/>
  <c r="G4" i="6" s="1"/>
  <c r="G20" i="6" a="1"/>
  <c r="G20" i="6" s="1"/>
  <c r="G38" i="6" a="1"/>
  <c r="G38" i="6" s="1"/>
  <c r="G58" i="6" a="1"/>
  <c r="G58" i="6" s="1"/>
  <c r="G75" i="6" a="1"/>
  <c r="G75" i="6" s="1"/>
  <c r="G90" i="6" a="1"/>
  <c r="G90" i="6" s="1"/>
  <c r="G107" i="6" a="1"/>
  <c r="G107" i="6" s="1"/>
  <c r="H6" i="6" a="1"/>
  <c r="H6" i="6" s="1"/>
  <c r="H21" i="6" a="1"/>
  <c r="H21" i="6" s="1"/>
  <c r="H39" i="6" a="1"/>
  <c r="H39" i="6" s="1"/>
  <c r="H60" i="6" a="1"/>
  <c r="H60" i="6" s="1"/>
  <c r="H76" i="6" a="1"/>
  <c r="H76" i="6" s="1"/>
  <c r="H92" i="6" a="1"/>
  <c r="H92" i="6" s="1"/>
  <c r="H108" i="6" a="1"/>
  <c r="H108" i="6" s="1"/>
  <c r="G5" i="6" a="1"/>
  <c r="G5" i="6" s="1"/>
  <c r="G21" i="6" a="1"/>
  <c r="G21" i="6" s="1"/>
  <c r="G39" i="6" a="1"/>
  <c r="G39" i="6" s="1"/>
  <c r="G60" i="6" a="1"/>
  <c r="G60" i="6" s="1"/>
  <c r="G76" i="6" a="1"/>
  <c r="G76" i="6" s="1"/>
  <c r="G92" i="6" a="1"/>
  <c r="G92" i="6" s="1"/>
  <c r="G108" i="6" a="1"/>
  <c r="G108" i="6" s="1"/>
  <c r="G94" i="6" a="1"/>
  <c r="G94" i="6" s="1"/>
  <c r="H7" i="6" a="1"/>
  <c r="H7" i="6" s="1"/>
  <c r="H22" i="6" a="1"/>
  <c r="H22" i="6" s="1"/>
  <c r="H41" i="6" a="1"/>
  <c r="H41" i="6" s="1"/>
  <c r="H59" i="6" a="1"/>
  <c r="H59" i="6" s="1"/>
  <c r="H77" i="6" a="1"/>
  <c r="H77" i="6" s="1"/>
  <c r="H93" i="6" a="1"/>
  <c r="H93" i="6" s="1"/>
  <c r="H109" i="6" a="1"/>
  <c r="H109" i="6" s="1"/>
  <c r="G6" i="6" a="1"/>
  <c r="G6" i="6" s="1"/>
  <c r="G22" i="6" a="1"/>
  <c r="G22" i="6" s="1"/>
  <c r="G41" i="6" a="1"/>
  <c r="G41" i="6" s="1"/>
  <c r="G59" i="6" a="1"/>
  <c r="G59" i="6" s="1"/>
  <c r="G77" i="6" a="1"/>
  <c r="G77" i="6" s="1"/>
  <c r="G93" i="6" a="1"/>
  <c r="G93" i="6" s="1"/>
  <c r="G109" i="6" a="1"/>
  <c r="G109" i="6" s="1"/>
  <c r="G110" i="6" a="1"/>
  <c r="G110" i="6" s="1"/>
  <c r="G116" i="6" a="1"/>
  <c r="G116" i="6" s="1"/>
  <c r="H8" i="6" a="1"/>
  <c r="H8" i="6" s="1"/>
  <c r="H23" i="6" a="1"/>
  <c r="H23" i="6" s="1"/>
  <c r="H42" i="6" a="1"/>
  <c r="H42" i="6" s="1"/>
  <c r="H61" i="6" a="1"/>
  <c r="H61" i="6" s="1"/>
  <c r="H78" i="6" a="1"/>
  <c r="H78" i="6" s="1"/>
  <c r="H94" i="6" a="1"/>
  <c r="H94" i="6" s="1"/>
  <c r="H110" i="6" a="1"/>
  <c r="H110" i="6" s="1"/>
  <c r="G7" i="6" a="1"/>
  <c r="G7" i="6" s="1"/>
  <c r="G23" i="6" a="1"/>
  <c r="G23" i="6" s="1"/>
  <c r="G42" i="6" a="1"/>
  <c r="G42" i="6" s="1"/>
  <c r="G61" i="6" a="1"/>
  <c r="G61" i="6" s="1"/>
  <c r="G78" i="6" a="1"/>
  <c r="G78" i="6" s="1"/>
  <c r="X195" i="1"/>
  <c r="AD196" i="1" a="1"/>
  <c r="AD196" i="1" s="1"/>
  <c r="X24" i="1"/>
  <c r="AD24" i="1" a="1"/>
  <c r="AD24" i="1" s="1"/>
  <c r="X78" i="1"/>
  <c r="AD79" i="1" a="1"/>
  <c r="AD79" i="1" s="1"/>
  <c r="X188" i="1"/>
  <c r="AD189" i="1" a="1"/>
  <c r="AD189" i="1" s="1"/>
  <c r="E11" i="7" s="1"/>
  <c r="X103" i="1"/>
  <c r="AD104" i="1" a="1"/>
  <c r="AD104" i="1" s="1"/>
  <c r="X213" i="1"/>
  <c r="AD214" i="1" a="1"/>
  <c r="AD214" i="1" s="1"/>
  <c r="X64" i="1"/>
  <c r="AD65" i="1" a="1"/>
  <c r="AD65" i="1" s="1"/>
  <c r="X46" i="1"/>
  <c r="AD47" i="1" a="1"/>
  <c r="AD47" i="1" s="1"/>
  <c r="X94" i="1"/>
  <c r="AD95" i="1" a="1"/>
  <c r="AD95" i="1" s="1"/>
  <c r="X207" i="1"/>
  <c r="AD208" i="1" a="1"/>
  <c r="AD208" i="1" s="1"/>
  <c r="X85" i="1"/>
  <c r="AD86" i="1" a="1"/>
  <c r="AD86" i="1" s="1"/>
  <c r="C13" i="7" s="1"/>
  <c r="X164" i="1"/>
  <c r="AD165" i="1" a="1"/>
  <c r="AD165" i="1" s="1"/>
  <c r="X110" i="1"/>
  <c r="AD111" i="1" a="1"/>
  <c r="AD111" i="1" s="1"/>
  <c r="X6" i="1"/>
  <c r="AD7" i="1" a="1"/>
  <c r="AD7" i="1" s="1"/>
  <c r="X180" i="1"/>
  <c r="AD181" i="1" a="1"/>
  <c r="AD181" i="1" s="1"/>
  <c r="X185" i="1"/>
  <c r="AD186" i="1" a="1"/>
  <c r="AD186" i="1" s="1"/>
  <c r="X16" i="1"/>
  <c r="AD17" i="1" a="1"/>
  <c r="AD17" i="1" s="1"/>
  <c r="X224" i="1"/>
  <c r="X34" i="1"/>
  <c r="X219" i="1"/>
  <c r="X58" i="1"/>
  <c r="X190" i="1"/>
  <c r="X87" i="1"/>
  <c r="X98" i="1"/>
  <c r="X158" i="1"/>
  <c r="X104" i="1"/>
  <c r="X19" i="1"/>
  <c r="X133" i="1"/>
  <c r="X198" i="1"/>
  <c r="X165" i="1"/>
  <c r="X201" i="1"/>
  <c r="X28" i="1"/>
  <c r="X205" i="1"/>
  <c r="X22" i="1"/>
  <c r="X44" i="1"/>
  <c r="X239" i="1"/>
  <c r="X125" i="1"/>
  <c r="X112" i="1"/>
  <c r="X240" i="1"/>
  <c r="X134" i="1"/>
  <c r="X9" i="1"/>
  <c r="X69" i="1"/>
  <c r="X150" i="1"/>
  <c r="X42" i="1"/>
  <c r="X52" i="1"/>
  <c r="X74" i="1"/>
  <c r="X177" i="1"/>
  <c r="X193" i="1"/>
  <c r="X159" i="1"/>
  <c r="X91" i="1"/>
  <c r="X99" i="1"/>
  <c r="X210" i="1"/>
  <c r="X2" i="1"/>
  <c r="X21" i="1"/>
  <c r="X181" i="1"/>
  <c r="X191" i="1"/>
  <c r="X203" i="1"/>
  <c r="X136" i="1"/>
  <c r="X223" i="1"/>
  <c r="X106" i="1"/>
  <c r="X18" i="1"/>
  <c r="X38" i="1"/>
  <c r="X83" i="1"/>
  <c r="X199" i="1"/>
  <c r="X196" i="1"/>
  <c r="X54" i="1"/>
  <c r="X114" i="1"/>
  <c r="X40" i="1"/>
  <c r="X70" i="1"/>
  <c r="X8" i="1"/>
  <c r="X186" i="1"/>
  <c r="X50" i="1"/>
  <c r="X31" i="1"/>
  <c r="X56" i="1"/>
  <c r="X107" i="1"/>
  <c r="X80" i="1"/>
  <c r="X3" i="1"/>
  <c r="X93" i="1"/>
  <c r="X131" i="1"/>
  <c r="X14" i="1"/>
  <c r="X96" i="1"/>
  <c r="X215" i="1"/>
  <c r="X183" i="1"/>
  <c r="X5" i="1"/>
  <c r="X161" i="1"/>
  <c r="X162" i="1"/>
  <c r="X127" i="1"/>
  <c r="X128" i="1"/>
  <c r="X124" i="1"/>
  <c r="X65" i="1"/>
  <c r="X11" i="1"/>
  <c r="X12" i="1"/>
  <c r="S242" i="1"/>
  <c r="I71" i="6" l="1"/>
  <c r="E4" i="7"/>
  <c r="I24" i="6"/>
  <c r="E9" i="7"/>
  <c r="I57" i="6"/>
  <c r="E5" i="7"/>
  <c r="E3" i="7"/>
  <c r="D7" i="7"/>
  <c r="E12" i="7"/>
  <c r="I91" i="6"/>
  <c r="C2" i="7"/>
  <c r="E10" i="7"/>
  <c r="D5" i="7"/>
  <c r="C8" i="7"/>
  <c r="D9" i="7"/>
  <c r="E13" i="7"/>
  <c r="D4" i="7"/>
  <c r="D13" i="7"/>
  <c r="D10" i="7"/>
  <c r="E2" i="7"/>
  <c r="C10" i="7"/>
  <c r="D2" i="7"/>
  <c r="D3" i="7"/>
  <c r="C7" i="7"/>
  <c r="C3" i="7"/>
  <c r="E7" i="7"/>
  <c r="C5" i="7"/>
  <c r="F5" i="7" s="1"/>
  <c r="D11" i="7"/>
  <c r="C11" i="7"/>
  <c r="D6" i="7"/>
  <c r="E6" i="7"/>
  <c r="C6" i="7"/>
  <c r="C12" i="7"/>
  <c r="F12" i="7" s="1"/>
  <c r="C9" i="7"/>
  <c r="F9" i="7" s="1"/>
  <c r="E8" i="7"/>
  <c r="C4" i="7"/>
  <c r="D8" i="7"/>
  <c r="I114" i="6"/>
  <c r="I52" i="6"/>
  <c r="I118" i="6"/>
  <c r="I104" i="6"/>
  <c r="I74" i="6"/>
  <c r="I16" i="6"/>
  <c r="I30" i="6"/>
  <c r="I18" i="6"/>
  <c r="I120" i="6"/>
  <c r="I108" i="6"/>
  <c r="I49" i="6"/>
  <c r="I84" i="6"/>
  <c r="I23" i="6"/>
  <c r="I89" i="6"/>
  <c r="I29" i="6"/>
  <c r="I97" i="6"/>
  <c r="I113" i="6"/>
  <c r="I80" i="6"/>
  <c r="I121" i="6"/>
  <c r="I45" i="6"/>
  <c r="I96" i="6"/>
  <c r="I38" i="6"/>
  <c r="I109" i="6"/>
  <c r="I50" i="6"/>
  <c r="I59" i="6"/>
  <c r="I79" i="6"/>
  <c r="I17" i="6"/>
  <c r="I90" i="6"/>
  <c r="I31" i="6"/>
  <c r="I6" i="6"/>
  <c r="I115" i="6"/>
  <c r="I60" i="6"/>
  <c r="I72" i="6"/>
  <c r="I11" i="6"/>
  <c r="I66" i="6"/>
  <c r="I39" i="6"/>
  <c r="I110" i="6"/>
  <c r="I51" i="6"/>
  <c r="I122" i="6"/>
  <c r="I19" i="6"/>
  <c r="I92" i="6"/>
  <c r="I33" i="6"/>
  <c r="I103" i="6"/>
  <c r="I73" i="6"/>
  <c r="I86" i="6"/>
  <c r="I111" i="6"/>
  <c r="I53" i="6"/>
  <c r="I3" i="6"/>
  <c r="I93" i="6"/>
  <c r="I34" i="6"/>
  <c r="I105" i="6"/>
  <c r="I47" i="6"/>
  <c r="I75" i="6"/>
  <c r="I13" i="6"/>
  <c r="F4" i="7" l="1"/>
  <c r="F6" i="7"/>
  <c r="F8" i="7"/>
  <c r="F13" i="7"/>
  <c r="F3" i="7"/>
  <c r="F7" i="7"/>
  <c r="D14" i="7"/>
  <c r="F10" i="7"/>
  <c r="E14" i="7"/>
  <c r="F2" i="7"/>
  <c r="C14" i="7"/>
  <c r="F11" i="7"/>
  <c r="I65" i="6"/>
  <c r="I35" i="6"/>
  <c r="I4" i="6"/>
  <c r="I85" i="6"/>
  <c r="I10" i="6"/>
  <c r="I5" i="6"/>
  <c r="I87" i="6"/>
  <c r="I70" i="6"/>
  <c r="I41" i="6"/>
  <c r="I98" i="6"/>
  <c r="I46" i="6"/>
  <c r="I27" i="6"/>
  <c r="I25" i="6"/>
  <c r="I106" i="6"/>
  <c r="I82" i="6"/>
  <c r="I26" i="6"/>
  <c r="I64" i="6"/>
  <c r="I44" i="6"/>
  <c r="I101" i="6"/>
  <c r="I12" i="6"/>
  <c r="I67" i="6"/>
  <c r="I7" i="6"/>
  <c r="I102" i="6"/>
  <c r="I117" i="6"/>
  <c r="I21" i="6"/>
  <c r="I76" i="6"/>
  <c r="I63" i="6"/>
  <c r="I42" i="6"/>
  <c r="I61" i="6"/>
  <c r="I99" i="6"/>
  <c r="I116" i="6"/>
  <c r="I62" i="6"/>
  <c r="I81" i="6"/>
  <c r="I119" i="6"/>
  <c r="I69" i="6"/>
  <c r="I8" i="6"/>
  <c r="I68" i="6"/>
  <c r="I55" i="6"/>
  <c r="I48" i="6"/>
  <c r="I107" i="6"/>
  <c r="I54" i="6"/>
  <c r="I37" i="6"/>
  <c r="I112" i="6"/>
  <c r="I2" i="6"/>
  <c r="I95" i="6"/>
  <c r="I28" i="6"/>
  <c r="I36" i="6"/>
  <c r="I88" i="6"/>
  <c r="I94" i="6"/>
  <c r="I14" i="6"/>
  <c r="I20" i="6"/>
  <c r="I77" i="6"/>
  <c r="I43" i="6"/>
  <c r="I9" i="6"/>
  <c r="I100" i="6"/>
  <c r="I58" i="6"/>
  <c r="I22" i="6"/>
  <c r="I83" i="6"/>
  <c r="I15" i="6"/>
  <c r="I7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<sst xmlns="http://schemas.openxmlformats.org/spreadsheetml/2006/main" count="2840" uniqueCount="728">
  <si>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</si>
  <si>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</si>
  <si>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</si>
  <si>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</si>
  <si>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</si>
  <si>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</si>
  <si>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</si>
  <si>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</si>
  <si>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</si>
  <si>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</si>
  <si>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</si>
  <si>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</si>
  <si>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</si>
  <si>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</si>
  <si>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</si>
  <si>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</si>
  <si>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</si>
  <si>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</si>
  <si>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</si>
  <si>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</si>
  <si>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</si>
  <si>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</si>
  <si>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</si>
  <si>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</si>
  <si>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</si>
  <si>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</si>
  <si>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</si>
  <si>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</si>
  <si>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</si>
  <si>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</si>
  <si>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</si>
  <si>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</si>
  <si>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</si>
  <si>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</si>
  <si>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</si>
  <si>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</si>
  <si>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</si>
  <si>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</si>
  <si>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</si>
  <si>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</si>
  <si>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</si>
  <si>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</si>
  <si>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</si>
  <si>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</si>
  <si>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</si>
  <si>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</si>
  <si>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</si>
  <si>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</si>
  <si>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</si>
  <si>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</si>
  <si>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</si>
  <si>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</si>
  <si>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</si>
  <si>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</si>
  <si>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</si>
  <si>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</si>
  <si>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</si>
  <si>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</si>
  <si>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</si>
  <si>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</si>
  <si>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</si>
  <si>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</si>
  <si>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</si>
  <si>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</si>
  <si>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</si>
  <si>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</si>
  <si>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</si>
  <si>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</si>
  <si>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</si>
  <si>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</si>
  <si>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</si>
  <si>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</si>
  <si>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</si>
  <si>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</si>
  <si>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</si>
  <si>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</si>
  <si>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</si>
  <si>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</si>
  <si>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</si>
  <si>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</si>
  <si>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</si>
  <si>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</si>
  <si>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</si>
  <si>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</si>
  <si>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</si>
  <si>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</si>
  <si>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</si>
  <si>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</si>
  <si>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</si>
  <si>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</si>
  <si>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</si>
  <si>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</si>
  <si>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</si>
  <si>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</si>
  <si>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</si>
  <si>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</si>
  <si>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</si>
  <si>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</si>
  <si>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</si>
  <si>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</si>
  <si>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</si>
  <si>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</si>
  <si>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</si>
  <si>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</si>
  <si>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</si>
  <si>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</si>
  <si>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</si>
  <si>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</si>
  <si>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</si>
  <si>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</si>
  <si>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</si>
  <si>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</si>
  <si>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</si>
  <si>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</si>
  <si>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</si>
  <si>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</si>
  <si>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</si>
  <si>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</si>
  <si>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</si>
  <si>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</si>
  <si>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</si>
  <si>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</si>
  <si>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</si>
  <si>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</si>
  <si>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</si>
  <si>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</si>
  <si>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</si>
  <si>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</si>
  <si>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</si>
  <si>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</si>
  <si>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</si>
  <si>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</si>
  <si>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</si>
  <si>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</si>
  <si>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</si>
  <si>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</si>
  <si>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</si>
  <si>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</si>
  <si>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</si>
  <si>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</si>
  <si>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</si>
  <si>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</si>
  <si>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</si>
  <si>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</si>
  <si>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</si>
  <si>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</si>
  <si>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</si>
  <si>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</si>
  <si>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</si>
  <si>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</si>
  <si>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</si>
  <si>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</si>
  <si>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</si>
  <si>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</si>
  <si>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</si>
  <si>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</si>
  <si>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</si>
  <si>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</si>
  <si>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</si>
  <si>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</si>
  <si>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</si>
  <si>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</si>
  <si>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</si>
  <si>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</si>
  <si>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</si>
  <si>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</si>
  <si>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</si>
  <si>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</si>
  <si>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</si>
  <si>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</si>
  <si>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</si>
  <si>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</si>
  <si>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</si>
  <si>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</si>
  <si>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</si>
  <si>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</si>
  <si>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</si>
  <si>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</si>
  <si>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</si>
  <si>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</si>
  <si>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</si>
  <si>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</si>
  <si>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</si>
  <si>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</si>
  <si>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</si>
  <si>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</si>
  <si>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</si>
  <si>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</si>
  <si>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</si>
  <si>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</si>
  <si>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</si>
  <si>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</si>
  <si>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</si>
  <si>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</si>
  <si>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</si>
  <si>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</si>
  <si>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</si>
  <si>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</si>
  <si>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</si>
  <si>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</si>
  <si>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</si>
  <si>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</si>
  <si>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</si>
  <si>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</si>
  <si>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</si>
  <si>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</si>
  <si>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</si>
  <si>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</si>
  <si>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</si>
  <si>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</si>
  <si>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</si>
  <si>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</si>
  <si>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</si>
  <si>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</si>
  <si>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</si>
  <si>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</si>
  <si>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</si>
  <si>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</si>
  <si>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</si>
  <si>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</si>
  <si>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</si>
  <si>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</si>
  <si>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</si>
  <si>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</si>
  <si>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</si>
  <si>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</si>
  <si>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</si>
  <si>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</si>
  <si>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</si>
  <si>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</si>
  <si>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</si>
  <si>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</si>
  <si>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</si>
  <si>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</si>
  <si>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</si>
  <si>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</si>
  <si>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</si>
  <si>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</si>
  <si>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</si>
  <si>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</si>
  <si>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</si>
  <si>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</si>
  <si>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</si>
  <si>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</si>
  <si>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</si>
  <si>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</si>
  <si>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</si>
  <si>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</si>
  <si>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</si>
  <si>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</si>
  <si>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</si>
  <si>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</si>
  <si>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</si>
  <si>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</si>
  <si>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</si>
  <si>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</si>
  <si>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</si>
  <si>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</si>
  <si>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</si>
  <si>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</si>
  <si>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</si>
  <si>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</si>
  <si>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</si>
  <si>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</si>
  <si>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</si>
  <si>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</si>
  <si>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</si>
  <si>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</si>
  <si>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</si>
  <si>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</si>
  <si>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</si>
  <si>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</si>
  <si>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</si>
  <si>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</si>
  <si>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</si>
  <si>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</si>
  <si>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</si>
  <si>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</si>
  <si>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</si>
  <si>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</si>
  <si>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</si>
  <si>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</si>
  <si>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</si>
  <si>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</si>
  <si>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</si>
  <si>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</si>
  <si>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</si>
  <si>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</si>
  <si>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</si>
  <si>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</si>
  <si>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</si>
  <si>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</si>
  <si>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</si>
  <si>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</si>
  <si>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</si>
  <si>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</si>
  <si>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</si>
  <si>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</si>
  <si>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</si>
  <si>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</si>
  <si>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</si>
  <si>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</si>
  <si>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</si>
  <si>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</si>
  <si>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</si>
  <si>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</si>
  <si>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</si>
  <si>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</si>
  <si>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</si>
  <si>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</si>
  <si>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</si>
  <si>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</si>
  <si>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</si>
  <si>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</si>
  <si>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</si>
  <si>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</si>
  <si>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</si>
  <si>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</si>
  <si>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</si>
  <si>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</si>
  <si>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</si>
  <si>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</si>
  <si>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</si>
  <si>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</si>
  <si>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</si>
  <si>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</si>
  <si>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</si>
  <si>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</si>
  <si>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</si>
  <si>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</si>
  <si>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</si>
  <si>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</si>
  <si>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</si>
  <si>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</si>
  <si>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</si>
  <si>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</si>
  <si>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</si>
  <si>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</si>
  <si>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</si>
  <si>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</si>
  <si>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</si>
  <si>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</si>
  <si>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</si>
  <si>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</si>
  <si>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</si>
  <si>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</si>
  <si>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</si>
  <si>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</si>
  <si>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</si>
  <si>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</si>
  <si>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</si>
  <si>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</si>
  <si>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</si>
  <si>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</si>
  <si>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</si>
  <si>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</si>
  <si>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</si>
  <si>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</si>
  <si>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</si>
  <si>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</si>
  <si>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</si>
  <si>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</si>
  <si>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</si>
  <si>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</si>
  <si>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</si>
  <si>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</si>
  <si>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</si>
  <si>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</si>
  <si>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</si>
  <si>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</si>
  <si>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</si>
  <si>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</si>
  <si>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</si>
  <si>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</si>
  <si>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</si>
  <si>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</si>
  <si>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</si>
  <si>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</si>
  <si>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</si>
  <si>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</si>
  <si>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</si>
  <si>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</si>
  <si>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</si>
  <si>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</si>
  <si>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</si>
  <si>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</si>
  <si>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</si>
  <si>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</si>
  <si>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</si>
  <si>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</si>
  <si>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</si>
  <si>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</si>
  <si>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</si>
  <si>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</si>
  <si>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</si>
  <si>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</si>
  <si>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</si>
  <si>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</si>
  <si>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</si>
  <si>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</si>
  <si>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</si>
  <si>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</si>
  <si>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</si>
  <si>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</si>
  <si>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</si>
  <si>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</si>
  <si>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</si>
  <si>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</si>
  <si>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</si>
  <si>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</si>
  <si>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</si>
  <si>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</si>
  <si>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</si>
  <si>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</si>
  <si>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</si>
  <si>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</si>
  <si>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</si>
  <si>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</si>
  <si>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</si>
  <si>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</si>
  <si>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</si>
  <si>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</si>
  <si>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</si>
  <si>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</si>
  <si>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</si>
  <si>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</si>
  <si>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</si>
  <si>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</si>
  <si>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</si>
  <si>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</si>
  <si>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</si>
  <si>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</si>
  <si>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</si>
  <si>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</si>
  <si>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</si>
  <si>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</si>
  <si>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</si>
  <si>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</si>
  <si>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</si>
  <si>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</si>
  <si>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</si>
  <si>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</si>
  <si>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</si>
  <si>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</si>
  <si>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</si>
  <si>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</si>
  <si>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</si>
  <si>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</si>
  <si>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</si>
  <si>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</si>
  <si>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</si>
  <si>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</si>
  <si>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</si>
  <si>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</si>
  <si>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</si>
  <si>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</si>
  <si>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</si>
  <si>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</si>
  <si>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</si>
  <si>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</si>
  <si>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</si>
  <si>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</si>
  <si>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</si>
  <si>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</si>
  <si>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</si>
  <si>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Vaporeon/Jolteon/Flareon/Espeon/Umbreon/Leafeon/Glaceon</t>
  </si>
  <si>
    <t>Gardevoir/Gallade</t>
  </si>
  <si>
    <t>Glalie/Froslass</t>
  </si>
  <si>
    <t>Cross Poison</t>
  </si>
  <si>
    <t>Double Hit</t>
  </si>
  <si>
    <t>Skunky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</si>
  <si>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</si>
  <si>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</si>
  <si>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</si>
  <si>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</si>
  <si>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</si>
  <si>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</si>
  <si>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</si>
  <si>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</si>
  <si>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</si>
  <si>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</si>
  <si>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</si>
  <si>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</si>
  <si>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</si>
  <si>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</si>
  <si>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</si>
  <si>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</si>
  <si>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</si>
  <si>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</si>
  <si>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</si>
  <si>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</si>
  <si>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</si>
  <si>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</si>
  <si>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</si>
  <si>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</si>
  <si>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</si>
  <si>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</si>
  <si>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</si>
  <si>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</si>
  <si>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</si>
  <si>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</si>
  <si>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</si>
  <si>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</si>
  <si>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</si>
  <si>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</si>
  <si>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</si>
  <si>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</si>
  <si>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</si>
  <si>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</si>
  <si>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</si>
  <si>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Leech Life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</si>
  <si>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</si>
  <si>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</si>
  <si>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</si>
  <si>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</si>
  <si>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</si>
  <si>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</si>
  <si>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</si>
  <si>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</si>
  <si>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</si>
  <si>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</si>
  <si>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</si>
  <si>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</si>
  <si>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</si>
  <si>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</si>
  <si>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</si>
  <si>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</si>
  <si>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</si>
  <si>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</si>
  <si>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</si>
  <si>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</si>
  <si>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</si>
  <si>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</si>
  <si>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</si>
  <si>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</si>
  <si>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</si>
  <si>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</si>
  <si>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</si>
  <si>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</si>
  <si>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</si>
  <si>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</si>
  <si>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</si>
  <si>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</si>
  <si>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</si>
  <si>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</si>
  <si>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</si>
  <si>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</si>
  <si>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</si>
  <si>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</si>
  <si>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</si>
  <si>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</si>
  <si>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</si>
  <si>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</si>
  <si>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</si>
  <si>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</si>
  <si>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</si>
  <si>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</si>
  <si>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</si>
  <si>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</si>
  <si>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</si>
  <si>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</si>
  <si>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</si>
  <si>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</si>
  <si>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</si>
  <si>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</si>
  <si>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</si>
  <si>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</si>
  <si>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</si>
  <si>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</si>
  <si>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</si>
  <si>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</si>
  <si>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</si>
  <si>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Choose any type, the user and this attack become the chosen type.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</si>
  <si>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</si>
  <si>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</si>
  <si>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</si>
  <si>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</si>
  <si>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</si>
  <si>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</si>
  <si>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</si>
  <si>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</si>
  <si>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</si>
  <si>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</si>
  <si>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</si>
  <si>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</si>
  <si>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</si>
  <si>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</si>
  <si>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</si>
  <si>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</si>
  <si>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</si>
  <si>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</si>
  <si>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no critical hits are rolled: Inflict the Poisoned status on the target.</t>
  </si>
  <si>
    <t>If 2+ status symbols are rolled: Inflict the Poisoned status on the target.</t>
  </si>
  <si>
    <t>If no critical hits are rolled: Inflict the Confused status on the target.</t>
  </si>
  <si>
    <t>If 2+ critical hits are rolled: Inflict the Confused status on the user.</t>
  </si>
  <si>
    <t>Shadow Ball</t>
  </si>
  <si>
    <t>Repeat this move if you do not roll a status symbol. Limit 5 times. Type effectiveness applies at the end.</t>
  </si>
  <si>
    <t>Repeat this move if you do not roll a status symbol. Limit 2 times. Type effectiveness applies at the end.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</si>
  <si>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</si>
  <si>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</si>
  <si>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</si>
  <si>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</si>
  <si>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</si>
  <si>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</si>
  <si>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Shocking Verity</t>
  </si>
  <si>
    <t>For each status symbol rolled: Inflict the Paralysed status on any Pokémon from the target party.</t>
  </si>
  <si>
    <t>For each status symbol rolled: Inflict the Frozen status on any Pokémon from the target party.</t>
  </si>
  <si>
    <t>For each status symbol rolled: Inflict the Burned status on any Pokémon from the target party.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</si>
  <si>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</si>
  <si>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</si>
  <si>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</si>
  <si>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</si>
  <si>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</si>
  <si>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</si>
  <si>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</si>
  <si>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</si>
  <si>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</si>
  <si>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</si>
  <si>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Attack strength is decreased by 3 if the target has lower initiative than the user.</t>
  </si>
  <si>
    <t>Attack strength is decreased by 2 if the target has higher base health than the user.</t>
  </si>
  <si>
    <t>Critical hits deal +1 damage.</t>
  </si>
  <si>
    <t>Status symbols deal +1 damage.</t>
  </si>
  <si>
    <t>Inflict the Paralysed status on the target. Status symbols deal -1 damage.</t>
  </si>
  <si>
    <t>The user skips their next turn.</t>
  </si>
  <si>
    <t>If 2+ status symbols are rolled: The target skips their next turn.</t>
  </si>
  <si>
    <t>Skip this turn and attack next turn. Critical hits deal +1 damage.</t>
  </si>
  <si>
    <t>Skip this turn and attack next turn. The user cannot be a target until its next turn.</t>
  </si>
  <si>
    <t>Cyrus</t>
  </si>
  <si>
    <t>If no critical hits are rolled: The target may only use their signature move on their next attack.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</si>
  <si>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</si>
  <si>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</si>
  <si>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</si>
  <si>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Attack strength is increased by 3 if the target has a status effect.</t>
  </si>
  <si>
    <t>Consume an Apricorn from the bag of target. The target decides which one.</t>
  </si>
  <si>
    <t>Surf</t>
  </si>
  <si>
    <t>Force Palm</t>
  </si>
  <si>
    <t>variance</t>
  </si>
  <si>
    <t>Acrobatics</t>
  </si>
  <si>
    <t>Attack strength is increased by 2 if the user does not have a held item.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</si>
  <si>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</si>
  <si>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</si>
  <si>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</si>
  <si>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</si>
  <si>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</si>
  <si>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</si>
  <si>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</si>
  <si>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</si>
  <si>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</si>
  <si>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Once per battle, gain 3 Journey Points.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</si>
  <si>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</si>
  <si>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</si>
  <si>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</si>
  <si>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</si>
  <si>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</si>
  <si>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The user may switch out. If a status symbol is rolled: The user is forced to switch out.</t>
  </si>
  <si>
    <t>The user is forced to switch out.</t>
  </si>
  <si>
    <t>When the target is next attacked, add a regular hit to the roll.</t>
  </si>
  <si>
    <t>When the target next attacks, remove a critical hit from the roll.</t>
  </si>
  <si>
    <t>When the user is next attacked, add a critical hit to the roll.</t>
  </si>
  <si>
    <t>When the user is next attacked, remove all regular hits from the roll.</t>
  </si>
  <si>
    <t>When used in succession, attack strength increases by 2 each time. Limit 7 attack strength.</t>
  </si>
  <si>
    <t>When the target is next attacked, add 2 critical hits to the roll.</t>
  </si>
  <si>
    <t>When the user next attacks, add 2 status symbols to the roll.</t>
  </si>
  <si>
    <t>The user faints. If 3+ status symbols are rolled: This move fails.</t>
  </si>
  <si>
    <t>Knowledge Pokémon</t>
  </si>
  <si>
    <t>Willpower Pokémon</t>
  </si>
  <si>
    <t>Alpha Pokémon</t>
  </si>
  <si>
    <t>Virtual Pokémon</t>
  </si>
  <si>
    <t>Inflict the Frozen status on the target. Status symbols deal -1 damage.</t>
  </si>
  <si>
    <t>Attack strength is increased by 1 if the target has a held item.</t>
  </si>
  <si>
    <t>Metal Claw</t>
  </si>
  <si>
    <t>Leaf Storm</t>
  </si>
  <si>
    <t>When used in succession, attack strength decreases by 2 each time. Limit 2 attack strength.</t>
  </si>
  <si>
    <t>Copy the attack strength and effect, not the type, of a move from a Pokémon in your party until switched out.</t>
  </si>
  <si>
    <t>Copy the attack strength and effect, not the type, of a move from the target until switched out.</t>
  </si>
  <si>
    <t>Ice Punch</t>
  </si>
  <si>
    <t>Bug Buzz</t>
  </si>
  <si>
    <t>Razor Leaf</t>
  </si>
  <si>
    <t>Attack strength is increased by 3 if the target has higher current health than the user.</t>
  </si>
  <si>
    <t>Attack strength is increased by 1 for each other non-fainted Pokémon in your party with the move Surf.</t>
  </si>
  <si>
    <t>If 3+ status symbols are rolled: This move fails and the user faints.</t>
  </si>
  <si>
    <t xml:space="preserve">For each critical hit rolled: The user takes 2 damage. 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</si>
  <si>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</si>
  <si>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</si>
  <si>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</si>
  <si>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</si>
  <si>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For each regular hit rolled: Heal 2 damage from this Pokémon or from a Pokémon in your party.</t>
  </si>
  <si>
    <t>Attack strength is increased by 1 for each other non-fainted Psychic-type or Fairy-type Pokémon in your party.</t>
  </si>
  <si>
    <t>For each regular hit rolled: Heal a status effect from this Pokémon or from a Pokémon in your party.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</si>
  <si>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</si>
  <si>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</si>
  <si>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</si>
  <si>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</si>
  <si>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</si>
  <si>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</si>
  <si>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</si>
  <si>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</si>
  <si>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</si>
  <si>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</si>
  <si>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</si>
  <si>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Heal up to 4 damage this turn and attack next turn with attack strength increased by the amount healed.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</si>
  <si>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</si>
  <si>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</si>
  <si>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</si>
  <si>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</si>
  <si>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</si>
  <si>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</si>
  <si>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</si>
  <si>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</si>
  <si>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</si>
  <si>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</si>
  <si>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</si>
  <si>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</si>
  <si>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</si>
  <si>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</si>
  <si>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</si>
  <si>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</si>
  <si>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</si>
  <si>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</si>
  <si>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</si>
  <si>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</si>
  <si>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No additional effect.</t>
  </si>
  <si>
    <t>Nuzzle</t>
  </si>
  <si>
    <t>Inflict the Paralysed status on the target.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</si>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</sst>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1" fontId="0" fillId="0" borderId="0" xfId="0" applyNumberFormat="1"/>
    <xf numFmtId="0" fontId="0" fillId="53" borderId="0" xfId="0" applyNumberFormat="1" applyFill="1"/>
    <xf numFmtId="49" fontId="0" fillId="53" borderId="0" xfId="0" applyNumberFormat="1" applyFill="1"/>
    <xf numFmtId="0" fontId="0" fillId="51" borderId="0" xfId="0" applyNumberFormat="1" applyFill="1"/>
    <xf numFmtId="49" fontId="0" fillId="51" borderId="0" xfId="0" applyNumberFormat="1" applyFill="1"/>
    <xf numFmtId="0" fontId="0" fillId="54" borderId="0" xfId="0" applyNumberFormat="1" applyFill="1"/>
    <xf numFmtId="49" fontId="0" fillId="54" borderId="0" xfId="0" applyNumberFormat="1" applyFill="1"/>
    <xf numFmtId="0" fontId="0" fillId="55" borderId="0" xfId="0" applyNumberFormat="1" applyFill="1"/>
    <xf numFmtId="49" fontId="0" fillId="55" borderId="0" xfId="0" applyNumberFormat="1" applyFill="1"/>
    <xf numFmtId="0" fontId="0" fillId="56" borderId="0" xfId="0" applyNumberFormat="1" applyFill="1"/>
    <xf numFmtId="0" fontId="0" fillId="53" borderId="0" xfId="0" applyFill="1"/>
    <xf numFmtId="0" fontId="0" fillId="57" borderId="0" xfId="0" applyNumberFormat="1" applyFill="1"/>
    <xf numFmtId="49" fontId="0" fillId="57" borderId="0" xfId="0" applyNumberFormat="1" applyFill="1"/>
    <xf numFmtId="0" fontId="0" fillId="57" borderId="0" xfId="0" applyFill="1"/>
    <xf numFmtId="0" fontId="0" fillId="52" borderId="0" xfId="0" applyNumberFormat="1" applyFill="1"/>
    <xf numFmtId="49" fontId="0" fillId="52" borderId="0" xfId="0" applyNumberFormat="1" applyFill="1"/>
    <xf numFmtId="0" fontId="0" fillId="52" borderId="0" xfId="0" applyFill="1"/>
    <xf numFmtId="0" fontId="0" fillId="54" borderId="0" xfId="0" applyFill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36" borderId="0" xfId="0" applyFill="1"/>
    <xf numFmtId="0" fontId="0" fillId="38" borderId="0" xfId="0" applyFill="1"/>
    <xf numFmtId="0" fontId="0" fillId="50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CE4D6"/>
      <color rgb="FFDDEBF7"/>
      <color rgb="FFC8C8C8"/>
      <color rgb="FFFA9632"/>
      <color rgb="FFFA96C8"/>
      <color rgb="FF9696C8"/>
      <color rgb="FF646464"/>
      <color rgb="FF6464C8"/>
      <color rgb="FF3232C8"/>
      <color rgb="FF323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topLeftCell="E189" zoomScaleNormal="100" workbookViewId="0">
      <selection activeCell="AA217" sqref="AA217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10" style="25" hidden="1" customWidth="1"/>
    <col min="15" max="15" width="7.7109375" style="25" hidden="1" customWidth="1"/>
    <col min="16" max="16" width="9" style="25" bestFit="1" customWidth="1"/>
    <col min="17" max="17" width="6.7109375" style="25" bestFit="1" customWidth="1"/>
    <col min="18" max="18" width="5.140625" style="25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bestFit="1" customWidth="1"/>
    <col min="25" max="25" width="21.5703125" bestFit="1" customWidth="1"/>
    <col min="26" max="26" width="26.28515625" style="1" bestFit="1" customWidth="1"/>
    <col min="27" max="27" width="20.28515625" bestFit="1" customWidth="1"/>
    <col min="28" max="29" width="12.28515625" style="6" customWidth="1"/>
    <col min="30" max="30" width="24" bestFit="1" customWidth="1"/>
    <col min="31" max="31" width="13.140625" bestFit="1" customWidth="1"/>
    <col min="32" max="32" width="16" bestFit="1" customWidth="1"/>
  </cols>
  <sheetData>
    <row r="1" spans="1:32" x14ac:dyDescent="0.25">
      <c r="A1" s="1" t="s">
        <v>1</v>
      </c>
      <c r="B1" s="1" t="s">
        <v>307</v>
      </c>
      <c r="C1" s="3" t="s">
        <v>305</v>
      </c>
      <c r="D1" s="3" t="s">
        <v>306</v>
      </c>
      <c r="E1" s="1" t="s">
        <v>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319</v>
      </c>
      <c r="L1" s="1" t="s">
        <v>474</v>
      </c>
      <c r="M1" s="1" t="s">
        <v>475</v>
      </c>
      <c r="N1" s="25" t="s">
        <v>646</v>
      </c>
      <c r="O1" s="25" t="s">
        <v>647</v>
      </c>
      <c r="P1" s="25" t="s">
        <v>581</v>
      </c>
      <c r="Q1" s="25" t="s">
        <v>580</v>
      </c>
      <c r="R1" s="25" t="s">
        <v>582</v>
      </c>
      <c r="S1" s="1" t="s">
        <v>437</v>
      </c>
      <c r="T1" s="1" t="s">
        <v>438</v>
      </c>
      <c r="U1" s="1" t="s">
        <v>439</v>
      </c>
      <c r="V1" s="1" t="s">
        <v>567</v>
      </c>
      <c r="W1" s="1" t="s">
        <v>446</v>
      </c>
      <c r="X1" s="1" t="s">
        <v>440</v>
      </c>
      <c r="Y1" s="1" t="s">
        <v>445</v>
      </c>
      <c r="Z1" s="1" t="s">
        <v>314</v>
      </c>
      <c r="AA1" t="s">
        <v>524</v>
      </c>
      <c r="AB1" s="2" t="s">
        <v>615</v>
      </c>
      <c r="AC1" s="2" t="s">
        <v>460</v>
      </c>
      <c r="AD1" t="s">
        <v>645</v>
      </c>
      <c r="AE1" t="s">
        <v>473</v>
      </c>
      <c r="AF1" s="1" t="s">
        <v>461</v>
      </c>
    </row>
    <row r="2" spans="1:32" x14ac:dyDescent="0.25">
      <c r="A2" s="1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25">
        <f>ROUND((0.4*J2 + 0.5*MAX(F2,H2) + 0.1*MIN(F2,H2)) / 10, 0)</f>
        <v>5</v>
      </c>
      <c r="O2" s="25">
        <f>ROUND((0.4*E2 + 0.3*G2 + 0.3*I2) / 10, 0)</f>
        <v>6</v>
      </c>
      <c r="P2" s="25">
        <f>N2-1</f>
        <v>4</v>
      </c>
      <c r="Q2" s="25">
        <f t="shared" ref="Q2:Q64" si="0">O2</f>
        <v>6</v>
      </c>
      <c r="R2" s="25">
        <f>SUM(P2,Q2)</f>
        <v>10</v>
      </c>
      <c r="S2" s="1" t="str">
        <f t="shared" ref="S2:S65" si="1">C2</f>
        <v>grass</v>
      </c>
      <c r="T2" s="1" t="s">
        <v>13</v>
      </c>
      <c r="U2" s="1" t="s">
        <v>9</v>
      </c>
      <c r="V2" s="1" t="s">
        <v>8</v>
      </c>
      <c r="W2" s="1" t="str">
        <f>B3</f>
        <v>Grotle</v>
      </c>
      <c r="X2">
        <f t="shared" ref="X2:X65" si="2">IF(ISBLANK(W2), "", ROUND(( (R3-6)*(R3-7) - (R2-6)*(R2-7) )/15, 0) + 1)</f>
        <v>4</v>
      </c>
      <c r="Y2" t="str">
        <f t="shared" ref="Y2:Y37" si="3">B2</f>
        <v>Turtwig</v>
      </c>
      <c r="AA2" t="s">
        <v>677</v>
      </c>
      <c r="AB2" s="6">
        <v>1</v>
      </c>
      <c r="AC2" s="6">
        <v>0</v>
      </c>
      <c r="AD2" t="str" cm="1">
        <f t="array" ref="AD2">_xlfn.IFS(AB2=1, "starter", AC2=1, "legendary",R2&lt; 12, "weak",R2&lt; 17, "moderate", TRUE, "strong")</f>
        <v>starter</v>
      </c>
      <c r="AF2">
        <v>1</v>
      </c>
    </row>
    <row r="3" spans="1:32" x14ac:dyDescent="0.25">
      <c r="A3" s="1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25">
        <f t="shared" ref="N3:N66" si="4">ROUND((0.4*J3 + 0.5*MAX(F3,H3) + 0.1*MIN(F3,H3)) / 10, 0)</f>
        <v>6</v>
      </c>
      <c r="O3" s="25">
        <f t="shared" ref="O3:O66" si="5">ROUND((0.4*E3 + 0.3*G3 + 0.3*I3) / 10, 0)</f>
        <v>8</v>
      </c>
      <c r="P3" s="25">
        <f t="shared" ref="P3:P34" si="6">N3</f>
        <v>6</v>
      </c>
      <c r="Q3" s="25">
        <f t="shared" si="0"/>
        <v>8</v>
      </c>
      <c r="R3" s="25">
        <f t="shared" ref="R3:R66" si="7">SUM(P3,Q3)</f>
        <v>14</v>
      </c>
      <c r="S3" s="1" t="str">
        <f t="shared" si="1"/>
        <v>grass</v>
      </c>
      <c r="T3" s="1" t="s">
        <v>13</v>
      </c>
      <c r="U3" s="1" t="s">
        <v>9</v>
      </c>
      <c r="V3" s="1" t="s">
        <v>8</v>
      </c>
      <c r="W3" s="1" t="str">
        <f>B4</f>
        <v>Torterra</v>
      </c>
      <c r="X3">
        <f t="shared" si="2"/>
        <v>6</v>
      </c>
      <c r="Y3" t="str">
        <f t="shared" si="3"/>
        <v>Grotle</v>
      </c>
      <c r="AA3" t="s">
        <v>544</v>
      </c>
      <c r="AB3" s="6">
        <v>0</v>
      </c>
      <c r="AC3" s="6">
        <v>0</v>
      </c>
      <c r="AD3" t="str" cm="1">
        <f t="array" ref="AD3">_xlfn.IFS(AB3=1, "starter", AC3=1, "legendary",R3&lt; 12, "weak",R3&lt; 17, "moderate", TRUE, "strong")</f>
        <v>moderate</v>
      </c>
      <c r="AF3">
        <v>2</v>
      </c>
    </row>
    <row r="4" spans="1:32" x14ac:dyDescent="0.25">
      <c r="A4" s="1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25">
        <f t="shared" si="4"/>
        <v>8</v>
      </c>
      <c r="O4" s="25">
        <f t="shared" si="5"/>
        <v>10</v>
      </c>
      <c r="P4" s="25">
        <f t="shared" si="6"/>
        <v>8</v>
      </c>
      <c r="Q4" s="25">
        <f t="shared" si="0"/>
        <v>10</v>
      </c>
      <c r="R4" s="25">
        <f t="shared" si="7"/>
        <v>18</v>
      </c>
      <c r="S4" s="1" t="str">
        <f t="shared" si="1"/>
        <v>grass</v>
      </c>
      <c r="T4" s="1" t="str">
        <f>IF(D4 = 0, "", D4)</f>
        <v>ground</v>
      </c>
      <c r="U4" s="1" t="s">
        <v>9</v>
      </c>
      <c r="V4" s="1" t="s">
        <v>8</v>
      </c>
      <c r="X4" t="str">
        <f t="shared" si="2"/>
        <v/>
      </c>
      <c r="Y4" t="str">
        <f t="shared" si="3"/>
        <v>Torterra</v>
      </c>
      <c r="AA4" t="s">
        <v>492</v>
      </c>
      <c r="AB4" s="6">
        <v>0</v>
      </c>
      <c r="AC4" s="6">
        <v>0</v>
      </c>
      <c r="AD4" t="str" cm="1">
        <f t="array" ref="AD4">_xlfn.IFS(AB4=1, "starter", AC4=1, "legendary",R4&lt; 12, "weak",R4&lt; 17, "moderate", TRUE, "strong")</f>
        <v>strong</v>
      </c>
      <c r="AF4">
        <v>3</v>
      </c>
    </row>
    <row r="5" spans="1:32" x14ac:dyDescent="0.25">
      <c r="A5" s="1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25">
        <f t="shared" si="4"/>
        <v>6</v>
      </c>
      <c r="O5" s="25">
        <f t="shared" si="5"/>
        <v>4</v>
      </c>
      <c r="P5" s="25">
        <f t="shared" si="6"/>
        <v>6</v>
      </c>
      <c r="Q5" s="25">
        <f t="shared" si="0"/>
        <v>4</v>
      </c>
      <c r="R5" s="25">
        <f t="shared" si="7"/>
        <v>10</v>
      </c>
      <c r="S5" s="1" t="str">
        <f t="shared" si="1"/>
        <v>fire</v>
      </c>
      <c r="T5" s="1" t="s">
        <v>22</v>
      </c>
      <c r="U5" s="1" t="s">
        <v>33</v>
      </c>
      <c r="V5" s="1" t="s">
        <v>5</v>
      </c>
      <c r="W5" s="1" t="str">
        <f>B6</f>
        <v>Monferno</v>
      </c>
      <c r="X5">
        <f t="shared" si="2"/>
        <v>4</v>
      </c>
      <c r="Y5" t="str">
        <f t="shared" si="3"/>
        <v>Chimchar</v>
      </c>
      <c r="AA5" t="s">
        <v>495</v>
      </c>
      <c r="AB5" s="6">
        <v>1</v>
      </c>
      <c r="AC5" s="6">
        <v>0</v>
      </c>
      <c r="AD5" t="str" cm="1">
        <f t="array" ref="AD5">_xlfn.IFS(AB5=1, "starter", AC5=1, "legendary",R5&lt; 12, "weak",R5&lt; 17, "moderate", TRUE, "strong")</f>
        <v>starter</v>
      </c>
      <c r="AF5">
        <v>1</v>
      </c>
    </row>
    <row r="6" spans="1:32" x14ac:dyDescent="0.25">
      <c r="A6" s="1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25">
        <f t="shared" si="4"/>
        <v>8</v>
      </c>
      <c r="O6" s="25">
        <f t="shared" si="5"/>
        <v>6</v>
      </c>
      <c r="P6" s="25">
        <f t="shared" si="6"/>
        <v>8</v>
      </c>
      <c r="Q6" s="25">
        <f t="shared" si="0"/>
        <v>6</v>
      </c>
      <c r="R6" s="25">
        <f t="shared" si="7"/>
        <v>14</v>
      </c>
      <c r="S6" s="1" t="str">
        <f t="shared" si="1"/>
        <v>fire</v>
      </c>
      <c r="T6" s="1" t="str">
        <f>IF(D6 = 0, "", D6)</f>
        <v>fighting</v>
      </c>
      <c r="U6" s="1" t="s">
        <v>33</v>
      </c>
      <c r="V6" s="1" t="s">
        <v>5</v>
      </c>
      <c r="W6" s="1" t="str">
        <f>B7</f>
        <v>Infernape</v>
      </c>
      <c r="X6">
        <f t="shared" si="2"/>
        <v>6</v>
      </c>
      <c r="Y6" t="str">
        <f t="shared" si="3"/>
        <v>Monferno</v>
      </c>
      <c r="AA6" t="s">
        <v>487</v>
      </c>
      <c r="AB6" s="6">
        <v>0</v>
      </c>
      <c r="AC6" s="6">
        <v>0</v>
      </c>
      <c r="AD6" t="str" cm="1">
        <f t="array" ref="AD6">_xlfn.IFS(AB6=1, "starter", AC6=1, "legendary",R6&lt; 12, "weak",R6&lt; 17, "moderate", TRUE, "strong")</f>
        <v>moderate</v>
      </c>
      <c r="AF6">
        <v>2</v>
      </c>
    </row>
    <row r="7" spans="1:32" x14ac:dyDescent="0.25">
      <c r="A7" s="1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25">
        <f t="shared" si="4"/>
        <v>11</v>
      </c>
      <c r="O7" s="25">
        <f t="shared" si="5"/>
        <v>7</v>
      </c>
      <c r="P7" s="25">
        <f t="shared" si="6"/>
        <v>11</v>
      </c>
      <c r="Q7" s="25">
        <f t="shared" si="0"/>
        <v>7</v>
      </c>
      <c r="R7" s="25">
        <f t="shared" si="7"/>
        <v>18</v>
      </c>
      <c r="S7" s="1" t="str">
        <f t="shared" si="1"/>
        <v>fire</v>
      </c>
      <c r="T7" s="1" t="str">
        <f>IF(D7 = 0, "", D7)</f>
        <v>fighting</v>
      </c>
      <c r="U7" s="1" t="s">
        <v>33</v>
      </c>
      <c r="V7" s="1" t="s">
        <v>5</v>
      </c>
      <c r="X7" t="str">
        <f t="shared" si="2"/>
        <v/>
      </c>
      <c r="Y7" t="str">
        <f t="shared" si="3"/>
        <v>Infernape</v>
      </c>
      <c r="AA7" t="s">
        <v>502</v>
      </c>
      <c r="AB7" s="6">
        <v>0</v>
      </c>
      <c r="AC7" s="6">
        <v>0</v>
      </c>
      <c r="AD7" t="str" cm="1">
        <f t="array" ref="AD7">_xlfn.IFS(AB7=1, "starter", AC7=1, "legendary",R7&lt; 12, "weak",R7&lt; 17, "moderate", TRUE, "strong")</f>
        <v>strong</v>
      </c>
      <c r="AF7">
        <v>3</v>
      </c>
    </row>
    <row r="8" spans="1:32" x14ac:dyDescent="0.25">
      <c r="A8" s="1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25">
        <f t="shared" si="4"/>
        <v>5</v>
      </c>
      <c r="O8" s="25">
        <f t="shared" si="5"/>
        <v>5</v>
      </c>
      <c r="P8" s="25">
        <f t="shared" si="6"/>
        <v>5</v>
      </c>
      <c r="Q8" s="25">
        <f t="shared" si="0"/>
        <v>5</v>
      </c>
      <c r="R8" s="25">
        <f t="shared" si="7"/>
        <v>10</v>
      </c>
      <c r="S8" s="1" t="str">
        <f t="shared" si="1"/>
        <v>water</v>
      </c>
      <c r="T8" s="1" t="s">
        <v>39</v>
      </c>
      <c r="U8" s="1" t="s">
        <v>5</v>
      </c>
      <c r="V8" s="1" t="s">
        <v>14</v>
      </c>
      <c r="W8" s="1" t="str">
        <f>B9</f>
        <v>Prinplup</v>
      </c>
      <c r="X8">
        <f t="shared" si="2"/>
        <v>4</v>
      </c>
      <c r="Y8" t="str">
        <f t="shared" si="3"/>
        <v>Piplup</v>
      </c>
      <c r="AA8" t="s">
        <v>682</v>
      </c>
      <c r="AB8" s="6">
        <v>1</v>
      </c>
      <c r="AC8" s="6">
        <v>0</v>
      </c>
      <c r="AD8" t="str" cm="1">
        <f t="array" ref="AD8">_xlfn.IFS(AB8=1, "starter", AC8=1, "legendary",R8&lt; 12, "weak",R8&lt; 17, "moderate", TRUE, "strong")</f>
        <v>starter</v>
      </c>
      <c r="AF8">
        <v>1</v>
      </c>
    </row>
    <row r="9" spans="1:32" x14ac:dyDescent="0.25">
      <c r="A9" s="1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25">
        <f t="shared" si="4"/>
        <v>7</v>
      </c>
      <c r="O9" s="25">
        <f t="shared" si="5"/>
        <v>7</v>
      </c>
      <c r="P9" s="25">
        <f t="shared" si="6"/>
        <v>7</v>
      </c>
      <c r="Q9" s="25">
        <f t="shared" si="0"/>
        <v>7</v>
      </c>
      <c r="R9" s="25">
        <f t="shared" si="7"/>
        <v>14</v>
      </c>
      <c r="S9" s="3" t="str">
        <f t="shared" si="1"/>
        <v>water</v>
      </c>
      <c r="T9" s="1" t="s">
        <v>39</v>
      </c>
      <c r="U9" s="1" t="s">
        <v>5</v>
      </c>
      <c r="V9" s="1" t="s">
        <v>14</v>
      </c>
      <c r="W9" s="1" t="str">
        <f>B10</f>
        <v>Empoleon</v>
      </c>
      <c r="X9">
        <f t="shared" si="2"/>
        <v>6</v>
      </c>
      <c r="Y9" t="str">
        <f t="shared" si="3"/>
        <v>Prinplup</v>
      </c>
      <c r="AA9" t="s">
        <v>670</v>
      </c>
      <c r="AB9" s="6">
        <v>0</v>
      </c>
      <c r="AC9" s="6">
        <v>0</v>
      </c>
      <c r="AD9" t="str" cm="1">
        <f t="array" ref="AD9">_xlfn.IFS(AB9=1, "starter", AC9=1, "legendary",R9&lt; 12, "weak",R9&lt; 17, "moderate", TRUE, "strong")</f>
        <v>moderate</v>
      </c>
      <c r="AF9">
        <v>2</v>
      </c>
    </row>
    <row r="10" spans="1:32" x14ac:dyDescent="0.25">
      <c r="A10" s="1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25">
        <f t="shared" si="4"/>
        <v>9</v>
      </c>
      <c r="O10" s="25">
        <f t="shared" si="5"/>
        <v>9</v>
      </c>
      <c r="P10" s="25">
        <f t="shared" si="6"/>
        <v>9</v>
      </c>
      <c r="Q10" s="25">
        <f t="shared" si="0"/>
        <v>9</v>
      </c>
      <c r="R10" s="25">
        <f t="shared" si="7"/>
        <v>18</v>
      </c>
      <c r="S10" s="1" t="str">
        <f t="shared" si="1"/>
        <v>water</v>
      </c>
      <c r="T10" s="1" t="s">
        <v>39</v>
      </c>
      <c r="U10" s="1" t="s">
        <v>5</v>
      </c>
      <c r="V10" s="1" t="s">
        <v>14</v>
      </c>
      <c r="X10" t="str">
        <f t="shared" si="2"/>
        <v/>
      </c>
      <c r="Y10" t="str">
        <f t="shared" si="3"/>
        <v>Empoleon</v>
      </c>
      <c r="AA10" t="s">
        <v>486</v>
      </c>
      <c r="AB10" s="6">
        <v>0</v>
      </c>
      <c r="AC10" s="6">
        <v>0</v>
      </c>
      <c r="AD10" t="str" cm="1">
        <f t="array" ref="AD10">_xlfn.IFS(AB10=1, "starter", AC10=1, "legendary",R10&lt; 12, "weak",R10&lt; 17, "moderate", TRUE, "strong")</f>
        <v>strong</v>
      </c>
      <c r="AF10">
        <v>3</v>
      </c>
    </row>
    <row r="11" spans="1:32" x14ac:dyDescent="0.25">
      <c r="A11" s="1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25">
        <f t="shared" si="4"/>
        <v>5</v>
      </c>
      <c r="O11" s="25">
        <f t="shared" si="5"/>
        <v>3</v>
      </c>
      <c r="P11" s="25">
        <f t="shared" si="6"/>
        <v>5</v>
      </c>
      <c r="Q11" s="25">
        <f>O11+1</f>
        <v>4</v>
      </c>
      <c r="R11" s="25">
        <f t="shared" si="7"/>
        <v>9</v>
      </c>
      <c r="S11" s="1" t="str">
        <f t="shared" si="1"/>
        <v>normal</v>
      </c>
      <c r="T11" s="1" t="str">
        <f>IF(D11 = 0, "", D11)</f>
        <v>flying</v>
      </c>
      <c r="U11" s="1" t="s">
        <v>22</v>
      </c>
      <c r="V11" s="1" t="s">
        <v>39</v>
      </c>
      <c r="W11" s="1" t="str">
        <f>B12</f>
        <v>Staravia</v>
      </c>
      <c r="X11">
        <f t="shared" si="2"/>
        <v>3</v>
      </c>
      <c r="Y11" t="str">
        <f t="shared" si="3"/>
        <v>Starly</v>
      </c>
      <c r="AA11" t="s">
        <v>506</v>
      </c>
      <c r="AB11" s="6">
        <v>1</v>
      </c>
      <c r="AC11" s="6">
        <v>0</v>
      </c>
      <c r="AD11" t="str" cm="1">
        <f t="array" ref="AD11">_xlfn.IFS(AB11=1, "starter", AC11=1, "legendary",R11&lt; 12, "weak",R11&lt; 17, "moderate", TRUE, "strong")</f>
        <v>starter</v>
      </c>
      <c r="AF11">
        <v>1</v>
      </c>
    </row>
    <row r="12" spans="1:32" x14ac:dyDescent="0.25">
      <c r="A12" s="1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25">
        <f t="shared" si="4"/>
        <v>7</v>
      </c>
      <c r="O12" s="25">
        <f t="shared" si="5"/>
        <v>5</v>
      </c>
      <c r="P12" s="25">
        <f t="shared" si="6"/>
        <v>7</v>
      </c>
      <c r="Q12" s="25">
        <f>O12+1</f>
        <v>6</v>
      </c>
      <c r="R12" s="25">
        <f t="shared" si="7"/>
        <v>13</v>
      </c>
      <c r="S12" s="1" t="str">
        <f t="shared" si="1"/>
        <v>normal</v>
      </c>
      <c r="T12" s="1" t="str">
        <f>IF(D12 = 0, "", D12)</f>
        <v>flying</v>
      </c>
      <c r="U12" s="1" t="s">
        <v>22</v>
      </c>
      <c r="V12" s="1" t="s">
        <v>39</v>
      </c>
      <c r="W12" s="1" t="str">
        <f>B13</f>
        <v>Staraptor</v>
      </c>
      <c r="X12">
        <f t="shared" si="2"/>
        <v>7</v>
      </c>
      <c r="Y12" t="str">
        <f t="shared" si="3"/>
        <v>Staravia</v>
      </c>
      <c r="AA12" t="s">
        <v>526</v>
      </c>
      <c r="AB12" s="6">
        <v>0</v>
      </c>
      <c r="AC12" s="6">
        <v>0</v>
      </c>
      <c r="AD12" t="str" cm="1">
        <f t="array" ref="AD12">_xlfn.IFS(AB12=1, "starter", AC12=1, "legendary",R12&lt; 12, "weak",R12&lt; 17, "moderate", TRUE, "strong")</f>
        <v>moderate</v>
      </c>
      <c r="AF12">
        <v>2</v>
      </c>
    </row>
    <row r="13" spans="1:32" x14ac:dyDescent="0.25">
      <c r="A13" s="1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25">
        <f t="shared" si="4"/>
        <v>11</v>
      </c>
      <c r="O13" s="25">
        <f t="shared" si="5"/>
        <v>7</v>
      </c>
      <c r="P13" s="25">
        <f t="shared" si="6"/>
        <v>11</v>
      </c>
      <c r="Q13" s="25">
        <f t="shared" si="0"/>
        <v>7</v>
      </c>
      <c r="R13" s="25">
        <f t="shared" si="7"/>
        <v>18</v>
      </c>
      <c r="S13" s="1" t="str">
        <f t="shared" si="1"/>
        <v>normal</v>
      </c>
      <c r="T13" s="1" t="str">
        <f>IF(D13 = 0, "", D13)</f>
        <v>flying</v>
      </c>
      <c r="U13" s="1" t="s">
        <v>22</v>
      </c>
      <c r="V13" s="1" t="s">
        <v>39</v>
      </c>
      <c r="X13" t="str">
        <f t="shared" si="2"/>
        <v/>
      </c>
      <c r="Y13" t="str">
        <f t="shared" si="3"/>
        <v>Staraptor</v>
      </c>
      <c r="AA13" t="s">
        <v>502</v>
      </c>
      <c r="AB13" s="6">
        <v>0</v>
      </c>
      <c r="AC13" s="6">
        <v>0</v>
      </c>
      <c r="AD13" t="str" cm="1">
        <f t="array" ref="AD13">_xlfn.IFS(AB13=1, "starter", AC13=1, "legendary",R13&lt; 12, "weak",R13&lt; 17, "moderate", TRUE, "strong")</f>
        <v>strong</v>
      </c>
      <c r="AF13">
        <v>3</v>
      </c>
    </row>
    <row r="14" spans="1:32" x14ac:dyDescent="0.25">
      <c r="A14" s="1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25">
        <f t="shared" si="4"/>
        <v>4</v>
      </c>
      <c r="O14" s="25">
        <f t="shared" si="5"/>
        <v>5</v>
      </c>
      <c r="P14" s="25">
        <f t="shared" si="6"/>
        <v>4</v>
      </c>
      <c r="Q14" s="25">
        <f t="shared" si="0"/>
        <v>5</v>
      </c>
      <c r="R14" s="25">
        <f t="shared" si="7"/>
        <v>9</v>
      </c>
      <c r="S14" s="1" t="str">
        <f t="shared" si="1"/>
        <v>normal</v>
      </c>
      <c r="T14" s="1" t="s">
        <v>6</v>
      </c>
      <c r="U14" s="1" t="s">
        <v>22</v>
      </c>
      <c r="V14" s="1" t="s">
        <v>11</v>
      </c>
      <c r="W14" s="1" t="str">
        <f>B15</f>
        <v>Bibarel</v>
      </c>
      <c r="X14">
        <f t="shared" si="2"/>
        <v>5</v>
      </c>
      <c r="Y14" t="str">
        <f t="shared" si="3"/>
        <v>Bidoof</v>
      </c>
      <c r="AA14" t="s">
        <v>525</v>
      </c>
      <c r="AB14" s="6">
        <v>0</v>
      </c>
      <c r="AC14" s="6">
        <v>0</v>
      </c>
      <c r="AD14" t="str" cm="1">
        <f t="array" ref="AD14">_xlfn.IFS(AB14=1, "starter", AC14=1, "legendary",R14&lt; 12, "weak",R14&lt; 17, "moderate", TRUE, "strong")</f>
        <v>weak</v>
      </c>
      <c r="AF14">
        <v>1</v>
      </c>
    </row>
    <row r="15" spans="1:32" x14ac:dyDescent="0.25">
      <c r="A15" s="1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25">
        <f t="shared" si="4"/>
        <v>8</v>
      </c>
      <c r="O15" s="25">
        <f t="shared" si="5"/>
        <v>7</v>
      </c>
      <c r="P15" s="25">
        <f t="shared" si="6"/>
        <v>8</v>
      </c>
      <c r="Q15" s="25">
        <f t="shared" si="0"/>
        <v>7</v>
      </c>
      <c r="R15" s="25">
        <f t="shared" si="7"/>
        <v>15</v>
      </c>
      <c r="S15" s="1" t="str">
        <f t="shared" si="1"/>
        <v>normal</v>
      </c>
      <c r="T15" s="1" t="str">
        <f>IF(D15 = 0, "", D15)</f>
        <v>water</v>
      </c>
      <c r="U15" s="1" t="s">
        <v>22</v>
      </c>
      <c r="V15" s="1" t="s">
        <v>11</v>
      </c>
      <c r="X15" t="str">
        <f t="shared" si="2"/>
        <v/>
      </c>
      <c r="Y15" t="str">
        <f t="shared" si="3"/>
        <v>Bibarel</v>
      </c>
      <c r="AA15" t="s">
        <v>532</v>
      </c>
      <c r="AB15" s="6">
        <v>0</v>
      </c>
      <c r="AC15" s="6">
        <v>0</v>
      </c>
      <c r="AD15" t="str" cm="1">
        <f t="array" ref="AD15">_xlfn.IFS(AB15=1, "starter", AC15=1, "legendary",R15&lt; 12, "weak",R15&lt; 17, "moderate", TRUE, "strong")</f>
        <v>moderate</v>
      </c>
      <c r="AF15">
        <v>2</v>
      </c>
    </row>
    <row r="16" spans="1:32" x14ac:dyDescent="0.25">
      <c r="A16" s="1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1" t="s">
        <v>300</v>
      </c>
      <c r="N16" s="25">
        <f t="shared" si="4"/>
        <v>3</v>
      </c>
      <c r="O16" s="25">
        <f t="shared" si="5"/>
        <v>4</v>
      </c>
      <c r="P16" s="25">
        <f t="shared" si="6"/>
        <v>3</v>
      </c>
      <c r="Q16" s="25">
        <f t="shared" si="0"/>
        <v>4</v>
      </c>
      <c r="R16" s="25">
        <f t="shared" si="7"/>
        <v>7</v>
      </c>
      <c r="S16" s="1" t="str">
        <f t="shared" si="1"/>
        <v>bug</v>
      </c>
      <c r="T16" s="1" t="s">
        <v>8</v>
      </c>
      <c r="U16" s="1" t="s">
        <v>9</v>
      </c>
      <c r="V16" s="1" t="s">
        <v>2</v>
      </c>
      <c r="W16" s="1" t="str">
        <f>B17</f>
        <v>Kricketune</v>
      </c>
      <c r="X16">
        <f t="shared" si="2"/>
        <v>4</v>
      </c>
      <c r="Y16" t="str">
        <f t="shared" si="3"/>
        <v>Kricketot</v>
      </c>
      <c r="AA16" t="s">
        <v>489</v>
      </c>
      <c r="AB16" s="6">
        <v>0</v>
      </c>
      <c r="AC16" s="6">
        <v>0</v>
      </c>
      <c r="AD16" t="str" cm="1">
        <f t="array" ref="AD16">_xlfn.IFS(AB16=1, "starter", AC16=1, "legendary",R16&lt; 12, "weak",R16&lt; 17, "moderate", TRUE, "strong")</f>
        <v>weak</v>
      </c>
      <c r="AF16">
        <v>1</v>
      </c>
    </row>
    <row r="17" spans="1:32" x14ac:dyDescent="0.25">
      <c r="A17" s="1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1" t="s">
        <v>300</v>
      </c>
      <c r="N17" s="25">
        <f t="shared" si="4"/>
        <v>7</v>
      </c>
      <c r="O17" s="25">
        <f t="shared" si="5"/>
        <v>6</v>
      </c>
      <c r="P17" s="25">
        <f t="shared" si="6"/>
        <v>7</v>
      </c>
      <c r="Q17" s="25">
        <f t="shared" si="0"/>
        <v>6</v>
      </c>
      <c r="R17" s="25">
        <f t="shared" si="7"/>
        <v>13</v>
      </c>
      <c r="S17" s="1" t="str">
        <f t="shared" si="1"/>
        <v>bug</v>
      </c>
      <c r="T17" s="1" t="s">
        <v>8</v>
      </c>
      <c r="U17" s="1" t="s">
        <v>9</v>
      </c>
      <c r="V17" s="1" t="s">
        <v>2</v>
      </c>
      <c r="X17" t="str">
        <f t="shared" si="2"/>
        <v/>
      </c>
      <c r="Y17" t="str">
        <f t="shared" si="3"/>
        <v>Kricketune</v>
      </c>
      <c r="AA17" t="s">
        <v>566</v>
      </c>
      <c r="AB17" s="6">
        <v>0</v>
      </c>
      <c r="AC17" s="6">
        <v>0</v>
      </c>
      <c r="AD17" t="str" cm="1">
        <f t="array" ref="AD17">_xlfn.IFS(AB17=1, "starter", AC17=1, "legendary",R17&lt; 12, "weak",R17&lt; 17, "moderate", TRUE, "strong")</f>
        <v>moderate</v>
      </c>
      <c r="AF17">
        <v>2</v>
      </c>
    </row>
    <row r="18" spans="1:32" x14ac:dyDescent="0.25">
      <c r="A18" s="1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25">
        <f t="shared" si="4"/>
        <v>5</v>
      </c>
      <c r="O18" s="25">
        <f t="shared" si="5"/>
        <v>4</v>
      </c>
      <c r="P18" s="25">
        <f t="shared" si="6"/>
        <v>5</v>
      </c>
      <c r="Q18" s="25">
        <f t="shared" si="0"/>
        <v>4</v>
      </c>
      <c r="R18" s="25">
        <f t="shared" si="7"/>
        <v>9</v>
      </c>
      <c r="S18" s="1" t="str">
        <f t="shared" si="1"/>
        <v>electric</v>
      </c>
      <c r="T18" s="1" t="s">
        <v>9</v>
      </c>
      <c r="U18" s="1" t="s">
        <v>8</v>
      </c>
      <c r="V18" s="1" t="s">
        <v>22</v>
      </c>
      <c r="W18" s="1" t="str">
        <f>B19</f>
        <v>Luxio</v>
      </c>
      <c r="X18">
        <f t="shared" si="2"/>
        <v>3</v>
      </c>
      <c r="Y18" t="str">
        <f t="shared" si="3"/>
        <v>Shinx</v>
      </c>
      <c r="AA18" t="s">
        <v>488</v>
      </c>
      <c r="AB18" s="6">
        <v>0</v>
      </c>
      <c r="AC18" s="6">
        <v>0</v>
      </c>
      <c r="AD18" t="str" cm="1">
        <f t="array" ref="AD18">_xlfn.IFS(AB18=1, "starter", AC18=1, "legendary",R18&lt; 12, "weak",R18&lt; 17, "moderate", TRUE, "strong")</f>
        <v>weak</v>
      </c>
      <c r="AF18">
        <v>1</v>
      </c>
    </row>
    <row r="19" spans="1:32" x14ac:dyDescent="0.25">
      <c r="A19" s="1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25">
        <f t="shared" si="4"/>
        <v>7</v>
      </c>
      <c r="O19" s="25">
        <f t="shared" si="5"/>
        <v>5</v>
      </c>
      <c r="P19" s="25">
        <f t="shared" si="6"/>
        <v>7</v>
      </c>
      <c r="Q19" s="25">
        <f t="shared" si="0"/>
        <v>5</v>
      </c>
      <c r="R19" s="25">
        <f t="shared" si="7"/>
        <v>12</v>
      </c>
      <c r="S19" s="1" t="str">
        <f t="shared" si="1"/>
        <v>electric</v>
      </c>
      <c r="T19" s="1" t="s">
        <v>9</v>
      </c>
      <c r="U19" s="1" t="s">
        <v>8</v>
      </c>
      <c r="V19" s="1" t="s">
        <v>22</v>
      </c>
      <c r="W19" s="1" t="str">
        <f>B20</f>
        <v>Luxray</v>
      </c>
      <c r="X19">
        <f t="shared" si="2"/>
        <v>8</v>
      </c>
      <c r="Y19" t="str">
        <f t="shared" si="3"/>
        <v>Luxio</v>
      </c>
      <c r="AA19" t="s">
        <v>544</v>
      </c>
      <c r="AB19" s="6">
        <v>0</v>
      </c>
      <c r="AC19" s="6">
        <v>0</v>
      </c>
      <c r="AD19" t="str" cm="1">
        <f t="array" ref="AD19">_xlfn.IFS(AB19=1, "starter", AC19=1, "legendary",R19&lt; 12, "weak",R19&lt; 17, "moderate", TRUE, "strong")</f>
        <v>moderate</v>
      </c>
      <c r="AF19">
        <v>2</v>
      </c>
    </row>
    <row r="20" spans="1:32" x14ac:dyDescent="0.25">
      <c r="A20" s="1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25">
        <f t="shared" si="4"/>
        <v>10</v>
      </c>
      <c r="O20" s="25">
        <f t="shared" si="5"/>
        <v>8</v>
      </c>
      <c r="P20" s="25">
        <f t="shared" si="6"/>
        <v>10</v>
      </c>
      <c r="Q20" s="25">
        <f t="shared" si="0"/>
        <v>8</v>
      </c>
      <c r="R20" s="25">
        <f t="shared" si="7"/>
        <v>18</v>
      </c>
      <c r="S20" s="1" t="str">
        <f t="shared" si="1"/>
        <v>electric</v>
      </c>
      <c r="T20" s="1" t="s">
        <v>9</v>
      </c>
      <c r="U20" s="1" t="s">
        <v>8</v>
      </c>
      <c r="V20" s="1" t="s">
        <v>22</v>
      </c>
      <c r="X20" t="str">
        <f t="shared" si="2"/>
        <v/>
      </c>
      <c r="Y20" t="str">
        <f t="shared" si="3"/>
        <v>Luxray</v>
      </c>
      <c r="AA20" t="s">
        <v>494</v>
      </c>
      <c r="AB20" s="6">
        <v>0</v>
      </c>
      <c r="AC20" s="6">
        <v>0</v>
      </c>
      <c r="AD20" t="str" cm="1">
        <f t="array" ref="AD20">_xlfn.IFS(AB20=1, "starter", AC20=1, "legendary",R20&lt; 12, "weak",R20&lt; 17, "moderate", TRUE, "strong")</f>
        <v>strong</v>
      </c>
      <c r="AF20">
        <v>3</v>
      </c>
    </row>
    <row r="21" spans="1:32" x14ac:dyDescent="0.25">
      <c r="A21" s="1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25">
        <f t="shared" si="4"/>
        <v>5</v>
      </c>
      <c r="O21" s="25">
        <f t="shared" si="5"/>
        <v>5</v>
      </c>
      <c r="P21" s="25">
        <f t="shared" si="6"/>
        <v>5</v>
      </c>
      <c r="Q21" s="25">
        <f t="shared" si="0"/>
        <v>5</v>
      </c>
      <c r="R21" s="25">
        <f t="shared" si="7"/>
        <v>10</v>
      </c>
      <c r="S21" s="1" t="str">
        <f t="shared" si="1"/>
        <v>grass</v>
      </c>
      <c r="T21" s="1" t="str">
        <f>IF(D21 = 0, "", D21)</f>
        <v>poison</v>
      </c>
      <c r="U21" s="1" t="s">
        <v>8</v>
      </c>
      <c r="V21" s="1" t="s">
        <v>16</v>
      </c>
      <c r="W21" s="1" t="str">
        <f>B22</f>
        <v>Roselia</v>
      </c>
      <c r="X21">
        <f t="shared" si="2"/>
        <v>4</v>
      </c>
      <c r="Y21" t="str">
        <f t="shared" si="3"/>
        <v>Budew</v>
      </c>
      <c r="Z21" s="2"/>
      <c r="AA21" t="s">
        <v>503</v>
      </c>
      <c r="AB21" s="6">
        <v>0</v>
      </c>
      <c r="AC21" s="6">
        <v>0</v>
      </c>
      <c r="AD21" t="str" cm="1">
        <f t="array" ref="AD21">_xlfn.IFS(AB21=1, "starter", AC21=1, "legendary",R21&lt; 12, "weak",R21&lt; 17, "moderate", TRUE, "strong")</f>
        <v>weak</v>
      </c>
      <c r="AF21">
        <v>1</v>
      </c>
    </row>
    <row r="22" spans="1:32" x14ac:dyDescent="0.25">
      <c r="A22" s="1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25">
        <f t="shared" si="4"/>
        <v>8</v>
      </c>
      <c r="O22" s="25">
        <f t="shared" si="5"/>
        <v>6</v>
      </c>
      <c r="P22" s="25">
        <f t="shared" si="6"/>
        <v>8</v>
      </c>
      <c r="Q22" s="25">
        <f t="shared" si="0"/>
        <v>6</v>
      </c>
      <c r="R22" s="25">
        <f t="shared" si="7"/>
        <v>14</v>
      </c>
      <c r="S22" s="1" t="str">
        <f t="shared" si="1"/>
        <v>grass</v>
      </c>
      <c r="T22" s="1" t="str">
        <f>IF(D22 = 0, "", D22)</f>
        <v>poison</v>
      </c>
      <c r="U22" s="1" t="s">
        <v>8</v>
      </c>
      <c r="V22" s="1" t="s">
        <v>16</v>
      </c>
      <c r="W22" s="1" t="str">
        <f>B23</f>
        <v>Roserade</v>
      </c>
      <c r="X22">
        <f t="shared" si="2"/>
        <v>8</v>
      </c>
      <c r="Y22" t="str">
        <f t="shared" si="3"/>
        <v>Roselia</v>
      </c>
      <c r="Z22" s="2"/>
      <c r="AA22" t="s">
        <v>537</v>
      </c>
      <c r="AB22" s="6">
        <v>0</v>
      </c>
      <c r="AC22" s="6">
        <v>0</v>
      </c>
      <c r="AD22" t="str" cm="1">
        <f t="array" ref="AD22">_xlfn.IFS(AB22=1, "starter", AC22=1, "legendary",R22&lt; 12, "weak",R22&lt; 17, "moderate", TRUE, "strong")</f>
        <v>moderate</v>
      </c>
      <c r="AF22">
        <v>2</v>
      </c>
    </row>
    <row r="23" spans="1:32" x14ac:dyDescent="0.25">
      <c r="A23" s="1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25">
        <f t="shared" si="4"/>
        <v>11</v>
      </c>
      <c r="O23" s="25">
        <f t="shared" si="5"/>
        <v>8</v>
      </c>
      <c r="P23" s="25">
        <f t="shared" si="6"/>
        <v>11</v>
      </c>
      <c r="Q23" s="25">
        <f t="shared" si="0"/>
        <v>8</v>
      </c>
      <c r="R23" s="25">
        <f t="shared" si="7"/>
        <v>19</v>
      </c>
      <c r="S23" s="1" t="str">
        <f t="shared" si="1"/>
        <v>grass</v>
      </c>
      <c r="T23" s="1" t="str">
        <f>IF(D23 = 0, "", D23)</f>
        <v>poison</v>
      </c>
      <c r="U23" s="1" t="s">
        <v>8</v>
      </c>
      <c r="V23" s="1" t="s">
        <v>16</v>
      </c>
      <c r="X23" t="str">
        <f t="shared" si="2"/>
        <v/>
      </c>
      <c r="Y23" t="str">
        <f t="shared" si="3"/>
        <v>Roserade</v>
      </c>
      <c r="Z23" s="2"/>
      <c r="AA23" t="s">
        <v>496</v>
      </c>
      <c r="AB23" s="6">
        <v>0</v>
      </c>
      <c r="AC23" s="6">
        <v>0</v>
      </c>
      <c r="AD23" t="str" cm="1">
        <f t="array" ref="AD23">_xlfn.IFS(AB23=1, "starter", AC23=1, "legendary",R23&lt; 12, "weak",R23&lt; 17, "moderate", TRUE, "strong")</f>
        <v>strong</v>
      </c>
      <c r="AF23">
        <v>3</v>
      </c>
    </row>
    <row r="24" spans="1:32" x14ac:dyDescent="0.25">
      <c r="A24" s="1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25">
        <f t="shared" si="4"/>
        <v>9</v>
      </c>
      <c r="O24" s="25">
        <f t="shared" si="5"/>
        <v>5</v>
      </c>
      <c r="P24" s="25">
        <f t="shared" si="6"/>
        <v>9</v>
      </c>
      <c r="Q24" s="25">
        <f t="shared" si="0"/>
        <v>5</v>
      </c>
      <c r="R24" s="25">
        <f t="shared" si="7"/>
        <v>14</v>
      </c>
      <c r="S24" s="1" t="str">
        <f t="shared" si="1"/>
        <v>rock</v>
      </c>
      <c r="T24" s="1" t="s">
        <v>8</v>
      </c>
      <c r="U24" s="1" t="s">
        <v>9</v>
      </c>
      <c r="V24" s="1" t="s">
        <v>13</v>
      </c>
      <c r="W24" s="1" t="str">
        <f>B25</f>
        <v>Rampardos</v>
      </c>
      <c r="X24">
        <f t="shared" si="2"/>
        <v>6</v>
      </c>
      <c r="Y24" t="str">
        <f t="shared" si="3"/>
        <v>Cranidos</v>
      </c>
      <c r="Z24" s="2"/>
      <c r="AA24" t="s">
        <v>641</v>
      </c>
      <c r="AB24" s="6">
        <v>0</v>
      </c>
      <c r="AC24" s="6">
        <v>0</v>
      </c>
      <c r="AD24" t="str" cm="1">
        <f t="array" ref="AD24">_xlfn.IFS(AB24=1, "starter", AC24=1, "legendary",R24&lt; 12, "weak",R24&lt; 17, "moderate", TRUE, "strong")</f>
        <v>moderate</v>
      </c>
      <c r="AF24">
        <v>1</v>
      </c>
    </row>
    <row r="25" spans="1:32" x14ac:dyDescent="0.25">
      <c r="A25" s="1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25">
        <f t="shared" si="4"/>
        <v>11</v>
      </c>
      <c r="O25" s="25">
        <f t="shared" si="5"/>
        <v>7</v>
      </c>
      <c r="P25" s="25">
        <f t="shared" si="6"/>
        <v>11</v>
      </c>
      <c r="Q25" s="25">
        <f t="shared" si="0"/>
        <v>7</v>
      </c>
      <c r="R25" s="25">
        <f t="shared" si="7"/>
        <v>18</v>
      </c>
      <c r="S25" s="1" t="str">
        <f t="shared" si="1"/>
        <v>rock</v>
      </c>
      <c r="T25" s="1" t="s">
        <v>8</v>
      </c>
      <c r="U25" s="1" t="s">
        <v>9</v>
      </c>
      <c r="V25" s="1" t="s">
        <v>13</v>
      </c>
      <c r="X25" t="str">
        <f t="shared" si="2"/>
        <v/>
      </c>
      <c r="Y25" t="str">
        <f t="shared" si="3"/>
        <v>Rampardos</v>
      </c>
      <c r="Z25" s="2"/>
      <c r="AA25" t="s">
        <v>528</v>
      </c>
      <c r="AB25" s="6">
        <v>0</v>
      </c>
      <c r="AC25" s="6">
        <v>0</v>
      </c>
      <c r="AD25" t="str" cm="1">
        <f t="array" ref="AD25">_xlfn.IFS(AB25=1, "starter", AC25=1, "legendary",R25&lt; 12, "weak",R25&lt; 17, "moderate", TRUE, "strong")</f>
        <v>strong</v>
      </c>
      <c r="AF25">
        <v>2</v>
      </c>
    </row>
    <row r="26" spans="1:32" x14ac:dyDescent="0.25">
      <c r="A26" s="1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25">
        <f t="shared" si="4"/>
        <v>4</v>
      </c>
      <c r="O26" s="25">
        <f t="shared" si="5"/>
        <v>7</v>
      </c>
      <c r="P26" s="25">
        <f t="shared" si="6"/>
        <v>4</v>
      </c>
      <c r="Q26" s="25">
        <f t="shared" si="0"/>
        <v>7</v>
      </c>
      <c r="R26" s="25">
        <f t="shared" si="7"/>
        <v>11</v>
      </c>
      <c r="S26" s="1" t="str">
        <f t="shared" si="1"/>
        <v>rock</v>
      </c>
      <c r="T26" s="1" t="s">
        <v>39</v>
      </c>
      <c r="U26" s="1" t="s">
        <v>8</v>
      </c>
      <c r="V26" s="1" t="s">
        <v>14</v>
      </c>
      <c r="W26" s="1" t="str">
        <f>B27</f>
        <v>Bastiodon</v>
      </c>
      <c r="X26">
        <f t="shared" si="2"/>
        <v>6</v>
      </c>
      <c r="Y26" t="str">
        <f t="shared" si="3"/>
        <v>Shieldon</v>
      </c>
      <c r="Z26" s="2"/>
      <c r="AA26" t="s">
        <v>551</v>
      </c>
      <c r="AB26" s="6">
        <v>0</v>
      </c>
      <c r="AC26" s="6">
        <v>0</v>
      </c>
      <c r="AD26" t="str" cm="1">
        <f t="array" ref="AD26">_xlfn.IFS(AB26=1, "starter", AC26=1, "legendary",R26&lt; 12, "weak",R26&lt; 17, "moderate", TRUE, "strong")</f>
        <v>weak</v>
      </c>
      <c r="AF26">
        <v>1</v>
      </c>
    </row>
    <row r="27" spans="1:32" x14ac:dyDescent="0.25">
      <c r="A27" s="1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25">
        <f t="shared" si="4"/>
        <v>4</v>
      </c>
      <c r="O27" s="25">
        <f t="shared" si="5"/>
        <v>12</v>
      </c>
      <c r="P27" s="25">
        <f t="shared" si="6"/>
        <v>4</v>
      </c>
      <c r="Q27" s="25">
        <f t="shared" si="0"/>
        <v>12</v>
      </c>
      <c r="R27" s="25">
        <f t="shared" si="7"/>
        <v>16</v>
      </c>
      <c r="S27" s="1" t="str">
        <f t="shared" si="1"/>
        <v>rock</v>
      </c>
      <c r="T27" s="1" t="s">
        <v>39</v>
      </c>
      <c r="U27" s="1" t="s">
        <v>8</v>
      </c>
      <c r="V27" s="1" t="s">
        <v>14</v>
      </c>
      <c r="X27" t="str">
        <f t="shared" si="2"/>
        <v/>
      </c>
      <c r="Y27" t="str">
        <f t="shared" si="3"/>
        <v>Bastiodon</v>
      </c>
      <c r="Z27" s="2"/>
      <c r="AA27" t="s">
        <v>586</v>
      </c>
      <c r="AB27" s="6">
        <v>0</v>
      </c>
      <c r="AC27" s="6">
        <v>0</v>
      </c>
      <c r="AD27" t="str" cm="1">
        <f t="array" ref="AD27">_xlfn.IFS(AB27=1, "starter", AC27=1, "legendary",R27&lt; 12, "weak",R27&lt; 17, "moderate", TRUE, "strong")</f>
        <v>moderate</v>
      </c>
      <c r="AF27">
        <v>2</v>
      </c>
    </row>
    <row r="28" spans="1:32" x14ac:dyDescent="0.25">
      <c r="A28" s="1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25">
        <f t="shared" si="4"/>
        <v>3</v>
      </c>
      <c r="O28" s="25">
        <f t="shared" si="5"/>
        <v>4</v>
      </c>
      <c r="P28" s="25">
        <f t="shared" si="6"/>
        <v>3</v>
      </c>
      <c r="Q28" s="25">
        <f t="shared" si="0"/>
        <v>4</v>
      </c>
      <c r="R28" s="25">
        <f t="shared" si="7"/>
        <v>7</v>
      </c>
      <c r="S28" s="1" t="str">
        <f t="shared" si="1"/>
        <v>bug</v>
      </c>
      <c r="T28" s="1" t="s">
        <v>8</v>
      </c>
      <c r="U28" s="1" t="s">
        <v>26</v>
      </c>
      <c r="V28" s="1" t="s">
        <v>42</v>
      </c>
      <c r="W28" s="1" t="s">
        <v>464</v>
      </c>
      <c r="X28">
        <f t="shared" si="2"/>
        <v>5</v>
      </c>
      <c r="Y28" t="str">
        <f t="shared" si="3"/>
        <v>Burmy</v>
      </c>
      <c r="Z28" s="2"/>
      <c r="AA28" t="s">
        <v>529</v>
      </c>
      <c r="AB28" s="6">
        <v>0</v>
      </c>
      <c r="AC28" s="6">
        <v>0</v>
      </c>
      <c r="AD28" t="str" cm="1">
        <f t="array" ref="AD28">_xlfn.IFS(AB28=1, "starter", AC28=1, "legendary",R28&lt; 12, "weak",R28&lt; 17, "moderate", TRUE, "strong")</f>
        <v>weak</v>
      </c>
      <c r="AF28">
        <v>1</v>
      </c>
    </row>
    <row r="29" spans="1:32" x14ac:dyDescent="0.25">
      <c r="A29" s="1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25">
        <f t="shared" si="4"/>
        <v>6</v>
      </c>
      <c r="O29" s="25">
        <f t="shared" si="5"/>
        <v>8</v>
      </c>
      <c r="P29" s="25">
        <f t="shared" si="6"/>
        <v>6</v>
      </c>
      <c r="Q29" s="25">
        <f t="shared" si="0"/>
        <v>8</v>
      </c>
      <c r="R29" s="25">
        <f t="shared" si="7"/>
        <v>14</v>
      </c>
      <c r="S29" s="1" t="str">
        <f t="shared" si="1"/>
        <v>bug</v>
      </c>
      <c r="T29" s="1" t="str">
        <f>IF(D29 = 0, "", D29)</f>
        <v>grass</v>
      </c>
      <c r="U29" s="1" t="s">
        <v>8</v>
      </c>
      <c r="V29" s="1" t="s">
        <v>26</v>
      </c>
      <c r="X29" t="str">
        <f t="shared" si="2"/>
        <v/>
      </c>
      <c r="Y29" t="str">
        <f t="shared" si="3"/>
        <v>Wormadam</v>
      </c>
      <c r="Z29" s="2"/>
      <c r="AA29" t="s">
        <v>497</v>
      </c>
      <c r="AB29" s="6">
        <v>0</v>
      </c>
      <c r="AC29" s="6">
        <v>0</v>
      </c>
      <c r="AD29" t="str" cm="1">
        <f t="array" ref="AD29">_xlfn.IFS(AB29=1, "starter", AC29=1, "legendary",R29&lt; 12, "weak",R29&lt; 17, "moderate", TRUE, "strong")</f>
        <v>moderate</v>
      </c>
      <c r="AF29">
        <v>2</v>
      </c>
    </row>
    <row r="30" spans="1:32" x14ac:dyDescent="0.25">
      <c r="A30" s="1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25">
        <f t="shared" si="4"/>
        <v>8</v>
      </c>
      <c r="O30" s="25">
        <f t="shared" si="5"/>
        <v>6</v>
      </c>
      <c r="P30" s="25">
        <f t="shared" si="6"/>
        <v>8</v>
      </c>
      <c r="Q30" s="25">
        <f t="shared" si="0"/>
        <v>6</v>
      </c>
      <c r="R30" s="25">
        <f t="shared" si="7"/>
        <v>14</v>
      </c>
      <c r="S30" s="1" t="str">
        <f t="shared" si="1"/>
        <v>bug</v>
      </c>
      <c r="T30" s="1" t="str">
        <f>IF(D30 = 0, "", D30)</f>
        <v>flying</v>
      </c>
      <c r="U30" s="1" t="s">
        <v>8</v>
      </c>
      <c r="V30" s="1" t="s">
        <v>42</v>
      </c>
      <c r="X30" t="str">
        <f t="shared" si="2"/>
        <v/>
      </c>
      <c r="Y30" t="str">
        <f t="shared" si="3"/>
        <v>Mothim</v>
      </c>
      <c r="Z30" s="2"/>
      <c r="AA30" t="s">
        <v>530</v>
      </c>
      <c r="AB30" s="6">
        <v>0</v>
      </c>
      <c r="AC30" s="6">
        <v>0</v>
      </c>
      <c r="AD30" t="str" cm="1">
        <f t="array" ref="AD30">_xlfn.IFS(AB30=1, "starter", AC30=1, "legendary",R30&lt; 12, "weak",R30&lt; 17, "moderate", TRUE, "strong")</f>
        <v>moderate</v>
      </c>
      <c r="AF30">
        <v>2</v>
      </c>
    </row>
    <row r="31" spans="1:32" x14ac:dyDescent="0.25">
      <c r="A31" s="1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25">
        <f t="shared" si="4"/>
        <v>5</v>
      </c>
      <c r="O31" s="25">
        <f t="shared" si="5"/>
        <v>4</v>
      </c>
      <c r="P31" s="25">
        <f t="shared" si="6"/>
        <v>5</v>
      </c>
      <c r="Q31" s="25">
        <f t="shared" si="0"/>
        <v>4</v>
      </c>
      <c r="R31" s="25">
        <f t="shared" si="7"/>
        <v>9</v>
      </c>
      <c r="S31" s="1" t="str">
        <f t="shared" si="1"/>
        <v>bug</v>
      </c>
      <c r="T31" s="1" t="str">
        <f>IF(D31 = 0, "", D31)</f>
        <v>flying</v>
      </c>
      <c r="U31" s="1" t="s">
        <v>3</v>
      </c>
      <c r="V31" s="1" t="s">
        <v>33</v>
      </c>
      <c r="W31" s="1" t="str">
        <f>B32</f>
        <v>Vespiquen</v>
      </c>
      <c r="X31">
        <f t="shared" si="2"/>
        <v>5</v>
      </c>
      <c r="Y31" t="str">
        <f t="shared" si="3"/>
        <v>Combee</v>
      </c>
      <c r="Z31" s="2"/>
      <c r="AA31" t="s">
        <v>529</v>
      </c>
      <c r="AB31" s="6">
        <v>0</v>
      </c>
      <c r="AC31" s="6">
        <v>0</v>
      </c>
      <c r="AD31" t="str" cm="1">
        <f t="array" ref="AD31">_xlfn.IFS(AB31=1, "starter", AC31=1, "legendary",R31&lt; 12, "weak",R31&lt; 17, "moderate", TRUE, "strong")</f>
        <v>weak</v>
      </c>
      <c r="AF31">
        <v>1</v>
      </c>
    </row>
    <row r="32" spans="1:32" x14ac:dyDescent="0.25">
      <c r="A32" s="1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25">
        <f t="shared" si="4"/>
        <v>6</v>
      </c>
      <c r="O32" s="25">
        <f t="shared" si="5"/>
        <v>9</v>
      </c>
      <c r="P32" s="25">
        <f t="shared" si="6"/>
        <v>6</v>
      </c>
      <c r="Q32" s="25">
        <f t="shared" si="0"/>
        <v>9</v>
      </c>
      <c r="R32" s="25">
        <f t="shared" si="7"/>
        <v>15</v>
      </c>
      <c r="S32" s="1" t="str">
        <f t="shared" si="1"/>
        <v>bug</v>
      </c>
      <c r="T32" s="1" t="str">
        <f>IF(D32 = 0, "", D32)</f>
        <v>flying</v>
      </c>
      <c r="U32" s="1" t="s">
        <v>3</v>
      </c>
      <c r="V32" s="1" t="s">
        <v>33</v>
      </c>
      <c r="X32" t="str">
        <f t="shared" si="2"/>
        <v/>
      </c>
      <c r="Y32" t="str">
        <f t="shared" si="3"/>
        <v>Vespiquen</v>
      </c>
      <c r="Z32" s="2"/>
      <c r="AA32" t="s">
        <v>531</v>
      </c>
      <c r="AB32" s="6">
        <v>0</v>
      </c>
      <c r="AC32" s="6">
        <v>0</v>
      </c>
      <c r="AD32" t="str" cm="1">
        <f t="array" ref="AD32">_xlfn.IFS(AB32=1, "starter", AC32=1, "legendary",R32&lt; 12, "weak",R32&lt; 17, "moderate", TRUE, "strong")</f>
        <v>moderate</v>
      </c>
      <c r="AF32">
        <v>2</v>
      </c>
    </row>
    <row r="33" spans="1:32" x14ac:dyDescent="0.25">
      <c r="A33" s="1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25">
        <f t="shared" si="4"/>
        <v>7</v>
      </c>
      <c r="O33" s="25">
        <f t="shared" si="5"/>
        <v>7</v>
      </c>
      <c r="P33" s="25">
        <f t="shared" si="6"/>
        <v>7</v>
      </c>
      <c r="Q33" s="25">
        <f t="shared" si="0"/>
        <v>7</v>
      </c>
      <c r="R33" s="25">
        <f t="shared" si="7"/>
        <v>14</v>
      </c>
      <c r="S33" s="1" t="str">
        <f t="shared" si="1"/>
        <v>electric</v>
      </c>
      <c r="T33" s="1" t="s">
        <v>8</v>
      </c>
      <c r="U33" s="1" t="s">
        <v>7</v>
      </c>
      <c r="V33" s="1" t="s">
        <v>16</v>
      </c>
      <c r="X33" t="str">
        <f t="shared" si="2"/>
        <v/>
      </c>
      <c r="Y33" t="str">
        <f t="shared" si="3"/>
        <v>Pachirisu</v>
      </c>
      <c r="Z33" s="2"/>
      <c r="AA33" t="s">
        <v>722</v>
      </c>
      <c r="AB33" s="6">
        <v>0</v>
      </c>
      <c r="AC33" s="6">
        <v>0</v>
      </c>
      <c r="AD33" t="str" cm="1">
        <f t="array" ref="AD33">_xlfn.IFS(AB33=1, "starter", AC33=1, "legendary",R33&lt; 12, "weak",R33&lt; 17, "moderate", TRUE, "strong")</f>
        <v>moderate</v>
      </c>
      <c r="AF33">
        <v>1</v>
      </c>
    </row>
    <row r="34" spans="1:32" x14ac:dyDescent="0.25">
      <c r="A34" s="1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300</v>
      </c>
      <c r="N34" s="25">
        <f t="shared" si="4"/>
        <v>7</v>
      </c>
      <c r="O34" s="25">
        <f t="shared" si="5"/>
        <v>4</v>
      </c>
      <c r="P34" s="25">
        <f t="shared" si="6"/>
        <v>7</v>
      </c>
      <c r="Q34" s="25">
        <f t="shared" si="0"/>
        <v>4</v>
      </c>
      <c r="R34" s="25">
        <f t="shared" si="7"/>
        <v>11</v>
      </c>
      <c r="S34" s="1" t="str">
        <f t="shared" si="1"/>
        <v>water</v>
      </c>
      <c r="T34" s="1" t="s">
        <v>8</v>
      </c>
      <c r="U34" s="1" t="s">
        <v>14</v>
      </c>
      <c r="V34" s="1" t="s">
        <v>22</v>
      </c>
      <c r="W34" s="1" t="str">
        <f>B35</f>
        <v>Floatzel</v>
      </c>
      <c r="X34">
        <f t="shared" si="2"/>
        <v>8</v>
      </c>
      <c r="Y34" t="str">
        <f t="shared" si="3"/>
        <v>Buizel</v>
      </c>
      <c r="Z34" s="2"/>
      <c r="AA34" t="s">
        <v>727</v>
      </c>
      <c r="AB34" s="6">
        <v>0</v>
      </c>
      <c r="AC34" s="6">
        <v>0</v>
      </c>
      <c r="AD34" t="str" cm="1">
        <f t="array" ref="AD34">_xlfn.IFS(AB34=1, "starter", AC34=1, "legendary",R34&lt; 12, "weak",R34&lt; 17, "moderate", TRUE, "strong")</f>
        <v>weak</v>
      </c>
      <c r="AF34">
        <v>1</v>
      </c>
    </row>
    <row r="35" spans="1:32" x14ac:dyDescent="0.25">
      <c r="A35" s="1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1" t="s">
        <v>300</v>
      </c>
      <c r="N35" s="25">
        <f t="shared" si="4"/>
        <v>11</v>
      </c>
      <c r="O35" s="25">
        <f t="shared" si="5"/>
        <v>7</v>
      </c>
      <c r="P35" s="25">
        <f t="shared" ref="P35:P66" si="8">N35</f>
        <v>11</v>
      </c>
      <c r="Q35" s="25">
        <f t="shared" si="0"/>
        <v>7</v>
      </c>
      <c r="R35" s="25">
        <f t="shared" si="7"/>
        <v>18</v>
      </c>
      <c r="S35" s="1" t="str">
        <f t="shared" si="1"/>
        <v>water</v>
      </c>
      <c r="T35" s="1" t="s">
        <v>8</v>
      </c>
      <c r="U35" s="1" t="s">
        <v>14</v>
      </c>
      <c r="V35" s="1" t="s">
        <v>22</v>
      </c>
      <c r="X35" t="str">
        <f t="shared" si="2"/>
        <v/>
      </c>
      <c r="Y35" t="str">
        <f t="shared" si="3"/>
        <v>Floatzel</v>
      </c>
      <c r="Z35" s="2"/>
      <c r="AA35" t="s">
        <v>634</v>
      </c>
      <c r="AB35" s="6">
        <v>0</v>
      </c>
      <c r="AC35" s="6">
        <v>0</v>
      </c>
      <c r="AD35" t="str" cm="1">
        <f t="array" ref="AD35">_xlfn.IFS(AB35=1, "starter", AC35=1, "legendary",R35&lt; 12, "weak",R35&lt; 17, "moderate", TRUE, "strong")</f>
        <v>strong</v>
      </c>
      <c r="AF35">
        <v>2</v>
      </c>
    </row>
    <row r="36" spans="1:32" x14ac:dyDescent="0.25">
      <c r="A36" s="1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25">
        <f t="shared" si="4"/>
        <v>5</v>
      </c>
      <c r="O36" s="25">
        <f t="shared" si="5"/>
        <v>5</v>
      </c>
      <c r="P36" s="25">
        <f t="shared" si="8"/>
        <v>5</v>
      </c>
      <c r="Q36" s="25">
        <f t="shared" si="0"/>
        <v>5</v>
      </c>
      <c r="R36" s="25">
        <f t="shared" si="7"/>
        <v>10</v>
      </c>
      <c r="S36" s="1" t="str">
        <f t="shared" si="1"/>
        <v>grass</v>
      </c>
      <c r="T36" s="1" t="s">
        <v>8</v>
      </c>
      <c r="U36" s="1" t="s">
        <v>16</v>
      </c>
      <c r="V36" s="1" t="s">
        <v>26</v>
      </c>
      <c r="W36" s="1" t="str">
        <f>B37</f>
        <v>Cherrim</v>
      </c>
      <c r="X36">
        <f t="shared" si="2"/>
        <v>5</v>
      </c>
      <c r="Y36" t="str">
        <f t="shared" si="3"/>
        <v>Cherubi</v>
      </c>
      <c r="Z36" s="2"/>
      <c r="AA36" t="s">
        <v>525</v>
      </c>
      <c r="AB36" s="6">
        <v>0</v>
      </c>
      <c r="AC36" s="6">
        <v>0</v>
      </c>
      <c r="AD36" t="str" cm="1">
        <f t="array" ref="AD36">_xlfn.IFS(AB36=1, "starter", AC36=1, "legendary",R36&lt; 12, "weak",R36&lt; 17, "moderate", TRUE, "strong")</f>
        <v>weak</v>
      </c>
      <c r="AF36">
        <v>1</v>
      </c>
    </row>
    <row r="37" spans="1:32" x14ac:dyDescent="0.25">
      <c r="A37" s="1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25">
        <f t="shared" si="4"/>
        <v>8</v>
      </c>
      <c r="O37" s="25">
        <f t="shared" si="5"/>
        <v>7</v>
      </c>
      <c r="P37" s="25">
        <f t="shared" si="8"/>
        <v>8</v>
      </c>
      <c r="Q37" s="25">
        <f t="shared" si="0"/>
        <v>7</v>
      </c>
      <c r="R37" s="25">
        <f t="shared" si="7"/>
        <v>15</v>
      </c>
      <c r="S37" s="1" t="str">
        <f t="shared" si="1"/>
        <v>grass</v>
      </c>
      <c r="T37" s="1" t="s">
        <v>8</v>
      </c>
      <c r="U37" s="1" t="s">
        <v>16</v>
      </c>
      <c r="V37" s="1" t="s">
        <v>26</v>
      </c>
      <c r="X37" t="str">
        <f t="shared" si="2"/>
        <v/>
      </c>
      <c r="Y37" t="str">
        <f t="shared" si="3"/>
        <v>Cherrim</v>
      </c>
      <c r="Z37" s="2"/>
      <c r="AA37" t="s">
        <v>497</v>
      </c>
      <c r="AB37" s="6">
        <v>0</v>
      </c>
      <c r="AC37" s="6">
        <v>0</v>
      </c>
      <c r="AD37" t="str" cm="1">
        <f t="array" ref="AD37">_xlfn.IFS(AB37=1, "starter", AC37=1, "legendary",R37&lt; 12, "weak",R37&lt; 17, "moderate", TRUE, "strong")</f>
        <v>moderate</v>
      </c>
      <c r="AF37">
        <v>2</v>
      </c>
    </row>
    <row r="38" spans="1:32" x14ac:dyDescent="0.25">
      <c r="A38" s="1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25">
        <f t="shared" si="4"/>
        <v>5</v>
      </c>
      <c r="O38" s="25">
        <f t="shared" si="5"/>
        <v>6</v>
      </c>
      <c r="P38" s="25">
        <f t="shared" si="8"/>
        <v>5</v>
      </c>
      <c r="Q38" s="25">
        <f t="shared" si="0"/>
        <v>6</v>
      </c>
      <c r="R38" s="25">
        <f t="shared" si="7"/>
        <v>11</v>
      </c>
      <c r="S38" s="1" t="str">
        <f t="shared" si="1"/>
        <v>water</v>
      </c>
      <c r="T38" s="1" t="s">
        <v>13</v>
      </c>
      <c r="U38" s="1" t="s">
        <v>8</v>
      </c>
      <c r="V38" s="1" t="s">
        <v>14</v>
      </c>
      <c r="W38" t="s">
        <v>442</v>
      </c>
      <c r="X38">
        <f t="shared" si="2"/>
        <v>6</v>
      </c>
      <c r="Y38" t="s">
        <v>441</v>
      </c>
      <c r="Z38" s="2" t="s">
        <v>317</v>
      </c>
      <c r="AA38" t="s">
        <v>563</v>
      </c>
      <c r="AB38" s="6">
        <v>0</v>
      </c>
      <c r="AC38" s="6">
        <v>0</v>
      </c>
      <c r="AD38" t="str" cm="1">
        <f t="array" ref="AD38">_xlfn.IFS(AB38=1, "starter", AC38=1, "legendary",R38&lt; 12, "weak",R38&lt; 17, "moderate", TRUE, "strong")</f>
        <v>weak</v>
      </c>
      <c r="AF38">
        <v>1</v>
      </c>
    </row>
    <row r="39" spans="1:32" x14ac:dyDescent="0.25">
      <c r="A39" s="1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25">
        <f t="shared" si="4"/>
        <v>7</v>
      </c>
      <c r="O39" s="25">
        <f t="shared" si="5"/>
        <v>9</v>
      </c>
      <c r="P39" s="25">
        <f t="shared" si="8"/>
        <v>7</v>
      </c>
      <c r="Q39" s="25">
        <f t="shared" si="0"/>
        <v>9</v>
      </c>
      <c r="R39" s="25">
        <f t="shared" si="7"/>
        <v>16</v>
      </c>
      <c r="S39" s="1" t="str">
        <f t="shared" si="1"/>
        <v>water</v>
      </c>
      <c r="T39" s="1" t="str">
        <f>IF(D39 = 0, "", D39)</f>
        <v>ground</v>
      </c>
      <c r="U39" s="1" t="s">
        <v>8</v>
      </c>
      <c r="V39" s="1" t="s">
        <v>14</v>
      </c>
      <c r="X39" t="str">
        <f t="shared" si="2"/>
        <v/>
      </c>
      <c r="Y39" t="s">
        <v>442</v>
      </c>
      <c r="Z39" s="2" t="s">
        <v>317</v>
      </c>
      <c r="AA39" t="s">
        <v>499</v>
      </c>
      <c r="AB39" s="6">
        <v>0</v>
      </c>
      <c r="AC39" s="6">
        <v>0</v>
      </c>
      <c r="AD39" t="str" cm="1">
        <f t="array" ref="AD39">_xlfn.IFS(AB39=1, "starter", AC39=1, "legendary",R39&lt; 12, "weak",R39&lt; 17, "moderate", TRUE, "strong")</f>
        <v>moderate</v>
      </c>
      <c r="AF39">
        <v>2</v>
      </c>
    </row>
    <row r="40" spans="1:32" x14ac:dyDescent="0.25">
      <c r="A40" s="1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25">
        <f t="shared" si="4"/>
        <v>5</v>
      </c>
      <c r="O40" s="25">
        <f t="shared" si="5"/>
        <v>6</v>
      </c>
      <c r="P40" s="25">
        <f t="shared" si="8"/>
        <v>5</v>
      </c>
      <c r="Q40" s="25">
        <f t="shared" si="0"/>
        <v>6</v>
      </c>
      <c r="R40" s="25">
        <f t="shared" si="7"/>
        <v>11</v>
      </c>
      <c r="S40" s="1" t="str">
        <f t="shared" si="1"/>
        <v>water</v>
      </c>
      <c r="T40" s="1" t="s">
        <v>13</v>
      </c>
      <c r="U40" s="1" t="s">
        <v>8</v>
      </c>
      <c r="V40" s="1" t="s">
        <v>4</v>
      </c>
      <c r="W40" t="s">
        <v>444</v>
      </c>
      <c r="X40">
        <f t="shared" si="2"/>
        <v>6</v>
      </c>
      <c r="Y40" t="s">
        <v>443</v>
      </c>
      <c r="Z40" s="2" t="s">
        <v>318</v>
      </c>
      <c r="AA40" t="s">
        <v>505</v>
      </c>
      <c r="AB40" s="6">
        <v>0</v>
      </c>
      <c r="AC40" s="6">
        <v>0</v>
      </c>
      <c r="AD40" t="str" cm="1">
        <f t="array" ref="AD40">_xlfn.IFS(AB40=1, "starter", AC40=1, "legendary",R40&lt; 12, "weak",R40&lt; 17, "moderate", TRUE, "strong")</f>
        <v>weak</v>
      </c>
      <c r="AF40">
        <v>1</v>
      </c>
    </row>
    <row r="41" spans="1:32" x14ac:dyDescent="0.25">
      <c r="A41" s="1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25">
        <f t="shared" si="4"/>
        <v>7</v>
      </c>
      <c r="O41" s="25">
        <f t="shared" si="5"/>
        <v>9</v>
      </c>
      <c r="P41" s="25">
        <f t="shared" si="8"/>
        <v>7</v>
      </c>
      <c r="Q41" s="25">
        <f t="shared" si="0"/>
        <v>9</v>
      </c>
      <c r="R41" s="25">
        <f t="shared" si="7"/>
        <v>16</v>
      </c>
      <c r="S41" s="1" t="str">
        <f t="shared" si="1"/>
        <v>water</v>
      </c>
      <c r="T41" s="1" t="str">
        <f>IF(D41 = 0, "", D41)</f>
        <v>ground</v>
      </c>
      <c r="U41" s="1" t="s">
        <v>8</v>
      </c>
      <c r="V41" s="1" t="s">
        <v>4</v>
      </c>
      <c r="X41" t="str">
        <f t="shared" si="2"/>
        <v/>
      </c>
      <c r="Y41" t="s">
        <v>444</v>
      </c>
      <c r="Z41" s="2" t="s">
        <v>318</v>
      </c>
      <c r="AA41" t="s">
        <v>490</v>
      </c>
      <c r="AB41" s="6">
        <v>0</v>
      </c>
      <c r="AC41" s="6">
        <v>0</v>
      </c>
      <c r="AD41" t="str" cm="1">
        <f t="array" ref="AD41">_xlfn.IFS(AB41=1, "starter", AC41=1, "legendary",R41&lt; 12, "weak",R41&lt; 17, "moderate", TRUE, "strong")</f>
        <v>moderate</v>
      </c>
      <c r="AF41">
        <v>2</v>
      </c>
    </row>
    <row r="42" spans="1:32" x14ac:dyDescent="0.25">
      <c r="A42" s="1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25">
        <f t="shared" si="4"/>
        <v>7</v>
      </c>
      <c r="O42" s="25">
        <f t="shared" si="5"/>
        <v>6</v>
      </c>
      <c r="P42" s="25">
        <f t="shared" si="8"/>
        <v>7</v>
      </c>
      <c r="Q42" s="25">
        <f t="shared" si="0"/>
        <v>6</v>
      </c>
      <c r="R42" s="25">
        <f t="shared" si="7"/>
        <v>13</v>
      </c>
      <c r="S42" s="1" t="str">
        <f t="shared" si="1"/>
        <v>normal</v>
      </c>
      <c r="T42" s="1" t="s">
        <v>22</v>
      </c>
      <c r="U42" s="1" t="s">
        <v>9</v>
      </c>
      <c r="V42" s="1" t="s">
        <v>67</v>
      </c>
      <c r="W42" s="1" t="str">
        <f>B43</f>
        <v>Ambipom</v>
      </c>
      <c r="X42">
        <f t="shared" si="2"/>
        <v>6</v>
      </c>
      <c r="Y42" t="str">
        <f t="shared" ref="Y42:Y73" si="9">B42</f>
        <v>Aipom</v>
      </c>
      <c r="Z42" s="2"/>
      <c r="AA42" t="s">
        <v>469</v>
      </c>
      <c r="AB42" s="6">
        <v>0</v>
      </c>
      <c r="AC42" s="6">
        <v>0</v>
      </c>
      <c r="AD42" t="str" cm="1">
        <f t="array" ref="AD42">_xlfn.IFS(AB42=1, "starter", AC42=1, "legendary",R42&lt; 12, "weak",R42&lt; 17, "moderate", TRUE, "strong")</f>
        <v>moderate</v>
      </c>
      <c r="AF42">
        <v>1</v>
      </c>
    </row>
    <row r="43" spans="1:32" x14ac:dyDescent="0.25">
      <c r="A43" s="1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25">
        <f t="shared" si="4"/>
        <v>10</v>
      </c>
      <c r="O43" s="25">
        <f t="shared" si="5"/>
        <v>7</v>
      </c>
      <c r="P43" s="25">
        <f t="shared" si="8"/>
        <v>10</v>
      </c>
      <c r="Q43" s="25">
        <f t="shared" si="0"/>
        <v>7</v>
      </c>
      <c r="R43" s="25">
        <f t="shared" si="7"/>
        <v>17</v>
      </c>
      <c r="S43" s="1" t="str">
        <f t="shared" si="1"/>
        <v>normal</v>
      </c>
      <c r="T43" s="1" t="s">
        <v>22</v>
      </c>
      <c r="U43" s="1" t="s">
        <v>9</v>
      </c>
      <c r="V43" s="1" t="s">
        <v>67</v>
      </c>
      <c r="X43" t="str">
        <f t="shared" si="2"/>
        <v/>
      </c>
      <c r="Y43" t="str">
        <f t="shared" si="9"/>
        <v>Ambipom</v>
      </c>
      <c r="Z43" s="2"/>
      <c r="AA43" t="s">
        <v>561</v>
      </c>
      <c r="AB43" s="6">
        <v>0</v>
      </c>
      <c r="AC43" s="6">
        <v>0</v>
      </c>
      <c r="AD43" t="str" cm="1">
        <f t="array" ref="AD43">_xlfn.IFS(AB43=1, "starter", AC43=1, "legendary",R43&lt; 12, "weak",R43&lt; 17, "moderate", TRUE, "strong")</f>
        <v>strong</v>
      </c>
      <c r="AF43">
        <v>2</v>
      </c>
    </row>
    <row r="44" spans="1:32" x14ac:dyDescent="0.25">
      <c r="A44" s="1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25">
        <f t="shared" si="4"/>
        <v>6</v>
      </c>
      <c r="O44" s="25">
        <f t="shared" si="5"/>
        <v>6</v>
      </c>
      <c r="P44" s="25">
        <f t="shared" si="8"/>
        <v>6</v>
      </c>
      <c r="Q44" s="25">
        <f t="shared" si="0"/>
        <v>6</v>
      </c>
      <c r="R44" s="25">
        <f t="shared" si="7"/>
        <v>12</v>
      </c>
      <c r="S44" s="1" t="str">
        <f t="shared" si="1"/>
        <v>ghost</v>
      </c>
      <c r="T44" s="1" t="str">
        <f>IF(D44 = 0, "", D44)</f>
        <v>flying</v>
      </c>
      <c r="U44" s="1" t="s">
        <v>8</v>
      </c>
      <c r="V44" s="1" t="s">
        <v>11</v>
      </c>
      <c r="W44" s="1" t="str">
        <f>B45</f>
        <v>Drifblim</v>
      </c>
      <c r="X44">
        <f t="shared" si="2"/>
        <v>8</v>
      </c>
      <c r="Y44" t="str">
        <f t="shared" si="9"/>
        <v>Drifloon</v>
      </c>
      <c r="Z44" s="2"/>
      <c r="AA44" t="s">
        <v>595</v>
      </c>
      <c r="AB44" s="6">
        <v>0</v>
      </c>
      <c r="AC44" s="6">
        <v>0</v>
      </c>
      <c r="AD44" t="str" cm="1">
        <f t="array" ref="AD44">_xlfn.IFS(AB44=1, "starter", AC44=1, "legendary",R44&lt; 12, "weak",R44&lt; 17, "moderate", TRUE, "strong")</f>
        <v>moderate</v>
      </c>
      <c r="AF44">
        <v>1</v>
      </c>
    </row>
    <row r="45" spans="1:32" x14ac:dyDescent="0.25">
      <c r="A45" s="1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25">
        <f t="shared" si="4"/>
        <v>9</v>
      </c>
      <c r="O45" s="25">
        <f t="shared" si="5"/>
        <v>9</v>
      </c>
      <c r="P45" s="25">
        <f t="shared" si="8"/>
        <v>9</v>
      </c>
      <c r="Q45" s="25">
        <f t="shared" si="0"/>
        <v>9</v>
      </c>
      <c r="R45" s="25">
        <f t="shared" si="7"/>
        <v>18</v>
      </c>
      <c r="S45" s="1" t="str">
        <f t="shared" si="1"/>
        <v>ghost</v>
      </c>
      <c r="T45" s="1" t="str">
        <f>IF(D45 = 0, "", D45)</f>
        <v>flying</v>
      </c>
      <c r="U45" s="1" t="s">
        <v>8</v>
      </c>
      <c r="V45" s="1" t="s">
        <v>11</v>
      </c>
      <c r="X45" t="str">
        <f t="shared" si="2"/>
        <v/>
      </c>
      <c r="Y45" t="str">
        <f t="shared" si="9"/>
        <v>Drifblim</v>
      </c>
      <c r="Z45" s="2"/>
      <c r="AA45" t="s">
        <v>533</v>
      </c>
      <c r="AB45" s="6">
        <v>0</v>
      </c>
      <c r="AC45" s="6">
        <v>0</v>
      </c>
      <c r="AD45" t="str" cm="1">
        <f t="array" ref="AD45">_xlfn.IFS(AB45=1, "starter", AC45=1, "legendary",R45&lt; 12, "weak",R45&lt; 17, "moderate", TRUE, "strong")</f>
        <v>strong</v>
      </c>
      <c r="AF45">
        <v>2</v>
      </c>
    </row>
    <row r="46" spans="1:32" x14ac:dyDescent="0.25">
      <c r="A46" s="1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300</v>
      </c>
      <c r="N46" s="25">
        <f t="shared" si="4"/>
        <v>7</v>
      </c>
      <c r="O46" s="25">
        <f t="shared" si="5"/>
        <v>5</v>
      </c>
      <c r="P46" s="25">
        <f t="shared" si="8"/>
        <v>7</v>
      </c>
      <c r="Q46" s="25">
        <f t="shared" si="0"/>
        <v>5</v>
      </c>
      <c r="R46" s="25">
        <f t="shared" si="7"/>
        <v>12</v>
      </c>
      <c r="S46" s="1" t="str">
        <f t="shared" si="1"/>
        <v>normal</v>
      </c>
      <c r="T46" s="1" t="s">
        <v>22</v>
      </c>
      <c r="U46" s="1" t="s">
        <v>5</v>
      </c>
      <c r="V46" s="1" t="s">
        <v>26</v>
      </c>
      <c r="W46" s="1" t="str">
        <f>B47</f>
        <v>Lopunny</v>
      </c>
      <c r="X46">
        <f t="shared" si="2"/>
        <v>6</v>
      </c>
      <c r="Y46" t="str">
        <f t="shared" si="9"/>
        <v>Buneary</v>
      </c>
      <c r="Z46" s="2"/>
      <c r="AA46" t="s">
        <v>641</v>
      </c>
      <c r="AB46" s="6">
        <v>0</v>
      </c>
      <c r="AC46" s="6">
        <v>0</v>
      </c>
      <c r="AD46" t="str" cm="1">
        <f t="array" ref="AD46">_xlfn.IFS(AB46=1, "starter", AC46=1, "legendary",R46&lt; 12, "weak",R46&lt; 17, "moderate", TRUE, "strong")</f>
        <v>moderate</v>
      </c>
      <c r="AF46">
        <v>1</v>
      </c>
    </row>
    <row r="47" spans="1:32" x14ac:dyDescent="0.25">
      <c r="A47" s="1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1" t="s">
        <v>300</v>
      </c>
      <c r="N47" s="25">
        <f t="shared" si="4"/>
        <v>9</v>
      </c>
      <c r="O47" s="25">
        <f t="shared" si="5"/>
        <v>8</v>
      </c>
      <c r="P47" s="25">
        <f t="shared" si="8"/>
        <v>9</v>
      </c>
      <c r="Q47" s="25">
        <f t="shared" si="0"/>
        <v>8</v>
      </c>
      <c r="R47" s="25">
        <f t="shared" si="7"/>
        <v>17</v>
      </c>
      <c r="S47" s="1" t="str">
        <f t="shared" si="1"/>
        <v>normal</v>
      </c>
      <c r="T47" s="1" t="s">
        <v>22</v>
      </c>
      <c r="U47" s="1" t="s">
        <v>5</v>
      </c>
      <c r="V47" s="1" t="s">
        <v>26</v>
      </c>
      <c r="X47" t="str">
        <f t="shared" si="2"/>
        <v/>
      </c>
      <c r="Y47" t="str">
        <f t="shared" si="9"/>
        <v>Lopunny</v>
      </c>
      <c r="Z47" s="2"/>
      <c r="AA47" t="s">
        <v>598</v>
      </c>
      <c r="AB47" s="6">
        <v>0</v>
      </c>
      <c r="AC47" s="6">
        <v>0</v>
      </c>
      <c r="AD47" t="str" cm="1">
        <f t="array" ref="AD47">_xlfn.IFS(AB47=1, "starter", AC47=1, "legendary",R47&lt; 12, "weak",R47&lt; 17, "moderate", TRUE, "strong")</f>
        <v>strong</v>
      </c>
      <c r="AF47">
        <v>2</v>
      </c>
    </row>
    <row r="48" spans="1:32" x14ac:dyDescent="0.25">
      <c r="A48" s="1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25">
        <f t="shared" si="4"/>
        <v>8</v>
      </c>
      <c r="O48" s="25">
        <f t="shared" si="5"/>
        <v>7</v>
      </c>
      <c r="P48" s="25">
        <f t="shared" si="8"/>
        <v>8</v>
      </c>
      <c r="Q48" s="25">
        <f t="shared" si="0"/>
        <v>7</v>
      </c>
      <c r="R48" s="25">
        <f t="shared" si="7"/>
        <v>15</v>
      </c>
      <c r="S48" s="1" t="str">
        <f t="shared" si="1"/>
        <v>ghost</v>
      </c>
      <c r="T48" s="1" t="s">
        <v>4</v>
      </c>
      <c r="U48" s="1" t="s">
        <v>33</v>
      </c>
      <c r="V48" s="1" t="s">
        <v>2</v>
      </c>
      <c r="W48" s="1" t="str">
        <f>B49</f>
        <v>Mismagius</v>
      </c>
      <c r="X48">
        <f t="shared" si="2"/>
        <v>4</v>
      </c>
      <c r="Y48" t="str">
        <f t="shared" si="9"/>
        <v>Misdreavus</v>
      </c>
      <c r="Z48" s="2"/>
      <c r="AA48" t="s">
        <v>514</v>
      </c>
      <c r="AB48" s="6">
        <v>0</v>
      </c>
      <c r="AC48" s="6">
        <v>0</v>
      </c>
      <c r="AD48" t="str" cm="1">
        <f t="array" ref="AD48">_xlfn.IFS(AB48=1, "starter", AC48=1, "legendary",R48&lt; 12, "weak",R48&lt; 17, "moderate", TRUE, "strong")</f>
        <v>moderate</v>
      </c>
      <c r="AF48">
        <v>1</v>
      </c>
    </row>
    <row r="49" spans="1:32" x14ac:dyDescent="0.25">
      <c r="A49" s="1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25">
        <f t="shared" si="4"/>
        <v>10</v>
      </c>
      <c r="O49" s="25">
        <f t="shared" si="5"/>
        <v>7</v>
      </c>
      <c r="P49" s="25">
        <f t="shared" si="8"/>
        <v>10</v>
      </c>
      <c r="Q49" s="25">
        <f t="shared" si="0"/>
        <v>7</v>
      </c>
      <c r="R49" s="25">
        <f t="shared" si="7"/>
        <v>17</v>
      </c>
      <c r="S49" s="1" t="str">
        <f t="shared" si="1"/>
        <v>ghost</v>
      </c>
      <c r="T49" s="1" t="s">
        <v>4</v>
      </c>
      <c r="U49" s="1" t="s">
        <v>33</v>
      </c>
      <c r="V49" s="1" t="s">
        <v>2</v>
      </c>
      <c r="X49" t="str">
        <f t="shared" si="2"/>
        <v/>
      </c>
      <c r="Y49" t="str">
        <f t="shared" si="9"/>
        <v>Mismagius</v>
      </c>
      <c r="Z49" s="2"/>
      <c r="AA49" t="s">
        <v>640</v>
      </c>
      <c r="AB49" s="6">
        <v>0</v>
      </c>
      <c r="AC49" s="6">
        <v>0</v>
      </c>
      <c r="AD49" t="str" cm="1">
        <f t="array" ref="AD49">_xlfn.IFS(AB49=1, "starter", AC49=1, "legendary",R49&lt; 12, "weak",R49&lt; 17, "moderate", TRUE, "strong")</f>
        <v>strong</v>
      </c>
      <c r="AF49">
        <v>2</v>
      </c>
    </row>
    <row r="50" spans="1:32" x14ac:dyDescent="0.25">
      <c r="A50" s="1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25">
        <f t="shared" si="4"/>
        <v>9</v>
      </c>
      <c r="O50" s="25">
        <f t="shared" si="5"/>
        <v>5</v>
      </c>
      <c r="P50" s="25">
        <f t="shared" si="8"/>
        <v>9</v>
      </c>
      <c r="Q50" s="25">
        <f t="shared" si="0"/>
        <v>5</v>
      </c>
      <c r="R50" s="25">
        <f t="shared" si="7"/>
        <v>14</v>
      </c>
      <c r="S50" s="1" t="str">
        <f t="shared" si="1"/>
        <v>dark</v>
      </c>
      <c r="T50" s="1" t="str">
        <f>IF(D50 = 0, "", D50)</f>
        <v>flying</v>
      </c>
      <c r="U50" s="1" t="s">
        <v>22</v>
      </c>
      <c r="V50" s="1" t="s">
        <v>42</v>
      </c>
      <c r="W50" s="1" t="str">
        <f>B51</f>
        <v>Honchkrow</v>
      </c>
      <c r="X50">
        <f t="shared" si="2"/>
        <v>5</v>
      </c>
      <c r="Y50" t="str">
        <f t="shared" si="9"/>
        <v>Murkrow</v>
      </c>
      <c r="Z50" s="2"/>
      <c r="AA50" t="s">
        <v>506</v>
      </c>
      <c r="AB50" s="6">
        <v>0</v>
      </c>
      <c r="AC50" s="6">
        <v>0</v>
      </c>
      <c r="AD50" t="str" cm="1">
        <f t="array" ref="AD50">_xlfn.IFS(AB50=1, "starter", AC50=1, "legendary",R50&lt; 12, "weak",R50&lt; 17, "moderate", TRUE, "strong")</f>
        <v>moderate</v>
      </c>
      <c r="AF50">
        <v>1</v>
      </c>
    </row>
    <row r="51" spans="1:32" x14ac:dyDescent="0.25">
      <c r="A51" s="1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25">
        <f t="shared" si="4"/>
        <v>10</v>
      </c>
      <c r="O51" s="25">
        <f t="shared" si="5"/>
        <v>7</v>
      </c>
      <c r="P51" s="25">
        <f t="shared" si="8"/>
        <v>10</v>
      </c>
      <c r="Q51" s="25">
        <f t="shared" si="0"/>
        <v>7</v>
      </c>
      <c r="R51" s="25">
        <f t="shared" si="7"/>
        <v>17</v>
      </c>
      <c r="S51" s="1" t="str">
        <f t="shared" si="1"/>
        <v>dark</v>
      </c>
      <c r="T51" s="1" t="str">
        <f>IF(D51 = 0, "", D51)</f>
        <v>flying</v>
      </c>
      <c r="U51" s="1" t="s">
        <v>22</v>
      </c>
      <c r="V51" s="1" t="s">
        <v>42</v>
      </c>
      <c r="X51" t="str">
        <f t="shared" si="2"/>
        <v/>
      </c>
      <c r="Y51" t="str">
        <f t="shared" si="9"/>
        <v>Honchkrow</v>
      </c>
      <c r="Z51" s="2"/>
      <c r="AA51" t="s">
        <v>538</v>
      </c>
      <c r="AB51" s="6">
        <v>0</v>
      </c>
      <c r="AC51" s="6">
        <v>0</v>
      </c>
      <c r="AD51" t="str" cm="1">
        <f t="array" ref="AD51">_xlfn.IFS(AB51=1, "starter", AC51=1, "legendary",R51&lt; 12, "weak",R51&lt; 17, "moderate", TRUE, "strong")</f>
        <v>strong</v>
      </c>
      <c r="AF51">
        <v>2</v>
      </c>
    </row>
    <row r="52" spans="1:32" x14ac:dyDescent="0.25">
      <c r="A52" s="1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25">
        <f t="shared" si="4"/>
        <v>7</v>
      </c>
      <c r="O52" s="25">
        <f t="shared" si="5"/>
        <v>4</v>
      </c>
      <c r="P52" s="25">
        <f t="shared" si="8"/>
        <v>7</v>
      </c>
      <c r="Q52" s="25">
        <f t="shared" si="0"/>
        <v>4</v>
      </c>
      <c r="R52" s="25">
        <f t="shared" si="7"/>
        <v>11</v>
      </c>
      <c r="S52" s="1" t="str">
        <f t="shared" si="1"/>
        <v>normal</v>
      </c>
      <c r="T52" s="1" t="s">
        <v>16</v>
      </c>
      <c r="U52" s="1" t="s">
        <v>9</v>
      </c>
      <c r="V52" s="1" t="s">
        <v>11</v>
      </c>
      <c r="W52" s="1" t="str">
        <f>B53</f>
        <v>Purugly</v>
      </c>
      <c r="X52">
        <f t="shared" si="2"/>
        <v>6</v>
      </c>
      <c r="Y52" t="str">
        <f t="shared" si="9"/>
        <v>Glameow</v>
      </c>
      <c r="Z52" s="2"/>
      <c r="AA52" t="s">
        <v>523</v>
      </c>
      <c r="AB52" s="6">
        <v>0</v>
      </c>
      <c r="AC52" s="6">
        <v>0</v>
      </c>
      <c r="AD52" t="str" cm="1">
        <f t="array" ref="AD52">_xlfn.IFS(AB52=1, "starter", AC52=1, "legendary",R52&lt; 12, "weak",R52&lt; 17, "moderate", TRUE, "strong")</f>
        <v>weak</v>
      </c>
      <c r="AF52">
        <v>1</v>
      </c>
    </row>
    <row r="53" spans="1:32" x14ac:dyDescent="0.25">
      <c r="A53" s="1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25">
        <f t="shared" si="4"/>
        <v>9</v>
      </c>
      <c r="O53" s="25">
        <f t="shared" si="5"/>
        <v>7</v>
      </c>
      <c r="P53" s="25">
        <f t="shared" si="8"/>
        <v>9</v>
      </c>
      <c r="Q53" s="25">
        <f t="shared" si="0"/>
        <v>7</v>
      </c>
      <c r="R53" s="25">
        <f t="shared" si="7"/>
        <v>16</v>
      </c>
      <c r="S53" s="1" t="str">
        <f t="shared" si="1"/>
        <v>normal</v>
      </c>
      <c r="T53" s="1" t="s">
        <v>16</v>
      </c>
      <c r="U53" s="1" t="s">
        <v>9</v>
      </c>
      <c r="V53" s="1" t="s">
        <v>11</v>
      </c>
      <c r="X53" t="str">
        <f t="shared" si="2"/>
        <v/>
      </c>
      <c r="Y53" t="str">
        <f t="shared" si="9"/>
        <v>Purugly</v>
      </c>
      <c r="Z53" s="2"/>
      <c r="AA53" t="s">
        <v>548</v>
      </c>
      <c r="AB53" s="6">
        <v>0</v>
      </c>
      <c r="AC53" s="6">
        <v>0</v>
      </c>
      <c r="AD53" t="str" cm="1">
        <f t="array" ref="AD53">_xlfn.IFS(AB53=1, "starter", AC53=1, "legendary",R53&lt; 12, "weak",R53&lt; 17, "moderate", TRUE, "strong")</f>
        <v>moderate</v>
      </c>
      <c r="AF53">
        <v>2</v>
      </c>
    </row>
    <row r="54" spans="1:32" x14ac:dyDescent="0.25">
      <c r="A54" s="1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25">
        <f t="shared" si="4"/>
        <v>5</v>
      </c>
      <c r="O54" s="25">
        <f t="shared" si="5"/>
        <v>5</v>
      </c>
      <c r="P54" s="25">
        <f t="shared" si="8"/>
        <v>5</v>
      </c>
      <c r="Q54" s="25">
        <f t="shared" si="0"/>
        <v>5</v>
      </c>
      <c r="R54" s="25">
        <f t="shared" si="7"/>
        <v>10</v>
      </c>
      <c r="S54" s="1" t="str">
        <f t="shared" si="1"/>
        <v>psychic</v>
      </c>
      <c r="T54" s="1" t="s">
        <v>8</v>
      </c>
      <c r="U54" s="1" t="s">
        <v>11</v>
      </c>
      <c r="V54" s="1" t="s">
        <v>42</v>
      </c>
      <c r="W54" s="1" t="str">
        <f>B55</f>
        <v>Chimecho</v>
      </c>
      <c r="X54">
        <f t="shared" si="2"/>
        <v>6</v>
      </c>
      <c r="Y54" t="str">
        <f t="shared" si="9"/>
        <v>Chingling</v>
      </c>
      <c r="Z54" s="2"/>
      <c r="AA54" t="s">
        <v>508</v>
      </c>
      <c r="AB54" s="6">
        <v>0</v>
      </c>
      <c r="AC54" s="6">
        <v>0</v>
      </c>
      <c r="AD54" t="str" cm="1">
        <f t="array" ref="AD54">_xlfn.IFS(AB54=1, "starter", AC54=1, "legendary",R54&lt; 12, "weak",R54&lt; 17, "moderate", TRUE, "strong")</f>
        <v>weak</v>
      </c>
      <c r="AF54">
        <v>1</v>
      </c>
    </row>
    <row r="55" spans="1:32" x14ac:dyDescent="0.25">
      <c r="A55" s="1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25">
        <f t="shared" si="4"/>
        <v>8</v>
      </c>
      <c r="O55" s="25">
        <f t="shared" si="5"/>
        <v>8</v>
      </c>
      <c r="P55" s="25">
        <f t="shared" si="8"/>
        <v>8</v>
      </c>
      <c r="Q55" s="25">
        <f t="shared" si="0"/>
        <v>8</v>
      </c>
      <c r="R55" s="25">
        <f t="shared" si="7"/>
        <v>16</v>
      </c>
      <c r="S55" s="1" t="str">
        <f t="shared" si="1"/>
        <v>psychic</v>
      </c>
      <c r="T55" s="1" t="s">
        <v>8</v>
      </c>
      <c r="U55" s="1" t="s">
        <v>11</v>
      </c>
      <c r="V55" s="1" t="s">
        <v>42</v>
      </c>
      <c r="X55" t="str">
        <f t="shared" si="2"/>
        <v/>
      </c>
      <c r="Y55" t="str">
        <f t="shared" si="9"/>
        <v>Chimecho</v>
      </c>
      <c r="Z55" s="2"/>
      <c r="AA55" t="s">
        <v>535</v>
      </c>
      <c r="AB55" s="6">
        <v>0</v>
      </c>
      <c r="AC55" s="6">
        <v>0</v>
      </c>
      <c r="AD55" t="str" cm="1">
        <f t="array" ref="AD55">_xlfn.IFS(AB55=1, "starter", AC55=1, "legendary",R55&lt; 12, "weak",R55&lt; 17, "moderate", TRUE, "strong")</f>
        <v>moderate</v>
      </c>
      <c r="AF55">
        <v>2</v>
      </c>
    </row>
    <row r="56" spans="1:32" x14ac:dyDescent="0.25">
      <c r="A56" s="1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25">
        <f t="shared" si="4"/>
        <v>7</v>
      </c>
      <c r="O56" s="25">
        <f t="shared" si="5"/>
        <v>5</v>
      </c>
      <c r="P56" s="25">
        <f t="shared" si="8"/>
        <v>7</v>
      </c>
      <c r="Q56" s="25">
        <f t="shared" si="0"/>
        <v>5</v>
      </c>
      <c r="R56" s="25">
        <f t="shared" si="7"/>
        <v>12</v>
      </c>
      <c r="S56" s="1" t="str">
        <f t="shared" si="1"/>
        <v>poison</v>
      </c>
      <c r="T56" s="1" t="str">
        <f>IF(D56 = 0, "", D56)</f>
        <v>dark</v>
      </c>
      <c r="U56" s="1" t="s">
        <v>4</v>
      </c>
      <c r="V56" s="1" t="s">
        <v>8</v>
      </c>
      <c r="W56" s="1" t="str">
        <f>B57</f>
        <v>Skuntank</v>
      </c>
      <c r="X56">
        <f t="shared" si="2"/>
        <v>6</v>
      </c>
      <c r="Y56" t="str">
        <f t="shared" si="9"/>
        <v>Stunky</v>
      </c>
      <c r="Z56" s="2"/>
      <c r="AA56" t="s">
        <v>503</v>
      </c>
      <c r="AB56" s="6">
        <v>0</v>
      </c>
      <c r="AC56" s="6">
        <v>0</v>
      </c>
      <c r="AD56" t="str" cm="1">
        <f t="array" ref="AD56">_xlfn.IFS(AB56=1, "starter", AC56=1, "legendary",R56&lt; 12, "weak",R56&lt; 17, "moderate", TRUE, "strong")</f>
        <v>moderate</v>
      </c>
      <c r="AF56">
        <v>1</v>
      </c>
    </row>
    <row r="57" spans="1:32" x14ac:dyDescent="0.25">
      <c r="A57" s="1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25">
        <f t="shared" si="4"/>
        <v>9</v>
      </c>
      <c r="O57" s="25">
        <f t="shared" si="5"/>
        <v>8</v>
      </c>
      <c r="P57" s="25">
        <f t="shared" si="8"/>
        <v>9</v>
      </c>
      <c r="Q57" s="25">
        <f t="shared" si="0"/>
        <v>8</v>
      </c>
      <c r="R57" s="25">
        <f t="shared" si="7"/>
        <v>17</v>
      </c>
      <c r="S57" s="1" t="str">
        <f t="shared" si="1"/>
        <v>poison</v>
      </c>
      <c r="T57" s="1" t="str">
        <f>IF(D57 = 0, "", D57)</f>
        <v>dark</v>
      </c>
      <c r="U57" s="1" t="s">
        <v>4</v>
      </c>
      <c r="V57" s="1" t="s">
        <v>8</v>
      </c>
      <c r="X57" t="str">
        <f t="shared" si="2"/>
        <v/>
      </c>
      <c r="Y57" t="str">
        <f t="shared" si="9"/>
        <v>Skuntank</v>
      </c>
      <c r="Z57" s="2"/>
      <c r="AA57" t="s">
        <v>518</v>
      </c>
      <c r="AB57" s="6">
        <v>0</v>
      </c>
      <c r="AC57" s="6">
        <v>0</v>
      </c>
      <c r="AD57" t="str" cm="1">
        <f t="array" ref="AD57">_xlfn.IFS(AB57=1, "starter", AC57=1, "legendary",R57&lt; 12, "weak",R57&lt; 17, "moderate", TRUE, "strong")</f>
        <v>strong</v>
      </c>
      <c r="AF57">
        <v>2</v>
      </c>
    </row>
    <row r="58" spans="1:32" x14ac:dyDescent="0.25">
      <c r="A58" s="1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25">
        <f t="shared" si="4"/>
        <v>2</v>
      </c>
      <c r="O58" s="25">
        <f t="shared" si="5"/>
        <v>7</v>
      </c>
      <c r="P58" s="25">
        <f t="shared" si="8"/>
        <v>2</v>
      </c>
      <c r="Q58" s="25">
        <f t="shared" si="0"/>
        <v>7</v>
      </c>
      <c r="R58" s="25">
        <f t="shared" si="7"/>
        <v>9</v>
      </c>
      <c r="S58" s="1" t="str">
        <f t="shared" si="1"/>
        <v>steel</v>
      </c>
      <c r="T58" s="1" t="str">
        <f>IF(D58 = 0, "", D58)</f>
        <v>psychic</v>
      </c>
      <c r="U58" s="1" t="s">
        <v>8</v>
      </c>
      <c r="V58" s="1" t="s">
        <v>13</v>
      </c>
      <c r="W58" s="1" t="str">
        <f>B59</f>
        <v>Bronzong</v>
      </c>
      <c r="X58">
        <f t="shared" si="2"/>
        <v>8</v>
      </c>
      <c r="Y58" t="str">
        <f t="shared" si="9"/>
        <v>Bronzor</v>
      </c>
      <c r="Z58" s="2"/>
      <c r="AA58" t="s">
        <v>508</v>
      </c>
      <c r="AB58" s="6">
        <v>0</v>
      </c>
      <c r="AC58" s="6">
        <v>0</v>
      </c>
      <c r="AD58" t="str" cm="1">
        <f t="array" ref="AD58">_xlfn.IFS(AB58=1, "starter", AC58=1, "legendary",R58&lt; 12, "weak",R58&lt; 17, "moderate", TRUE, "strong")</f>
        <v>weak</v>
      </c>
      <c r="AF58">
        <v>1</v>
      </c>
    </row>
    <row r="59" spans="1:32" x14ac:dyDescent="0.25">
      <c r="A59" s="1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25">
        <f t="shared" si="4"/>
        <v>7</v>
      </c>
      <c r="O59" s="25">
        <f t="shared" si="5"/>
        <v>10</v>
      </c>
      <c r="P59" s="25">
        <f t="shared" si="8"/>
        <v>7</v>
      </c>
      <c r="Q59" s="25">
        <f t="shared" si="0"/>
        <v>10</v>
      </c>
      <c r="R59" s="25">
        <f t="shared" si="7"/>
        <v>17</v>
      </c>
      <c r="S59" s="1" t="str">
        <f t="shared" si="1"/>
        <v>steel</v>
      </c>
      <c r="T59" s="1" t="str">
        <f>IF(D59 = 0, "", D59)</f>
        <v>psychic</v>
      </c>
      <c r="U59" s="1" t="s">
        <v>8</v>
      </c>
      <c r="V59" s="1" t="s">
        <v>13</v>
      </c>
      <c r="X59" t="str">
        <f t="shared" si="2"/>
        <v/>
      </c>
      <c r="Y59" t="str">
        <f t="shared" si="9"/>
        <v>Bronzong</v>
      </c>
      <c r="Z59" s="2"/>
      <c r="AA59" t="s">
        <v>586</v>
      </c>
      <c r="AB59" s="6">
        <v>0</v>
      </c>
      <c r="AC59" s="6">
        <v>0</v>
      </c>
      <c r="AD59" t="str" cm="1">
        <f t="array" ref="AD59">_xlfn.IFS(AB59=1, "starter", AC59=1, "legendary",R59&lt; 12, "weak",R59&lt; 17, "moderate", TRUE, "strong")</f>
        <v>strong</v>
      </c>
      <c r="AF59">
        <v>2</v>
      </c>
    </row>
    <row r="60" spans="1:32" x14ac:dyDescent="0.25">
      <c r="A60" s="1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25">
        <f t="shared" si="4"/>
        <v>5</v>
      </c>
      <c r="O60" s="25">
        <f t="shared" si="5"/>
        <v>6</v>
      </c>
      <c r="P60" s="25">
        <f t="shared" si="8"/>
        <v>5</v>
      </c>
      <c r="Q60" s="25">
        <f t="shared" si="0"/>
        <v>6</v>
      </c>
      <c r="R60" s="25">
        <f t="shared" si="7"/>
        <v>11</v>
      </c>
      <c r="S60" s="1" t="str">
        <f t="shared" si="1"/>
        <v>rock</v>
      </c>
      <c r="T60" s="1" t="s">
        <v>8</v>
      </c>
      <c r="U60" s="1" t="s">
        <v>22</v>
      </c>
      <c r="V60" s="1" t="s">
        <v>2</v>
      </c>
      <c r="W60" s="1" t="str">
        <f>B61</f>
        <v>Sudowoodo</v>
      </c>
      <c r="X60">
        <f t="shared" si="2"/>
        <v>4</v>
      </c>
      <c r="Y60" t="str">
        <f t="shared" si="9"/>
        <v>Bonsly</v>
      </c>
      <c r="Z60" s="2"/>
      <c r="AA60" t="s">
        <v>536</v>
      </c>
      <c r="AB60" s="6">
        <v>0</v>
      </c>
      <c r="AC60" s="6">
        <v>0</v>
      </c>
      <c r="AD60" t="str" cm="1">
        <f t="array" ref="AD60">_xlfn.IFS(AB60=1, "starter", AC60=1, "legendary",R60&lt; 12, "weak",R60&lt; 17, "moderate", TRUE, "strong")</f>
        <v>weak</v>
      </c>
      <c r="AF60">
        <v>1</v>
      </c>
    </row>
    <row r="61" spans="1:32" x14ac:dyDescent="0.25">
      <c r="A61" s="1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25">
        <f t="shared" si="4"/>
        <v>7</v>
      </c>
      <c r="O61" s="25">
        <f t="shared" si="5"/>
        <v>8</v>
      </c>
      <c r="P61" s="25">
        <f t="shared" si="8"/>
        <v>7</v>
      </c>
      <c r="Q61" s="25">
        <f t="shared" si="0"/>
        <v>8</v>
      </c>
      <c r="R61" s="25">
        <f t="shared" si="7"/>
        <v>15</v>
      </c>
      <c r="S61" s="1" t="str">
        <f t="shared" si="1"/>
        <v>rock</v>
      </c>
      <c r="T61" s="1" t="s">
        <v>8</v>
      </c>
      <c r="U61" s="1" t="s">
        <v>22</v>
      </c>
      <c r="V61" s="1" t="s">
        <v>2</v>
      </c>
      <c r="X61" t="str">
        <f t="shared" si="2"/>
        <v/>
      </c>
      <c r="Y61" t="str">
        <f t="shared" si="9"/>
        <v>Sudowoodo</v>
      </c>
      <c r="Z61" s="2"/>
      <c r="AA61" t="s">
        <v>511</v>
      </c>
      <c r="AB61" s="6">
        <v>0</v>
      </c>
      <c r="AC61" s="6">
        <v>0</v>
      </c>
      <c r="AD61" t="str" cm="1">
        <f t="array" ref="AD61">_xlfn.IFS(AB61=1, "starter", AC61=1, "legendary",R61&lt; 12, "weak",R61&lt; 17, "moderate", TRUE, "strong")</f>
        <v>moderate</v>
      </c>
      <c r="AF61">
        <v>2</v>
      </c>
    </row>
    <row r="62" spans="1:32" x14ac:dyDescent="0.25">
      <c r="A62" s="1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25">
        <f t="shared" si="4"/>
        <v>6</v>
      </c>
      <c r="O62" s="25">
        <f t="shared" si="5"/>
        <v>5</v>
      </c>
      <c r="P62" s="25">
        <f t="shared" si="8"/>
        <v>6</v>
      </c>
      <c r="Q62" s="25">
        <f t="shared" si="0"/>
        <v>5</v>
      </c>
      <c r="R62" s="25">
        <f t="shared" si="7"/>
        <v>11</v>
      </c>
      <c r="S62" s="1" t="str">
        <f t="shared" si="1"/>
        <v>psychic</v>
      </c>
      <c r="T62" s="1" t="str">
        <f>IF(D62 = 0, "", D62)</f>
        <v>fairy</v>
      </c>
      <c r="U62" s="1" t="s">
        <v>8</v>
      </c>
      <c r="V62" s="1" t="s">
        <v>14</v>
      </c>
      <c r="W62" s="1" t="str">
        <f>B63</f>
        <v>Mr. Mime</v>
      </c>
      <c r="X62">
        <f t="shared" si="2"/>
        <v>6</v>
      </c>
      <c r="Y62" t="str">
        <f t="shared" si="9"/>
        <v>Mime Jr.</v>
      </c>
      <c r="Z62" s="2"/>
      <c r="AA62" t="s">
        <v>536</v>
      </c>
      <c r="AB62" s="6">
        <v>0</v>
      </c>
      <c r="AC62" s="6">
        <v>0</v>
      </c>
      <c r="AD62" t="str" cm="1">
        <f t="array" ref="AD62">_xlfn.IFS(AB62=1, "starter", AC62=1, "legendary",R62&lt; 12, "weak",R62&lt; 17, "moderate", TRUE, "strong")</f>
        <v>weak</v>
      </c>
      <c r="AF62">
        <v>1</v>
      </c>
    </row>
    <row r="63" spans="1:32" x14ac:dyDescent="0.25">
      <c r="A63" s="1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25">
        <f t="shared" si="4"/>
        <v>9</v>
      </c>
      <c r="O63" s="25">
        <f t="shared" si="5"/>
        <v>7</v>
      </c>
      <c r="P63" s="25">
        <f t="shared" si="8"/>
        <v>9</v>
      </c>
      <c r="Q63" s="25">
        <f t="shared" si="0"/>
        <v>7</v>
      </c>
      <c r="R63" s="25">
        <f t="shared" si="7"/>
        <v>16</v>
      </c>
      <c r="S63" s="1" t="str">
        <f t="shared" si="1"/>
        <v>psychic</v>
      </c>
      <c r="T63" s="1" t="str">
        <f>IF(D63 = 0, "", D63)</f>
        <v>fairy</v>
      </c>
      <c r="U63" s="1" t="s">
        <v>8</v>
      </c>
      <c r="V63" s="1" t="s">
        <v>14</v>
      </c>
      <c r="X63" t="str">
        <f t="shared" si="2"/>
        <v/>
      </c>
      <c r="Y63" t="str">
        <f t="shared" si="9"/>
        <v>Mr. Mime</v>
      </c>
      <c r="Z63" s="2"/>
      <c r="AA63" t="s">
        <v>507</v>
      </c>
      <c r="AB63" s="6">
        <v>0</v>
      </c>
      <c r="AC63" s="6">
        <v>0</v>
      </c>
      <c r="AD63" t="str" cm="1">
        <f t="array" ref="AD63">_xlfn.IFS(AB63=1, "starter", AC63=1, "legendary",R63&lt; 12, "weak",R63&lt; 17, "moderate", TRUE, "strong")</f>
        <v>moderate</v>
      </c>
      <c r="AF63">
        <v>2</v>
      </c>
    </row>
    <row r="64" spans="1:32" x14ac:dyDescent="0.25">
      <c r="A64" s="1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25">
        <f t="shared" si="4"/>
        <v>2</v>
      </c>
      <c r="O64" s="25">
        <f t="shared" si="5"/>
        <v>6</v>
      </c>
      <c r="P64" s="25">
        <f t="shared" si="8"/>
        <v>2</v>
      </c>
      <c r="Q64" s="25">
        <f t="shared" si="0"/>
        <v>6</v>
      </c>
      <c r="R64" s="25">
        <f t="shared" si="7"/>
        <v>8</v>
      </c>
      <c r="S64" s="1" t="str">
        <f t="shared" si="1"/>
        <v>normal</v>
      </c>
      <c r="T64" s="1" t="s">
        <v>16</v>
      </c>
      <c r="U64" s="1" t="s">
        <v>3</v>
      </c>
      <c r="V64" s="1" t="s">
        <v>26</v>
      </c>
      <c r="W64" s="1" t="str">
        <f>B65</f>
        <v>Chansey</v>
      </c>
      <c r="X64">
        <f t="shared" si="2"/>
        <v>6</v>
      </c>
      <c r="Y64" t="str">
        <f t="shared" si="9"/>
        <v>Happiny</v>
      </c>
      <c r="Z64" s="2"/>
      <c r="AA64" t="s">
        <v>536</v>
      </c>
      <c r="AB64" s="6">
        <v>0</v>
      </c>
      <c r="AC64" s="6">
        <v>0</v>
      </c>
      <c r="AD64" t="str" cm="1">
        <f t="array" ref="AD64">_xlfn.IFS(AB64=1, "starter", AC64=1, "legendary",R64&lt; 12, "weak",R64&lt; 17, "moderate", TRUE, "strong")</f>
        <v>weak</v>
      </c>
      <c r="AF64">
        <v>1</v>
      </c>
    </row>
    <row r="65" spans="1:32" x14ac:dyDescent="0.25">
      <c r="A65" s="1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25">
        <f t="shared" si="4"/>
        <v>4</v>
      </c>
      <c r="O65" s="25">
        <f t="shared" si="5"/>
        <v>13</v>
      </c>
      <c r="P65" s="25">
        <f t="shared" si="8"/>
        <v>4</v>
      </c>
      <c r="Q65" s="25">
        <f>O65-2</f>
        <v>11</v>
      </c>
      <c r="R65" s="25">
        <f t="shared" si="7"/>
        <v>15</v>
      </c>
      <c r="S65" s="1" t="str">
        <f t="shared" si="1"/>
        <v>normal</v>
      </c>
      <c r="T65" s="1" t="s">
        <v>16</v>
      </c>
      <c r="U65" s="1" t="s">
        <v>3</v>
      </c>
      <c r="V65" s="1" t="s">
        <v>26</v>
      </c>
      <c r="W65" s="1" t="str">
        <f>B66</f>
        <v>Blissey</v>
      </c>
      <c r="X65">
        <f t="shared" si="2"/>
        <v>7</v>
      </c>
      <c r="Y65" t="str">
        <f t="shared" si="9"/>
        <v>Chansey</v>
      </c>
      <c r="Z65" s="2"/>
      <c r="AA65" t="s">
        <v>540</v>
      </c>
      <c r="AB65" s="6">
        <v>0</v>
      </c>
      <c r="AC65" s="6">
        <v>0</v>
      </c>
      <c r="AD65" t="str" cm="1">
        <f t="array" ref="AD65">_xlfn.IFS(AB65=1, "starter", AC65=1, "legendary",R65&lt; 12, "weak",R65&lt; 17, "moderate", TRUE, "strong")</f>
        <v>moderate</v>
      </c>
      <c r="AF65">
        <v>2</v>
      </c>
    </row>
    <row r="66" spans="1:32" x14ac:dyDescent="0.25">
      <c r="A66" s="1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25">
        <f t="shared" si="4"/>
        <v>6</v>
      </c>
      <c r="O66" s="25">
        <f t="shared" si="5"/>
        <v>15</v>
      </c>
      <c r="P66" s="25">
        <f t="shared" si="8"/>
        <v>6</v>
      </c>
      <c r="Q66" s="25">
        <f>O66-2</f>
        <v>13</v>
      </c>
      <c r="R66" s="25">
        <f t="shared" si="7"/>
        <v>19</v>
      </c>
      <c r="S66" s="1" t="str">
        <f t="shared" ref="S66:S129" si="10">C66</f>
        <v>normal</v>
      </c>
      <c r="T66" s="1" t="s">
        <v>16</v>
      </c>
      <c r="U66" s="1" t="s">
        <v>3</v>
      </c>
      <c r="V66" s="1" t="s">
        <v>26</v>
      </c>
      <c r="X66" t="str">
        <f t="shared" ref="X66:X129" si="11">IF(ISBLANK(W66), "", ROUND(( (R67-6)*(R67-7) - (R66-6)*(R66-7) )/15, 0) + 1)</f>
        <v/>
      </c>
      <c r="Y66" t="str">
        <f t="shared" si="9"/>
        <v>Blissey</v>
      </c>
      <c r="Z66" s="2"/>
      <c r="AA66" t="s">
        <v>639</v>
      </c>
      <c r="AB66" s="6">
        <v>0</v>
      </c>
      <c r="AC66" s="6">
        <v>0</v>
      </c>
      <c r="AD66" t="str" cm="1">
        <f t="array" ref="AD66">_xlfn.IFS(AB66=1, "starter", AC66=1, "legendary",R66&lt; 12, "weak",R66&lt; 17, "moderate", TRUE, "strong")</f>
        <v>strong</v>
      </c>
      <c r="AF66">
        <v>3</v>
      </c>
    </row>
    <row r="67" spans="1:32" x14ac:dyDescent="0.25">
      <c r="A67" s="1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25">
        <f t="shared" ref="N67:N130" si="12">ROUND((0.4*J67 + 0.5*MAX(F67,H67) + 0.1*MIN(F67,H67)) / 10, 0)</f>
        <v>9</v>
      </c>
      <c r="O67" s="25">
        <f t="shared" ref="O67:O130" si="13">ROUND((0.4*E67 + 0.3*G67 + 0.3*I67) / 10, 0)</f>
        <v>6</v>
      </c>
      <c r="P67" s="25">
        <f t="shared" ref="P67:P130" si="14">N67</f>
        <v>9</v>
      </c>
      <c r="Q67" s="25">
        <f t="shared" ref="Q67:Q130" si="15">O67</f>
        <v>6</v>
      </c>
      <c r="R67" s="25">
        <f t="shared" ref="R67:R130" si="16">SUM(P67,Q67)</f>
        <v>15</v>
      </c>
      <c r="S67" s="1" t="str">
        <f t="shared" si="10"/>
        <v>normal</v>
      </c>
      <c r="T67" s="1" t="str">
        <f>IF(D67 = 0, "", D67)</f>
        <v>flying</v>
      </c>
      <c r="U67" s="1" t="s">
        <v>4</v>
      </c>
      <c r="V67" s="1" t="s">
        <v>7</v>
      </c>
      <c r="X67" t="str">
        <f t="shared" si="11"/>
        <v/>
      </c>
      <c r="Y67" t="str">
        <f t="shared" si="9"/>
        <v>Chatot</v>
      </c>
      <c r="Z67" s="2"/>
      <c r="AA67" t="s">
        <v>541</v>
      </c>
      <c r="AB67" s="6">
        <v>0</v>
      </c>
      <c r="AC67" s="6">
        <v>0</v>
      </c>
      <c r="AD67" t="str" cm="1">
        <f t="array" ref="AD67">_xlfn.IFS(AB67=1, "starter", AC67=1, "legendary",R67&lt; 12, "weak",R67&lt; 17, "moderate", TRUE, "strong")</f>
        <v>moderate</v>
      </c>
      <c r="AF67">
        <v>1</v>
      </c>
    </row>
    <row r="68" spans="1:32" x14ac:dyDescent="0.25">
      <c r="A68" s="1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25">
        <f t="shared" si="12"/>
        <v>7</v>
      </c>
      <c r="O68" s="25">
        <f t="shared" si="13"/>
        <v>8</v>
      </c>
      <c r="P68" s="25">
        <f t="shared" si="14"/>
        <v>7</v>
      </c>
      <c r="Q68" s="25">
        <f t="shared" si="15"/>
        <v>8</v>
      </c>
      <c r="R68" s="25">
        <f t="shared" si="16"/>
        <v>15</v>
      </c>
      <c r="S68" s="1" t="str">
        <f t="shared" si="10"/>
        <v>ghost</v>
      </c>
      <c r="T68" s="1" t="str">
        <f>IF(D68 = 0, "", D68)</f>
        <v>dark</v>
      </c>
      <c r="U68" s="1" t="s">
        <v>4</v>
      </c>
      <c r="V68" s="1" t="s">
        <v>26</v>
      </c>
      <c r="X68" t="str">
        <f t="shared" si="11"/>
        <v/>
      </c>
      <c r="Y68" t="str">
        <f t="shared" si="9"/>
        <v>Spiritomb</v>
      </c>
      <c r="Z68" s="2"/>
      <c r="AA68" t="s">
        <v>684</v>
      </c>
      <c r="AB68" s="6">
        <v>0</v>
      </c>
      <c r="AC68" s="6">
        <v>1</v>
      </c>
      <c r="AD68" t="str" cm="1">
        <f t="array" ref="AD68">_xlfn.IFS(AB68=1, "starter", AC68=1, "legendary",R68&lt; 12, "weak",R68&lt; 17, "moderate", TRUE, "strong")</f>
        <v>legendary</v>
      </c>
      <c r="AF68">
        <v>1</v>
      </c>
    </row>
    <row r="69" spans="1:32" x14ac:dyDescent="0.25">
      <c r="A69" s="1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25">
        <f t="shared" si="12"/>
        <v>6</v>
      </c>
      <c r="O69" s="25">
        <f t="shared" si="13"/>
        <v>5</v>
      </c>
      <c r="P69" s="25">
        <f t="shared" si="14"/>
        <v>6</v>
      </c>
      <c r="Q69" s="25">
        <f t="shared" si="15"/>
        <v>5</v>
      </c>
      <c r="R69" s="25">
        <f t="shared" si="16"/>
        <v>11</v>
      </c>
      <c r="S69" s="1" t="str">
        <f t="shared" si="10"/>
        <v>dragon</v>
      </c>
      <c r="T69" s="1" t="str">
        <f>IF(D69 = 0, "", D69)</f>
        <v>ground</v>
      </c>
      <c r="U69" s="1" t="s">
        <v>9</v>
      </c>
      <c r="V69" s="1" t="s">
        <v>4</v>
      </c>
      <c r="W69" s="1" t="str">
        <f>B70</f>
        <v>Gabite</v>
      </c>
      <c r="X69">
        <f t="shared" si="11"/>
        <v>3</v>
      </c>
      <c r="Y69" t="str">
        <f t="shared" si="9"/>
        <v>Gible</v>
      </c>
      <c r="Z69" s="2"/>
      <c r="AA69" t="s">
        <v>544</v>
      </c>
      <c r="AB69" s="6">
        <v>0</v>
      </c>
      <c r="AC69" s="6">
        <v>0</v>
      </c>
      <c r="AD69" t="str" cm="1">
        <f t="array" ref="AD69">_xlfn.IFS(AB69=1, "starter", AC69=1, "legendary",R69&lt; 12, "weak",R69&lt; 17, "moderate", TRUE, "strong")</f>
        <v>weak</v>
      </c>
      <c r="AF69">
        <v>1</v>
      </c>
    </row>
    <row r="70" spans="1:32" x14ac:dyDescent="0.25">
      <c r="A70" s="1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25">
        <f t="shared" si="12"/>
        <v>8</v>
      </c>
      <c r="O70" s="25">
        <f t="shared" si="13"/>
        <v>6</v>
      </c>
      <c r="P70" s="25">
        <f t="shared" si="14"/>
        <v>8</v>
      </c>
      <c r="Q70" s="25">
        <f t="shared" si="15"/>
        <v>6</v>
      </c>
      <c r="R70" s="25">
        <f t="shared" si="16"/>
        <v>14</v>
      </c>
      <c r="S70" s="1" t="str">
        <f t="shared" si="10"/>
        <v>dragon</v>
      </c>
      <c r="T70" s="1" t="str">
        <f>IF(D70 = 0, "", D70)</f>
        <v>ground</v>
      </c>
      <c r="U70" s="1" t="s">
        <v>9</v>
      </c>
      <c r="V70" s="1" t="s">
        <v>4</v>
      </c>
      <c r="W70" s="1" t="str">
        <f>B71</f>
        <v>Garchomp</v>
      </c>
      <c r="X70">
        <f t="shared" si="11"/>
        <v>11</v>
      </c>
      <c r="Y70" t="str">
        <f t="shared" si="9"/>
        <v>Gabite</v>
      </c>
      <c r="Z70" s="2"/>
      <c r="AA70" t="s">
        <v>642</v>
      </c>
      <c r="AB70" s="6">
        <v>0</v>
      </c>
      <c r="AC70" s="6">
        <v>0</v>
      </c>
      <c r="AD70" t="str" cm="1">
        <f t="array" ref="AD70">_xlfn.IFS(AB70=1, "starter", AC70=1, "legendary",R70&lt; 12, "weak",R70&lt; 17, "moderate", TRUE, "strong")</f>
        <v>moderate</v>
      </c>
      <c r="AF70">
        <v>2</v>
      </c>
    </row>
    <row r="71" spans="1:32" x14ac:dyDescent="0.25">
      <c r="A71" s="1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25">
        <f t="shared" si="12"/>
        <v>11</v>
      </c>
      <c r="O71" s="25">
        <f t="shared" si="13"/>
        <v>10</v>
      </c>
      <c r="P71" s="25">
        <f t="shared" si="14"/>
        <v>11</v>
      </c>
      <c r="Q71" s="25">
        <f t="shared" si="15"/>
        <v>10</v>
      </c>
      <c r="R71" s="25">
        <f t="shared" si="16"/>
        <v>21</v>
      </c>
      <c r="S71" s="1" t="str">
        <f t="shared" si="10"/>
        <v>dragon</v>
      </c>
      <c r="T71" s="1" t="str">
        <f>IF(D71 = 0, "", D71)</f>
        <v>ground</v>
      </c>
      <c r="U71" s="1" t="s">
        <v>9</v>
      </c>
      <c r="V71" s="1" t="s">
        <v>4</v>
      </c>
      <c r="X71" t="str">
        <f t="shared" si="11"/>
        <v/>
      </c>
      <c r="Y71" t="str">
        <f t="shared" si="9"/>
        <v>Garchomp</v>
      </c>
      <c r="Z71" s="2"/>
      <c r="AA71" t="s">
        <v>644</v>
      </c>
      <c r="AB71" s="6">
        <v>0</v>
      </c>
      <c r="AC71" s="6">
        <v>0</v>
      </c>
      <c r="AD71" t="str" cm="1">
        <f t="array" ref="AD71">_xlfn.IFS(AB71=1, "starter", AC71=1, "legendary",R71&lt; 12, "weak",R71&lt; 17, "moderate", TRUE, "strong")</f>
        <v>strong</v>
      </c>
      <c r="AF71">
        <v>3</v>
      </c>
    </row>
    <row r="72" spans="1:32" x14ac:dyDescent="0.25">
      <c r="A72" s="1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25">
        <f t="shared" si="12"/>
        <v>5</v>
      </c>
      <c r="O72" s="25">
        <f t="shared" si="13"/>
        <v>9</v>
      </c>
      <c r="P72" s="25">
        <f t="shared" si="14"/>
        <v>5</v>
      </c>
      <c r="Q72" s="25">
        <f t="shared" si="15"/>
        <v>9</v>
      </c>
      <c r="R72" s="25">
        <f t="shared" si="16"/>
        <v>14</v>
      </c>
      <c r="S72" s="1" t="str">
        <f t="shared" si="10"/>
        <v>normal</v>
      </c>
      <c r="T72" s="1" t="s">
        <v>39</v>
      </c>
      <c r="U72" s="1" t="s">
        <v>13</v>
      </c>
      <c r="V72" s="1" t="s">
        <v>22</v>
      </c>
      <c r="W72" s="1" t="str">
        <f>B73</f>
        <v>Snorlax</v>
      </c>
      <c r="X72">
        <f t="shared" si="11"/>
        <v>8</v>
      </c>
      <c r="Y72" t="str">
        <f t="shared" si="9"/>
        <v>Munchlax</v>
      </c>
      <c r="Z72" s="2"/>
      <c r="AA72" t="s">
        <v>543</v>
      </c>
      <c r="AB72" s="6">
        <v>0</v>
      </c>
      <c r="AC72" s="6">
        <v>0</v>
      </c>
      <c r="AD72" t="str" cm="1">
        <f t="array" ref="AD72">_xlfn.IFS(AB72=1, "starter", AC72=1, "legendary",R72&lt; 12, "weak",R72&lt; 17, "moderate", TRUE, "strong")</f>
        <v>moderate</v>
      </c>
      <c r="AF72">
        <v>1</v>
      </c>
    </row>
    <row r="73" spans="1:32" x14ac:dyDescent="0.25">
      <c r="A73" s="1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25">
        <f t="shared" si="12"/>
        <v>7</v>
      </c>
      <c r="O73" s="25">
        <f t="shared" si="13"/>
        <v>12</v>
      </c>
      <c r="P73" s="25">
        <f t="shared" si="14"/>
        <v>7</v>
      </c>
      <c r="Q73" s="25">
        <f t="shared" si="15"/>
        <v>12</v>
      </c>
      <c r="R73" s="25">
        <f t="shared" si="16"/>
        <v>19</v>
      </c>
      <c r="S73" s="1" t="str">
        <f t="shared" si="10"/>
        <v>normal</v>
      </c>
      <c r="T73" s="1" t="s">
        <v>39</v>
      </c>
      <c r="U73" s="1" t="s">
        <v>13</v>
      </c>
      <c r="V73" s="1" t="s">
        <v>22</v>
      </c>
      <c r="X73" t="str">
        <f t="shared" si="11"/>
        <v/>
      </c>
      <c r="Y73" t="str">
        <f t="shared" si="9"/>
        <v>Snorlax</v>
      </c>
      <c r="Z73" s="2"/>
      <c r="AA73" t="s">
        <v>586</v>
      </c>
      <c r="AB73" s="6">
        <v>0</v>
      </c>
      <c r="AC73" s="6">
        <v>0</v>
      </c>
      <c r="AD73" t="str" cm="1">
        <f t="array" ref="AD73">_xlfn.IFS(AB73=1, "starter", AC73=1, "legendary",R73&lt; 12, "weak",R73&lt; 17, "moderate", TRUE, "strong")</f>
        <v>strong</v>
      </c>
      <c r="AF73">
        <v>2</v>
      </c>
    </row>
    <row r="74" spans="1:32" x14ac:dyDescent="0.25">
      <c r="A74" s="1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25">
        <f t="shared" si="12"/>
        <v>6</v>
      </c>
      <c r="O74" s="25">
        <f t="shared" si="13"/>
        <v>4</v>
      </c>
      <c r="P74" s="25">
        <f t="shared" si="14"/>
        <v>6</v>
      </c>
      <c r="Q74" s="25">
        <f t="shared" si="15"/>
        <v>4</v>
      </c>
      <c r="R74" s="25">
        <f t="shared" si="16"/>
        <v>10</v>
      </c>
      <c r="S74" s="1" t="str">
        <f t="shared" si="10"/>
        <v>fighting</v>
      </c>
      <c r="T74" s="1" t="s">
        <v>39</v>
      </c>
      <c r="U74" s="1" t="s">
        <v>8</v>
      </c>
      <c r="V74" s="1" t="s">
        <v>26</v>
      </c>
      <c r="W74" s="1" t="str">
        <f>B75</f>
        <v>Lucario</v>
      </c>
      <c r="X74">
        <f t="shared" si="11"/>
        <v>8</v>
      </c>
      <c r="Y74" t="str">
        <f t="shared" ref="Y74:Y105" si="17">B74</f>
        <v>Riolu</v>
      </c>
      <c r="Z74" s="2"/>
      <c r="AA74" t="s">
        <v>670</v>
      </c>
      <c r="AB74" s="6">
        <v>0</v>
      </c>
      <c r="AC74" s="6">
        <v>0</v>
      </c>
      <c r="AD74" t="str" cm="1">
        <f t="array" ref="AD74">_xlfn.IFS(AB74=1, "starter", AC74=1, "legendary",R74&lt; 12, "weak",R74&lt; 17, "moderate", TRUE, "strong")</f>
        <v>weak</v>
      </c>
      <c r="AF74">
        <v>1</v>
      </c>
    </row>
    <row r="75" spans="1:32" x14ac:dyDescent="0.25">
      <c r="A75" s="1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25">
        <f t="shared" si="12"/>
        <v>10</v>
      </c>
      <c r="O75" s="25">
        <f t="shared" si="13"/>
        <v>7</v>
      </c>
      <c r="P75" s="25">
        <f t="shared" si="14"/>
        <v>10</v>
      </c>
      <c r="Q75" s="25">
        <f t="shared" si="15"/>
        <v>7</v>
      </c>
      <c r="R75" s="25">
        <f t="shared" si="16"/>
        <v>17</v>
      </c>
      <c r="S75" s="1" t="str">
        <f t="shared" si="10"/>
        <v>fighting</v>
      </c>
      <c r="T75" s="1" t="str">
        <f>IF(D75 = 0, "", D75)</f>
        <v>steel</v>
      </c>
      <c r="U75" s="1" t="s">
        <v>8</v>
      </c>
      <c r="V75" s="1" t="s">
        <v>26</v>
      </c>
      <c r="X75" t="str">
        <f t="shared" si="11"/>
        <v/>
      </c>
      <c r="Y75" t="str">
        <f t="shared" si="17"/>
        <v>Lucario</v>
      </c>
      <c r="Z75" s="2"/>
      <c r="AA75" t="s">
        <v>501</v>
      </c>
      <c r="AB75" s="6">
        <v>0</v>
      </c>
      <c r="AC75" s="6">
        <v>0</v>
      </c>
      <c r="AD75" t="str" cm="1">
        <f t="array" ref="AD75">_xlfn.IFS(AB75=1, "starter", AC75=1, "legendary",R75&lt; 12, "weak",R75&lt; 17, "moderate", TRUE, "strong")</f>
        <v>strong</v>
      </c>
      <c r="AF75">
        <v>2</v>
      </c>
    </row>
    <row r="76" spans="1:32" x14ac:dyDescent="0.25">
      <c r="A76" s="1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25">
        <f t="shared" si="12"/>
        <v>5</v>
      </c>
      <c r="O76" s="25">
        <f t="shared" si="13"/>
        <v>6</v>
      </c>
      <c r="P76" s="25">
        <f t="shared" si="14"/>
        <v>5</v>
      </c>
      <c r="Q76" s="25">
        <f t="shared" si="15"/>
        <v>6</v>
      </c>
      <c r="R76" s="25">
        <f t="shared" si="16"/>
        <v>11</v>
      </c>
      <c r="S76" s="1" t="str">
        <f t="shared" si="10"/>
        <v>ground</v>
      </c>
      <c r="T76" s="3" t="s">
        <v>8</v>
      </c>
      <c r="U76" s="1" t="s">
        <v>14</v>
      </c>
      <c r="V76" s="1" t="s">
        <v>9</v>
      </c>
      <c r="W76" s="1" t="str">
        <f>B77</f>
        <v>Hippowdon</v>
      </c>
      <c r="X76">
        <f t="shared" si="11"/>
        <v>8</v>
      </c>
      <c r="Y76" t="str">
        <f t="shared" si="17"/>
        <v>Hippopotas</v>
      </c>
      <c r="Z76" s="2"/>
      <c r="AA76" t="s">
        <v>542</v>
      </c>
      <c r="AB76" s="6">
        <v>0</v>
      </c>
      <c r="AC76" s="6">
        <v>0</v>
      </c>
      <c r="AD76" t="str" cm="1">
        <f t="array" ref="AD76">_xlfn.IFS(AB76=1, "starter", AC76=1, "legendary",R76&lt; 12, "weak",R76&lt; 17, "moderate", TRUE, "strong")</f>
        <v>weak</v>
      </c>
      <c r="AF76">
        <v>1</v>
      </c>
    </row>
    <row r="77" spans="1:32" x14ac:dyDescent="0.25">
      <c r="A77" s="1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25">
        <f t="shared" si="12"/>
        <v>8</v>
      </c>
      <c r="O77" s="25">
        <f t="shared" si="13"/>
        <v>10</v>
      </c>
      <c r="P77" s="25">
        <f t="shared" si="14"/>
        <v>8</v>
      </c>
      <c r="Q77" s="25">
        <f t="shared" si="15"/>
        <v>10</v>
      </c>
      <c r="R77" s="25">
        <f t="shared" si="16"/>
        <v>18</v>
      </c>
      <c r="S77" s="1" t="str">
        <f t="shared" si="10"/>
        <v>ground</v>
      </c>
      <c r="T77" s="1" t="s">
        <v>8</v>
      </c>
      <c r="U77" s="1" t="s">
        <v>14</v>
      </c>
      <c r="V77" s="1" t="s">
        <v>9</v>
      </c>
      <c r="X77" t="str">
        <f t="shared" si="11"/>
        <v/>
      </c>
      <c r="Y77" t="str">
        <f t="shared" si="17"/>
        <v>Hippowdon</v>
      </c>
      <c r="Z77" s="2"/>
      <c r="AA77" t="s">
        <v>492</v>
      </c>
      <c r="AB77" s="6">
        <v>0</v>
      </c>
      <c r="AC77" s="6">
        <v>0</v>
      </c>
      <c r="AD77" t="str" cm="1">
        <f t="array" ref="AD77">_xlfn.IFS(AB77=1, "starter", AC77=1, "legendary",R77&lt; 12, "weak",R77&lt; 17, "moderate", TRUE, "strong")</f>
        <v>strong</v>
      </c>
      <c r="AF77">
        <v>2</v>
      </c>
    </row>
    <row r="78" spans="1:32" x14ac:dyDescent="0.25">
      <c r="A78" s="1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25">
        <f t="shared" si="12"/>
        <v>5</v>
      </c>
      <c r="O78" s="25">
        <f t="shared" si="13"/>
        <v>6</v>
      </c>
      <c r="P78" s="25">
        <f t="shared" si="14"/>
        <v>5</v>
      </c>
      <c r="Q78" s="25">
        <f t="shared" si="15"/>
        <v>6</v>
      </c>
      <c r="R78" s="25">
        <f t="shared" si="16"/>
        <v>11</v>
      </c>
      <c r="S78" s="1" t="str">
        <f t="shared" si="10"/>
        <v>poison</v>
      </c>
      <c r="T78" s="1" t="str">
        <f>IF(D78 = 0, "", D78)</f>
        <v>bug</v>
      </c>
      <c r="U78" s="1" t="s">
        <v>9</v>
      </c>
      <c r="V78" s="1" t="s">
        <v>13</v>
      </c>
      <c r="W78" s="1" t="str">
        <f>B79</f>
        <v>Drapion</v>
      </c>
      <c r="X78">
        <f t="shared" si="11"/>
        <v>7</v>
      </c>
      <c r="Y78" t="str">
        <f t="shared" si="17"/>
        <v>Skorupi</v>
      </c>
      <c r="Z78" s="2"/>
      <c r="AA78" t="s">
        <v>544</v>
      </c>
      <c r="AB78" s="6">
        <v>0</v>
      </c>
      <c r="AC78" s="6">
        <v>0</v>
      </c>
      <c r="AD78" t="str" cm="1">
        <f t="array" ref="AD78">_xlfn.IFS(AB78=1, "starter", AC78=1, "legendary",R78&lt; 12, "weak",R78&lt; 17, "moderate", TRUE, "strong")</f>
        <v>weak</v>
      </c>
      <c r="AF78">
        <v>1</v>
      </c>
    </row>
    <row r="79" spans="1:32" x14ac:dyDescent="0.25">
      <c r="A79" s="1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25">
        <f t="shared" si="12"/>
        <v>9</v>
      </c>
      <c r="O79" s="25">
        <f t="shared" si="13"/>
        <v>8</v>
      </c>
      <c r="P79" s="25">
        <f t="shared" si="14"/>
        <v>9</v>
      </c>
      <c r="Q79" s="25">
        <f t="shared" si="15"/>
        <v>8</v>
      </c>
      <c r="R79" s="25">
        <f t="shared" si="16"/>
        <v>17</v>
      </c>
      <c r="S79" s="1" t="str">
        <f t="shared" si="10"/>
        <v>poison</v>
      </c>
      <c r="T79" s="1" t="str">
        <f>IF(D79 = 0, "", D79)</f>
        <v>dark</v>
      </c>
      <c r="U79" s="1" t="s">
        <v>7</v>
      </c>
      <c r="V79" s="1" t="s">
        <v>13</v>
      </c>
      <c r="X79" t="str">
        <f t="shared" si="11"/>
        <v/>
      </c>
      <c r="Y79" t="str">
        <f t="shared" si="17"/>
        <v>Drapion</v>
      </c>
      <c r="Z79" s="2"/>
      <c r="AA79" t="s">
        <v>468</v>
      </c>
      <c r="AB79" s="6">
        <v>0</v>
      </c>
      <c r="AC79" s="6">
        <v>0</v>
      </c>
      <c r="AD79" t="str" cm="1">
        <f t="array" ref="AD79">_xlfn.IFS(AB79=1, "starter", AC79=1, "legendary",R79&lt; 12, "weak",R79&lt; 17, "moderate", TRUE, "strong")</f>
        <v>strong</v>
      </c>
      <c r="AF79">
        <v>2</v>
      </c>
    </row>
    <row r="80" spans="1:32" x14ac:dyDescent="0.25">
      <c r="A80" s="1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25">
        <f t="shared" si="12"/>
        <v>6</v>
      </c>
      <c r="O80" s="25">
        <f t="shared" si="13"/>
        <v>4</v>
      </c>
      <c r="P80" s="25">
        <f t="shared" si="14"/>
        <v>6</v>
      </c>
      <c r="Q80" s="25">
        <f t="shared" si="15"/>
        <v>4</v>
      </c>
      <c r="R80" s="25">
        <f t="shared" si="16"/>
        <v>10</v>
      </c>
      <c r="S80" s="1" t="str">
        <f t="shared" si="10"/>
        <v>poison</v>
      </c>
      <c r="T80" s="1" t="str">
        <f>IF(D80 = 0, "", D80)</f>
        <v>fighting</v>
      </c>
      <c r="U80" s="1" t="s">
        <v>9</v>
      </c>
      <c r="V80" s="1" t="s">
        <v>13</v>
      </c>
      <c r="W80" s="1" t="str">
        <f>B81</f>
        <v>Toxicroak</v>
      </c>
      <c r="X80">
        <f t="shared" si="11"/>
        <v>8</v>
      </c>
      <c r="Y80" t="str">
        <f t="shared" si="17"/>
        <v>Croagunk</v>
      </c>
      <c r="Z80" s="2"/>
      <c r="AA80" t="s">
        <v>545</v>
      </c>
      <c r="AB80" s="6">
        <v>0</v>
      </c>
      <c r="AC80" s="6">
        <v>0</v>
      </c>
      <c r="AD80" t="str" cm="1">
        <f t="array" ref="AD80">_xlfn.IFS(AB80=1, "starter", AC80=1, "legendary",R80&lt; 12, "weak",R80&lt; 17, "moderate", TRUE, "strong")</f>
        <v>weak</v>
      </c>
      <c r="AF80">
        <v>1</v>
      </c>
    </row>
    <row r="81" spans="1:32" x14ac:dyDescent="0.25">
      <c r="A81" s="1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25">
        <f t="shared" si="12"/>
        <v>10</v>
      </c>
      <c r="O81" s="25">
        <f t="shared" si="13"/>
        <v>7</v>
      </c>
      <c r="P81" s="25">
        <f t="shared" si="14"/>
        <v>10</v>
      </c>
      <c r="Q81" s="25">
        <f t="shared" si="15"/>
        <v>7</v>
      </c>
      <c r="R81" s="25">
        <f t="shared" si="16"/>
        <v>17</v>
      </c>
      <c r="S81" s="1" t="str">
        <f t="shared" si="10"/>
        <v>poison</v>
      </c>
      <c r="T81" s="1" t="str">
        <f>IF(D81 = 0, "", D81)</f>
        <v>fighting</v>
      </c>
      <c r="U81" s="1" t="s">
        <v>9</v>
      </c>
      <c r="V81" s="1" t="s">
        <v>13</v>
      </c>
      <c r="X81" t="str">
        <f t="shared" si="11"/>
        <v/>
      </c>
      <c r="Y81" t="str">
        <f t="shared" si="17"/>
        <v>Toxicroak</v>
      </c>
      <c r="Z81" s="2"/>
      <c r="AA81" t="s">
        <v>504</v>
      </c>
      <c r="AB81" s="6">
        <v>0</v>
      </c>
      <c r="AC81" s="6">
        <v>0</v>
      </c>
      <c r="AD81" t="str" cm="1">
        <f t="array" ref="AD81">_xlfn.IFS(AB81=1, "starter", AC81=1, "legendary",R81&lt; 12, "weak",R81&lt; 17, "moderate", TRUE, "strong")</f>
        <v>strong</v>
      </c>
      <c r="AF81">
        <v>2</v>
      </c>
    </row>
    <row r="82" spans="1:32" x14ac:dyDescent="0.25">
      <c r="A82" s="1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25">
        <f t="shared" si="12"/>
        <v>8</v>
      </c>
      <c r="O82" s="25">
        <f t="shared" si="13"/>
        <v>7</v>
      </c>
      <c r="P82" s="25">
        <f t="shared" si="14"/>
        <v>8</v>
      </c>
      <c r="Q82" s="25">
        <f t="shared" si="15"/>
        <v>7</v>
      </c>
      <c r="R82" s="25">
        <f t="shared" si="16"/>
        <v>15</v>
      </c>
      <c r="S82" s="1" t="str">
        <f t="shared" si="10"/>
        <v>grass</v>
      </c>
      <c r="T82" s="3" t="s">
        <v>9</v>
      </c>
      <c r="U82" s="1" t="s">
        <v>8</v>
      </c>
      <c r="V82" s="1" t="s">
        <v>3</v>
      </c>
      <c r="X82" t="str">
        <f t="shared" si="11"/>
        <v/>
      </c>
      <c r="Y82" t="str">
        <f t="shared" si="17"/>
        <v>Carnivine</v>
      </c>
      <c r="Z82" s="2"/>
      <c r="AA82" t="s">
        <v>497</v>
      </c>
      <c r="AB82" s="6">
        <v>0</v>
      </c>
      <c r="AC82" s="6">
        <v>0</v>
      </c>
      <c r="AD82" t="str" cm="1">
        <f t="array" ref="AD82">_xlfn.IFS(AB82=1, "starter", AC82=1, "legendary",R82&lt; 12, "weak",R82&lt; 17, "moderate", TRUE, "strong")</f>
        <v>moderate</v>
      </c>
      <c r="AF82">
        <v>1</v>
      </c>
    </row>
    <row r="83" spans="1:32" x14ac:dyDescent="0.25">
      <c r="A83" s="1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25">
        <f t="shared" si="12"/>
        <v>6</v>
      </c>
      <c r="O83" s="25">
        <f t="shared" si="13"/>
        <v>5</v>
      </c>
      <c r="P83" s="25">
        <f t="shared" si="14"/>
        <v>6</v>
      </c>
      <c r="Q83" s="25">
        <f t="shared" si="15"/>
        <v>5</v>
      </c>
      <c r="R83" s="25">
        <f t="shared" si="16"/>
        <v>11</v>
      </c>
      <c r="S83" s="1" t="str">
        <f t="shared" si="10"/>
        <v>water</v>
      </c>
      <c r="T83" s="1" t="s">
        <v>7</v>
      </c>
      <c r="U83" s="1" t="s">
        <v>5</v>
      </c>
      <c r="V83" s="1" t="s">
        <v>14</v>
      </c>
      <c r="W83" s="1" t="str">
        <f>B84</f>
        <v>Lumineon</v>
      </c>
      <c r="X83">
        <f t="shared" si="11"/>
        <v>6</v>
      </c>
      <c r="Y83" t="str">
        <f t="shared" si="17"/>
        <v>Finneon</v>
      </c>
      <c r="Z83" s="2"/>
      <c r="AA83" t="s">
        <v>489</v>
      </c>
      <c r="AB83" s="6">
        <v>0</v>
      </c>
      <c r="AC83" s="6">
        <v>0</v>
      </c>
      <c r="AD83" t="str" cm="1">
        <f t="array" ref="AD83">_xlfn.IFS(AB83=1, "starter", AC83=1, "legendary",R83&lt; 12, "weak",R83&lt; 17, "moderate", TRUE, "strong")</f>
        <v>weak</v>
      </c>
      <c r="AF83">
        <v>1</v>
      </c>
    </row>
    <row r="84" spans="1:32" x14ac:dyDescent="0.25">
      <c r="A84" s="1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25">
        <f t="shared" si="12"/>
        <v>8</v>
      </c>
      <c r="O84" s="25">
        <f t="shared" si="13"/>
        <v>8</v>
      </c>
      <c r="P84" s="25">
        <f t="shared" si="14"/>
        <v>8</v>
      </c>
      <c r="Q84" s="25">
        <f t="shared" si="15"/>
        <v>8</v>
      </c>
      <c r="R84" s="25">
        <f t="shared" si="16"/>
        <v>16</v>
      </c>
      <c r="S84" s="1" t="str">
        <f t="shared" si="10"/>
        <v>water</v>
      </c>
      <c r="T84" s="1" t="s">
        <v>7</v>
      </c>
      <c r="U84" s="1" t="s">
        <v>5</v>
      </c>
      <c r="V84" s="1" t="s">
        <v>14</v>
      </c>
      <c r="X84" t="str">
        <f t="shared" si="11"/>
        <v/>
      </c>
      <c r="Y84" t="str">
        <f t="shared" si="17"/>
        <v>Lumineon</v>
      </c>
      <c r="Z84" s="2"/>
      <c r="AA84" t="s">
        <v>563</v>
      </c>
      <c r="AB84" s="6">
        <v>0</v>
      </c>
      <c r="AC84" s="6">
        <v>0</v>
      </c>
      <c r="AD84" t="str" cm="1">
        <f t="array" ref="AD84">_xlfn.IFS(AB84=1, "starter", AC84=1, "legendary",R84&lt; 12, "weak",R84&lt; 17, "moderate", TRUE, "strong")</f>
        <v>moderate</v>
      </c>
      <c r="AF84">
        <v>2</v>
      </c>
    </row>
    <row r="85" spans="1:32" x14ac:dyDescent="0.25">
      <c r="A85" s="1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25">
        <f t="shared" si="12"/>
        <v>5</v>
      </c>
      <c r="O85" s="25">
        <f t="shared" si="13"/>
        <v>7</v>
      </c>
      <c r="P85" s="25">
        <f t="shared" si="14"/>
        <v>5</v>
      </c>
      <c r="Q85" s="25">
        <f t="shared" si="15"/>
        <v>7</v>
      </c>
      <c r="R85" s="25">
        <f t="shared" si="16"/>
        <v>12</v>
      </c>
      <c r="S85" s="1" t="str">
        <f t="shared" si="10"/>
        <v>water</v>
      </c>
      <c r="T85" s="1" t="str">
        <f>IF(D85 = 0, "", D85)</f>
        <v>flying</v>
      </c>
      <c r="U85" s="1" t="s">
        <v>14</v>
      </c>
      <c r="V85" s="1" t="s">
        <v>13</v>
      </c>
      <c r="W85" s="1" t="str">
        <f>B86</f>
        <v>Mantine</v>
      </c>
      <c r="X85">
        <f t="shared" si="11"/>
        <v>6</v>
      </c>
      <c r="Y85" t="str">
        <f t="shared" si="17"/>
        <v>Mantyke</v>
      </c>
      <c r="Z85" s="2"/>
      <c r="AA85" t="s">
        <v>506</v>
      </c>
      <c r="AB85" s="6">
        <v>0</v>
      </c>
      <c r="AC85" s="6">
        <v>0</v>
      </c>
      <c r="AD85" t="str" cm="1">
        <f t="array" ref="AD85">_xlfn.IFS(AB85=1, "starter", AC85=1, "legendary",R85&lt; 12, "weak",R85&lt; 17, "moderate", TRUE, "strong")</f>
        <v>moderate</v>
      </c>
      <c r="AF85">
        <v>1</v>
      </c>
    </row>
    <row r="86" spans="1:32" x14ac:dyDescent="0.25">
      <c r="A86" s="1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25">
        <f t="shared" si="12"/>
        <v>7</v>
      </c>
      <c r="O86" s="25">
        <f t="shared" si="13"/>
        <v>10</v>
      </c>
      <c r="P86" s="25">
        <f t="shared" si="14"/>
        <v>7</v>
      </c>
      <c r="Q86" s="25">
        <f t="shared" si="15"/>
        <v>10</v>
      </c>
      <c r="R86" s="25">
        <f t="shared" si="16"/>
        <v>17</v>
      </c>
      <c r="S86" s="1" t="str">
        <f t="shared" si="10"/>
        <v>water</v>
      </c>
      <c r="T86" s="1" t="str">
        <f>IF(D86 = 0, "", D86)</f>
        <v>flying</v>
      </c>
      <c r="U86" s="1" t="s">
        <v>14</v>
      </c>
      <c r="V86" s="1" t="s">
        <v>13</v>
      </c>
      <c r="X86" t="str">
        <f t="shared" si="11"/>
        <v/>
      </c>
      <c r="Y86" t="str">
        <f t="shared" si="17"/>
        <v>Mantine</v>
      </c>
      <c r="Z86" s="2"/>
      <c r="AA86" t="s">
        <v>634</v>
      </c>
      <c r="AB86" s="6">
        <v>0</v>
      </c>
      <c r="AC86" s="6">
        <v>0</v>
      </c>
      <c r="AD86" t="str" cm="1">
        <f t="array" ref="AD86">_xlfn.IFS(AB86=1, "starter", AC86=1, "legendary",R86&lt; 12, "weak",R86&lt; 17, "moderate", TRUE, "strong")</f>
        <v>strong</v>
      </c>
      <c r="AF86">
        <v>2</v>
      </c>
    </row>
    <row r="87" spans="1:32" x14ac:dyDescent="0.25">
      <c r="A87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25">
        <f t="shared" si="12"/>
        <v>7</v>
      </c>
      <c r="O87" s="25">
        <f t="shared" si="13"/>
        <v>4</v>
      </c>
      <c r="P87" s="25">
        <f t="shared" si="14"/>
        <v>7</v>
      </c>
      <c r="Q87" s="25">
        <f t="shared" si="15"/>
        <v>4</v>
      </c>
      <c r="R87" s="25">
        <f t="shared" si="16"/>
        <v>11</v>
      </c>
      <c r="S87" s="1" t="str">
        <f t="shared" si="10"/>
        <v>water</v>
      </c>
      <c r="T87" s="1" t="s">
        <v>14</v>
      </c>
      <c r="U87" s="1" t="s">
        <v>4</v>
      </c>
      <c r="V87" s="44" t="s">
        <v>3</v>
      </c>
      <c r="W87" s="1" t="str">
        <f>B88</f>
        <v>Octillery</v>
      </c>
      <c r="X87">
        <f t="shared" si="11"/>
        <v>6</v>
      </c>
      <c r="Y87" t="str">
        <f t="shared" si="17"/>
        <v>Remoraid</v>
      </c>
      <c r="Z87"/>
      <c r="AA87" t="s">
        <v>717</v>
      </c>
      <c r="AB87" s="6">
        <v>0</v>
      </c>
      <c r="AC87" s="6">
        <v>0</v>
      </c>
      <c r="AD87" t="str" cm="1">
        <f t="array" ref="AD87">_xlfn.IFS(AB87=1, "starter", AC87=1, "legendary",R87&lt; 12, "weak",R87&lt; 17, "moderate", TRUE, "strong")</f>
        <v>weak</v>
      </c>
      <c r="AF87">
        <v>1</v>
      </c>
    </row>
    <row r="88" spans="1:32" x14ac:dyDescent="0.25">
      <c r="A88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25">
        <f t="shared" si="12"/>
        <v>8</v>
      </c>
      <c r="O88" s="25">
        <f t="shared" si="13"/>
        <v>8</v>
      </c>
      <c r="P88" s="25">
        <f t="shared" si="14"/>
        <v>8</v>
      </c>
      <c r="Q88" s="25">
        <f t="shared" si="15"/>
        <v>8</v>
      </c>
      <c r="R88" s="25">
        <f t="shared" si="16"/>
        <v>16</v>
      </c>
      <c r="S88" s="1" t="str">
        <f t="shared" si="10"/>
        <v>water</v>
      </c>
      <c r="T88" s="44" t="s">
        <v>14</v>
      </c>
      <c r="U88" s="1" t="s">
        <v>4</v>
      </c>
      <c r="V88" s="44" t="s">
        <v>3</v>
      </c>
      <c r="W88"/>
      <c r="X88" t="str">
        <f t="shared" si="11"/>
        <v/>
      </c>
      <c r="Y88" t="str">
        <f t="shared" si="17"/>
        <v>Octillery</v>
      </c>
      <c r="Z88"/>
      <c r="AA88" t="s">
        <v>546</v>
      </c>
      <c r="AB88" s="6">
        <v>0</v>
      </c>
      <c r="AC88" s="6">
        <v>0</v>
      </c>
      <c r="AD88" t="str" cm="1">
        <f t="array" ref="AD88">_xlfn.IFS(AB88=1, "starter", AC88=1, "legendary",R88&lt; 12, "weak",R88&lt; 17, "moderate", TRUE, "strong")</f>
        <v>moderate</v>
      </c>
      <c r="AF88">
        <v>2</v>
      </c>
    </row>
    <row r="89" spans="1:32" x14ac:dyDescent="0.25">
      <c r="A89" s="1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25">
        <f t="shared" si="12"/>
        <v>5</v>
      </c>
      <c r="O89" s="25">
        <f t="shared" si="13"/>
        <v>6</v>
      </c>
      <c r="P89" s="25">
        <f t="shared" si="14"/>
        <v>5</v>
      </c>
      <c r="Q89" s="25">
        <f t="shared" si="15"/>
        <v>6</v>
      </c>
      <c r="R89" s="25">
        <f t="shared" si="16"/>
        <v>11</v>
      </c>
      <c r="S89" s="1" t="str">
        <f t="shared" si="10"/>
        <v>grass</v>
      </c>
      <c r="T89" s="1" t="str">
        <f t="shared" ref="T89:T95" si="18">IF(D89 = 0, "", D89)</f>
        <v>ice</v>
      </c>
      <c r="U89" s="1" t="s">
        <v>13</v>
      </c>
      <c r="V89" s="1" t="s">
        <v>33</v>
      </c>
      <c r="W89" s="1" t="str">
        <f>B90</f>
        <v>Abomasnow</v>
      </c>
      <c r="X89">
        <f t="shared" si="11"/>
        <v>6</v>
      </c>
      <c r="Y89" t="str">
        <f t="shared" si="17"/>
        <v>Snover</v>
      </c>
      <c r="Z89" s="2"/>
      <c r="AA89" t="s">
        <v>500</v>
      </c>
      <c r="AB89" s="6">
        <v>0</v>
      </c>
      <c r="AC89" s="6">
        <v>0</v>
      </c>
      <c r="AD89" t="str" cm="1">
        <f t="array" ref="AD89">_xlfn.IFS(AB89=1, "starter", AC89=1, "legendary",R89&lt; 12, "weak",R89&lt; 17, "moderate", TRUE, "strong")</f>
        <v>weak</v>
      </c>
      <c r="AF89">
        <v>1</v>
      </c>
    </row>
    <row r="90" spans="1:32" x14ac:dyDescent="0.25">
      <c r="A90" s="1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25">
        <f t="shared" si="12"/>
        <v>8</v>
      </c>
      <c r="O90" s="25">
        <f t="shared" si="13"/>
        <v>8</v>
      </c>
      <c r="P90" s="25">
        <f t="shared" si="14"/>
        <v>8</v>
      </c>
      <c r="Q90" s="25">
        <f t="shared" si="15"/>
        <v>8</v>
      </c>
      <c r="R90" s="25">
        <f t="shared" si="16"/>
        <v>16</v>
      </c>
      <c r="S90" s="1" t="str">
        <f t="shared" si="10"/>
        <v>grass</v>
      </c>
      <c r="T90" s="1" t="str">
        <f t="shared" si="18"/>
        <v>ice</v>
      </c>
      <c r="U90" s="1" t="s">
        <v>13</v>
      </c>
      <c r="V90" s="1" t="s">
        <v>33</v>
      </c>
      <c r="X90" t="str">
        <f t="shared" si="11"/>
        <v/>
      </c>
      <c r="Y90" t="str">
        <f t="shared" si="17"/>
        <v>Abomasnow</v>
      </c>
      <c r="Z90" s="2"/>
      <c r="AA90" t="s">
        <v>547</v>
      </c>
      <c r="AB90" s="6">
        <v>0</v>
      </c>
      <c r="AC90" s="6">
        <v>0</v>
      </c>
      <c r="AD90" t="str" cm="1">
        <f t="array" ref="AD90">_xlfn.IFS(AB90=1, "starter", AC90=1, "legendary",R90&lt; 12, "weak",R90&lt; 17, "moderate", TRUE, "strong")</f>
        <v>moderate</v>
      </c>
      <c r="AF90">
        <v>2</v>
      </c>
    </row>
    <row r="91" spans="1:32" x14ac:dyDescent="0.25">
      <c r="A91" s="1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25">
        <f t="shared" si="12"/>
        <v>10</v>
      </c>
      <c r="O91" s="25">
        <f t="shared" si="13"/>
        <v>6</v>
      </c>
      <c r="P91" s="25">
        <f t="shared" si="14"/>
        <v>10</v>
      </c>
      <c r="Q91" s="25">
        <f t="shared" si="15"/>
        <v>6</v>
      </c>
      <c r="R91" s="25">
        <f t="shared" si="16"/>
        <v>16</v>
      </c>
      <c r="S91" s="1" t="str">
        <f t="shared" si="10"/>
        <v>dark</v>
      </c>
      <c r="T91" s="1" t="str">
        <f t="shared" si="18"/>
        <v>ice</v>
      </c>
      <c r="U91" s="1" t="s">
        <v>8</v>
      </c>
      <c r="V91" s="1" t="s">
        <v>22</v>
      </c>
      <c r="W91" s="1" t="str">
        <f>B92</f>
        <v>Weavile</v>
      </c>
      <c r="X91">
        <f t="shared" si="11"/>
        <v>4</v>
      </c>
      <c r="Y91" t="str">
        <f t="shared" si="17"/>
        <v>Sneasel</v>
      </c>
      <c r="Z91" s="2"/>
      <c r="AA91" t="s">
        <v>548</v>
      </c>
      <c r="AB91" s="6">
        <v>0</v>
      </c>
      <c r="AC91" s="6">
        <v>0</v>
      </c>
      <c r="AD91" t="str" cm="1">
        <f t="array" ref="AD91">_xlfn.IFS(AB91=1, "starter", AC91=1, "legendary",R91&lt; 12, "weak",R91&lt; 17, "moderate", TRUE, "strong")</f>
        <v>moderate</v>
      </c>
      <c r="AF91">
        <v>1</v>
      </c>
    </row>
    <row r="92" spans="1:32" x14ac:dyDescent="0.25">
      <c r="A92" s="1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25">
        <f t="shared" si="12"/>
        <v>11</v>
      </c>
      <c r="O92" s="25">
        <f t="shared" si="13"/>
        <v>7</v>
      </c>
      <c r="P92" s="25">
        <f t="shared" si="14"/>
        <v>11</v>
      </c>
      <c r="Q92" s="25">
        <f t="shared" si="15"/>
        <v>7</v>
      </c>
      <c r="R92" s="25">
        <f t="shared" si="16"/>
        <v>18</v>
      </c>
      <c r="S92" s="1" t="str">
        <f t="shared" si="10"/>
        <v>dark</v>
      </c>
      <c r="T92" s="1" t="str">
        <f t="shared" si="18"/>
        <v>ice</v>
      </c>
      <c r="U92" s="1" t="s">
        <v>8</v>
      </c>
      <c r="V92" s="1" t="s">
        <v>22</v>
      </c>
      <c r="X92" t="str">
        <f t="shared" si="11"/>
        <v/>
      </c>
      <c r="Y92" t="str">
        <f t="shared" si="17"/>
        <v>Weavile</v>
      </c>
      <c r="Z92" s="2"/>
      <c r="AA92" t="s">
        <v>675</v>
      </c>
      <c r="AB92" s="6">
        <v>0</v>
      </c>
      <c r="AC92" s="6">
        <v>0</v>
      </c>
      <c r="AD92" t="str" cm="1">
        <f t="array" ref="AD92">_xlfn.IFS(AB92=1, "starter", AC92=1, "legendary",R92&lt; 12, "weak",R92&lt; 17, "moderate", TRUE, "strong")</f>
        <v>strong</v>
      </c>
      <c r="AF92">
        <v>2</v>
      </c>
    </row>
    <row r="93" spans="1:32" x14ac:dyDescent="0.25">
      <c r="A93" s="1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25">
        <f t="shared" si="12"/>
        <v>7</v>
      </c>
      <c r="O93" s="25">
        <f t="shared" si="13"/>
        <v>5</v>
      </c>
      <c r="P93" s="25">
        <f t="shared" si="14"/>
        <v>7</v>
      </c>
      <c r="Q93" s="25">
        <f t="shared" si="15"/>
        <v>5</v>
      </c>
      <c r="R93" s="25">
        <f t="shared" si="16"/>
        <v>12</v>
      </c>
      <c r="S93" s="1" t="str">
        <f t="shared" si="10"/>
        <v>electric</v>
      </c>
      <c r="T93" s="1" t="str">
        <f t="shared" si="18"/>
        <v>steel</v>
      </c>
      <c r="U93" s="1" t="s">
        <v>8</v>
      </c>
      <c r="V93" s="1" t="s">
        <v>22</v>
      </c>
      <c r="W93" s="1" t="str">
        <f>B94</f>
        <v>Magneton</v>
      </c>
      <c r="X93">
        <f t="shared" si="11"/>
        <v>5</v>
      </c>
      <c r="Y93" t="str">
        <f t="shared" si="17"/>
        <v>Magnemite</v>
      </c>
      <c r="Z93" s="2"/>
      <c r="AA93" t="s">
        <v>603</v>
      </c>
      <c r="AB93" s="6">
        <v>1</v>
      </c>
      <c r="AC93" s="6">
        <v>0</v>
      </c>
      <c r="AD93" t="str" cm="1">
        <f t="array" ref="AD93">_xlfn.IFS(AB93=1, "starter", AC93=1, "legendary",R93&lt; 12, "weak",R93&lt; 17, "moderate", TRUE, "strong")</f>
        <v>starter</v>
      </c>
      <c r="AF93">
        <v>1</v>
      </c>
    </row>
    <row r="94" spans="1:32" x14ac:dyDescent="0.25">
      <c r="A94" s="1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25">
        <f t="shared" si="12"/>
        <v>9</v>
      </c>
      <c r="O94" s="25">
        <f t="shared" si="13"/>
        <v>7</v>
      </c>
      <c r="P94" s="25">
        <f t="shared" si="14"/>
        <v>9</v>
      </c>
      <c r="Q94" s="25">
        <f t="shared" si="15"/>
        <v>7</v>
      </c>
      <c r="R94" s="25">
        <f t="shared" si="16"/>
        <v>16</v>
      </c>
      <c r="S94" s="1" t="str">
        <f t="shared" si="10"/>
        <v>electric</v>
      </c>
      <c r="T94" s="1" t="str">
        <f t="shared" si="18"/>
        <v>steel</v>
      </c>
      <c r="U94" s="1" t="s">
        <v>8</v>
      </c>
      <c r="V94" s="1" t="s">
        <v>22</v>
      </c>
      <c r="W94" s="1" t="str">
        <f>B95</f>
        <v>Magnezone</v>
      </c>
      <c r="X94">
        <f t="shared" si="11"/>
        <v>5</v>
      </c>
      <c r="Y94" t="str">
        <f t="shared" si="17"/>
        <v>Magneton</v>
      </c>
      <c r="Z94" s="2"/>
      <c r="AA94" t="s">
        <v>549</v>
      </c>
      <c r="AB94" s="6">
        <v>0</v>
      </c>
      <c r="AC94" s="6">
        <v>0</v>
      </c>
      <c r="AD94" t="str" cm="1">
        <f t="array" ref="AD94">_xlfn.IFS(AB94=1, "starter", AC94=1, "legendary",R94&lt; 12, "weak",R94&lt; 17, "moderate", TRUE, "strong")</f>
        <v>moderate</v>
      </c>
      <c r="AF94">
        <v>2</v>
      </c>
    </row>
    <row r="95" spans="1:32" x14ac:dyDescent="0.25">
      <c r="A95" s="1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25">
        <f t="shared" si="12"/>
        <v>10</v>
      </c>
      <c r="O95" s="25">
        <f t="shared" si="13"/>
        <v>9</v>
      </c>
      <c r="P95" s="25">
        <f t="shared" si="14"/>
        <v>10</v>
      </c>
      <c r="Q95" s="25">
        <f t="shared" si="15"/>
        <v>9</v>
      </c>
      <c r="R95" s="25">
        <f t="shared" si="16"/>
        <v>19</v>
      </c>
      <c r="S95" s="1" t="str">
        <f t="shared" si="10"/>
        <v>electric</v>
      </c>
      <c r="T95" s="1" t="str">
        <f t="shared" si="18"/>
        <v>steel</v>
      </c>
      <c r="U95" s="1" t="s">
        <v>8</v>
      </c>
      <c r="V95" s="1" t="s">
        <v>22</v>
      </c>
      <c r="X95" t="str">
        <f t="shared" si="11"/>
        <v/>
      </c>
      <c r="Y95" t="str">
        <f t="shared" si="17"/>
        <v>Magnezone</v>
      </c>
      <c r="Z95" s="2"/>
      <c r="AA95" t="s">
        <v>521</v>
      </c>
      <c r="AB95" s="6">
        <v>0</v>
      </c>
      <c r="AC95" s="6">
        <v>0</v>
      </c>
      <c r="AD95" t="str" cm="1">
        <f t="array" ref="AD95">_xlfn.IFS(AB95=1, "starter", AC95=1, "legendary",R95&lt; 12, "weak",R95&lt; 17, "moderate", TRUE, "strong")</f>
        <v>strong</v>
      </c>
      <c r="AF95">
        <v>3</v>
      </c>
    </row>
    <row r="96" spans="1:32" x14ac:dyDescent="0.25">
      <c r="A96" s="1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25">
        <f t="shared" si="12"/>
        <v>5</v>
      </c>
      <c r="O96" s="25">
        <f t="shared" si="13"/>
        <v>8</v>
      </c>
      <c r="P96" s="25">
        <f t="shared" si="14"/>
        <v>5</v>
      </c>
      <c r="Q96" s="25">
        <f t="shared" si="15"/>
        <v>8</v>
      </c>
      <c r="R96" s="25">
        <f t="shared" si="16"/>
        <v>13</v>
      </c>
      <c r="S96" s="1" t="str">
        <f t="shared" si="10"/>
        <v>normal</v>
      </c>
      <c r="T96" s="1" t="s">
        <v>33</v>
      </c>
      <c r="U96" s="1" t="s">
        <v>4</v>
      </c>
      <c r="V96" s="1" t="s">
        <v>14</v>
      </c>
      <c r="W96" s="1" t="str">
        <f>B97</f>
        <v>Lickilicky</v>
      </c>
      <c r="X96">
        <f t="shared" si="11"/>
        <v>6</v>
      </c>
      <c r="Y96" t="str">
        <f t="shared" si="17"/>
        <v>Lickitung</v>
      </c>
      <c r="Z96" s="2"/>
      <c r="AA96" t="s">
        <v>550</v>
      </c>
      <c r="AB96" s="6">
        <v>0</v>
      </c>
      <c r="AC96" s="6">
        <v>0</v>
      </c>
      <c r="AD96" t="str" cm="1">
        <f t="array" ref="AD96">_xlfn.IFS(AB96=1, "starter", AC96=1, "legendary",R96&lt; 12, "weak",R96&lt; 17, "moderate", TRUE, "strong")</f>
        <v>moderate</v>
      </c>
      <c r="AF96">
        <v>1</v>
      </c>
    </row>
    <row r="97" spans="1:32" ht="14.25" customHeight="1" x14ac:dyDescent="0.25">
      <c r="A97" s="1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25">
        <f t="shared" si="12"/>
        <v>7</v>
      </c>
      <c r="O97" s="25">
        <f t="shared" si="13"/>
        <v>10</v>
      </c>
      <c r="P97" s="25">
        <f t="shared" si="14"/>
        <v>7</v>
      </c>
      <c r="Q97" s="25">
        <f t="shared" si="15"/>
        <v>10</v>
      </c>
      <c r="R97" s="25">
        <f t="shared" si="16"/>
        <v>17</v>
      </c>
      <c r="S97" s="1" t="str">
        <f t="shared" si="10"/>
        <v>normal</v>
      </c>
      <c r="T97" s="1" t="s">
        <v>33</v>
      </c>
      <c r="U97" s="1" t="s">
        <v>4</v>
      </c>
      <c r="V97" s="1" t="s">
        <v>14</v>
      </c>
      <c r="X97" t="str">
        <f t="shared" si="11"/>
        <v/>
      </c>
      <c r="Y97" t="str">
        <f t="shared" si="17"/>
        <v>Lickilicky</v>
      </c>
      <c r="Z97" s="2"/>
      <c r="AA97" t="s">
        <v>533</v>
      </c>
      <c r="AB97" s="6">
        <v>0</v>
      </c>
      <c r="AC97" s="6">
        <v>0</v>
      </c>
      <c r="AD97" t="str" cm="1">
        <f t="array" ref="AD97">_xlfn.IFS(AB97=1, "starter", AC97=1, "legendary",R97&lt; 12, "weak",R97&lt; 17, "moderate", TRUE, "strong")</f>
        <v>strong</v>
      </c>
      <c r="AF97">
        <v>2</v>
      </c>
    </row>
    <row r="98" spans="1:32" x14ac:dyDescent="0.25">
      <c r="A98" s="1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25">
        <f t="shared" si="12"/>
        <v>6</v>
      </c>
      <c r="O98" s="25">
        <f t="shared" si="13"/>
        <v>7</v>
      </c>
      <c r="P98" s="25">
        <f t="shared" si="14"/>
        <v>6</v>
      </c>
      <c r="Q98" s="25">
        <f t="shared" si="15"/>
        <v>7</v>
      </c>
      <c r="R98" s="25">
        <f t="shared" si="16"/>
        <v>13</v>
      </c>
      <c r="S98" s="1" t="str">
        <f t="shared" si="10"/>
        <v>ground</v>
      </c>
      <c r="T98" s="1" t="str">
        <f>IF(D98 = 0, "", D98)</f>
        <v>rock</v>
      </c>
      <c r="U98" s="1" t="s">
        <v>7</v>
      </c>
      <c r="V98" s="1" t="s">
        <v>22</v>
      </c>
      <c r="W98" s="1" t="str">
        <f>B99</f>
        <v>Rhydon</v>
      </c>
      <c r="X98">
        <f t="shared" si="11"/>
        <v>7</v>
      </c>
      <c r="Y98" t="str">
        <f t="shared" si="17"/>
        <v>Rhyhorn</v>
      </c>
      <c r="Z98" s="2"/>
      <c r="AA98" t="s">
        <v>513</v>
      </c>
      <c r="AB98" s="6">
        <v>0</v>
      </c>
      <c r="AC98" s="6">
        <v>0</v>
      </c>
      <c r="AD98" t="str" cm="1">
        <f t="array" ref="AD98">_xlfn.IFS(AB98=1, "starter", AC98=1, "legendary",R98&lt; 12, "weak",R98&lt; 17, "moderate", TRUE, "strong")</f>
        <v>moderate</v>
      </c>
      <c r="AF98">
        <v>1</v>
      </c>
    </row>
    <row r="99" spans="1:32" x14ac:dyDescent="0.25">
      <c r="A99" s="1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25">
        <f t="shared" si="12"/>
        <v>9</v>
      </c>
      <c r="O99" s="25">
        <f t="shared" si="13"/>
        <v>9</v>
      </c>
      <c r="P99" s="25">
        <f t="shared" si="14"/>
        <v>9</v>
      </c>
      <c r="Q99" s="25">
        <f t="shared" si="15"/>
        <v>9</v>
      </c>
      <c r="R99" s="25">
        <f t="shared" si="16"/>
        <v>18</v>
      </c>
      <c r="S99" s="1" t="str">
        <f t="shared" si="10"/>
        <v>ground</v>
      </c>
      <c r="T99" s="1" t="str">
        <f>IF(D99 = 0, "", D99)</f>
        <v>rock</v>
      </c>
      <c r="U99" s="1" t="s">
        <v>7</v>
      </c>
      <c r="V99" s="1" t="s">
        <v>22</v>
      </c>
      <c r="W99" s="1" t="str">
        <f>B100</f>
        <v>Rhyperior</v>
      </c>
      <c r="X99">
        <f t="shared" si="11"/>
        <v>3</v>
      </c>
      <c r="Y99" t="str">
        <f t="shared" si="17"/>
        <v>Rhydon</v>
      </c>
      <c r="Z99" s="2"/>
      <c r="AA99" t="s">
        <v>492</v>
      </c>
      <c r="AB99" s="6">
        <v>0</v>
      </c>
      <c r="AC99" s="6">
        <v>0</v>
      </c>
      <c r="AD99" t="str" cm="1">
        <f t="array" ref="AD99">_xlfn.IFS(AB99=1, "starter", AC99=1, "legendary",R99&lt; 12, "weak",R99&lt; 17, "moderate", TRUE, "strong")</f>
        <v>strong</v>
      </c>
      <c r="AF99">
        <v>2</v>
      </c>
    </row>
    <row r="100" spans="1:32" x14ac:dyDescent="0.25">
      <c r="A100" s="1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25">
        <f t="shared" si="12"/>
        <v>9</v>
      </c>
      <c r="O100" s="25">
        <f t="shared" si="13"/>
        <v>10</v>
      </c>
      <c r="P100" s="25">
        <f t="shared" si="14"/>
        <v>9</v>
      </c>
      <c r="Q100" s="25">
        <f t="shared" si="15"/>
        <v>10</v>
      </c>
      <c r="R100" s="25">
        <f t="shared" si="16"/>
        <v>19</v>
      </c>
      <c r="S100" s="1" t="str">
        <f t="shared" si="10"/>
        <v>ground</v>
      </c>
      <c r="T100" s="1" t="str">
        <f>IF(D100 = 0, "", D100)</f>
        <v>rock</v>
      </c>
      <c r="U100" s="1" t="s">
        <v>7</v>
      </c>
      <c r="V100" s="1" t="s">
        <v>22</v>
      </c>
      <c r="X100" t="str">
        <f t="shared" si="11"/>
        <v/>
      </c>
      <c r="Y100" t="str">
        <f t="shared" si="17"/>
        <v>Rhyperior</v>
      </c>
      <c r="Z100" s="2"/>
      <c r="AA100" t="s">
        <v>512</v>
      </c>
      <c r="AB100" s="6">
        <v>0</v>
      </c>
      <c r="AC100" s="6">
        <v>0</v>
      </c>
      <c r="AD100" t="str" cm="1">
        <f t="array" ref="AD100">_xlfn.IFS(AB100=1, "starter", AC100=1, "legendary",R100&lt; 12, "weak",R100&lt; 17, "moderate", TRUE, "strong")</f>
        <v>strong</v>
      </c>
      <c r="AF100">
        <v>3</v>
      </c>
    </row>
    <row r="101" spans="1:32" x14ac:dyDescent="0.25">
      <c r="A101" s="1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25">
        <f t="shared" si="12"/>
        <v>8</v>
      </c>
      <c r="O101" s="25">
        <f t="shared" si="13"/>
        <v>7</v>
      </c>
      <c r="P101" s="25">
        <f t="shared" si="14"/>
        <v>8</v>
      </c>
      <c r="Q101" s="25">
        <f t="shared" si="15"/>
        <v>7</v>
      </c>
      <c r="R101" s="25">
        <f t="shared" si="16"/>
        <v>15</v>
      </c>
      <c r="S101" s="1" t="str">
        <f t="shared" si="10"/>
        <v>grass</v>
      </c>
      <c r="T101" s="3" t="s">
        <v>33</v>
      </c>
      <c r="U101" s="1" t="s">
        <v>3</v>
      </c>
      <c r="V101" s="1" t="s">
        <v>13</v>
      </c>
      <c r="W101" s="1" t="str">
        <f>B102</f>
        <v>Tangrowth</v>
      </c>
      <c r="X101">
        <f t="shared" si="11"/>
        <v>5</v>
      </c>
      <c r="Y101" t="str">
        <f t="shared" si="17"/>
        <v>Tangela</v>
      </c>
      <c r="Z101" s="2"/>
      <c r="AA101" t="s">
        <v>551</v>
      </c>
      <c r="AB101" s="6">
        <v>0</v>
      </c>
      <c r="AC101" s="6">
        <v>0</v>
      </c>
      <c r="AD101" t="str" cm="1">
        <f t="array" ref="AD101">_xlfn.IFS(AB101=1, "starter", AC101=1, "legendary",R101&lt; 12, "weak",R101&lt; 17, "moderate", TRUE, "strong")</f>
        <v>moderate</v>
      </c>
      <c r="AF101">
        <v>1</v>
      </c>
    </row>
    <row r="102" spans="1:32" x14ac:dyDescent="0.25">
      <c r="A102" s="1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25">
        <f t="shared" si="12"/>
        <v>9</v>
      </c>
      <c r="O102" s="25">
        <f t="shared" si="13"/>
        <v>9</v>
      </c>
      <c r="P102" s="25">
        <f t="shared" si="14"/>
        <v>9</v>
      </c>
      <c r="Q102" s="25">
        <f t="shared" si="15"/>
        <v>9</v>
      </c>
      <c r="R102" s="25">
        <f t="shared" si="16"/>
        <v>18</v>
      </c>
      <c r="S102" s="1" t="str">
        <f t="shared" si="10"/>
        <v>grass</v>
      </c>
      <c r="T102" s="3" t="s">
        <v>33</v>
      </c>
      <c r="U102" s="1" t="s">
        <v>3</v>
      </c>
      <c r="V102" s="1" t="s">
        <v>13</v>
      </c>
      <c r="X102" t="str">
        <f t="shared" si="11"/>
        <v/>
      </c>
      <c r="Y102" t="str">
        <f t="shared" si="17"/>
        <v>Tangrowth</v>
      </c>
      <c r="Z102" s="2"/>
      <c r="AA102" t="s">
        <v>496</v>
      </c>
      <c r="AB102" s="6">
        <v>0</v>
      </c>
      <c r="AC102" s="6">
        <v>0</v>
      </c>
      <c r="AD102" t="str" cm="1">
        <f t="array" ref="AD102">_xlfn.IFS(AB102=1, "starter", AC102=1, "legendary",R102&lt; 12, "weak",R102&lt; 17, "moderate", TRUE, "strong")</f>
        <v>strong</v>
      </c>
      <c r="AF102">
        <v>2</v>
      </c>
    </row>
    <row r="103" spans="1:32" x14ac:dyDescent="0.25">
      <c r="A103" s="1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25">
        <f t="shared" si="12"/>
        <v>8</v>
      </c>
      <c r="O103" s="25">
        <f t="shared" si="13"/>
        <v>5</v>
      </c>
      <c r="P103" s="25">
        <f t="shared" si="14"/>
        <v>8</v>
      </c>
      <c r="Q103" s="25">
        <f t="shared" si="15"/>
        <v>5</v>
      </c>
      <c r="R103" s="25">
        <f t="shared" si="16"/>
        <v>13</v>
      </c>
      <c r="S103" s="1" t="str">
        <f t="shared" si="10"/>
        <v>electric</v>
      </c>
      <c r="T103" s="1" t="s">
        <v>22</v>
      </c>
      <c r="U103" s="1" t="s">
        <v>8</v>
      </c>
      <c r="V103" s="1" t="s">
        <v>4</v>
      </c>
      <c r="W103" s="1" t="str">
        <f>B104</f>
        <v>Electabuzz</v>
      </c>
      <c r="X103">
        <f t="shared" si="11"/>
        <v>6</v>
      </c>
      <c r="Y103" t="str">
        <f t="shared" si="17"/>
        <v>Elekid</v>
      </c>
      <c r="Z103" s="2"/>
      <c r="AA103" t="s">
        <v>603</v>
      </c>
      <c r="AB103" s="6">
        <v>0</v>
      </c>
      <c r="AC103" s="6">
        <v>0</v>
      </c>
      <c r="AD103" t="str" cm="1">
        <f t="array" ref="AD103">_xlfn.IFS(AB103=1, "starter", AC103=1, "legendary",R103&lt; 12, "weak",R103&lt; 17, "moderate", TRUE, "strong")</f>
        <v>moderate</v>
      </c>
      <c r="AF103">
        <v>1</v>
      </c>
    </row>
    <row r="104" spans="1:32" x14ac:dyDescent="0.25">
      <c r="A104" s="1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25">
        <f t="shared" si="12"/>
        <v>10</v>
      </c>
      <c r="O104" s="25">
        <f t="shared" si="13"/>
        <v>7</v>
      </c>
      <c r="P104" s="25">
        <f t="shared" si="14"/>
        <v>10</v>
      </c>
      <c r="Q104" s="25">
        <f t="shared" si="15"/>
        <v>7</v>
      </c>
      <c r="R104" s="25">
        <f t="shared" si="16"/>
        <v>17</v>
      </c>
      <c r="S104" s="1" t="str">
        <f t="shared" si="10"/>
        <v>electric</v>
      </c>
      <c r="T104" s="1" t="s">
        <v>22</v>
      </c>
      <c r="U104" s="1" t="s">
        <v>8</v>
      </c>
      <c r="V104" s="1" t="s">
        <v>4</v>
      </c>
      <c r="W104" s="1" t="str">
        <f>B105</f>
        <v>Electivire</v>
      </c>
      <c r="X104">
        <f t="shared" si="11"/>
        <v>4</v>
      </c>
      <c r="Y104" t="str">
        <f t="shared" si="17"/>
        <v>Electabuzz</v>
      </c>
      <c r="Z104" s="2"/>
      <c r="AA104" t="s">
        <v>493</v>
      </c>
      <c r="AB104" s="6">
        <v>0</v>
      </c>
      <c r="AC104" s="6">
        <v>0</v>
      </c>
      <c r="AD104" t="str" cm="1">
        <f t="array" ref="AD104">_xlfn.IFS(AB104=1, "starter", AC104=1, "legendary",R104&lt; 12, "weak",R104&lt; 17, "moderate", TRUE, "strong")</f>
        <v>strong</v>
      </c>
      <c r="AF104">
        <v>2</v>
      </c>
    </row>
    <row r="105" spans="1:32" x14ac:dyDescent="0.25">
      <c r="A105" s="1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25">
        <f t="shared" si="12"/>
        <v>11</v>
      </c>
      <c r="O105" s="25">
        <f t="shared" si="13"/>
        <v>8</v>
      </c>
      <c r="P105" s="25">
        <f t="shared" si="14"/>
        <v>11</v>
      </c>
      <c r="Q105" s="25">
        <f t="shared" si="15"/>
        <v>8</v>
      </c>
      <c r="R105" s="25">
        <f t="shared" si="16"/>
        <v>19</v>
      </c>
      <c r="S105" s="1" t="str">
        <f t="shared" si="10"/>
        <v>electric</v>
      </c>
      <c r="T105" s="1" t="s">
        <v>22</v>
      </c>
      <c r="U105" s="1" t="s">
        <v>8</v>
      </c>
      <c r="V105" s="1" t="s">
        <v>4</v>
      </c>
      <c r="X105" t="str">
        <f t="shared" si="11"/>
        <v/>
      </c>
      <c r="Y105" t="str">
        <f t="shared" si="17"/>
        <v>Electivire</v>
      </c>
      <c r="Z105" s="2"/>
      <c r="AA105" t="s">
        <v>494</v>
      </c>
      <c r="AB105" s="6">
        <v>0</v>
      </c>
      <c r="AC105" s="6">
        <v>0</v>
      </c>
      <c r="AD105" t="str" cm="1">
        <f t="array" ref="AD105">_xlfn.IFS(AB105=1, "starter", AC105=1, "legendary",R105&lt; 12, "weak",R105&lt; 17, "moderate", TRUE, "strong")</f>
        <v>strong</v>
      </c>
      <c r="AF105">
        <v>3</v>
      </c>
    </row>
    <row r="106" spans="1:32" x14ac:dyDescent="0.25">
      <c r="A106" s="1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25">
        <f t="shared" si="12"/>
        <v>8</v>
      </c>
      <c r="O106" s="25">
        <f t="shared" si="13"/>
        <v>5</v>
      </c>
      <c r="P106" s="25">
        <f t="shared" si="14"/>
        <v>8</v>
      </c>
      <c r="Q106" s="25">
        <f t="shared" si="15"/>
        <v>5</v>
      </c>
      <c r="R106" s="25">
        <f t="shared" si="16"/>
        <v>13</v>
      </c>
      <c r="S106" s="1" t="str">
        <f t="shared" si="10"/>
        <v>fire</v>
      </c>
      <c r="T106" s="1" t="s">
        <v>13</v>
      </c>
      <c r="U106" s="1" t="s">
        <v>8</v>
      </c>
      <c r="V106" s="1" t="s">
        <v>11</v>
      </c>
      <c r="W106" s="1" t="str">
        <f>B107</f>
        <v>Magmar</v>
      </c>
      <c r="X106">
        <f t="shared" si="11"/>
        <v>6</v>
      </c>
      <c r="Y106" t="str">
        <f t="shared" ref="Y106:Y137" si="19">B106</f>
        <v>Magby</v>
      </c>
      <c r="Z106" s="2"/>
      <c r="AA106" t="s">
        <v>495</v>
      </c>
      <c r="AB106" s="6">
        <v>0</v>
      </c>
      <c r="AC106" s="6">
        <v>0</v>
      </c>
      <c r="AD106" t="str" cm="1">
        <f t="array" ref="AD106">_xlfn.IFS(AB106=1, "starter", AC106=1, "legendary",R106&lt; 12, "weak",R106&lt; 17, "moderate", TRUE, "strong")</f>
        <v>moderate</v>
      </c>
      <c r="AF106">
        <v>1</v>
      </c>
    </row>
    <row r="107" spans="1:32" x14ac:dyDescent="0.25">
      <c r="A107" s="1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25">
        <f t="shared" si="12"/>
        <v>10</v>
      </c>
      <c r="O107" s="25">
        <f t="shared" si="13"/>
        <v>7</v>
      </c>
      <c r="P107" s="25">
        <f t="shared" si="14"/>
        <v>10</v>
      </c>
      <c r="Q107" s="25">
        <f t="shared" si="15"/>
        <v>7</v>
      </c>
      <c r="R107" s="25">
        <f t="shared" si="16"/>
        <v>17</v>
      </c>
      <c r="S107" s="1" t="str">
        <f t="shared" si="10"/>
        <v>fire</v>
      </c>
      <c r="T107" s="1" t="s">
        <v>13</v>
      </c>
      <c r="U107" s="1" t="s">
        <v>8</v>
      </c>
      <c r="V107" s="1" t="s">
        <v>11</v>
      </c>
      <c r="W107" s="1" t="str">
        <f>B108</f>
        <v>Magmortar</v>
      </c>
      <c r="X107">
        <f t="shared" si="11"/>
        <v>4</v>
      </c>
      <c r="Y107" t="str">
        <f t="shared" si="19"/>
        <v>Magmar</v>
      </c>
      <c r="Z107" s="2"/>
      <c r="AA107" t="s">
        <v>487</v>
      </c>
      <c r="AB107" s="6">
        <v>0</v>
      </c>
      <c r="AC107" s="6">
        <v>0</v>
      </c>
      <c r="AD107" t="str" cm="1">
        <f t="array" ref="AD107">_xlfn.IFS(AB107=1, "starter", AC107=1, "legendary",R107&lt; 12, "weak",R107&lt; 17, "moderate", TRUE, "strong")</f>
        <v>strong</v>
      </c>
      <c r="AF107">
        <v>2</v>
      </c>
    </row>
    <row r="108" spans="1:32" x14ac:dyDescent="0.25">
      <c r="A108" s="1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25">
        <f t="shared" si="12"/>
        <v>11</v>
      </c>
      <c r="O108" s="25">
        <f t="shared" si="13"/>
        <v>8</v>
      </c>
      <c r="P108" s="25">
        <f>N108</f>
        <v>11</v>
      </c>
      <c r="Q108" s="25">
        <f t="shared" si="15"/>
        <v>8</v>
      </c>
      <c r="R108" s="25">
        <f t="shared" si="16"/>
        <v>19</v>
      </c>
      <c r="S108" s="1" t="str">
        <f t="shared" si="10"/>
        <v>fire</v>
      </c>
      <c r="T108" s="1" t="s">
        <v>13</v>
      </c>
      <c r="U108" s="1" t="s">
        <v>8</v>
      </c>
      <c r="V108" s="1" t="s">
        <v>11</v>
      </c>
      <c r="X108" t="str">
        <f t="shared" si="11"/>
        <v/>
      </c>
      <c r="Y108" t="str">
        <f t="shared" si="19"/>
        <v>Magmortar</v>
      </c>
      <c r="Z108" s="2"/>
      <c r="AA108" t="s">
        <v>485</v>
      </c>
      <c r="AB108" s="6">
        <v>0</v>
      </c>
      <c r="AC108" s="6">
        <v>0</v>
      </c>
      <c r="AD108" t="str" cm="1">
        <f t="array" ref="AD108">_xlfn.IFS(AB108=1, "starter", AC108=1, "legendary",R108&lt; 12, "weak",R108&lt; 17, "moderate", TRUE, "strong")</f>
        <v>strong</v>
      </c>
      <c r="AF108">
        <v>3</v>
      </c>
    </row>
    <row r="109" spans="1:32" x14ac:dyDescent="0.25">
      <c r="A109" s="1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25">
        <f t="shared" si="12"/>
        <v>3</v>
      </c>
      <c r="O109" s="25">
        <f t="shared" si="13"/>
        <v>5</v>
      </c>
      <c r="P109" s="25">
        <f>N109+1</f>
        <v>4</v>
      </c>
      <c r="Q109" s="25">
        <f t="shared" si="15"/>
        <v>5</v>
      </c>
      <c r="R109" s="25">
        <f t="shared" si="16"/>
        <v>9</v>
      </c>
      <c r="S109" s="1" t="str">
        <f t="shared" si="10"/>
        <v>fairy</v>
      </c>
      <c r="T109" s="1" t="s">
        <v>5</v>
      </c>
      <c r="U109" s="1" t="s">
        <v>8</v>
      </c>
      <c r="V109" s="1" t="s">
        <v>22</v>
      </c>
      <c r="W109" s="1" t="str">
        <f>B110</f>
        <v>Togetic</v>
      </c>
      <c r="X109">
        <f t="shared" si="11"/>
        <v>4</v>
      </c>
      <c r="Y109" t="str">
        <f t="shared" si="19"/>
        <v>Togepi</v>
      </c>
      <c r="Z109" s="2"/>
      <c r="AA109" t="s">
        <v>522</v>
      </c>
      <c r="AB109" s="6">
        <v>1</v>
      </c>
      <c r="AC109" s="6">
        <v>0</v>
      </c>
      <c r="AD109" t="str" cm="1">
        <f t="array" ref="AD109">_xlfn.IFS(AB109=1, "starter", AC109=1, "legendary",R109&lt; 12, "weak",R109&lt; 17, "moderate", TRUE, "strong")</f>
        <v>starter</v>
      </c>
      <c r="AF109">
        <v>1</v>
      </c>
    </row>
    <row r="110" spans="1:32" x14ac:dyDescent="0.25">
      <c r="A110" s="1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25">
        <f t="shared" si="12"/>
        <v>6</v>
      </c>
      <c r="O110" s="25">
        <f t="shared" si="13"/>
        <v>8</v>
      </c>
      <c r="P110" s="25">
        <f t="shared" si="14"/>
        <v>6</v>
      </c>
      <c r="Q110" s="25">
        <f t="shared" si="15"/>
        <v>8</v>
      </c>
      <c r="R110" s="25">
        <f t="shared" si="16"/>
        <v>14</v>
      </c>
      <c r="S110" s="1" t="str">
        <f t="shared" si="10"/>
        <v>fairy</v>
      </c>
      <c r="T110" s="1" t="str">
        <f>IF(D110 = 0, "", D110)</f>
        <v>flying</v>
      </c>
      <c r="U110" s="1" t="s">
        <v>8</v>
      </c>
      <c r="V110" s="1" t="s">
        <v>22</v>
      </c>
      <c r="W110" s="1" t="str">
        <f>B111</f>
        <v>Togekiss</v>
      </c>
      <c r="X110">
        <f t="shared" si="11"/>
        <v>9</v>
      </c>
      <c r="Y110" t="str">
        <f t="shared" si="19"/>
        <v>Togetic</v>
      </c>
      <c r="Z110" s="2"/>
      <c r="AA110" t="s">
        <v>562</v>
      </c>
      <c r="AB110" s="6">
        <v>0</v>
      </c>
      <c r="AC110" s="6">
        <v>0</v>
      </c>
      <c r="AD110" t="str" cm="1">
        <f t="array" ref="AD110">_xlfn.IFS(AB110=1, "starter", AC110=1, "legendary",R110&lt; 12, "weak",R110&lt; 17, "moderate", TRUE, "strong")</f>
        <v>moderate</v>
      </c>
      <c r="AF110">
        <v>2</v>
      </c>
    </row>
    <row r="111" spans="1:32" x14ac:dyDescent="0.25">
      <c r="A111" s="1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25">
        <f t="shared" si="12"/>
        <v>10</v>
      </c>
      <c r="O111" s="25">
        <f t="shared" si="13"/>
        <v>10</v>
      </c>
      <c r="P111" s="25">
        <f>N111</f>
        <v>10</v>
      </c>
      <c r="Q111" s="25">
        <f t="shared" si="15"/>
        <v>10</v>
      </c>
      <c r="R111" s="25">
        <f t="shared" si="16"/>
        <v>20</v>
      </c>
      <c r="S111" s="1" t="str">
        <f t="shared" si="10"/>
        <v>fairy</v>
      </c>
      <c r="T111" s="1" t="str">
        <f>IF(D111 = 0, "", D111)</f>
        <v>flying</v>
      </c>
      <c r="U111" s="1" t="s">
        <v>8</v>
      </c>
      <c r="V111" s="1" t="s">
        <v>22</v>
      </c>
      <c r="X111" t="str">
        <f t="shared" si="11"/>
        <v/>
      </c>
      <c r="Y111" t="str">
        <f t="shared" si="19"/>
        <v>Togekiss</v>
      </c>
      <c r="Z111" s="2"/>
      <c r="AA111" t="s">
        <v>530</v>
      </c>
      <c r="AB111" s="6">
        <v>0</v>
      </c>
      <c r="AC111" s="6">
        <v>0</v>
      </c>
      <c r="AD111" t="str" cm="1">
        <f t="array" ref="AD111">_xlfn.IFS(AB111=1, "starter", AC111=1, "legendary",R111&lt; 12, "weak",R111&lt; 17, "moderate", TRUE, "strong")</f>
        <v>strong</v>
      </c>
      <c r="AF111">
        <v>3</v>
      </c>
    </row>
    <row r="112" spans="1:32" x14ac:dyDescent="0.25">
      <c r="A112" s="1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25">
        <f t="shared" si="12"/>
        <v>8</v>
      </c>
      <c r="O112" s="25">
        <f t="shared" si="13"/>
        <v>5</v>
      </c>
      <c r="P112" s="25">
        <f t="shared" si="14"/>
        <v>8</v>
      </c>
      <c r="Q112" s="25">
        <f t="shared" si="15"/>
        <v>5</v>
      </c>
      <c r="R112" s="25">
        <f t="shared" si="16"/>
        <v>13</v>
      </c>
      <c r="S112" s="1" t="str">
        <f t="shared" si="10"/>
        <v>bug</v>
      </c>
      <c r="T112" s="1" t="str">
        <f>IF(D112 = 0, "", D112)</f>
        <v>flying</v>
      </c>
      <c r="U112" s="1" t="s">
        <v>33</v>
      </c>
      <c r="V112" s="1" t="s">
        <v>9</v>
      </c>
      <c r="W112" s="1" t="str">
        <f>B113</f>
        <v>Yanmega</v>
      </c>
      <c r="X112">
        <f t="shared" si="11"/>
        <v>7</v>
      </c>
      <c r="Y112" t="str">
        <f t="shared" si="19"/>
        <v>Yanma</v>
      </c>
      <c r="Z112" s="2"/>
      <c r="AA112" t="s">
        <v>551</v>
      </c>
      <c r="AB112" s="6">
        <v>0</v>
      </c>
      <c r="AC112" s="6">
        <v>0</v>
      </c>
      <c r="AD112" t="str" cm="1">
        <f t="array" ref="AD112">_xlfn.IFS(AB112=1, "starter", AC112=1, "legendary",R112&lt; 12, "weak",R112&lt; 17, "moderate", TRUE, "strong")</f>
        <v>moderate</v>
      </c>
      <c r="AF112">
        <v>1</v>
      </c>
    </row>
    <row r="113" spans="1:32" x14ac:dyDescent="0.25">
      <c r="A113" s="1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25">
        <f t="shared" si="12"/>
        <v>10</v>
      </c>
      <c r="O113" s="25">
        <f t="shared" si="13"/>
        <v>8</v>
      </c>
      <c r="P113" s="25">
        <f t="shared" si="14"/>
        <v>10</v>
      </c>
      <c r="Q113" s="25">
        <f t="shared" si="15"/>
        <v>8</v>
      </c>
      <c r="R113" s="25">
        <f t="shared" si="16"/>
        <v>18</v>
      </c>
      <c r="S113" s="1" t="str">
        <f t="shared" si="10"/>
        <v>bug</v>
      </c>
      <c r="T113" s="1" t="str">
        <f>IF(D113 = 0, "", D113)</f>
        <v>flying</v>
      </c>
      <c r="U113" s="1" t="s">
        <v>33</v>
      </c>
      <c r="V113" s="1" t="s">
        <v>9</v>
      </c>
      <c r="X113" t="str">
        <f t="shared" si="11"/>
        <v/>
      </c>
      <c r="Y113" t="str">
        <f t="shared" si="19"/>
        <v>Yanmega</v>
      </c>
      <c r="Z113" s="2"/>
      <c r="AA113" t="s">
        <v>676</v>
      </c>
      <c r="AB113" s="6">
        <v>0</v>
      </c>
      <c r="AC113" s="6">
        <v>0</v>
      </c>
      <c r="AD113" t="str" cm="1">
        <f t="array" ref="AD113">_xlfn.IFS(AB113=1, "starter", AC113=1, "legendary",R113&lt; 12, "weak",R113&lt; 17, "moderate", TRUE, "strong")</f>
        <v>strong</v>
      </c>
      <c r="AF113">
        <v>2</v>
      </c>
    </row>
    <row r="114" spans="1:32" x14ac:dyDescent="0.25">
      <c r="A114" s="1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25">
        <f t="shared" si="12"/>
        <v>5</v>
      </c>
      <c r="O114" s="25">
        <f t="shared" si="13"/>
        <v>6</v>
      </c>
      <c r="P114" s="25">
        <f t="shared" si="14"/>
        <v>5</v>
      </c>
      <c r="Q114" s="25">
        <f t="shared" si="15"/>
        <v>6</v>
      </c>
      <c r="R114" s="25">
        <f t="shared" si="16"/>
        <v>11</v>
      </c>
      <c r="S114" s="1" t="str">
        <f t="shared" si="10"/>
        <v>normal</v>
      </c>
      <c r="T114" s="1" t="s">
        <v>9</v>
      </c>
      <c r="U114" s="1" t="s">
        <v>16</v>
      </c>
      <c r="V114" s="1" t="s">
        <v>13</v>
      </c>
      <c r="W114" s="1" t="s">
        <v>465</v>
      </c>
      <c r="X114">
        <f t="shared" si="11"/>
        <v>8</v>
      </c>
      <c r="Y114" t="str">
        <f t="shared" si="19"/>
        <v>Eevee</v>
      </c>
      <c r="Z114" s="2"/>
      <c r="AA114" t="s">
        <v>525</v>
      </c>
      <c r="AB114" s="6">
        <v>0</v>
      </c>
      <c r="AC114" s="6">
        <v>0</v>
      </c>
      <c r="AD114" t="str" cm="1">
        <f t="array" ref="AD114">_xlfn.IFS(AB114=1, "starter", AC114=1, "legendary",R114&lt; 12, "weak",R114&lt; 17, "moderate", TRUE, "strong")</f>
        <v>weak</v>
      </c>
      <c r="AF114">
        <v>1</v>
      </c>
    </row>
    <row r="115" spans="1:32" x14ac:dyDescent="0.25">
      <c r="A115" s="1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25">
        <f t="shared" si="12"/>
        <v>9</v>
      </c>
      <c r="O115" s="25">
        <f t="shared" si="13"/>
        <v>10</v>
      </c>
      <c r="P115" s="25">
        <f t="shared" si="14"/>
        <v>9</v>
      </c>
      <c r="Q115" s="25">
        <f>O115-1</f>
        <v>9</v>
      </c>
      <c r="R115" s="25">
        <f t="shared" si="16"/>
        <v>18</v>
      </c>
      <c r="S115" s="1" t="str">
        <f t="shared" si="10"/>
        <v>water</v>
      </c>
      <c r="T115" s="1" t="s">
        <v>8</v>
      </c>
      <c r="U115" s="1" t="s">
        <v>13</v>
      </c>
      <c r="V115" s="1" t="s">
        <v>14</v>
      </c>
      <c r="X115" t="str">
        <f t="shared" si="11"/>
        <v/>
      </c>
      <c r="Y115" t="str">
        <f t="shared" si="19"/>
        <v>Vaporeon</v>
      </c>
      <c r="Z115" s="2"/>
      <c r="AA115" t="s">
        <v>486</v>
      </c>
      <c r="AB115" s="6">
        <v>0</v>
      </c>
      <c r="AC115" s="6">
        <v>0</v>
      </c>
      <c r="AD115" t="str" cm="1">
        <f t="array" ref="AD115">_xlfn.IFS(AB115=1, "starter", AC115=1, "legendary",R115&lt; 12, "weak",R115&lt; 17, "moderate", TRUE, "strong")</f>
        <v>strong</v>
      </c>
      <c r="AF115">
        <v>2</v>
      </c>
    </row>
    <row r="116" spans="1:32" x14ac:dyDescent="0.25">
      <c r="A116" s="1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25">
        <f t="shared" si="12"/>
        <v>11</v>
      </c>
      <c r="O116" s="25">
        <f t="shared" si="13"/>
        <v>7</v>
      </c>
      <c r="P116" s="25">
        <f t="shared" si="14"/>
        <v>11</v>
      </c>
      <c r="Q116" s="25">
        <f>O116</f>
        <v>7</v>
      </c>
      <c r="R116" s="25">
        <f t="shared" si="16"/>
        <v>18</v>
      </c>
      <c r="S116" s="1" t="str">
        <f t="shared" si="10"/>
        <v>electric</v>
      </c>
      <c r="T116" s="1" t="s">
        <v>8</v>
      </c>
      <c r="U116" s="1" t="s">
        <v>13</v>
      </c>
      <c r="V116" s="1" t="s">
        <v>42</v>
      </c>
      <c r="X116" t="str">
        <f t="shared" si="11"/>
        <v/>
      </c>
      <c r="Y116" t="str">
        <f t="shared" si="19"/>
        <v>Jolteon</v>
      </c>
      <c r="Z116" s="2"/>
      <c r="AA116" t="s">
        <v>494</v>
      </c>
      <c r="AB116" s="6">
        <v>0</v>
      </c>
      <c r="AC116" s="6">
        <v>0</v>
      </c>
      <c r="AD116" t="str" cm="1">
        <f t="array" ref="AD116">_xlfn.IFS(AB116=1, "starter", AC116=1, "legendary",R116&lt; 12, "weak",R116&lt; 17, "moderate", TRUE, "strong")</f>
        <v>strong</v>
      </c>
      <c r="AF116">
        <v>2</v>
      </c>
    </row>
    <row r="117" spans="1:32" x14ac:dyDescent="0.25">
      <c r="A117" s="1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25">
        <f t="shared" si="12"/>
        <v>10</v>
      </c>
      <c r="O117" s="25">
        <f t="shared" si="13"/>
        <v>8</v>
      </c>
      <c r="P117" s="25">
        <f>N117</f>
        <v>10</v>
      </c>
      <c r="Q117" s="25">
        <f t="shared" si="15"/>
        <v>8</v>
      </c>
      <c r="R117" s="25">
        <f t="shared" si="16"/>
        <v>18</v>
      </c>
      <c r="S117" s="1" t="str">
        <f t="shared" si="10"/>
        <v>fire</v>
      </c>
      <c r="T117" s="1" t="s">
        <v>8</v>
      </c>
      <c r="U117" s="1" t="s">
        <v>13</v>
      </c>
      <c r="V117" s="1" t="s">
        <v>22</v>
      </c>
      <c r="X117" t="str">
        <f t="shared" si="11"/>
        <v/>
      </c>
      <c r="Y117" t="str">
        <f t="shared" si="19"/>
        <v>Flareon</v>
      </c>
      <c r="Z117" s="2"/>
      <c r="AA117" t="s">
        <v>485</v>
      </c>
      <c r="AB117" s="6">
        <v>0</v>
      </c>
      <c r="AC117" s="6">
        <v>0</v>
      </c>
      <c r="AD117" t="str" cm="1">
        <f t="array" ref="AD117">_xlfn.IFS(AB117=1, "starter", AC117=1, "legendary",R117&lt; 12, "weak",R117&lt; 17, "moderate", TRUE, "strong")</f>
        <v>strong</v>
      </c>
      <c r="AF117">
        <v>2</v>
      </c>
    </row>
    <row r="118" spans="1:32" x14ac:dyDescent="0.25">
      <c r="A118" s="1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25">
        <f t="shared" si="12"/>
        <v>12</v>
      </c>
      <c r="O118" s="25">
        <f t="shared" si="13"/>
        <v>7</v>
      </c>
      <c r="P118" s="25">
        <f t="shared" si="14"/>
        <v>12</v>
      </c>
      <c r="Q118" s="25">
        <f>O118-1</f>
        <v>6</v>
      </c>
      <c r="R118" s="25">
        <f t="shared" si="16"/>
        <v>18</v>
      </c>
      <c r="S118" s="1" t="str">
        <f t="shared" si="10"/>
        <v>psychic</v>
      </c>
      <c r="T118" s="1" t="s">
        <v>8</v>
      </c>
      <c r="U118" s="1" t="s">
        <v>13</v>
      </c>
      <c r="V118" s="1" t="s">
        <v>16</v>
      </c>
      <c r="X118" t="str">
        <f t="shared" si="11"/>
        <v/>
      </c>
      <c r="Y118" t="str">
        <f t="shared" si="19"/>
        <v>Espeon</v>
      </c>
      <c r="Z118" s="2"/>
      <c r="AA118" t="s">
        <v>507</v>
      </c>
      <c r="AB118" s="6">
        <v>0</v>
      </c>
      <c r="AC118" s="6">
        <v>0</v>
      </c>
      <c r="AD118" t="str" cm="1">
        <f t="array" ref="AD118">_xlfn.IFS(AB118=1, "starter", AC118=1, "legendary",R118&lt; 12, "weak",R118&lt; 17, "moderate", TRUE, "strong")</f>
        <v>strong</v>
      </c>
      <c r="AF118">
        <v>2</v>
      </c>
    </row>
    <row r="119" spans="1:32" x14ac:dyDescent="0.25">
      <c r="A119" s="1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25">
        <f t="shared" si="12"/>
        <v>6</v>
      </c>
      <c r="O119" s="25">
        <f t="shared" si="13"/>
        <v>11</v>
      </c>
      <c r="P119" s="25">
        <f t="shared" si="14"/>
        <v>6</v>
      </c>
      <c r="Q119" s="25">
        <f>O119+1</f>
        <v>12</v>
      </c>
      <c r="R119" s="25">
        <f t="shared" si="16"/>
        <v>18</v>
      </c>
      <c r="S119" s="1" t="str">
        <f t="shared" si="10"/>
        <v>dark</v>
      </c>
      <c r="T119" s="1" t="s">
        <v>8</v>
      </c>
      <c r="U119" s="1" t="s">
        <v>13</v>
      </c>
      <c r="V119" s="1" t="s">
        <v>39</v>
      </c>
      <c r="X119" t="str">
        <f t="shared" si="11"/>
        <v/>
      </c>
      <c r="Y119" t="str">
        <f t="shared" si="19"/>
        <v>Umbreon</v>
      </c>
      <c r="Z119" s="2"/>
      <c r="AA119" t="s">
        <v>518</v>
      </c>
      <c r="AB119" s="6">
        <v>0</v>
      </c>
      <c r="AC119" s="6">
        <v>0</v>
      </c>
      <c r="AD119" t="str" cm="1">
        <f t="array" ref="AD119">_xlfn.IFS(AB119=1, "starter", AC119=1, "legendary",R119&lt; 12, "weak",R119&lt; 17, "moderate", TRUE, "strong")</f>
        <v>strong</v>
      </c>
      <c r="AF119">
        <v>2</v>
      </c>
    </row>
    <row r="120" spans="1:32" x14ac:dyDescent="0.25">
      <c r="A120" s="1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25">
        <f t="shared" si="12"/>
        <v>10</v>
      </c>
      <c r="O120" s="25">
        <f t="shared" si="13"/>
        <v>8</v>
      </c>
      <c r="P120" s="25">
        <f t="shared" si="14"/>
        <v>10</v>
      </c>
      <c r="Q120" s="25">
        <f t="shared" si="15"/>
        <v>8</v>
      </c>
      <c r="R120" s="25">
        <f t="shared" si="16"/>
        <v>18</v>
      </c>
      <c r="S120" s="1" t="str">
        <f t="shared" si="10"/>
        <v>grass</v>
      </c>
      <c r="T120" s="1" t="s">
        <v>8</v>
      </c>
      <c r="U120" s="1" t="s">
        <v>13</v>
      </c>
      <c r="V120" s="1" t="s">
        <v>7</v>
      </c>
      <c r="X120" t="str">
        <f t="shared" si="11"/>
        <v/>
      </c>
      <c r="Y120" t="str">
        <f t="shared" si="19"/>
        <v>Leafeon</v>
      </c>
      <c r="Z120" s="2"/>
      <c r="AA120" t="s">
        <v>496</v>
      </c>
      <c r="AB120" s="6">
        <v>0</v>
      </c>
      <c r="AC120" s="6">
        <v>0</v>
      </c>
      <c r="AD120" t="str" cm="1">
        <f t="array" ref="AD120">_xlfn.IFS(AB120=1, "starter", AC120=1, "legendary",R120&lt; 12, "weak",R120&lt; 17, "moderate", TRUE, "strong")</f>
        <v>strong</v>
      </c>
      <c r="AF120">
        <v>2</v>
      </c>
    </row>
    <row r="121" spans="1:32" x14ac:dyDescent="0.25">
      <c r="A121" s="1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25">
        <f t="shared" si="12"/>
        <v>10</v>
      </c>
      <c r="O121" s="25">
        <f t="shared" si="13"/>
        <v>9</v>
      </c>
      <c r="P121" s="25">
        <f t="shared" si="14"/>
        <v>10</v>
      </c>
      <c r="Q121" s="25">
        <f>O121-1</f>
        <v>8</v>
      </c>
      <c r="R121" s="25">
        <f t="shared" si="16"/>
        <v>18</v>
      </c>
      <c r="S121" s="1" t="str">
        <f t="shared" si="10"/>
        <v>ice</v>
      </c>
      <c r="T121" s="1" t="s">
        <v>8</v>
      </c>
      <c r="U121" s="1" t="s">
        <v>13</v>
      </c>
      <c r="V121" s="1" t="s">
        <v>6</v>
      </c>
      <c r="X121" t="str">
        <f t="shared" si="11"/>
        <v/>
      </c>
      <c r="Y121" t="str">
        <f t="shared" si="19"/>
        <v>Glaceon</v>
      </c>
      <c r="Z121" s="2"/>
      <c r="AA121" t="s">
        <v>498</v>
      </c>
      <c r="AB121" s="6">
        <v>0</v>
      </c>
      <c r="AC121" s="6">
        <v>0</v>
      </c>
      <c r="AD121" t="str" cm="1">
        <f t="array" ref="AD121">_xlfn.IFS(AB121=1, "starter", AC121=1, "legendary",R121&lt; 12, "weak",R121&lt; 17, "moderate", TRUE, "strong")</f>
        <v>strong</v>
      </c>
      <c r="AF121">
        <v>2</v>
      </c>
    </row>
    <row r="122" spans="1:32" x14ac:dyDescent="0.25">
      <c r="A122" s="1">
        <v>207</v>
      </c>
      <c r="B122" s="2" t="s">
        <v>87</v>
      </c>
      <c r="C122" s="3" t="s">
        <v>13</v>
      </c>
      <c r="D122" s="3" t="s">
        <v>5</v>
      </c>
      <c r="E122" s="1">
        <v>65</v>
      </c>
      <c r="F122" s="1">
        <v>75</v>
      </c>
      <c r="G122" s="1">
        <v>105</v>
      </c>
      <c r="H122" s="1">
        <v>35</v>
      </c>
      <c r="I122" s="1">
        <v>65</v>
      </c>
      <c r="J122" s="1">
        <v>85</v>
      </c>
      <c r="K122" s="1" t="s">
        <v>414</v>
      </c>
      <c r="L122" s="1" t="s">
        <v>304</v>
      </c>
      <c r="M122" s="1" t="s">
        <v>299</v>
      </c>
      <c r="N122" s="25">
        <f t="shared" si="12"/>
        <v>8</v>
      </c>
      <c r="O122" s="25">
        <f t="shared" si="13"/>
        <v>8</v>
      </c>
      <c r="P122" s="25">
        <f t="shared" si="14"/>
        <v>8</v>
      </c>
      <c r="Q122" s="25">
        <f t="shared" si="15"/>
        <v>8</v>
      </c>
      <c r="R122" s="25">
        <f t="shared" si="16"/>
        <v>16</v>
      </c>
      <c r="S122" s="1" t="str">
        <f t="shared" si="10"/>
        <v>ground</v>
      </c>
      <c r="T122" s="1" t="str">
        <f t="shared" ref="T122:T130" si="20">IF(D122 = 0, "", D122)</f>
        <v>flying</v>
      </c>
      <c r="U122" s="1" t="s">
        <v>3</v>
      </c>
      <c r="V122" s="1" t="s">
        <v>7</v>
      </c>
      <c r="W122" s="1" t="str">
        <f>B123</f>
        <v>Gliscor</v>
      </c>
      <c r="X122">
        <f t="shared" si="11"/>
        <v>4</v>
      </c>
      <c r="Y122" t="str">
        <f t="shared" si="19"/>
        <v>Gligar</v>
      </c>
      <c r="Z122" s="2"/>
      <c r="AA122" t="s">
        <v>637</v>
      </c>
      <c r="AB122" s="6">
        <v>0</v>
      </c>
      <c r="AC122" s="6">
        <v>0</v>
      </c>
      <c r="AD122" t="str" cm="1">
        <f t="array" ref="AD122">_xlfn.IFS(AB122=1, "starter", AC122=1, "legendary",R122&lt; 12, "weak",R122&lt; 17, "moderate", TRUE, "strong")</f>
        <v>moderate</v>
      </c>
      <c r="AF122">
        <v>1</v>
      </c>
    </row>
    <row r="123" spans="1:32" x14ac:dyDescent="0.25">
      <c r="A123" s="1">
        <v>472</v>
      </c>
      <c r="B123" s="2" t="s">
        <v>226</v>
      </c>
      <c r="C123" s="3" t="s">
        <v>13</v>
      </c>
      <c r="D123" s="3" t="s">
        <v>5</v>
      </c>
      <c r="E123" s="1">
        <v>75</v>
      </c>
      <c r="F123" s="1">
        <v>95</v>
      </c>
      <c r="G123" s="1">
        <v>125</v>
      </c>
      <c r="H123" s="1">
        <v>45</v>
      </c>
      <c r="I123" s="1">
        <v>75</v>
      </c>
      <c r="J123" s="1">
        <v>95</v>
      </c>
      <c r="K123" s="1" t="s">
        <v>415</v>
      </c>
      <c r="L123" s="1" t="s">
        <v>304</v>
      </c>
      <c r="M123" s="1" t="s">
        <v>299</v>
      </c>
      <c r="N123" s="25">
        <f t="shared" si="12"/>
        <v>9</v>
      </c>
      <c r="O123" s="25">
        <f t="shared" si="13"/>
        <v>9</v>
      </c>
      <c r="P123" s="25">
        <f t="shared" si="14"/>
        <v>9</v>
      </c>
      <c r="Q123" s="25">
        <f t="shared" si="15"/>
        <v>9</v>
      </c>
      <c r="R123" s="25">
        <f t="shared" si="16"/>
        <v>18</v>
      </c>
      <c r="S123" s="1" t="str">
        <f t="shared" si="10"/>
        <v>ground</v>
      </c>
      <c r="T123" s="1" t="str">
        <f t="shared" si="20"/>
        <v>flying</v>
      </c>
      <c r="U123" s="1" t="s">
        <v>3</v>
      </c>
      <c r="V123" s="1" t="s">
        <v>7</v>
      </c>
      <c r="X123" t="str">
        <f t="shared" si="11"/>
        <v/>
      </c>
      <c r="Y123" t="str">
        <f t="shared" si="19"/>
        <v>Gliscor</v>
      </c>
      <c r="Z123" s="2"/>
      <c r="AA123" t="s">
        <v>492</v>
      </c>
      <c r="AB123" s="6">
        <v>0</v>
      </c>
      <c r="AC123" s="6">
        <v>0</v>
      </c>
      <c r="AD123" t="str" cm="1">
        <f t="array" ref="AD123">_xlfn.IFS(AB123=1, "starter", AC123=1, "legendary",R123&lt; 12, "weak",R123&lt; 17, "moderate", TRUE, "strong")</f>
        <v>strong</v>
      </c>
      <c r="AF123">
        <v>2</v>
      </c>
    </row>
    <row r="124" spans="1:32" x14ac:dyDescent="0.25">
      <c r="A124" s="1">
        <v>220</v>
      </c>
      <c r="B124" s="2" t="s">
        <v>93</v>
      </c>
      <c r="C124" s="3" t="s">
        <v>14</v>
      </c>
      <c r="D124" s="3" t="s">
        <v>13</v>
      </c>
      <c r="E124" s="1">
        <v>50</v>
      </c>
      <c r="F124" s="1">
        <v>50</v>
      </c>
      <c r="G124" s="1">
        <v>40</v>
      </c>
      <c r="H124" s="1">
        <v>30</v>
      </c>
      <c r="I124" s="1">
        <v>30</v>
      </c>
      <c r="J124" s="1">
        <v>50</v>
      </c>
      <c r="K124" s="1" t="s">
        <v>416</v>
      </c>
      <c r="L124" s="1" t="s">
        <v>301</v>
      </c>
      <c r="M124" s="1" t="s">
        <v>299</v>
      </c>
      <c r="N124" s="25">
        <f t="shared" si="12"/>
        <v>5</v>
      </c>
      <c r="O124" s="25">
        <f t="shared" si="13"/>
        <v>4</v>
      </c>
      <c r="P124" s="25">
        <f>N124</f>
        <v>5</v>
      </c>
      <c r="Q124" s="25">
        <f>O124+2</f>
        <v>6</v>
      </c>
      <c r="R124" s="25">
        <f t="shared" si="16"/>
        <v>11</v>
      </c>
      <c r="S124" s="1" t="str">
        <f t="shared" si="10"/>
        <v>ice</v>
      </c>
      <c r="T124" s="1" t="str">
        <f t="shared" si="20"/>
        <v>ground</v>
      </c>
      <c r="U124" s="1" t="s">
        <v>33</v>
      </c>
      <c r="V124" s="1" t="s">
        <v>22</v>
      </c>
      <c r="W124" s="1" t="str">
        <f>B125</f>
        <v>Piloswine</v>
      </c>
      <c r="X124">
        <f t="shared" si="11"/>
        <v>4</v>
      </c>
      <c r="Y124" t="str">
        <f t="shared" si="19"/>
        <v>Swinub</v>
      </c>
      <c r="Z124" s="2"/>
      <c r="AA124" t="s">
        <v>500</v>
      </c>
      <c r="AB124" s="6">
        <v>1</v>
      </c>
      <c r="AC124" s="6">
        <v>0</v>
      </c>
      <c r="AD124" t="str" cm="1">
        <f t="array" ref="AD124">_xlfn.IFS(AB124=1, "starter", AC124=1, "legendary",R124&lt; 12, "weak",R124&lt; 17, "moderate", TRUE, "strong")</f>
        <v>starter</v>
      </c>
      <c r="AF124">
        <v>1</v>
      </c>
    </row>
    <row r="125" spans="1:32" x14ac:dyDescent="0.25">
      <c r="A125" s="1">
        <v>221</v>
      </c>
      <c r="B125" s="2" t="s">
        <v>94</v>
      </c>
      <c r="C125" s="3" t="s">
        <v>14</v>
      </c>
      <c r="D125" s="3" t="s">
        <v>13</v>
      </c>
      <c r="E125" s="1">
        <v>100</v>
      </c>
      <c r="F125" s="1">
        <v>100</v>
      </c>
      <c r="G125" s="1">
        <v>80</v>
      </c>
      <c r="H125" s="1">
        <v>60</v>
      </c>
      <c r="I125" s="1">
        <v>60</v>
      </c>
      <c r="J125" s="1">
        <v>50</v>
      </c>
      <c r="K125" s="1" t="s">
        <v>417</v>
      </c>
      <c r="L125" s="1" t="s">
        <v>301</v>
      </c>
      <c r="M125" s="1" t="s">
        <v>299</v>
      </c>
      <c r="N125" s="25">
        <f t="shared" si="12"/>
        <v>8</v>
      </c>
      <c r="O125" s="25">
        <f t="shared" si="13"/>
        <v>8</v>
      </c>
      <c r="P125" s="25">
        <f>N125-1</f>
        <v>7</v>
      </c>
      <c r="Q125" s="25">
        <f>O125</f>
        <v>8</v>
      </c>
      <c r="R125" s="25">
        <f t="shared" si="16"/>
        <v>15</v>
      </c>
      <c r="S125" s="1" t="str">
        <f t="shared" si="10"/>
        <v>ice</v>
      </c>
      <c r="T125" s="1" t="str">
        <f t="shared" si="20"/>
        <v>ground</v>
      </c>
      <c r="U125" s="1" t="s">
        <v>33</v>
      </c>
      <c r="V125" s="1" t="s">
        <v>22</v>
      </c>
      <c r="W125" s="1" t="str">
        <f>B126</f>
        <v>Mamoswine</v>
      </c>
      <c r="X125">
        <f t="shared" si="11"/>
        <v>7</v>
      </c>
      <c r="Y125" t="str">
        <f t="shared" si="19"/>
        <v>Piloswine</v>
      </c>
      <c r="Z125" s="2"/>
      <c r="AA125" t="s">
        <v>551</v>
      </c>
      <c r="AB125" s="6">
        <v>0</v>
      </c>
      <c r="AC125" s="6">
        <v>0</v>
      </c>
      <c r="AD125" t="str" cm="1">
        <f t="array" ref="AD125">_xlfn.IFS(AB125=1, "starter", AC125=1, "legendary",R125&lt; 12, "weak",R125&lt; 17, "moderate", TRUE, "strong")</f>
        <v>moderate</v>
      </c>
      <c r="AF125">
        <v>2</v>
      </c>
    </row>
    <row r="126" spans="1:32" x14ac:dyDescent="0.25">
      <c r="A126" s="1">
        <v>473</v>
      </c>
      <c r="B126" s="2" t="s">
        <v>227</v>
      </c>
      <c r="C126" s="3" t="s">
        <v>14</v>
      </c>
      <c r="D126" s="3" t="s">
        <v>13</v>
      </c>
      <c r="E126" s="1">
        <v>110</v>
      </c>
      <c r="F126" s="1">
        <v>130</v>
      </c>
      <c r="G126" s="1">
        <v>80</v>
      </c>
      <c r="H126" s="1">
        <v>70</v>
      </c>
      <c r="I126" s="1">
        <v>60</v>
      </c>
      <c r="J126" s="1">
        <v>80</v>
      </c>
      <c r="K126" s="1" t="s">
        <v>418</v>
      </c>
      <c r="L126" s="1" t="s">
        <v>301</v>
      </c>
      <c r="M126" s="1" t="s">
        <v>299</v>
      </c>
      <c r="N126" s="25">
        <f t="shared" si="12"/>
        <v>10</v>
      </c>
      <c r="O126" s="25">
        <f t="shared" si="13"/>
        <v>9</v>
      </c>
      <c r="P126" s="25">
        <f t="shared" si="14"/>
        <v>10</v>
      </c>
      <c r="Q126" s="25">
        <f t="shared" si="15"/>
        <v>9</v>
      </c>
      <c r="R126" s="25">
        <f t="shared" si="16"/>
        <v>19</v>
      </c>
      <c r="S126" s="1" t="str">
        <f t="shared" si="10"/>
        <v>ice</v>
      </c>
      <c r="T126" s="1" t="str">
        <f t="shared" si="20"/>
        <v>ground</v>
      </c>
      <c r="U126" s="1" t="s">
        <v>33</v>
      </c>
      <c r="V126" s="1" t="s">
        <v>22</v>
      </c>
      <c r="X126" t="str">
        <f t="shared" si="11"/>
        <v/>
      </c>
      <c r="Y126" t="str">
        <f t="shared" si="19"/>
        <v>Mamoswine</v>
      </c>
      <c r="Z126" s="2"/>
      <c r="AA126" t="s">
        <v>492</v>
      </c>
      <c r="AB126" s="6">
        <v>0</v>
      </c>
      <c r="AC126" s="6">
        <v>0</v>
      </c>
      <c r="AD126" t="str" cm="1">
        <f t="array" ref="AD126">_xlfn.IFS(AB126=1, "starter", AC126=1, "legendary",R126&lt; 12, "weak",R126&lt; 17, "moderate", TRUE, "strong")</f>
        <v>strong</v>
      </c>
      <c r="AF126">
        <v>3</v>
      </c>
    </row>
    <row r="127" spans="1:32" x14ac:dyDescent="0.25">
      <c r="A127" s="1">
        <v>280</v>
      </c>
      <c r="B127" s="2" t="s">
        <v>116</v>
      </c>
      <c r="C127" s="3" t="s">
        <v>26</v>
      </c>
      <c r="D127" s="3" t="s">
        <v>16</v>
      </c>
      <c r="E127" s="1">
        <v>28</v>
      </c>
      <c r="F127" s="1">
        <v>25</v>
      </c>
      <c r="G127" s="1">
        <v>25</v>
      </c>
      <c r="H127" s="1">
        <v>45</v>
      </c>
      <c r="I127" s="1">
        <v>35</v>
      </c>
      <c r="J127" s="1">
        <v>40</v>
      </c>
      <c r="K127" s="1" t="s">
        <v>419</v>
      </c>
      <c r="L127" s="2" t="s">
        <v>298</v>
      </c>
      <c r="M127" s="1" t="s">
        <v>299</v>
      </c>
      <c r="N127" s="25">
        <f t="shared" si="12"/>
        <v>4</v>
      </c>
      <c r="O127" s="25">
        <f t="shared" si="13"/>
        <v>3</v>
      </c>
      <c r="P127" s="25">
        <f t="shared" si="14"/>
        <v>4</v>
      </c>
      <c r="Q127" s="25">
        <f t="shared" si="15"/>
        <v>3</v>
      </c>
      <c r="R127" s="25">
        <f t="shared" si="16"/>
        <v>7</v>
      </c>
      <c r="S127" s="1" t="str">
        <f t="shared" si="10"/>
        <v>psychic</v>
      </c>
      <c r="T127" s="1" t="str">
        <f t="shared" si="20"/>
        <v>fairy</v>
      </c>
      <c r="U127" s="1" t="s">
        <v>42</v>
      </c>
      <c r="V127" s="1" t="s">
        <v>8</v>
      </c>
      <c r="W127" s="1" t="str">
        <f>B128</f>
        <v>Kirlia</v>
      </c>
      <c r="X127">
        <f t="shared" si="11"/>
        <v>2</v>
      </c>
      <c r="Y127" t="str">
        <f t="shared" si="19"/>
        <v>Ralts</v>
      </c>
      <c r="Z127" s="2"/>
      <c r="AA127" t="s">
        <v>560</v>
      </c>
      <c r="AB127" s="6">
        <v>0</v>
      </c>
      <c r="AC127" s="6">
        <v>0</v>
      </c>
      <c r="AD127" t="str" cm="1">
        <f t="array" ref="AD127">_xlfn.IFS(AB127=1, "starter", AC127=1, "legendary",R127&lt; 12, "weak",R127&lt; 17, "moderate", TRUE, "strong")</f>
        <v>weak</v>
      </c>
      <c r="AF127">
        <v>1</v>
      </c>
    </row>
    <row r="128" spans="1:32" x14ac:dyDescent="0.25">
      <c r="A128" s="1">
        <v>281</v>
      </c>
      <c r="B128" s="2" t="s">
        <v>117</v>
      </c>
      <c r="C128" s="3" t="s">
        <v>26</v>
      </c>
      <c r="D128" s="3" t="s">
        <v>16</v>
      </c>
      <c r="E128" s="1">
        <v>38</v>
      </c>
      <c r="F128" s="1">
        <v>35</v>
      </c>
      <c r="G128" s="1">
        <v>35</v>
      </c>
      <c r="H128" s="1">
        <v>65</v>
      </c>
      <c r="I128" s="1">
        <v>55</v>
      </c>
      <c r="J128" s="1">
        <v>50</v>
      </c>
      <c r="K128" s="1" t="s">
        <v>420</v>
      </c>
      <c r="L128" s="2" t="s">
        <v>298</v>
      </c>
      <c r="M128" s="1" t="s">
        <v>299</v>
      </c>
      <c r="N128" s="25">
        <f t="shared" si="12"/>
        <v>6</v>
      </c>
      <c r="O128" s="25">
        <f t="shared" si="13"/>
        <v>4</v>
      </c>
      <c r="P128" s="25">
        <f>N128</f>
        <v>6</v>
      </c>
      <c r="Q128" s="25">
        <f t="shared" si="15"/>
        <v>4</v>
      </c>
      <c r="R128" s="25">
        <f t="shared" si="16"/>
        <v>10</v>
      </c>
      <c r="S128" s="1" t="str">
        <f t="shared" si="10"/>
        <v>psychic</v>
      </c>
      <c r="T128" s="1" t="str">
        <f t="shared" si="20"/>
        <v>fairy</v>
      </c>
      <c r="U128" s="1" t="s">
        <v>42</v>
      </c>
      <c r="V128" s="1" t="s">
        <v>8</v>
      </c>
      <c r="W128" s="1" t="s">
        <v>466</v>
      </c>
      <c r="X128">
        <f t="shared" si="11"/>
        <v>9</v>
      </c>
      <c r="Y128" t="str">
        <f t="shared" si="19"/>
        <v>Kirlia</v>
      </c>
      <c r="Z128" s="2"/>
      <c r="AA128" t="s">
        <v>508</v>
      </c>
      <c r="AB128" s="6">
        <v>0</v>
      </c>
      <c r="AC128" s="6">
        <v>0</v>
      </c>
      <c r="AD128" t="str" cm="1">
        <f t="array" ref="AD128">_xlfn.IFS(AB128=1, "starter", AC128=1, "legendary",R128&lt; 12, "weak",R128&lt; 17, "moderate", TRUE, "strong")</f>
        <v>weak</v>
      </c>
      <c r="AF128">
        <v>2</v>
      </c>
    </row>
    <row r="129" spans="1:32" x14ac:dyDescent="0.25">
      <c r="A129" s="1">
        <v>282</v>
      </c>
      <c r="B129" s="2" t="s">
        <v>118</v>
      </c>
      <c r="C129" s="3" t="s">
        <v>26</v>
      </c>
      <c r="D129" s="3" t="s">
        <v>16</v>
      </c>
      <c r="E129" s="1">
        <v>68</v>
      </c>
      <c r="F129" s="1">
        <v>65</v>
      </c>
      <c r="G129" s="1">
        <v>65</v>
      </c>
      <c r="H129" s="1">
        <v>125</v>
      </c>
      <c r="I129" s="1">
        <v>115</v>
      </c>
      <c r="J129" s="1">
        <v>80</v>
      </c>
      <c r="K129" s="1" t="s">
        <v>421</v>
      </c>
      <c r="L129" s="2" t="s">
        <v>298</v>
      </c>
      <c r="M129" s="1" t="s">
        <v>299</v>
      </c>
      <c r="N129" s="25">
        <f t="shared" si="12"/>
        <v>10</v>
      </c>
      <c r="O129" s="25">
        <f t="shared" si="13"/>
        <v>8</v>
      </c>
      <c r="P129" s="25">
        <f t="shared" si="14"/>
        <v>10</v>
      </c>
      <c r="Q129" s="25">
        <f t="shared" si="15"/>
        <v>8</v>
      </c>
      <c r="R129" s="25">
        <f t="shared" si="16"/>
        <v>18</v>
      </c>
      <c r="S129" s="1" t="str">
        <f t="shared" si="10"/>
        <v>psychic</v>
      </c>
      <c r="T129" s="1" t="str">
        <f t="shared" si="20"/>
        <v>fairy</v>
      </c>
      <c r="U129" s="1" t="s">
        <v>42</v>
      </c>
      <c r="V129" s="1" t="s">
        <v>8</v>
      </c>
      <c r="X129" t="str">
        <f t="shared" si="11"/>
        <v/>
      </c>
      <c r="Y129" t="str">
        <f t="shared" si="19"/>
        <v>Gardevoir</v>
      </c>
      <c r="Z129" s="2"/>
      <c r="AA129" t="s">
        <v>552</v>
      </c>
      <c r="AB129" s="6">
        <v>0</v>
      </c>
      <c r="AC129" s="6">
        <v>0</v>
      </c>
      <c r="AD129" t="str" cm="1">
        <f t="array" ref="AD129">_xlfn.IFS(AB129=1, "starter", AC129=1, "legendary",R129&lt; 12, "weak",R129&lt; 17, "moderate", TRUE, "strong")</f>
        <v>strong</v>
      </c>
      <c r="AF129">
        <v>3</v>
      </c>
    </row>
    <row r="130" spans="1:32" x14ac:dyDescent="0.25">
      <c r="A130" s="1">
        <v>475</v>
      </c>
      <c r="B130" s="2" t="s">
        <v>228</v>
      </c>
      <c r="C130" s="3" t="s">
        <v>26</v>
      </c>
      <c r="D130" s="3" t="s">
        <v>22</v>
      </c>
      <c r="E130" s="1">
        <v>68</v>
      </c>
      <c r="F130" s="1">
        <v>125</v>
      </c>
      <c r="G130" s="1">
        <v>65</v>
      </c>
      <c r="H130" s="1">
        <v>65</v>
      </c>
      <c r="I130" s="1">
        <v>115</v>
      </c>
      <c r="J130" s="1">
        <v>80</v>
      </c>
      <c r="K130" s="1" t="s">
        <v>422</v>
      </c>
      <c r="L130" s="2" t="s">
        <v>298</v>
      </c>
      <c r="M130" s="1" t="s">
        <v>299</v>
      </c>
      <c r="N130" s="25">
        <f t="shared" si="12"/>
        <v>10</v>
      </c>
      <c r="O130" s="25">
        <f t="shared" si="13"/>
        <v>8</v>
      </c>
      <c r="P130" s="25">
        <f t="shared" si="14"/>
        <v>10</v>
      </c>
      <c r="Q130" s="25">
        <f t="shared" si="15"/>
        <v>8</v>
      </c>
      <c r="R130" s="25">
        <f t="shared" si="16"/>
        <v>18</v>
      </c>
      <c r="S130" s="1" t="str">
        <f t="shared" ref="S130:S193" si="21">C130</f>
        <v>psychic</v>
      </c>
      <c r="T130" s="1" t="str">
        <f t="shared" si="20"/>
        <v>fighting</v>
      </c>
      <c r="U130" s="1" t="s">
        <v>9</v>
      </c>
      <c r="V130" s="1" t="s">
        <v>8</v>
      </c>
      <c r="X130" t="str">
        <f t="shared" ref="X130:X193" si="22">IF(ISBLANK(W130), "", ROUND(( (R131-6)*(R131-7) - (R130-6)*(R130-7) )/15, 0) + 1)</f>
        <v/>
      </c>
      <c r="Y130" t="str">
        <f t="shared" si="19"/>
        <v>Gallade</v>
      </c>
      <c r="Z130" s="2"/>
      <c r="AA130" t="s">
        <v>502</v>
      </c>
      <c r="AB130" s="6">
        <v>0</v>
      </c>
      <c r="AC130" s="6">
        <v>0</v>
      </c>
      <c r="AD130" t="str" cm="1">
        <f t="array" ref="AD130">_xlfn.IFS(AB130=1, "starter", AC130=1, "legendary",R130&lt; 12, "weak",R130&lt; 17, "moderate", TRUE, "strong")</f>
        <v>strong</v>
      </c>
      <c r="AF130">
        <v>3</v>
      </c>
    </row>
    <row r="131" spans="1:32" x14ac:dyDescent="0.25">
      <c r="A131" s="1">
        <v>299</v>
      </c>
      <c r="B131" s="2" t="s">
        <v>120</v>
      </c>
      <c r="C131" s="3" t="s">
        <v>33</v>
      </c>
      <c r="E131" s="1">
        <v>30</v>
      </c>
      <c r="F131" s="1">
        <v>45</v>
      </c>
      <c r="G131" s="1">
        <v>135</v>
      </c>
      <c r="H131" s="1">
        <v>45</v>
      </c>
      <c r="I131" s="1">
        <v>90</v>
      </c>
      <c r="J131" s="1">
        <v>30</v>
      </c>
      <c r="K131" s="1" t="s">
        <v>423</v>
      </c>
      <c r="L131" s="1" t="s">
        <v>301</v>
      </c>
      <c r="M131" s="2" t="s">
        <v>299</v>
      </c>
      <c r="N131" s="25">
        <f t="shared" ref="N131:N194" si="23">ROUND((0.4*J131 + 0.5*MAX(F131,H131) + 0.1*MIN(F131,H131)) / 10, 0)</f>
        <v>4</v>
      </c>
      <c r="O131" s="25">
        <f t="shared" ref="O131:O194" si="24">ROUND((0.4*E131 + 0.3*G131 + 0.3*I131) / 10, 0)</f>
        <v>8</v>
      </c>
      <c r="P131" s="25">
        <f t="shared" ref="P131:P194" si="25">N131</f>
        <v>4</v>
      </c>
      <c r="Q131" s="25">
        <f t="shared" ref="Q131:Q194" si="26">O131</f>
        <v>8</v>
      </c>
      <c r="R131" s="25">
        <f t="shared" ref="R131:R194" si="27">SUM(P131,Q131)</f>
        <v>12</v>
      </c>
      <c r="S131" s="1" t="str">
        <f t="shared" si="21"/>
        <v>rock</v>
      </c>
      <c r="T131" s="3" t="s">
        <v>39</v>
      </c>
      <c r="U131" s="1" t="s">
        <v>11</v>
      </c>
      <c r="V131" s="1" t="s">
        <v>8</v>
      </c>
      <c r="W131" s="1" t="str">
        <f>B132</f>
        <v>Probopass</v>
      </c>
      <c r="X131">
        <f t="shared" si="22"/>
        <v>6</v>
      </c>
      <c r="Y131" t="str">
        <f t="shared" si="19"/>
        <v>Nosepass</v>
      </c>
      <c r="Z131" s="2"/>
      <c r="AA131" t="s">
        <v>513</v>
      </c>
      <c r="AB131" s="6">
        <v>0</v>
      </c>
      <c r="AC131" s="6">
        <v>0</v>
      </c>
      <c r="AD131" t="str" cm="1">
        <f t="array" ref="AD131">_xlfn.IFS(AB131=1, "starter", AC131=1, "legendary",R131&lt; 12, "weak",R131&lt; 17, "moderate", TRUE, "strong")</f>
        <v>moderate</v>
      </c>
      <c r="AF131">
        <v>1</v>
      </c>
    </row>
    <row r="132" spans="1:32" x14ac:dyDescent="0.25">
      <c r="A132" s="1">
        <v>476</v>
      </c>
      <c r="B132" s="2" t="s">
        <v>229</v>
      </c>
      <c r="C132" s="3" t="s">
        <v>33</v>
      </c>
      <c r="D132" s="3" t="s">
        <v>39</v>
      </c>
      <c r="E132" s="1">
        <v>60</v>
      </c>
      <c r="F132" s="1">
        <v>55</v>
      </c>
      <c r="G132" s="1">
        <v>145</v>
      </c>
      <c r="H132" s="1">
        <v>75</v>
      </c>
      <c r="I132" s="1">
        <v>150</v>
      </c>
      <c r="J132" s="1">
        <v>40</v>
      </c>
      <c r="K132" s="1" t="s">
        <v>423</v>
      </c>
      <c r="L132" s="1" t="s">
        <v>301</v>
      </c>
      <c r="M132" s="2" t="s">
        <v>299</v>
      </c>
      <c r="N132" s="25">
        <f t="shared" si="23"/>
        <v>6</v>
      </c>
      <c r="O132" s="25">
        <f t="shared" si="24"/>
        <v>11</v>
      </c>
      <c r="P132" s="25">
        <f t="shared" si="25"/>
        <v>6</v>
      </c>
      <c r="Q132" s="25">
        <f t="shared" si="26"/>
        <v>11</v>
      </c>
      <c r="R132" s="25">
        <f t="shared" si="27"/>
        <v>17</v>
      </c>
      <c r="S132" s="1" t="str">
        <f t="shared" si="21"/>
        <v>rock</v>
      </c>
      <c r="T132" s="1" t="str">
        <f>IF(D132 = 0, "", D132)</f>
        <v>steel</v>
      </c>
      <c r="U132" s="1" t="s">
        <v>11</v>
      </c>
      <c r="V132" s="1" t="s">
        <v>8</v>
      </c>
      <c r="X132" t="str">
        <f t="shared" si="22"/>
        <v/>
      </c>
      <c r="Y132" t="str">
        <f t="shared" si="19"/>
        <v>Probopass</v>
      </c>
      <c r="Z132" s="2"/>
      <c r="AA132" t="s">
        <v>549</v>
      </c>
      <c r="AB132" s="6">
        <v>0</v>
      </c>
      <c r="AC132" s="6">
        <v>0</v>
      </c>
      <c r="AD132" t="str" cm="1">
        <f t="array" ref="AD132">_xlfn.IFS(AB132=1, "starter", AC132=1, "legendary",R132&lt; 12, "weak",R132&lt; 17, "moderate", TRUE, "strong")</f>
        <v>strong</v>
      </c>
      <c r="AF132">
        <v>2</v>
      </c>
    </row>
    <row r="133" spans="1:32" x14ac:dyDescent="0.25">
      <c r="A133" s="1">
        <v>355</v>
      </c>
      <c r="B133" s="2" t="s">
        <v>128</v>
      </c>
      <c r="C133" s="3" t="s">
        <v>42</v>
      </c>
      <c r="E133" s="1">
        <v>20</v>
      </c>
      <c r="F133" s="1">
        <v>40</v>
      </c>
      <c r="G133" s="1">
        <v>90</v>
      </c>
      <c r="H133" s="1">
        <v>30</v>
      </c>
      <c r="I133" s="1">
        <v>90</v>
      </c>
      <c r="J133" s="1">
        <v>25</v>
      </c>
      <c r="K133" s="1" t="s">
        <v>424</v>
      </c>
      <c r="L133" s="1" t="s">
        <v>304</v>
      </c>
      <c r="M133" s="1" t="s">
        <v>299</v>
      </c>
      <c r="N133" s="25">
        <f t="shared" si="23"/>
        <v>3</v>
      </c>
      <c r="O133" s="25">
        <f t="shared" si="24"/>
        <v>6</v>
      </c>
      <c r="P133" s="25">
        <f t="shared" si="25"/>
        <v>3</v>
      </c>
      <c r="Q133" s="25">
        <f t="shared" si="26"/>
        <v>6</v>
      </c>
      <c r="R133" s="25">
        <f t="shared" si="27"/>
        <v>9</v>
      </c>
      <c r="S133" s="1" t="str">
        <f t="shared" si="21"/>
        <v>ghost</v>
      </c>
      <c r="T133" s="1" t="s">
        <v>14</v>
      </c>
      <c r="U133" s="1" t="s">
        <v>13</v>
      </c>
      <c r="V133" s="1" t="s">
        <v>22</v>
      </c>
      <c r="W133" s="1" t="str">
        <f>B134</f>
        <v>Dusclops</v>
      </c>
      <c r="X133">
        <f t="shared" si="22"/>
        <v>4</v>
      </c>
      <c r="Y133" t="str">
        <f t="shared" si="19"/>
        <v>Duskull</v>
      </c>
      <c r="Z133" s="2"/>
      <c r="AA133" t="s">
        <v>570</v>
      </c>
      <c r="AB133" s="6">
        <v>1</v>
      </c>
      <c r="AC133" s="6">
        <v>0</v>
      </c>
      <c r="AD133" t="str" cm="1">
        <f t="array" ref="AD133">_xlfn.IFS(AB133=1, "starter", AC133=1, "legendary",R133&lt; 12, "weak",R133&lt; 17, "moderate", TRUE, "strong")</f>
        <v>starter</v>
      </c>
      <c r="AF133">
        <v>1</v>
      </c>
    </row>
    <row r="134" spans="1:32" x14ac:dyDescent="0.25">
      <c r="A134" s="1">
        <v>356</v>
      </c>
      <c r="B134" s="2" t="s">
        <v>129</v>
      </c>
      <c r="C134" s="3" t="s">
        <v>42</v>
      </c>
      <c r="E134" s="1">
        <v>40</v>
      </c>
      <c r="F134" s="1">
        <v>70</v>
      </c>
      <c r="G134" s="1">
        <v>130</v>
      </c>
      <c r="H134" s="1">
        <v>60</v>
      </c>
      <c r="I134" s="1">
        <v>130</v>
      </c>
      <c r="J134" s="1">
        <v>25</v>
      </c>
      <c r="K134" s="1" t="s">
        <v>425</v>
      </c>
      <c r="L134" s="1" t="s">
        <v>304</v>
      </c>
      <c r="M134" s="1" t="s">
        <v>299</v>
      </c>
      <c r="N134" s="25">
        <f t="shared" si="23"/>
        <v>5</v>
      </c>
      <c r="O134" s="25">
        <f t="shared" si="24"/>
        <v>9</v>
      </c>
      <c r="P134" s="25">
        <f t="shared" si="25"/>
        <v>5</v>
      </c>
      <c r="Q134" s="25">
        <f t="shared" si="26"/>
        <v>9</v>
      </c>
      <c r="R134" s="25">
        <f t="shared" si="27"/>
        <v>14</v>
      </c>
      <c r="S134" s="1" t="str">
        <f t="shared" si="21"/>
        <v>ghost</v>
      </c>
      <c r="T134" s="1" t="s">
        <v>14</v>
      </c>
      <c r="U134" s="1" t="s">
        <v>13</v>
      </c>
      <c r="V134" s="1" t="s">
        <v>22</v>
      </c>
      <c r="W134" s="1" t="str">
        <f>B135</f>
        <v>Dusknoir</v>
      </c>
      <c r="X134">
        <f t="shared" si="22"/>
        <v>6</v>
      </c>
      <c r="Y134" t="str">
        <f t="shared" si="19"/>
        <v>Dusclops</v>
      </c>
      <c r="Z134" s="2"/>
      <c r="AA134" t="s">
        <v>514</v>
      </c>
      <c r="AB134" s="6">
        <v>0</v>
      </c>
      <c r="AC134" s="6">
        <v>0</v>
      </c>
      <c r="AD134" t="str" cm="1">
        <f t="array" ref="AD134">_xlfn.IFS(AB134=1, "starter", AC134=1, "legendary",R134&lt; 12, "weak",R134&lt; 17, "moderate", TRUE, "strong")</f>
        <v>moderate</v>
      </c>
      <c r="AF134">
        <v>2</v>
      </c>
    </row>
    <row r="135" spans="1:32" x14ac:dyDescent="0.25">
      <c r="A135" s="1">
        <v>477</v>
      </c>
      <c r="B135" s="2" t="s">
        <v>230</v>
      </c>
      <c r="C135" s="3" t="s">
        <v>42</v>
      </c>
      <c r="E135" s="1">
        <v>45</v>
      </c>
      <c r="F135" s="1">
        <v>100</v>
      </c>
      <c r="G135" s="1">
        <v>135</v>
      </c>
      <c r="H135" s="1">
        <v>65</v>
      </c>
      <c r="I135" s="1">
        <v>135</v>
      </c>
      <c r="J135" s="1">
        <v>45</v>
      </c>
      <c r="K135" s="1" t="s">
        <v>426</v>
      </c>
      <c r="L135" s="1" t="s">
        <v>304</v>
      </c>
      <c r="M135" s="1" t="s">
        <v>299</v>
      </c>
      <c r="N135" s="25">
        <f t="shared" si="23"/>
        <v>7</v>
      </c>
      <c r="O135" s="25">
        <f t="shared" si="24"/>
        <v>10</v>
      </c>
      <c r="P135" s="25">
        <f t="shared" si="25"/>
        <v>7</v>
      </c>
      <c r="Q135" s="25">
        <f>O135+1</f>
        <v>11</v>
      </c>
      <c r="R135" s="25">
        <f t="shared" si="27"/>
        <v>18</v>
      </c>
      <c r="S135" s="1" t="str">
        <f t="shared" si="21"/>
        <v>ghost</v>
      </c>
      <c r="T135" s="1" t="s">
        <v>14</v>
      </c>
      <c r="U135" s="1" t="s">
        <v>13</v>
      </c>
      <c r="V135" s="1" t="s">
        <v>22</v>
      </c>
      <c r="X135" t="str">
        <f t="shared" si="22"/>
        <v/>
      </c>
      <c r="Y135" t="str">
        <f t="shared" si="19"/>
        <v>Dusknoir</v>
      </c>
      <c r="Z135" s="2"/>
      <c r="AA135" t="s">
        <v>675</v>
      </c>
      <c r="AB135" s="6">
        <v>0</v>
      </c>
      <c r="AC135" s="6">
        <v>0</v>
      </c>
      <c r="AD135" t="str" cm="1">
        <f t="array" ref="AD135">_xlfn.IFS(AB135=1, "starter", AC135=1, "legendary",R135&lt; 12, "weak",R135&lt; 17, "moderate", TRUE, "strong")</f>
        <v>strong</v>
      </c>
      <c r="AF135">
        <v>3</v>
      </c>
    </row>
    <row r="136" spans="1:32" x14ac:dyDescent="0.25">
      <c r="A136" s="1">
        <v>361</v>
      </c>
      <c r="B136" s="2" t="s">
        <v>132</v>
      </c>
      <c r="C136" s="3" t="s">
        <v>14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 t="s">
        <v>427</v>
      </c>
      <c r="L136" s="1" t="s">
        <v>301</v>
      </c>
      <c r="M136" s="1" t="s">
        <v>299</v>
      </c>
      <c r="N136" s="25">
        <f t="shared" si="23"/>
        <v>5</v>
      </c>
      <c r="O136" s="25">
        <f t="shared" si="24"/>
        <v>5</v>
      </c>
      <c r="P136" s="25">
        <f t="shared" si="25"/>
        <v>5</v>
      </c>
      <c r="Q136" s="25">
        <f t="shared" si="26"/>
        <v>5</v>
      </c>
      <c r="R136" s="25">
        <f t="shared" si="27"/>
        <v>10</v>
      </c>
      <c r="S136" s="1" t="str">
        <f t="shared" si="21"/>
        <v>ice</v>
      </c>
      <c r="T136" s="3" t="s">
        <v>8</v>
      </c>
      <c r="U136" s="1" t="s">
        <v>9</v>
      </c>
      <c r="V136" s="1" t="s">
        <v>42</v>
      </c>
      <c r="W136" s="1" t="s">
        <v>467</v>
      </c>
      <c r="X136">
        <f t="shared" si="22"/>
        <v>6</v>
      </c>
      <c r="Y136" t="str">
        <f t="shared" si="19"/>
        <v>Snorunt</v>
      </c>
      <c r="Z136" s="2"/>
      <c r="AA136" t="s">
        <v>500</v>
      </c>
      <c r="AB136" s="6">
        <v>0</v>
      </c>
      <c r="AC136" s="6">
        <v>0</v>
      </c>
      <c r="AD136" t="str" cm="1">
        <f t="array" ref="AD136">_xlfn.IFS(AB136=1, "starter", AC136=1, "legendary",R136&lt; 12, "weak",R136&lt; 17, "moderate", TRUE, "strong")</f>
        <v>weak</v>
      </c>
      <c r="AF136">
        <v>1</v>
      </c>
    </row>
    <row r="137" spans="1:32" x14ac:dyDescent="0.25">
      <c r="A137" s="1">
        <v>362</v>
      </c>
      <c r="B137" s="2" t="s">
        <v>133</v>
      </c>
      <c r="C137" s="3" t="s">
        <v>14</v>
      </c>
      <c r="E137" s="1">
        <v>80</v>
      </c>
      <c r="F137" s="1">
        <v>80</v>
      </c>
      <c r="G137" s="1">
        <v>80</v>
      </c>
      <c r="H137" s="1">
        <v>80</v>
      </c>
      <c r="I137" s="1">
        <v>80</v>
      </c>
      <c r="J137" s="1">
        <v>80</v>
      </c>
      <c r="K137" s="1" t="s">
        <v>428</v>
      </c>
      <c r="L137" s="1" t="s">
        <v>301</v>
      </c>
      <c r="M137" s="1" t="s">
        <v>299</v>
      </c>
      <c r="N137" s="25">
        <f t="shared" si="23"/>
        <v>8</v>
      </c>
      <c r="O137" s="25">
        <f t="shared" si="24"/>
        <v>8</v>
      </c>
      <c r="P137" s="25">
        <f t="shared" si="25"/>
        <v>8</v>
      </c>
      <c r="Q137" s="25">
        <f t="shared" si="26"/>
        <v>8</v>
      </c>
      <c r="R137" s="25">
        <f t="shared" si="27"/>
        <v>16</v>
      </c>
      <c r="S137" s="1" t="str">
        <f t="shared" si="21"/>
        <v>ice</v>
      </c>
      <c r="T137" s="3" t="s">
        <v>8</v>
      </c>
      <c r="U137" s="1" t="s">
        <v>9</v>
      </c>
      <c r="V137" s="1" t="s">
        <v>13</v>
      </c>
      <c r="X137" t="str">
        <f t="shared" si="22"/>
        <v/>
      </c>
      <c r="Y137" t="str">
        <f t="shared" si="19"/>
        <v>Glalie</v>
      </c>
      <c r="Z137" s="2"/>
      <c r="AA137" t="s">
        <v>518</v>
      </c>
      <c r="AB137" s="6">
        <v>0</v>
      </c>
      <c r="AC137" s="6">
        <v>0</v>
      </c>
      <c r="AD137" t="str" cm="1">
        <f t="array" ref="AD137">_xlfn.IFS(AB137=1, "starter", AC137=1, "legendary",R137&lt; 12, "weak",R137&lt; 17, "moderate", TRUE, "strong")</f>
        <v>moderate</v>
      </c>
      <c r="AF137">
        <v>2</v>
      </c>
    </row>
    <row r="138" spans="1:32" x14ac:dyDescent="0.25">
      <c r="A138" s="1">
        <v>478</v>
      </c>
      <c r="B138" s="2" t="s">
        <v>231</v>
      </c>
      <c r="C138" s="3" t="s">
        <v>14</v>
      </c>
      <c r="D138" s="3" t="s">
        <v>42</v>
      </c>
      <c r="E138" s="1">
        <v>70</v>
      </c>
      <c r="F138" s="1">
        <v>80</v>
      </c>
      <c r="G138" s="1">
        <v>70</v>
      </c>
      <c r="H138" s="1">
        <v>80</v>
      </c>
      <c r="I138" s="1">
        <v>70</v>
      </c>
      <c r="J138" s="1">
        <v>110</v>
      </c>
      <c r="K138" s="1" t="s">
        <v>429</v>
      </c>
      <c r="L138" s="1" t="s">
        <v>301</v>
      </c>
      <c r="M138" s="1" t="s">
        <v>299</v>
      </c>
      <c r="N138" s="25">
        <f t="shared" si="23"/>
        <v>9</v>
      </c>
      <c r="O138" s="25">
        <f t="shared" si="24"/>
        <v>7</v>
      </c>
      <c r="P138" s="25">
        <f t="shared" si="25"/>
        <v>9</v>
      </c>
      <c r="Q138" s="25">
        <f t="shared" si="26"/>
        <v>7</v>
      </c>
      <c r="R138" s="25">
        <f t="shared" si="27"/>
        <v>16</v>
      </c>
      <c r="S138" s="1" t="str">
        <f t="shared" si="21"/>
        <v>ice</v>
      </c>
      <c r="T138" s="3" t="s">
        <v>8</v>
      </c>
      <c r="U138" s="1" t="s">
        <v>42</v>
      </c>
      <c r="V138" s="1" t="s">
        <v>16</v>
      </c>
      <c r="X138" t="str">
        <f t="shared" si="22"/>
        <v/>
      </c>
      <c r="Y138" t="str">
        <f t="shared" ref="Y138:Y169" si="28">B138</f>
        <v>Froslass</v>
      </c>
      <c r="Z138" s="2"/>
      <c r="AA138" t="s">
        <v>595</v>
      </c>
      <c r="AB138" s="6">
        <v>0</v>
      </c>
      <c r="AC138" s="6">
        <v>0</v>
      </c>
      <c r="AD138" t="str" cm="1">
        <f t="array" ref="AD138">_xlfn.IFS(AB138=1, "starter", AC138=1, "legendary",R138&lt; 12, "weak",R138&lt; 17, "moderate", TRUE, "strong")</f>
        <v>moderate</v>
      </c>
      <c r="AF138">
        <v>2</v>
      </c>
    </row>
    <row r="139" spans="1:32" x14ac:dyDescent="0.25">
      <c r="A139" s="1">
        <v>479</v>
      </c>
      <c r="B139" s="2" t="s">
        <v>232</v>
      </c>
      <c r="C139" s="5" t="s">
        <v>11</v>
      </c>
      <c r="D139" s="3" t="s">
        <v>42</v>
      </c>
      <c r="E139" s="1">
        <v>50</v>
      </c>
      <c r="F139" s="1">
        <v>65</v>
      </c>
      <c r="G139" s="1">
        <v>107</v>
      </c>
      <c r="H139" s="1">
        <v>105</v>
      </c>
      <c r="I139" s="1">
        <v>107</v>
      </c>
      <c r="J139" s="1">
        <v>86</v>
      </c>
      <c r="K139" s="4" t="s">
        <v>463</v>
      </c>
      <c r="L139" s="1" t="s">
        <v>298</v>
      </c>
      <c r="M139" s="1" t="s">
        <v>299</v>
      </c>
      <c r="N139" s="25">
        <f t="shared" si="23"/>
        <v>9</v>
      </c>
      <c r="O139" s="25">
        <f t="shared" si="24"/>
        <v>8</v>
      </c>
      <c r="P139" s="25">
        <f t="shared" si="25"/>
        <v>9</v>
      </c>
      <c r="Q139" s="25">
        <f t="shared" si="26"/>
        <v>8</v>
      </c>
      <c r="R139" s="25">
        <f t="shared" si="27"/>
        <v>17</v>
      </c>
      <c r="S139" s="1" t="str">
        <f t="shared" si="21"/>
        <v>electric</v>
      </c>
      <c r="T139" s="1" t="str">
        <f>IF(D139 = 0, "", D139)</f>
        <v>ghost</v>
      </c>
      <c r="U139" s="1" t="s">
        <v>8</v>
      </c>
      <c r="V139" s="1" t="s">
        <v>26</v>
      </c>
      <c r="X139" t="str">
        <f t="shared" si="22"/>
        <v/>
      </c>
      <c r="Y139" t="str">
        <f t="shared" si="28"/>
        <v>Rotom</v>
      </c>
      <c r="Z139" s="2"/>
      <c r="AA139" t="s">
        <v>569</v>
      </c>
      <c r="AB139" s="6">
        <v>0</v>
      </c>
      <c r="AC139" s="6">
        <v>1</v>
      </c>
      <c r="AD139" t="str" cm="1">
        <f t="array" ref="AD139">_xlfn.IFS(AB139=1, "starter", AC139=1, "legendary",R139&lt; 12, "weak",R139&lt; 17, "moderate", TRUE, "strong")</f>
        <v>legendary</v>
      </c>
      <c r="AF139">
        <v>1</v>
      </c>
    </row>
    <row r="140" spans="1:32" x14ac:dyDescent="0.25">
      <c r="A140" s="1">
        <v>483</v>
      </c>
      <c r="B140" s="1" t="s">
        <v>236</v>
      </c>
      <c r="C140" s="3" t="s">
        <v>39</v>
      </c>
      <c r="D140" s="3" t="s">
        <v>67</v>
      </c>
      <c r="E140" s="1">
        <v>100</v>
      </c>
      <c r="F140" s="1">
        <v>120</v>
      </c>
      <c r="G140" s="1">
        <v>120</v>
      </c>
      <c r="H140" s="1">
        <v>150</v>
      </c>
      <c r="I140" s="1">
        <v>100</v>
      </c>
      <c r="J140" s="1">
        <v>90</v>
      </c>
      <c r="K140" s="1" t="s">
        <v>459</v>
      </c>
      <c r="L140" s="2"/>
      <c r="M140" s="1" t="s">
        <v>574</v>
      </c>
      <c r="N140" s="25">
        <f t="shared" si="23"/>
        <v>12</v>
      </c>
      <c r="O140" s="25">
        <f t="shared" si="24"/>
        <v>11</v>
      </c>
      <c r="P140" s="25">
        <f t="shared" si="25"/>
        <v>12</v>
      </c>
      <c r="Q140" s="25">
        <f t="shared" si="26"/>
        <v>11</v>
      </c>
      <c r="R140" s="25">
        <f t="shared" si="27"/>
        <v>23</v>
      </c>
      <c r="S140" s="1" t="str">
        <f t="shared" si="21"/>
        <v>steel</v>
      </c>
      <c r="T140" s="1" t="str">
        <f>IF(D140 = 0, "", D140)</f>
        <v>dragon</v>
      </c>
      <c r="U140" s="1" t="s">
        <v>13</v>
      </c>
      <c r="V140" s="1" t="s">
        <v>4</v>
      </c>
      <c r="X140" t="str">
        <f t="shared" si="22"/>
        <v/>
      </c>
      <c r="Y140" t="str">
        <f t="shared" si="28"/>
        <v>Dialga</v>
      </c>
      <c r="AA140" t="s">
        <v>517</v>
      </c>
      <c r="AB140" s="6">
        <v>0</v>
      </c>
      <c r="AC140" s="6">
        <v>1</v>
      </c>
      <c r="AD140" t="str" cm="1">
        <f t="array" ref="AD140">_xlfn.IFS(AB140=1, "starter", AC140=1, "legendary",R140&lt; 12, "weak",R140&lt; 17, "moderate", TRUE, "strong")</f>
        <v>legendary</v>
      </c>
      <c r="AF140">
        <v>1</v>
      </c>
    </row>
    <row r="141" spans="1:32" x14ac:dyDescent="0.25">
      <c r="A141" s="1">
        <v>484</v>
      </c>
      <c r="B141" s="1" t="s">
        <v>237</v>
      </c>
      <c r="C141" s="3" t="s">
        <v>6</v>
      </c>
      <c r="D141" s="3" t="s">
        <v>67</v>
      </c>
      <c r="E141" s="1">
        <v>90</v>
      </c>
      <c r="F141" s="1">
        <v>120</v>
      </c>
      <c r="G141" s="1">
        <v>100</v>
      </c>
      <c r="H141" s="1">
        <v>150</v>
      </c>
      <c r="I141" s="1">
        <v>120</v>
      </c>
      <c r="J141" s="1">
        <v>100</v>
      </c>
      <c r="K141" s="1" t="s">
        <v>458</v>
      </c>
      <c r="L141" s="2"/>
      <c r="M141" s="1" t="s">
        <v>574</v>
      </c>
      <c r="N141" s="25">
        <f t="shared" si="23"/>
        <v>13</v>
      </c>
      <c r="O141" s="25">
        <f t="shared" si="24"/>
        <v>10</v>
      </c>
      <c r="P141" s="25">
        <f>N141</f>
        <v>13</v>
      </c>
      <c r="Q141" s="25">
        <f t="shared" si="26"/>
        <v>10</v>
      </c>
      <c r="R141" s="25">
        <f t="shared" si="27"/>
        <v>23</v>
      </c>
      <c r="S141" s="1" t="str">
        <f t="shared" si="21"/>
        <v>water</v>
      </c>
      <c r="T141" s="1" t="str">
        <f>IF(D141 = 0, "", D141)</f>
        <v>dragon</v>
      </c>
      <c r="U141" s="1" t="s">
        <v>11</v>
      </c>
      <c r="V141" s="1" t="s">
        <v>14</v>
      </c>
      <c r="X141" t="str">
        <f t="shared" si="22"/>
        <v/>
      </c>
      <c r="Y141" t="str">
        <f t="shared" si="28"/>
        <v>Palkia</v>
      </c>
      <c r="AA141" t="s">
        <v>482</v>
      </c>
      <c r="AB141" s="6">
        <v>0</v>
      </c>
      <c r="AC141" s="6">
        <v>1</v>
      </c>
      <c r="AD141" t="str" cm="1">
        <f t="array" ref="AD141">_xlfn.IFS(AB141=1, "starter", AC141=1, "legendary",R141&lt; 12, "weak",R141&lt; 17, "moderate", TRUE, "strong")</f>
        <v>legendary</v>
      </c>
      <c r="AF141">
        <v>1</v>
      </c>
    </row>
    <row r="142" spans="1:32" x14ac:dyDescent="0.25">
      <c r="A142" s="1">
        <v>485</v>
      </c>
      <c r="B142" s="1" t="s">
        <v>238</v>
      </c>
      <c r="C142" s="3" t="s">
        <v>4</v>
      </c>
      <c r="D142" s="3" t="s">
        <v>39</v>
      </c>
      <c r="E142" s="1">
        <v>91</v>
      </c>
      <c r="F142" s="1">
        <v>90</v>
      </c>
      <c r="G142" s="1">
        <v>106</v>
      </c>
      <c r="H142" s="1">
        <v>130</v>
      </c>
      <c r="I142" s="1">
        <v>106</v>
      </c>
      <c r="J142" s="1">
        <v>77</v>
      </c>
      <c r="K142" s="1" t="s">
        <v>457</v>
      </c>
      <c r="L142" s="2" t="s">
        <v>304</v>
      </c>
      <c r="M142" s="2" t="s">
        <v>302</v>
      </c>
      <c r="N142" s="25">
        <f t="shared" si="23"/>
        <v>10</v>
      </c>
      <c r="O142" s="25">
        <f t="shared" si="24"/>
        <v>10</v>
      </c>
      <c r="P142" s="25">
        <f t="shared" si="25"/>
        <v>10</v>
      </c>
      <c r="Q142" s="25">
        <f t="shared" si="26"/>
        <v>10</v>
      </c>
      <c r="R142" s="25">
        <f t="shared" si="27"/>
        <v>20</v>
      </c>
      <c r="S142" s="1" t="str">
        <f t="shared" si="21"/>
        <v>fire</v>
      </c>
      <c r="T142" s="1" t="str">
        <f>IF(D142 = 0, "", D142)</f>
        <v>steel</v>
      </c>
      <c r="U142" s="1" t="s">
        <v>13</v>
      </c>
      <c r="V142" s="1" t="s">
        <v>33</v>
      </c>
      <c r="X142" t="str">
        <f t="shared" si="22"/>
        <v/>
      </c>
      <c r="Y142" t="str">
        <f t="shared" si="28"/>
        <v>Heatran</v>
      </c>
      <c r="AA142" t="s">
        <v>553</v>
      </c>
      <c r="AB142" s="6">
        <v>0</v>
      </c>
      <c r="AC142" s="6">
        <v>1</v>
      </c>
      <c r="AD142" t="str" cm="1">
        <f t="array" ref="AD142">_xlfn.IFS(AB142=1, "starter", AC142=1, "legendary",R142&lt; 12, "weak",R142&lt; 17, "moderate", TRUE, "strong")</f>
        <v>legendary</v>
      </c>
      <c r="AF142">
        <v>1</v>
      </c>
    </row>
    <row r="143" spans="1:32" x14ac:dyDescent="0.25">
      <c r="A143" s="1">
        <v>486</v>
      </c>
      <c r="B143" s="2" t="s">
        <v>239</v>
      </c>
      <c r="C143" s="3" t="s">
        <v>8</v>
      </c>
      <c r="E143" s="1">
        <v>110</v>
      </c>
      <c r="F143" s="1">
        <f>160/2</f>
        <v>80</v>
      </c>
      <c r="G143" s="1">
        <v>110</v>
      </c>
      <c r="H143" s="1">
        <v>80</v>
      </c>
      <c r="I143" s="1">
        <v>110</v>
      </c>
      <c r="J143" s="1">
        <f>100/2</f>
        <v>50</v>
      </c>
      <c r="K143" s="1" t="s">
        <v>456</v>
      </c>
      <c r="L143" s="2" t="s">
        <v>301</v>
      </c>
      <c r="M143" s="2" t="s">
        <v>299</v>
      </c>
      <c r="N143" s="25">
        <f t="shared" si="23"/>
        <v>7</v>
      </c>
      <c r="O143" s="25">
        <f t="shared" si="24"/>
        <v>11</v>
      </c>
      <c r="P143" s="25">
        <f>N143</f>
        <v>7</v>
      </c>
      <c r="Q143" s="25">
        <f>O143+2</f>
        <v>13</v>
      </c>
      <c r="R143" s="25">
        <f t="shared" si="27"/>
        <v>20</v>
      </c>
      <c r="S143" s="1" t="str">
        <f t="shared" si="21"/>
        <v>normal</v>
      </c>
      <c r="T143" s="1" t="s">
        <v>13</v>
      </c>
      <c r="U143" s="1" t="s">
        <v>22</v>
      </c>
      <c r="V143" s="1" t="s">
        <v>39</v>
      </c>
      <c r="X143" t="str">
        <f t="shared" si="22"/>
        <v/>
      </c>
      <c r="Y143" t="str">
        <f t="shared" si="28"/>
        <v>Regigigas</v>
      </c>
      <c r="AA143" t="s">
        <v>554</v>
      </c>
      <c r="AB143" s="6">
        <v>0</v>
      </c>
      <c r="AC143" s="6">
        <v>1</v>
      </c>
      <c r="AD143" t="str" cm="1">
        <f t="array" ref="AD143">_xlfn.IFS(AB143=1, "starter", AC143=1, "legendary",R143&lt; 12, "weak",R143&lt; 17, "moderate", TRUE, "strong")</f>
        <v>legendary</v>
      </c>
      <c r="AF143">
        <v>1</v>
      </c>
    </row>
    <row r="144" spans="1:32" x14ac:dyDescent="0.25">
      <c r="A144" s="1">
        <v>487</v>
      </c>
      <c r="B144" s="2" t="s">
        <v>240</v>
      </c>
      <c r="C144" s="3" t="s">
        <v>42</v>
      </c>
      <c r="D144" s="3" t="s">
        <v>67</v>
      </c>
      <c r="E144" s="1">
        <v>150</v>
      </c>
      <c r="F144" s="1">
        <v>120</v>
      </c>
      <c r="G144" s="1">
        <v>100</v>
      </c>
      <c r="H144" s="1">
        <v>120</v>
      </c>
      <c r="I144" s="1">
        <v>100</v>
      </c>
      <c r="J144" s="1">
        <v>90</v>
      </c>
      <c r="K144" s="1" t="s">
        <v>455</v>
      </c>
      <c r="L144" s="2"/>
      <c r="M144" s="2" t="s">
        <v>574</v>
      </c>
      <c r="N144" s="25">
        <f t="shared" si="23"/>
        <v>11</v>
      </c>
      <c r="O144" s="25">
        <f t="shared" si="24"/>
        <v>12</v>
      </c>
      <c r="P144" s="25">
        <f t="shared" si="25"/>
        <v>11</v>
      </c>
      <c r="Q144" s="25">
        <f>O144</f>
        <v>12</v>
      </c>
      <c r="R144" s="25">
        <f t="shared" si="27"/>
        <v>23</v>
      </c>
      <c r="S144" s="1" t="str">
        <f t="shared" si="21"/>
        <v>ghost</v>
      </c>
      <c r="T144" s="1" t="str">
        <f>IF(D144 = 0, "", D144)</f>
        <v>dragon</v>
      </c>
      <c r="U144" s="1" t="s">
        <v>22</v>
      </c>
      <c r="V144" s="1" t="s">
        <v>11</v>
      </c>
      <c r="X144" t="str">
        <f t="shared" si="22"/>
        <v/>
      </c>
      <c r="Y144" t="str">
        <f t="shared" si="28"/>
        <v>Giratina</v>
      </c>
      <c r="AA144" t="s">
        <v>539</v>
      </c>
      <c r="AB144" s="6">
        <v>0</v>
      </c>
      <c r="AC144" s="6">
        <v>1</v>
      </c>
      <c r="AD144" t="str" cm="1">
        <f t="array" ref="AD144">_xlfn.IFS(AB144=1, "starter", AC144=1, "legendary",R144&lt; 12, "weak",R144&lt; 17, "moderate", TRUE, "strong")</f>
        <v>legendary</v>
      </c>
      <c r="AF144">
        <v>1</v>
      </c>
    </row>
    <row r="145" spans="1:32" x14ac:dyDescent="0.25">
      <c r="A145" s="1">
        <v>488</v>
      </c>
      <c r="B145" s="2" t="s">
        <v>241</v>
      </c>
      <c r="C145" s="3" t="s">
        <v>26</v>
      </c>
      <c r="E145" s="1">
        <v>120</v>
      </c>
      <c r="F145" s="1">
        <v>70</v>
      </c>
      <c r="G145" s="1">
        <v>120</v>
      </c>
      <c r="H145" s="1">
        <v>75</v>
      </c>
      <c r="I145" s="1">
        <v>130</v>
      </c>
      <c r="J145" s="1">
        <v>85</v>
      </c>
      <c r="K145" s="1" t="s">
        <v>454</v>
      </c>
      <c r="L145" s="2" t="s">
        <v>298</v>
      </c>
      <c r="M145" s="2" t="s">
        <v>299</v>
      </c>
      <c r="N145" s="25">
        <f t="shared" si="23"/>
        <v>8</v>
      </c>
      <c r="O145" s="25">
        <f t="shared" si="24"/>
        <v>12</v>
      </c>
      <c r="P145" s="25">
        <f t="shared" si="25"/>
        <v>8</v>
      </c>
      <c r="Q145" s="25">
        <f t="shared" si="26"/>
        <v>12</v>
      </c>
      <c r="R145" s="25">
        <f t="shared" si="27"/>
        <v>20</v>
      </c>
      <c r="S145" s="1" t="str">
        <f t="shared" si="21"/>
        <v>psychic</v>
      </c>
      <c r="T145" s="1" t="s">
        <v>16</v>
      </c>
      <c r="U145" s="1" t="s">
        <v>14</v>
      </c>
      <c r="V145" s="1" t="s">
        <v>2</v>
      </c>
      <c r="X145" t="str">
        <f t="shared" si="22"/>
        <v/>
      </c>
      <c r="Y145" t="str">
        <f t="shared" si="28"/>
        <v>Cresselia</v>
      </c>
      <c r="AA145" t="s">
        <v>534</v>
      </c>
      <c r="AB145" s="6">
        <v>0</v>
      </c>
      <c r="AC145" s="6">
        <v>1</v>
      </c>
      <c r="AD145" t="str" cm="1">
        <f t="array" ref="AD145">_xlfn.IFS(AB145=1, "starter", AC145=1, "legendary",R145&lt; 12, "weak",R145&lt; 17, "moderate", TRUE, "strong")</f>
        <v>legendary</v>
      </c>
      <c r="AF145">
        <v>1</v>
      </c>
    </row>
    <row r="146" spans="1:32" x14ac:dyDescent="0.25">
      <c r="A146" s="1">
        <v>489</v>
      </c>
      <c r="B146" s="2" t="s">
        <v>242</v>
      </c>
      <c r="C146" s="3" t="s">
        <v>6</v>
      </c>
      <c r="E146" s="1">
        <v>80</v>
      </c>
      <c r="F146" s="1">
        <v>80</v>
      </c>
      <c r="G146" s="1">
        <v>80</v>
      </c>
      <c r="H146" s="1">
        <v>80</v>
      </c>
      <c r="I146" s="1">
        <v>80</v>
      </c>
      <c r="J146" s="1">
        <v>80</v>
      </c>
      <c r="K146" s="1" t="s">
        <v>453</v>
      </c>
      <c r="L146" s="1" t="s">
        <v>303</v>
      </c>
      <c r="M146" s="1" t="s">
        <v>302</v>
      </c>
      <c r="N146" s="25">
        <f t="shared" si="23"/>
        <v>8</v>
      </c>
      <c r="O146" s="25">
        <f t="shared" si="24"/>
        <v>8</v>
      </c>
      <c r="P146" s="25">
        <f t="shared" si="25"/>
        <v>8</v>
      </c>
      <c r="Q146" s="25">
        <f t="shared" si="26"/>
        <v>8</v>
      </c>
      <c r="R146" s="25">
        <f t="shared" si="27"/>
        <v>16</v>
      </c>
      <c r="S146" s="1" t="str">
        <f t="shared" si="21"/>
        <v>water</v>
      </c>
      <c r="T146" s="3" t="s">
        <v>8</v>
      </c>
      <c r="U146" s="1" t="s">
        <v>16</v>
      </c>
      <c r="V146" s="1" t="s">
        <v>14</v>
      </c>
      <c r="X146" t="str">
        <f t="shared" si="22"/>
        <v/>
      </c>
      <c r="Y146" t="str">
        <f t="shared" si="28"/>
        <v>Phione</v>
      </c>
      <c r="AA146" t="s">
        <v>634</v>
      </c>
      <c r="AB146" s="6">
        <v>0</v>
      </c>
      <c r="AC146" s="6">
        <v>0</v>
      </c>
      <c r="AD146" t="str" cm="1">
        <f t="array" ref="AD146">_xlfn.IFS(AB146=1, "starter", AC146=1, "legendary",R146&lt; 12, "weak",R146&lt; 17, "moderate", TRUE, "strong")</f>
        <v>moderate</v>
      </c>
      <c r="AF146">
        <v>1</v>
      </c>
    </row>
    <row r="147" spans="1:32" x14ac:dyDescent="0.25">
      <c r="A147" s="1">
        <v>490</v>
      </c>
      <c r="B147" s="2" t="s">
        <v>243</v>
      </c>
      <c r="C147" s="3" t="s">
        <v>6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 t="s">
        <v>452</v>
      </c>
      <c r="L147" s="2" t="s">
        <v>303</v>
      </c>
      <c r="M147" s="2" t="s">
        <v>299</v>
      </c>
      <c r="N147" s="25">
        <f t="shared" si="23"/>
        <v>10</v>
      </c>
      <c r="O147" s="25">
        <f t="shared" si="24"/>
        <v>10</v>
      </c>
      <c r="P147" s="25">
        <f t="shared" si="25"/>
        <v>10</v>
      </c>
      <c r="Q147" s="25">
        <f t="shared" si="26"/>
        <v>10</v>
      </c>
      <c r="R147" s="25">
        <f t="shared" si="27"/>
        <v>20</v>
      </c>
      <c r="S147" s="1" t="str">
        <f t="shared" si="21"/>
        <v>water</v>
      </c>
      <c r="T147" s="1" t="s">
        <v>26</v>
      </c>
      <c r="U147" s="1" t="s">
        <v>16</v>
      </c>
      <c r="V147" s="1" t="s">
        <v>14</v>
      </c>
      <c r="X147" t="str">
        <f t="shared" si="22"/>
        <v/>
      </c>
      <c r="Y147" t="str">
        <f t="shared" si="28"/>
        <v>Manaphy</v>
      </c>
      <c r="AA147" t="s">
        <v>555</v>
      </c>
      <c r="AB147" s="6">
        <v>0</v>
      </c>
      <c r="AC147" s="6">
        <v>1</v>
      </c>
      <c r="AD147" t="str" cm="1">
        <f t="array" ref="AD147">_xlfn.IFS(AB147=1, "starter", AC147=1, "legendary",R147&lt; 12, "weak",R147&lt; 17, "moderate", TRUE, "strong")</f>
        <v>legendary</v>
      </c>
      <c r="AF147">
        <v>1</v>
      </c>
    </row>
    <row r="148" spans="1:32" x14ac:dyDescent="0.25">
      <c r="A148" s="1">
        <v>491</v>
      </c>
      <c r="B148" s="2" t="s">
        <v>244</v>
      </c>
      <c r="C148" s="3" t="s">
        <v>9</v>
      </c>
      <c r="E148" s="1">
        <v>70</v>
      </c>
      <c r="F148" s="1">
        <v>90</v>
      </c>
      <c r="G148" s="1">
        <v>90</v>
      </c>
      <c r="H148" s="1">
        <v>135</v>
      </c>
      <c r="I148" s="1">
        <v>90</v>
      </c>
      <c r="J148" s="1">
        <v>125</v>
      </c>
      <c r="K148" s="1" t="s">
        <v>451</v>
      </c>
      <c r="L148" s="2" t="s">
        <v>298</v>
      </c>
      <c r="M148" s="2" t="s">
        <v>299</v>
      </c>
      <c r="N148" s="25">
        <f t="shared" si="23"/>
        <v>13</v>
      </c>
      <c r="O148" s="25">
        <f t="shared" si="24"/>
        <v>8</v>
      </c>
      <c r="P148" s="25">
        <f t="shared" si="25"/>
        <v>13</v>
      </c>
      <c r="Q148" s="25">
        <f t="shared" si="26"/>
        <v>8</v>
      </c>
      <c r="R148" s="25">
        <f t="shared" si="27"/>
        <v>21</v>
      </c>
      <c r="S148" s="1" t="str">
        <f t="shared" si="21"/>
        <v>dark</v>
      </c>
      <c r="T148" s="1" t="s">
        <v>26</v>
      </c>
      <c r="U148" s="1" t="s">
        <v>42</v>
      </c>
      <c r="V148" s="1" t="s">
        <v>14</v>
      </c>
      <c r="X148" t="str">
        <f t="shared" si="22"/>
        <v/>
      </c>
      <c r="Y148" t="str">
        <f t="shared" si="28"/>
        <v>Darkrai</v>
      </c>
      <c r="AA148" t="s">
        <v>519</v>
      </c>
      <c r="AB148" s="6">
        <v>0</v>
      </c>
      <c r="AC148" s="6">
        <v>1</v>
      </c>
      <c r="AD148" t="str" cm="1">
        <f t="array" ref="AD148">_xlfn.IFS(AB148=1, "starter", AC148=1, "legendary",R148&lt; 12, "weak",R148&lt; 17, "moderate", TRUE, "strong")</f>
        <v>legendary</v>
      </c>
      <c r="AF148">
        <v>1</v>
      </c>
    </row>
    <row r="149" spans="1:32" x14ac:dyDescent="0.25">
      <c r="A149" s="1">
        <v>492</v>
      </c>
      <c r="B149" s="2" t="s">
        <v>245</v>
      </c>
      <c r="C149" s="3" t="s">
        <v>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450</v>
      </c>
      <c r="L149" s="2" t="s">
        <v>301</v>
      </c>
      <c r="M149" s="2" t="s">
        <v>302</v>
      </c>
      <c r="N149" s="25">
        <f t="shared" si="23"/>
        <v>10</v>
      </c>
      <c r="O149" s="25">
        <f t="shared" si="24"/>
        <v>10</v>
      </c>
      <c r="P149" s="25">
        <f t="shared" si="25"/>
        <v>10</v>
      </c>
      <c r="Q149" s="25">
        <f t="shared" si="26"/>
        <v>10</v>
      </c>
      <c r="R149" s="25">
        <f t="shared" si="27"/>
        <v>20</v>
      </c>
      <c r="S149" s="1" t="str">
        <f t="shared" si="21"/>
        <v>grass</v>
      </c>
      <c r="T149" s="1" t="s">
        <v>26</v>
      </c>
      <c r="U149" s="1" t="s">
        <v>16</v>
      </c>
      <c r="V149" s="1" t="s">
        <v>8</v>
      </c>
      <c r="X149" t="str">
        <f t="shared" si="22"/>
        <v/>
      </c>
      <c r="Y149" t="str">
        <f t="shared" si="28"/>
        <v>Shaymin</v>
      </c>
      <c r="AA149" t="s">
        <v>556</v>
      </c>
      <c r="AB149" s="6">
        <v>0</v>
      </c>
      <c r="AC149" s="6">
        <v>1</v>
      </c>
      <c r="AD149" t="str" cm="1">
        <f t="array" ref="AD149">_xlfn.IFS(AB149=1, "starter", AC149=1, "legendary",R149&lt; 12, "weak",R149&lt; 17, "moderate", TRUE, "strong")</f>
        <v>legendary</v>
      </c>
      <c r="AF149">
        <v>1</v>
      </c>
    </row>
    <row r="150" spans="1:32" x14ac:dyDescent="0.25">
      <c r="A150" s="1">
        <v>228</v>
      </c>
      <c r="B150" s="2" t="s">
        <v>99</v>
      </c>
      <c r="C150" s="3" t="s">
        <v>9</v>
      </c>
      <c r="D150" s="3" t="s">
        <v>4</v>
      </c>
      <c r="E150" s="1">
        <v>45</v>
      </c>
      <c r="F150" s="1">
        <v>60</v>
      </c>
      <c r="G150" s="1">
        <v>30</v>
      </c>
      <c r="H150" s="1">
        <v>80</v>
      </c>
      <c r="I150" s="1">
        <v>50</v>
      </c>
      <c r="J150" s="1">
        <v>65</v>
      </c>
      <c r="K150" s="1" t="s">
        <v>430</v>
      </c>
      <c r="L150" s="1" t="s">
        <v>301</v>
      </c>
      <c r="M150" s="1" t="s">
        <v>302</v>
      </c>
      <c r="N150" s="25">
        <f t="shared" si="23"/>
        <v>7</v>
      </c>
      <c r="O150" s="25">
        <f t="shared" si="24"/>
        <v>4</v>
      </c>
      <c r="P150" s="25">
        <f t="shared" si="25"/>
        <v>7</v>
      </c>
      <c r="Q150" s="25">
        <f t="shared" si="26"/>
        <v>4</v>
      </c>
      <c r="R150" s="25">
        <f t="shared" si="27"/>
        <v>11</v>
      </c>
      <c r="S150" s="1" t="str">
        <f t="shared" si="21"/>
        <v>dark</v>
      </c>
      <c r="T150" s="1" t="str">
        <f>IF(D150 = 0, "", D150)</f>
        <v>fire</v>
      </c>
      <c r="U150" s="1" t="s">
        <v>8</v>
      </c>
      <c r="V150" s="1" t="s">
        <v>3</v>
      </c>
      <c r="W150" s="1" t="str">
        <f>B151</f>
        <v>Houndoom</v>
      </c>
      <c r="X150">
        <f t="shared" si="22"/>
        <v>7</v>
      </c>
      <c r="Y150" t="str">
        <f t="shared" si="28"/>
        <v>Houndour</v>
      </c>
      <c r="AA150" t="s">
        <v>495</v>
      </c>
      <c r="AB150" s="6">
        <v>0</v>
      </c>
      <c r="AC150" s="6">
        <v>0</v>
      </c>
      <c r="AD150" t="str" cm="1">
        <f t="array" ref="AD150">_xlfn.IFS(AB150=1, "starter", AC150=1, "legendary",R150&lt; 12, "weak",R150&lt; 17, "moderate", TRUE, "strong")</f>
        <v>weak</v>
      </c>
      <c r="AF150">
        <v>1</v>
      </c>
    </row>
    <row r="151" spans="1:32" x14ac:dyDescent="0.25">
      <c r="A151" s="1">
        <v>229</v>
      </c>
      <c r="B151" s="2" t="s">
        <v>100</v>
      </c>
      <c r="C151" s="3" t="s">
        <v>9</v>
      </c>
      <c r="D151" s="3" t="s">
        <v>4</v>
      </c>
      <c r="E151" s="1">
        <v>75</v>
      </c>
      <c r="F151" s="1">
        <v>90</v>
      </c>
      <c r="G151" s="1">
        <v>50</v>
      </c>
      <c r="H151" s="1">
        <v>110</v>
      </c>
      <c r="I151" s="1">
        <v>80</v>
      </c>
      <c r="J151" s="1">
        <v>95</v>
      </c>
      <c r="K151" s="1" t="s">
        <v>430</v>
      </c>
      <c r="L151" s="1" t="s">
        <v>301</v>
      </c>
      <c r="M151" s="1" t="s">
        <v>302</v>
      </c>
      <c r="N151" s="25">
        <f t="shared" si="23"/>
        <v>10</v>
      </c>
      <c r="O151" s="25">
        <f t="shared" si="24"/>
        <v>7</v>
      </c>
      <c r="P151" s="25">
        <f t="shared" si="25"/>
        <v>10</v>
      </c>
      <c r="Q151" s="25">
        <f t="shared" si="26"/>
        <v>7</v>
      </c>
      <c r="R151" s="25">
        <f t="shared" si="27"/>
        <v>17</v>
      </c>
      <c r="S151" s="1" t="str">
        <f t="shared" si="21"/>
        <v>dark</v>
      </c>
      <c r="T151" s="1" t="str">
        <f>IF(D151 = 0, "", D151)</f>
        <v>fire</v>
      </c>
      <c r="U151" s="1" t="s">
        <v>8</v>
      </c>
      <c r="V151" s="1" t="s">
        <v>3</v>
      </c>
      <c r="X151" t="str">
        <f t="shared" si="22"/>
        <v/>
      </c>
      <c r="Y151" t="str">
        <f t="shared" si="28"/>
        <v>Houndoom</v>
      </c>
      <c r="AA151" t="s">
        <v>518</v>
      </c>
      <c r="AB151" s="6">
        <v>0</v>
      </c>
      <c r="AC151" s="6">
        <v>0</v>
      </c>
      <c r="AD151" t="str" cm="1">
        <f t="array" ref="AD151">_xlfn.IFS(AB151=1, "starter", AC151=1, "legendary",R151&lt; 12, "weak",R151&lt; 17, "moderate", TRUE, "strong")</f>
        <v>strong</v>
      </c>
      <c r="AF151">
        <v>2</v>
      </c>
    </row>
    <row r="152" spans="1:32" x14ac:dyDescent="0.25">
      <c r="A152" s="1">
        <v>359</v>
      </c>
      <c r="B152" s="2" t="s">
        <v>131</v>
      </c>
      <c r="C152" s="3" t="s">
        <v>9</v>
      </c>
      <c r="E152" s="1">
        <v>65</v>
      </c>
      <c r="F152" s="1">
        <v>130</v>
      </c>
      <c r="G152" s="1">
        <v>60</v>
      </c>
      <c r="H152" s="1">
        <v>75</v>
      </c>
      <c r="I152" s="1">
        <v>60</v>
      </c>
      <c r="J152" s="1">
        <v>75</v>
      </c>
      <c r="K152" s="1" t="s">
        <v>431</v>
      </c>
      <c r="L152" s="2" t="s">
        <v>304</v>
      </c>
      <c r="M152" s="2" t="s">
        <v>299</v>
      </c>
      <c r="N152" s="25">
        <f t="shared" si="23"/>
        <v>10</v>
      </c>
      <c r="O152" s="25">
        <f t="shared" si="24"/>
        <v>6</v>
      </c>
      <c r="P152" s="25">
        <f t="shared" si="25"/>
        <v>10</v>
      </c>
      <c r="Q152" s="25">
        <f t="shared" si="26"/>
        <v>6</v>
      </c>
      <c r="R152" s="25">
        <f t="shared" si="27"/>
        <v>16</v>
      </c>
      <c r="S152" s="1" t="str">
        <f t="shared" si="21"/>
        <v>dark</v>
      </c>
      <c r="T152" s="1" t="s">
        <v>22</v>
      </c>
      <c r="U152" s="1" t="s">
        <v>26</v>
      </c>
      <c r="V152" s="1" t="s">
        <v>8</v>
      </c>
      <c r="X152" t="str">
        <f t="shared" si="22"/>
        <v/>
      </c>
      <c r="Y152" t="str">
        <f t="shared" si="28"/>
        <v>Absol</v>
      </c>
      <c r="AA152" t="s">
        <v>538</v>
      </c>
      <c r="AB152" s="6">
        <v>0</v>
      </c>
      <c r="AC152" s="6">
        <v>0</v>
      </c>
      <c r="AD152" t="str" cm="1">
        <f t="array" ref="AD152">_xlfn.IFS(AB152=1, "starter", AC152=1, "legendary",R152&lt; 12, "weak",R152&lt; 17, "moderate", TRUE, "strong")</f>
        <v>moderate</v>
      </c>
      <c r="AF152">
        <v>1</v>
      </c>
    </row>
    <row r="153" spans="1:32" x14ac:dyDescent="0.25">
      <c r="A153" s="1">
        <v>377</v>
      </c>
      <c r="B153" s="2" t="s">
        <v>140</v>
      </c>
      <c r="C153" s="3" t="s">
        <v>33</v>
      </c>
      <c r="E153" s="1">
        <v>80</v>
      </c>
      <c r="F153" s="1">
        <v>100</v>
      </c>
      <c r="G153" s="1">
        <v>200</v>
      </c>
      <c r="H153" s="1">
        <v>50</v>
      </c>
      <c r="I153" s="1">
        <v>100</v>
      </c>
      <c r="J153" s="1">
        <v>50</v>
      </c>
      <c r="K153" s="1" t="s">
        <v>449</v>
      </c>
      <c r="L153" s="2" t="s">
        <v>313</v>
      </c>
      <c r="M153" s="2" t="s">
        <v>300</v>
      </c>
      <c r="N153" s="25">
        <f t="shared" si="23"/>
        <v>8</v>
      </c>
      <c r="O153" s="25">
        <f t="shared" si="24"/>
        <v>12</v>
      </c>
      <c r="P153" s="25">
        <f t="shared" si="25"/>
        <v>8</v>
      </c>
      <c r="Q153" s="25">
        <f t="shared" si="26"/>
        <v>12</v>
      </c>
      <c r="R153" s="25">
        <f t="shared" si="27"/>
        <v>20</v>
      </c>
      <c r="S153" s="1" t="str">
        <f t="shared" si="21"/>
        <v>rock</v>
      </c>
      <c r="T153" s="1" t="s">
        <v>13</v>
      </c>
      <c r="U153" s="1" t="s">
        <v>22</v>
      </c>
      <c r="V153" s="1" t="s">
        <v>11</v>
      </c>
      <c r="X153" t="str">
        <f t="shared" si="22"/>
        <v/>
      </c>
      <c r="Y153" t="str">
        <f t="shared" si="28"/>
        <v>Regirock</v>
      </c>
      <c r="Z153" s="2"/>
      <c r="AA153" t="s">
        <v>511</v>
      </c>
      <c r="AB153" s="6">
        <v>0</v>
      </c>
      <c r="AC153" s="6">
        <v>1</v>
      </c>
      <c r="AD153" t="str" cm="1">
        <f t="array" ref="AD153">_xlfn.IFS(AB153=1, "starter", AC153=1, "legendary",R153&lt; 12, "weak",R153&lt; 17, "moderate", TRUE, "strong")</f>
        <v>legendary</v>
      </c>
      <c r="AF153">
        <v>1</v>
      </c>
    </row>
    <row r="154" spans="1:32" x14ac:dyDescent="0.25">
      <c r="A154" s="1">
        <v>378</v>
      </c>
      <c r="B154" s="2" t="s">
        <v>141</v>
      </c>
      <c r="C154" s="3" t="s">
        <v>14</v>
      </c>
      <c r="E154" s="1">
        <v>80</v>
      </c>
      <c r="F154" s="1">
        <v>50</v>
      </c>
      <c r="G154" s="1">
        <v>100</v>
      </c>
      <c r="H154" s="1">
        <v>100</v>
      </c>
      <c r="I154" s="1">
        <v>200</v>
      </c>
      <c r="J154" s="1">
        <v>50</v>
      </c>
      <c r="K154" s="1" t="s">
        <v>448</v>
      </c>
      <c r="L154" s="2" t="s">
        <v>313</v>
      </c>
      <c r="M154" s="2" t="s">
        <v>299</v>
      </c>
      <c r="N154" s="25">
        <f t="shared" si="23"/>
        <v>8</v>
      </c>
      <c r="O154" s="25">
        <f t="shared" si="24"/>
        <v>12</v>
      </c>
      <c r="P154" s="25">
        <f t="shared" si="25"/>
        <v>8</v>
      </c>
      <c r="Q154" s="25">
        <f t="shared" si="26"/>
        <v>12</v>
      </c>
      <c r="R154" s="25">
        <f t="shared" si="27"/>
        <v>20</v>
      </c>
      <c r="S154" s="1" t="str">
        <f t="shared" si="21"/>
        <v>ice</v>
      </c>
      <c r="T154" s="1" t="s">
        <v>13</v>
      </c>
      <c r="U154" s="1" t="s">
        <v>22</v>
      </c>
      <c r="V154" s="1" t="s">
        <v>11</v>
      </c>
      <c r="X154" t="str">
        <f t="shared" si="22"/>
        <v/>
      </c>
      <c r="Y154" t="str">
        <f t="shared" si="28"/>
        <v>Regice</v>
      </c>
      <c r="Z154" s="2"/>
      <c r="AA154" t="s">
        <v>498</v>
      </c>
      <c r="AB154" s="6">
        <v>0</v>
      </c>
      <c r="AC154" s="6">
        <v>1</v>
      </c>
      <c r="AD154" t="str" cm="1">
        <f t="array" ref="AD154">_xlfn.IFS(AB154=1, "starter", AC154=1, "legendary",R154&lt; 12, "weak",R154&lt; 17, "moderate", TRUE, "strong")</f>
        <v>legendary</v>
      </c>
      <c r="AF154">
        <v>1</v>
      </c>
    </row>
    <row r="155" spans="1:32" x14ac:dyDescent="0.25">
      <c r="A155" s="1">
        <v>379</v>
      </c>
      <c r="B155" s="2" t="s">
        <v>142</v>
      </c>
      <c r="C155" s="3" t="s">
        <v>39</v>
      </c>
      <c r="E155" s="1">
        <v>80</v>
      </c>
      <c r="F155" s="1">
        <v>75</v>
      </c>
      <c r="G155" s="1">
        <v>150</v>
      </c>
      <c r="H155" s="1">
        <v>75</v>
      </c>
      <c r="I155" s="1">
        <v>150</v>
      </c>
      <c r="J155" s="1">
        <v>50</v>
      </c>
      <c r="K155" s="1" t="s">
        <v>447</v>
      </c>
      <c r="L155" s="2" t="s">
        <v>313</v>
      </c>
      <c r="M155" s="2" t="s">
        <v>302</v>
      </c>
      <c r="N155" s="25">
        <f t="shared" si="23"/>
        <v>7</v>
      </c>
      <c r="O155" s="25">
        <f t="shared" si="24"/>
        <v>12</v>
      </c>
      <c r="P155" s="25">
        <f>N155+1</f>
        <v>8</v>
      </c>
      <c r="Q155" s="25">
        <f t="shared" si="26"/>
        <v>12</v>
      </c>
      <c r="R155" s="25">
        <f t="shared" si="27"/>
        <v>20</v>
      </c>
      <c r="S155" s="1" t="str">
        <f t="shared" si="21"/>
        <v>steel</v>
      </c>
      <c r="T155" s="1" t="s">
        <v>13</v>
      </c>
      <c r="U155" s="1" t="s">
        <v>22</v>
      </c>
      <c r="V155" s="1" t="s">
        <v>11</v>
      </c>
      <c r="X155" t="str">
        <f t="shared" si="22"/>
        <v/>
      </c>
      <c r="Y155" t="str">
        <f t="shared" si="28"/>
        <v>Registeel</v>
      </c>
      <c r="Z155" s="2"/>
      <c r="AA155" t="s">
        <v>586</v>
      </c>
      <c r="AB155" s="6">
        <v>0</v>
      </c>
      <c r="AC155" s="6">
        <v>1</v>
      </c>
      <c r="AD155" t="str" cm="1">
        <f t="array" ref="AD155">_xlfn.IFS(AB155=1, "starter", AC155=1, "legendary",R155&lt; 12, "weak",R155&lt; 17, "moderate", TRUE, "strong")</f>
        <v>legendary</v>
      </c>
      <c r="AF155">
        <v>1</v>
      </c>
    </row>
    <row r="156" spans="1:32" x14ac:dyDescent="0.25">
      <c r="A156">
        <v>129</v>
      </c>
      <c r="B156" s="6" t="s">
        <v>56</v>
      </c>
      <c r="C156" s="3" t="s">
        <v>6</v>
      </c>
      <c r="E156" s="1">
        <v>20</v>
      </c>
      <c r="F156" s="1">
        <v>10</v>
      </c>
      <c r="G156" s="1">
        <v>15</v>
      </c>
      <c r="H156" s="1">
        <v>55</v>
      </c>
      <c r="I156" s="1">
        <v>20</v>
      </c>
      <c r="J156" s="1">
        <v>80</v>
      </c>
      <c r="K156" t="s">
        <v>432</v>
      </c>
      <c r="L156" s="2" t="s">
        <v>303</v>
      </c>
      <c r="M156" s="1" t="s">
        <v>300</v>
      </c>
      <c r="N156" s="25">
        <f t="shared" si="23"/>
        <v>6</v>
      </c>
      <c r="O156" s="25">
        <f t="shared" si="24"/>
        <v>2</v>
      </c>
      <c r="P156" s="25">
        <f t="shared" si="25"/>
        <v>6</v>
      </c>
      <c r="Q156" s="25">
        <f t="shared" si="26"/>
        <v>2</v>
      </c>
      <c r="R156" s="25">
        <f t="shared" si="27"/>
        <v>8</v>
      </c>
      <c r="S156" s="1" t="str">
        <f t="shared" si="21"/>
        <v>water</v>
      </c>
      <c r="T156" s="3" t="s">
        <v>5</v>
      </c>
      <c r="U156" s="1" t="s">
        <v>8</v>
      </c>
      <c r="V156" s="1" t="s">
        <v>67</v>
      </c>
      <c r="W156" s="1" t="str">
        <f>B157</f>
        <v>Gyarados</v>
      </c>
      <c r="X156">
        <f t="shared" si="22"/>
        <v>11</v>
      </c>
      <c r="Y156" t="str">
        <f t="shared" si="28"/>
        <v>Magikarp</v>
      </c>
      <c r="Z156"/>
      <c r="AA156" t="s">
        <v>575</v>
      </c>
      <c r="AB156" s="6">
        <v>0</v>
      </c>
      <c r="AC156" s="6">
        <v>0</v>
      </c>
      <c r="AD156" t="str" cm="1">
        <f t="array" ref="AD156">_xlfn.IFS(AB156=1, "starter", AC156=1, "legendary",R156&lt; 12, "weak",R156&lt; 17, "moderate", TRUE, "strong")</f>
        <v>weak</v>
      </c>
      <c r="AF156">
        <v>1</v>
      </c>
    </row>
    <row r="157" spans="1:32" x14ac:dyDescent="0.25">
      <c r="A157">
        <v>130</v>
      </c>
      <c r="B157" s="6" t="s">
        <v>57</v>
      </c>
      <c r="C157" s="3" t="s">
        <v>6</v>
      </c>
      <c r="D157" s="3" t="s">
        <v>5</v>
      </c>
      <c r="E157" s="1">
        <v>95</v>
      </c>
      <c r="F157" s="1">
        <v>125</v>
      </c>
      <c r="G157" s="1">
        <v>79</v>
      </c>
      <c r="H157" s="1">
        <v>60</v>
      </c>
      <c r="I157" s="1">
        <v>100</v>
      </c>
      <c r="J157" s="1">
        <v>81</v>
      </c>
      <c r="K157" t="s">
        <v>433</v>
      </c>
      <c r="L157" s="1" t="s">
        <v>303</v>
      </c>
      <c r="M157" s="1" t="s">
        <v>300</v>
      </c>
      <c r="N157" s="25">
        <f t="shared" si="23"/>
        <v>10</v>
      </c>
      <c r="O157" s="25">
        <f t="shared" si="24"/>
        <v>9</v>
      </c>
      <c r="P157" s="25">
        <f t="shared" si="25"/>
        <v>10</v>
      </c>
      <c r="Q157" s="25">
        <f t="shared" si="26"/>
        <v>9</v>
      </c>
      <c r="R157" s="25">
        <f t="shared" si="27"/>
        <v>19</v>
      </c>
      <c r="S157" s="1" t="str">
        <f t="shared" si="21"/>
        <v>water</v>
      </c>
      <c r="T157" s="1" t="str">
        <f>IF(D157 = 0, "", D157)</f>
        <v>flying</v>
      </c>
      <c r="U157" s="1" t="s">
        <v>8</v>
      </c>
      <c r="V157" s="1" t="s">
        <v>67</v>
      </c>
      <c r="X157" t="str">
        <f t="shared" si="22"/>
        <v/>
      </c>
      <c r="Y157" t="str">
        <f t="shared" si="28"/>
        <v>Gyarados</v>
      </c>
      <c r="Z157"/>
      <c r="AA157" t="s">
        <v>516</v>
      </c>
      <c r="AB157" s="6">
        <v>0</v>
      </c>
      <c r="AC157" s="6">
        <v>0</v>
      </c>
      <c r="AD157" t="str" cm="1">
        <f t="array" ref="AD157">_xlfn.IFS(AB157=1, "starter", AC157=1, "legendary",R157&lt; 12, "weak",R157&lt; 17, "moderate", TRUE, "strong")</f>
        <v>strong</v>
      </c>
      <c r="AF157">
        <v>2</v>
      </c>
    </row>
    <row r="158" spans="1:32" x14ac:dyDescent="0.25">
      <c r="A158">
        <v>172</v>
      </c>
      <c r="B158" s="6" t="s">
        <v>71</v>
      </c>
      <c r="C158" t="s">
        <v>11</v>
      </c>
      <c r="D158"/>
      <c r="E158" s="1">
        <v>20</v>
      </c>
      <c r="F158" s="1">
        <v>40</v>
      </c>
      <c r="G158" s="1">
        <v>15</v>
      </c>
      <c r="H158" s="1">
        <v>35</v>
      </c>
      <c r="I158" s="1">
        <v>35</v>
      </c>
      <c r="J158" s="1">
        <v>60</v>
      </c>
      <c r="K158" t="s">
        <v>272</v>
      </c>
      <c r="L158" s="1" t="s">
        <v>298</v>
      </c>
      <c r="M158" s="1" t="s">
        <v>300</v>
      </c>
      <c r="N158" s="25">
        <f t="shared" si="23"/>
        <v>5</v>
      </c>
      <c r="O158" s="25">
        <f t="shared" si="24"/>
        <v>2</v>
      </c>
      <c r="P158" s="25">
        <f t="shared" si="25"/>
        <v>5</v>
      </c>
      <c r="Q158" s="25">
        <f t="shared" si="26"/>
        <v>2</v>
      </c>
      <c r="R158" s="25">
        <f t="shared" si="27"/>
        <v>7</v>
      </c>
      <c r="S158" s="1" t="str">
        <f t="shared" si="21"/>
        <v>electric</v>
      </c>
      <c r="T158" t="s">
        <v>8</v>
      </c>
      <c r="U158" t="s">
        <v>39</v>
      </c>
      <c r="V158" s="1" t="s">
        <v>16</v>
      </c>
      <c r="W158" t="str">
        <f>B159</f>
        <v>Pikachu</v>
      </c>
      <c r="X158">
        <f t="shared" si="22"/>
        <v>2</v>
      </c>
      <c r="Y158" t="str">
        <f t="shared" si="28"/>
        <v>Pichu</v>
      </c>
      <c r="Z158"/>
      <c r="AA158" t="s">
        <v>722</v>
      </c>
      <c r="AB158" s="6">
        <v>0</v>
      </c>
      <c r="AC158" s="6">
        <v>0</v>
      </c>
      <c r="AD158" t="str" cm="1">
        <f t="array" ref="AD158">_xlfn.IFS(AB158=1, "starter", AC158=1, "legendary",R158&lt; 12, "weak",R158&lt; 17, "moderate", TRUE, "strong")</f>
        <v>weak</v>
      </c>
      <c r="AF158">
        <v>1</v>
      </c>
    </row>
    <row r="159" spans="1:32" x14ac:dyDescent="0.25">
      <c r="A159">
        <v>25</v>
      </c>
      <c r="B159" s="6" t="s">
        <v>10</v>
      </c>
      <c r="C159" t="s">
        <v>11</v>
      </c>
      <c r="D159"/>
      <c r="E159" s="1">
        <v>35</v>
      </c>
      <c r="F159" s="1">
        <v>55</v>
      </c>
      <c r="G159" s="1">
        <v>40</v>
      </c>
      <c r="H159" s="1">
        <v>50</v>
      </c>
      <c r="I159" s="1">
        <v>50</v>
      </c>
      <c r="J159" s="1">
        <v>90</v>
      </c>
      <c r="K159" t="s">
        <v>251</v>
      </c>
      <c r="L159" s="1" t="s">
        <v>298</v>
      </c>
      <c r="M159" s="1" t="s">
        <v>300</v>
      </c>
      <c r="N159" s="25">
        <f t="shared" si="23"/>
        <v>7</v>
      </c>
      <c r="O159" s="25">
        <f t="shared" si="24"/>
        <v>4</v>
      </c>
      <c r="P159" s="25">
        <f t="shared" si="25"/>
        <v>7</v>
      </c>
      <c r="Q159" s="25">
        <f t="shared" si="26"/>
        <v>4</v>
      </c>
      <c r="R159" s="25">
        <f t="shared" si="27"/>
        <v>11</v>
      </c>
      <c r="S159" s="1" t="str">
        <f t="shared" si="21"/>
        <v>electric</v>
      </c>
      <c r="T159" t="s">
        <v>8</v>
      </c>
      <c r="U159" t="s">
        <v>39</v>
      </c>
      <c r="V159" s="1" t="s">
        <v>16</v>
      </c>
      <c r="W159" t="str">
        <f>B160</f>
        <v>Raichu</v>
      </c>
      <c r="X159">
        <f t="shared" si="22"/>
        <v>6</v>
      </c>
      <c r="Y159" t="str">
        <f t="shared" si="28"/>
        <v>Pikachu</v>
      </c>
      <c r="Z159"/>
      <c r="AA159" t="s">
        <v>493</v>
      </c>
      <c r="AB159" s="6">
        <v>0</v>
      </c>
      <c r="AC159" s="6">
        <v>0</v>
      </c>
      <c r="AD159" t="str" cm="1">
        <f t="array" ref="AD159">_xlfn.IFS(AB159=1, "starter", AC159=1, "legendary",R159&lt; 12, "weak",R159&lt; 17, "moderate", TRUE, "strong")</f>
        <v>weak</v>
      </c>
      <c r="AF159">
        <v>2</v>
      </c>
    </row>
    <row r="160" spans="1:32" x14ac:dyDescent="0.25">
      <c r="A160">
        <v>26</v>
      </c>
      <c r="B160" s="6" t="s">
        <v>12</v>
      </c>
      <c r="C160" t="s">
        <v>11</v>
      </c>
      <c r="D160"/>
      <c r="E160" s="1">
        <v>60</v>
      </c>
      <c r="F160" s="1">
        <v>90</v>
      </c>
      <c r="G160" s="1">
        <v>55</v>
      </c>
      <c r="H160" s="1">
        <v>90</v>
      </c>
      <c r="I160" s="1">
        <v>80</v>
      </c>
      <c r="J160" s="1">
        <v>110</v>
      </c>
      <c r="K160" t="s">
        <v>251</v>
      </c>
      <c r="L160" s="1" t="s">
        <v>298</v>
      </c>
      <c r="M160" s="1" t="s">
        <v>300</v>
      </c>
      <c r="N160" s="25">
        <f t="shared" si="23"/>
        <v>10</v>
      </c>
      <c r="O160" s="25">
        <f t="shared" si="24"/>
        <v>6</v>
      </c>
      <c r="P160" s="25">
        <f t="shared" si="25"/>
        <v>10</v>
      </c>
      <c r="Q160" s="25">
        <f t="shared" si="26"/>
        <v>6</v>
      </c>
      <c r="R160" s="25">
        <f t="shared" si="27"/>
        <v>16</v>
      </c>
      <c r="S160" s="1" t="str">
        <f t="shared" si="21"/>
        <v>electric</v>
      </c>
      <c r="T160" t="s">
        <v>8</v>
      </c>
      <c r="U160" t="s">
        <v>39</v>
      </c>
      <c r="V160" s="1" t="s">
        <v>16</v>
      </c>
      <c r="W160"/>
      <c r="X160" t="str">
        <f t="shared" si="22"/>
        <v/>
      </c>
      <c r="Y160" t="str">
        <f t="shared" si="28"/>
        <v>Raichu</v>
      </c>
      <c r="Z160"/>
      <c r="AA160" t="s">
        <v>494</v>
      </c>
      <c r="AB160" s="6">
        <v>0</v>
      </c>
      <c r="AC160" s="6">
        <v>0</v>
      </c>
      <c r="AD160" t="str" cm="1">
        <f t="array" ref="AD160">_xlfn.IFS(AB160=1, "starter", AC160=1, "legendary",R160&lt; 12, "weak",R160&lt; 17, "moderate", TRUE, "strong")</f>
        <v>moderate</v>
      </c>
      <c r="AF160">
        <v>3</v>
      </c>
    </row>
    <row r="161" spans="1:32" x14ac:dyDescent="0.25">
      <c r="A161">
        <v>298</v>
      </c>
      <c r="B161" s="6" t="s">
        <v>119</v>
      </c>
      <c r="C161" t="s">
        <v>8</v>
      </c>
      <c r="D161" t="s">
        <v>16</v>
      </c>
      <c r="E161" s="1">
        <v>50</v>
      </c>
      <c r="F161" s="1">
        <f>20*2</f>
        <v>40</v>
      </c>
      <c r="G161" s="1">
        <v>40</v>
      </c>
      <c r="H161" s="1">
        <v>20</v>
      </c>
      <c r="I161" s="1">
        <v>40</v>
      </c>
      <c r="J161" s="1">
        <v>20</v>
      </c>
      <c r="K161" t="s">
        <v>291</v>
      </c>
      <c r="L161" s="2" t="s">
        <v>303</v>
      </c>
      <c r="M161" s="1" t="s">
        <v>302</v>
      </c>
      <c r="N161" s="25">
        <f t="shared" si="23"/>
        <v>3</v>
      </c>
      <c r="O161" s="25">
        <f t="shared" si="24"/>
        <v>4</v>
      </c>
      <c r="P161" s="25">
        <f t="shared" si="25"/>
        <v>3</v>
      </c>
      <c r="Q161" s="25">
        <f t="shared" si="26"/>
        <v>4</v>
      </c>
      <c r="R161" s="25">
        <f t="shared" si="27"/>
        <v>7</v>
      </c>
      <c r="S161" s="1" t="str">
        <f t="shared" si="21"/>
        <v>normal</v>
      </c>
      <c r="T161" s="1" t="str">
        <f t="shared" ref="T161:T166" si="29">D161</f>
        <v>fairy</v>
      </c>
      <c r="U161" t="s">
        <v>6</v>
      </c>
      <c r="V161" s="1" t="s">
        <v>33</v>
      </c>
      <c r="W161" s="1" t="str">
        <f>B162</f>
        <v>Marill</v>
      </c>
      <c r="X161">
        <f t="shared" si="22"/>
        <v>2</v>
      </c>
      <c r="Y161" t="str">
        <f t="shared" si="28"/>
        <v>Azurill</v>
      </c>
      <c r="Z161"/>
      <c r="AA161" t="s">
        <v>575</v>
      </c>
      <c r="AB161" s="6">
        <v>0</v>
      </c>
      <c r="AC161" s="6">
        <v>0</v>
      </c>
      <c r="AD161" t="str" cm="1">
        <f t="array" ref="AD161">_xlfn.IFS(AB161=1, "starter", AC161=1, "legendary",R161&lt; 12, "weak",R161&lt; 17, "moderate", TRUE, "strong")</f>
        <v>weak</v>
      </c>
      <c r="AF161">
        <v>1</v>
      </c>
    </row>
    <row r="162" spans="1:32" x14ac:dyDescent="0.25">
      <c r="A162">
        <v>183</v>
      </c>
      <c r="B162" s="6" t="s">
        <v>75</v>
      </c>
      <c r="C162" t="s">
        <v>6</v>
      </c>
      <c r="D162" t="s">
        <v>16</v>
      </c>
      <c r="E162">
        <v>70</v>
      </c>
      <c r="F162" s="1">
        <f>20*2</f>
        <v>40</v>
      </c>
      <c r="G162" s="1">
        <v>50</v>
      </c>
      <c r="H162" s="1">
        <v>20</v>
      </c>
      <c r="I162" s="1">
        <v>50</v>
      </c>
      <c r="J162" s="1">
        <v>40</v>
      </c>
      <c r="K162" t="s">
        <v>274</v>
      </c>
      <c r="L162" s="2" t="s">
        <v>303</v>
      </c>
      <c r="M162" s="1" t="s">
        <v>302</v>
      </c>
      <c r="N162" s="25">
        <f t="shared" si="23"/>
        <v>4</v>
      </c>
      <c r="O162" s="25">
        <f t="shared" si="24"/>
        <v>6</v>
      </c>
      <c r="P162" s="25">
        <f t="shared" si="25"/>
        <v>4</v>
      </c>
      <c r="Q162" s="25">
        <f>O162</f>
        <v>6</v>
      </c>
      <c r="R162" s="25">
        <f t="shared" si="27"/>
        <v>10</v>
      </c>
      <c r="S162" s="1" t="str">
        <f t="shared" si="21"/>
        <v>water</v>
      </c>
      <c r="T162" s="1" t="str">
        <f t="shared" si="29"/>
        <v>fairy</v>
      </c>
      <c r="U162" t="s">
        <v>8</v>
      </c>
      <c r="V162" s="1" t="s">
        <v>33</v>
      </c>
      <c r="W162" s="1" t="str">
        <f>B163</f>
        <v>Azumarill</v>
      </c>
      <c r="X162">
        <f t="shared" si="22"/>
        <v>8</v>
      </c>
      <c r="Y162" t="str">
        <f t="shared" si="28"/>
        <v>Marill</v>
      </c>
      <c r="Z162"/>
      <c r="AA162" t="s">
        <v>550</v>
      </c>
      <c r="AB162" s="6">
        <v>0</v>
      </c>
      <c r="AC162" s="6">
        <v>0</v>
      </c>
      <c r="AD162" t="str" cm="1">
        <f t="array" ref="AD162">_xlfn.IFS(AB162=1, "starter", AC162=1, "legendary",R162&lt; 12, "weak",R162&lt; 17, "moderate", TRUE, "strong")</f>
        <v>weak</v>
      </c>
      <c r="AF162">
        <v>2</v>
      </c>
    </row>
    <row r="163" spans="1:32" x14ac:dyDescent="0.25">
      <c r="A163">
        <v>184</v>
      </c>
      <c r="B163" s="6" t="s">
        <v>76</v>
      </c>
      <c r="C163" t="s">
        <v>6</v>
      </c>
      <c r="D163" t="s">
        <v>16</v>
      </c>
      <c r="E163">
        <v>100</v>
      </c>
      <c r="F163" s="1">
        <f>50*2</f>
        <v>100</v>
      </c>
      <c r="G163" s="1">
        <v>80</v>
      </c>
      <c r="H163" s="1">
        <v>60</v>
      </c>
      <c r="I163" s="1">
        <v>80</v>
      </c>
      <c r="J163" s="1">
        <v>50</v>
      </c>
      <c r="K163" t="s">
        <v>275</v>
      </c>
      <c r="L163" s="2" t="s">
        <v>303</v>
      </c>
      <c r="M163" s="1" t="s">
        <v>302</v>
      </c>
      <c r="N163" s="25">
        <f t="shared" si="23"/>
        <v>8</v>
      </c>
      <c r="O163" s="25">
        <f t="shared" si="24"/>
        <v>9</v>
      </c>
      <c r="P163" s="25">
        <f t="shared" si="25"/>
        <v>8</v>
      </c>
      <c r="Q163" s="25">
        <f t="shared" si="26"/>
        <v>9</v>
      </c>
      <c r="R163" s="25">
        <f t="shared" si="27"/>
        <v>17</v>
      </c>
      <c r="S163" s="1" t="str">
        <f t="shared" si="21"/>
        <v>water</v>
      </c>
      <c r="T163" s="1" t="str">
        <f t="shared" si="29"/>
        <v>fairy</v>
      </c>
      <c r="U163" t="s">
        <v>8</v>
      </c>
      <c r="V163" s="1" t="s">
        <v>33</v>
      </c>
      <c r="X163" t="str">
        <f t="shared" si="22"/>
        <v/>
      </c>
      <c r="Y163" t="str">
        <f t="shared" si="28"/>
        <v>Azumarill</v>
      </c>
      <c r="Z163"/>
      <c r="AA163" t="s">
        <v>634</v>
      </c>
      <c r="AB163" s="6">
        <v>0</v>
      </c>
      <c r="AC163" s="6">
        <v>0</v>
      </c>
      <c r="AD163" t="str" cm="1">
        <f t="array" ref="AD163">_xlfn.IFS(AB163=1, "starter", AC163=1, "legendary",R163&lt; 12, "weak",R163&lt; 17, "moderate", TRUE, "strong")</f>
        <v>strong</v>
      </c>
      <c r="AF163">
        <v>3</v>
      </c>
    </row>
    <row r="164" spans="1:32" x14ac:dyDescent="0.25">
      <c r="A164">
        <v>41</v>
      </c>
      <c r="B164" s="6" t="s">
        <v>20</v>
      </c>
      <c r="C164" t="s">
        <v>3</v>
      </c>
      <c r="D164" t="s">
        <v>5</v>
      </c>
      <c r="E164">
        <v>40</v>
      </c>
      <c r="F164">
        <v>45</v>
      </c>
      <c r="G164">
        <v>35</v>
      </c>
      <c r="H164">
        <v>30</v>
      </c>
      <c r="I164">
        <v>40</v>
      </c>
      <c r="J164">
        <v>55</v>
      </c>
      <c r="K164" t="s">
        <v>254</v>
      </c>
      <c r="L164" s="2" t="s">
        <v>304</v>
      </c>
      <c r="M164" s="1" t="s">
        <v>302</v>
      </c>
      <c r="N164" s="25">
        <f t="shared" si="23"/>
        <v>5</v>
      </c>
      <c r="O164" s="25">
        <f t="shared" si="24"/>
        <v>4</v>
      </c>
      <c r="P164" s="25">
        <f t="shared" si="25"/>
        <v>5</v>
      </c>
      <c r="Q164" s="25">
        <f t="shared" si="26"/>
        <v>4</v>
      </c>
      <c r="R164" s="25">
        <f t="shared" si="27"/>
        <v>9</v>
      </c>
      <c r="S164" s="1" t="str">
        <f t="shared" si="21"/>
        <v>poison</v>
      </c>
      <c r="T164" s="1" t="str">
        <f t="shared" si="29"/>
        <v>flying</v>
      </c>
      <c r="U164" t="s">
        <v>7</v>
      </c>
      <c r="V164" s="1" t="s">
        <v>8</v>
      </c>
      <c r="W164" s="1" t="str">
        <f>B165</f>
        <v>Golbat</v>
      </c>
      <c r="X164">
        <f t="shared" si="22"/>
        <v>5</v>
      </c>
      <c r="Y164" t="str">
        <f t="shared" si="28"/>
        <v>Zubat</v>
      </c>
      <c r="Z164"/>
      <c r="AA164" t="s">
        <v>510</v>
      </c>
      <c r="AB164" s="6">
        <v>0</v>
      </c>
      <c r="AC164" s="6">
        <v>0</v>
      </c>
      <c r="AD164" t="str" cm="1">
        <f t="array" ref="AD164">_xlfn.IFS(AB164=1, "starter", AC164=1, "legendary",R164&lt; 12, "weak",R164&lt; 17, "moderate", TRUE, "strong")</f>
        <v>weak</v>
      </c>
      <c r="AF164">
        <v>1</v>
      </c>
    </row>
    <row r="165" spans="1:32" x14ac:dyDescent="0.25">
      <c r="A165">
        <v>42</v>
      </c>
      <c r="B165" s="6" t="s">
        <v>21</v>
      </c>
      <c r="C165" t="s">
        <v>3</v>
      </c>
      <c r="D165" t="s">
        <v>5</v>
      </c>
      <c r="E165">
        <v>75</v>
      </c>
      <c r="F165">
        <v>80</v>
      </c>
      <c r="G165">
        <v>70</v>
      </c>
      <c r="H165">
        <v>65</v>
      </c>
      <c r="I165">
        <v>75</v>
      </c>
      <c r="J165">
        <v>90</v>
      </c>
      <c r="K165" t="s">
        <v>254</v>
      </c>
      <c r="L165" s="2" t="s">
        <v>304</v>
      </c>
      <c r="M165" s="1" t="s">
        <v>302</v>
      </c>
      <c r="N165" s="25">
        <f t="shared" si="23"/>
        <v>8</v>
      </c>
      <c r="O165" s="25">
        <f t="shared" si="24"/>
        <v>7</v>
      </c>
      <c r="P165" s="25">
        <f t="shared" si="25"/>
        <v>8</v>
      </c>
      <c r="Q165" s="25">
        <f t="shared" si="26"/>
        <v>7</v>
      </c>
      <c r="R165" s="25">
        <f t="shared" si="27"/>
        <v>15</v>
      </c>
      <c r="S165" s="1" t="str">
        <f t="shared" si="21"/>
        <v>poison</v>
      </c>
      <c r="T165" s="1" t="str">
        <f t="shared" si="29"/>
        <v>flying</v>
      </c>
      <c r="U165" t="s">
        <v>7</v>
      </c>
      <c r="V165" s="1" t="s">
        <v>8</v>
      </c>
      <c r="W165" s="1" t="str">
        <f>B166</f>
        <v>Crobat</v>
      </c>
      <c r="X165">
        <f t="shared" si="22"/>
        <v>5</v>
      </c>
      <c r="Y165" t="str">
        <f t="shared" si="28"/>
        <v>Golbat</v>
      </c>
      <c r="Z165"/>
      <c r="AA165" t="s">
        <v>530</v>
      </c>
      <c r="AB165" s="6">
        <v>0</v>
      </c>
      <c r="AC165" s="6">
        <v>0</v>
      </c>
      <c r="AD165" t="str" cm="1">
        <f t="array" ref="AD165">_xlfn.IFS(AB165=1, "starter", AC165=1, "legendary",R165&lt; 12, "weak",R165&lt; 17, "moderate", TRUE, "strong")</f>
        <v>moderate</v>
      </c>
      <c r="AF165">
        <v>2</v>
      </c>
    </row>
    <row r="166" spans="1:32" x14ac:dyDescent="0.25">
      <c r="A166">
        <v>169</v>
      </c>
      <c r="B166" s="6" t="s">
        <v>70</v>
      </c>
      <c r="C166" t="s">
        <v>3</v>
      </c>
      <c r="D166" t="s">
        <v>5</v>
      </c>
      <c r="E166">
        <v>85</v>
      </c>
      <c r="F166">
        <v>90</v>
      </c>
      <c r="G166">
        <v>80</v>
      </c>
      <c r="H166">
        <v>70</v>
      </c>
      <c r="I166">
        <v>80</v>
      </c>
      <c r="J166">
        <v>130</v>
      </c>
      <c r="K166" t="s">
        <v>254</v>
      </c>
      <c r="L166" s="2" t="s">
        <v>304</v>
      </c>
      <c r="M166" s="1" t="s">
        <v>302</v>
      </c>
      <c r="N166" s="25">
        <f t="shared" si="23"/>
        <v>10</v>
      </c>
      <c r="O166" s="25">
        <f t="shared" si="24"/>
        <v>8</v>
      </c>
      <c r="P166" s="25">
        <f t="shared" si="25"/>
        <v>10</v>
      </c>
      <c r="Q166" s="25">
        <f t="shared" si="26"/>
        <v>8</v>
      </c>
      <c r="R166" s="25">
        <f t="shared" si="27"/>
        <v>18</v>
      </c>
      <c r="S166" s="1" t="str">
        <f t="shared" si="21"/>
        <v>poison</v>
      </c>
      <c r="T166" s="1" t="str">
        <f t="shared" si="29"/>
        <v>flying</v>
      </c>
      <c r="U166" t="s">
        <v>7</v>
      </c>
      <c r="V166" s="1" t="s">
        <v>8</v>
      </c>
      <c r="X166" t="str">
        <f t="shared" si="22"/>
        <v/>
      </c>
      <c r="Y166" t="str">
        <f t="shared" si="28"/>
        <v>Crobat</v>
      </c>
      <c r="Z166"/>
      <c r="AA166" t="s">
        <v>468</v>
      </c>
      <c r="AB166" s="6">
        <v>0</v>
      </c>
      <c r="AC166" s="6">
        <v>0</v>
      </c>
      <c r="AD166" t="str" cm="1">
        <f t="array" ref="AD166">_xlfn.IFS(AB166=1, "starter", AC166=1, "legendary",R166&lt; 12, "weak",R166&lt; 17, "moderate", TRUE, "strong")</f>
        <v>strong</v>
      </c>
      <c r="AF166">
        <v>3</v>
      </c>
    </row>
    <row r="167" spans="1:32" x14ac:dyDescent="0.25">
      <c r="A167">
        <v>66</v>
      </c>
      <c r="B167" s="6" t="s">
        <v>29</v>
      </c>
      <c r="C167" t="s">
        <v>22</v>
      </c>
      <c r="D167"/>
      <c r="E167">
        <v>70</v>
      </c>
      <c r="F167">
        <v>80</v>
      </c>
      <c r="G167">
        <v>50</v>
      </c>
      <c r="H167">
        <v>35</v>
      </c>
      <c r="I167">
        <v>35</v>
      </c>
      <c r="J167">
        <v>35</v>
      </c>
      <c r="K167" t="s">
        <v>259</v>
      </c>
      <c r="L167" s="2" t="s">
        <v>304</v>
      </c>
      <c r="M167" s="2" t="s">
        <v>300</v>
      </c>
      <c r="N167" s="25">
        <f t="shared" si="23"/>
        <v>6</v>
      </c>
      <c r="O167" s="25">
        <f t="shared" si="24"/>
        <v>5</v>
      </c>
      <c r="P167" s="25">
        <f t="shared" si="25"/>
        <v>6</v>
      </c>
      <c r="Q167" s="25">
        <f t="shared" si="26"/>
        <v>5</v>
      </c>
      <c r="R167" s="25">
        <f t="shared" si="27"/>
        <v>11</v>
      </c>
      <c r="S167" s="1" t="str">
        <f t="shared" si="21"/>
        <v>fighting</v>
      </c>
      <c r="T167" t="s">
        <v>8</v>
      </c>
      <c r="U167" t="s">
        <v>13</v>
      </c>
      <c r="V167" s="1" t="s">
        <v>67</v>
      </c>
      <c r="W167" s="1" t="str">
        <f>B168</f>
        <v>Machoke</v>
      </c>
      <c r="X167">
        <f t="shared" si="22"/>
        <v>3</v>
      </c>
      <c r="Y167" t="str">
        <f t="shared" si="28"/>
        <v>Machop</v>
      </c>
      <c r="Z167"/>
      <c r="AA167" t="s">
        <v>545</v>
      </c>
      <c r="AB167" s="6">
        <v>0</v>
      </c>
      <c r="AC167" s="6">
        <v>0</v>
      </c>
      <c r="AD167" t="str" cm="1">
        <f t="array" ref="AD167">_xlfn.IFS(AB167=1, "starter", AC167=1, "legendary",R167&lt; 12, "weak",R167&lt; 17, "moderate", TRUE, "strong")</f>
        <v>weak</v>
      </c>
      <c r="AF167">
        <v>1</v>
      </c>
    </row>
    <row r="168" spans="1:32" x14ac:dyDescent="0.25">
      <c r="A168">
        <v>67</v>
      </c>
      <c r="B168" s="6" t="s">
        <v>30</v>
      </c>
      <c r="C168" t="s">
        <v>22</v>
      </c>
      <c r="D168"/>
      <c r="E168">
        <v>80</v>
      </c>
      <c r="F168">
        <v>100</v>
      </c>
      <c r="G168">
        <v>70</v>
      </c>
      <c r="H168">
        <v>50</v>
      </c>
      <c r="I168">
        <v>60</v>
      </c>
      <c r="J168">
        <v>45</v>
      </c>
      <c r="K168" t="s">
        <v>259</v>
      </c>
      <c r="L168" s="2" t="s">
        <v>304</v>
      </c>
      <c r="M168" s="2" t="s">
        <v>300</v>
      </c>
      <c r="N168" s="25">
        <f t="shared" si="23"/>
        <v>7</v>
      </c>
      <c r="O168" s="25">
        <f t="shared" si="24"/>
        <v>7</v>
      </c>
      <c r="P168" s="25">
        <f t="shared" si="25"/>
        <v>7</v>
      </c>
      <c r="Q168" s="25">
        <f t="shared" si="26"/>
        <v>7</v>
      </c>
      <c r="R168" s="25">
        <f t="shared" si="27"/>
        <v>14</v>
      </c>
      <c r="S168" s="1" t="str">
        <f t="shared" si="21"/>
        <v>fighting</v>
      </c>
      <c r="T168" t="s">
        <v>8</v>
      </c>
      <c r="U168" t="s">
        <v>13</v>
      </c>
      <c r="V168" s="1" t="s">
        <v>67</v>
      </c>
      <c r="W168" s="1" t="str">
        <f>B169</f>
        <v>Machamp</v>
      </c>
      <c r="X168">
        <f t="shared" si="22"/>
        <v>6</v>
      </c>
      <c r="Y168" t="str">
        <f t="shared" si="28"/>
        <v>Machoke</v>
      </c>
      <c r="Z168"/>
      <c r="AA168" t="s">
        <v>561</v>
      </c>
      <c r="AB168" s="6">
        <v>0</v>
      </c>
      <c r="AC168" s="6">
        <v>0</v>
      </c>
      <c r="AD168" t="str" cm="1">
        <f t="array" ref="AD168">_xlfn.IFS(AB168=1, "starter", AC168=1, "legendary",R168&lt; 12, "weak",R168&lt; 17, "moderate", TRUE, "strong")</f>
        <v>moderate</v>
      </c>
      <c r="AF168">
        <v>2</v>
      </c>
    </row>
    <row r="169" spans="1:32" x14ac:dyDescent="0.25">
      <c r="A169">
        <v>68</v>
      </c>
      <c r="B169" s="6" t="s">
        <v>31</v>
      </c>
      <c r="C169" t="s">
        <v>22</v>
      </c>
      <c r="D169"/>
      <c r="E169">
        <v>90</v>
      </c>
      <c r="F169">
        <v>130</v>
      </c>
      <c r="G169">
        <v>80</v>
      </c>
      <c r="H169">
        <v>65</v>
      </c>
      <c r="I169">
        <v>85</v>
      </c>
      <c r="J169">
        <v>55</v>
      </c>
      <c r="K169" t="s">
        <v>259</v>
      </c>
      <c r="L169" s="2" t="s">
        <v>304</v>
      </c>
      <c r="M169" s="2" t="s">
        <v>300</v>
      </c>
      <c r="N169" s="25">
        <f t="shared" si="23"/>
        <v>9</v>
      </c>
      <c r="O169" s="25">
        <f t="shared" si="24"/>
        <v>9</v>
      </c>
      <c r="P169" s="25">
        <f t="shared" si="25"/>
        <v>9</v>
      </c>
      <c r="Q169" s="25">
        <f t="shared" si="26"/>
        <v>9</v>
      </c>
      <c r="R169" s="25">
        <f t="shared" si="27"/>
        <v>18</v>
      </c>
      <c r="S169" s="1" t="str">
        <f t="shared" si="21"/>
        <v>fighting</v>
      </c>
      <c r="T169" t="s">
        <v>8</v>
      </c>
      <c r="U169" t="s">
        <v>13</v>
      </c>
      <c r="V169" s="1" t="s">
        <v>67</v>
      </c>
      <c r="X169" t="str">
        <f t="shared" si="22"/>
        <v/>
      </c>
      <c r="Y169" t="str">
        <f t="shared" si="28"/>
        <v>Machamp</v>
      </c>
      <c r="Z169"/>
      <c r="AA169" t="s">
        <v>502</v>
      </c>
      <c r="AB169" s="6">
        <v>0</v>
      </c>
      <c r="AC169" s="6">
        <v>0</v>
      </c>
      <c r="AD169" t="str" cm="1">
        <f t="array" ref="AD169">_xlfn.IFS(AB169=1, "starter", AC169=1, "legendary",R169&lt; 12, "weak",R169&lt; 17, "moderate", TRUE, "strong")</f>
        <v>strong</v>
      </c>
      <c r="AF169">
        <v>3</v>
      </c>
    </row>
    <row r="170" spans="1:32" x14ac:dyDescent="0.25">
      <c r="A170">
        <v>77</v>
      </c>
      <c r="B170" s="6" t="s">
        <v>36</v>
      </c>
      <c r="C170" t="s">
        <v>4</v>
      </c>
      <c r="D170"/>
      <c r="E170">
        <v>50</v>
      </c>
      <c r="F170">
        <v>85</v>
      </c>
      <c r="G170">
        <v>55</v>
      </c>
      <c r="H170">
        <v>65</v>
      </c>
      <c r="I170">
        <v>65</v>
      </c>
      <c r="J170">
        <v>90</v>
      </c>
      <c r="K170" t="s">
        <v>262</v>
      </c>
      <c r="L170" s="2" t="s">
        <v>301</v>
      </c>
      <c r="M170" s="2" t="s">
        <v>302</v>
      </c>
      <c r="N170" s="25">
        <f t="shared" si="23"/>
        <v>9</v>
      </c>
      <c r="O170" s="25">
        <f t="shared" si="24"/>
        <v>6</v>
      </c>
      <c r="P170" s="25">
        <f t="shared" si="25"/>
        <v>9</v>
      </c>
      <c r="Q170" s="25">
        <f t="shared" si="26"/>
        <v>6</v>
      </c>
      <c r="R170" s="25">
        <f t="shared" si="27"/>
        <v>15</v>
      </c>
      <c r="S170" s="1" t="str">
        <f t="shared" si="21"/>
        <v>fire</v>
      </c>
      <c r="T170" t="s">
        <v>8</v>
      </c>
      <c r="U170" t="s">
        <v>13</v>
      </c>
      <c r="V170" s="1" t="s">
        <v>11</v>
      </c>
      <c r="W170" s="1" t="str">
        <f>B171</f>
        <v>Rapidash</v>
      </c>
      <c r="X170">
        <f t="shared" si="22"/>
        <v>4</v>
      </c>
      <c r="Y170" t="str">
        <f t="shared" ref="Y170:Y201" si="30">B170</f>
        <v>Ponyta</v>
      </c>
      <c r="Z170"/>
      <c r="AA170" t="s">
        <v>526</v>
      </c>
      <c r="AB170" s="6">
        <v>0</v>
      </c>
      <c r="AC170" s="6">
        <v>0</v>
      </c>
      <c r="AD170" t="str" cm="1">
        <f t="array" ref="AD170">_xlfn.IFS(AB170=1, "starter", AC170=1, "legendary",R170&lt; 12, "weak",R170&lt; 17, "moderate", TRUE, "strong")</f>
        <v>moderate</v>
      </c>
      <c r="AF170">
        <v>1</v>
      </c>
    </row>
    <row r="171" spans="1:32" x14ac:dyDescent="0.25">
      <c r="A171">
        <v>78</v>
      </c>
      <c r="B171" s="6" t="s">
        <v>37</v>
      </c>
      <c r="C171" t="s">
        <v>4</v>
      </c>
      <c r="D171"/>
      <c r="E171">
        <v>65</v>
      </c>
      <c r="F171">
        <v>100</v>
      </c>
      <c r="G171">
        <v>70</v>
      </c>
      <c r="H171">
        <v>80</v>
      </c>
      <c r="I171">
        <v>80</v>
      </c>
      <c r="J171">
        <v>105</v>
      </c>
      <c r="K171" t="s">
        <v>262</v>
      </c>
      <c r="L171" s="2" t="s">
        <v>301</v>
      </c>
      <c r="M171" s="2" t="s">
        <v>302</v>
      </c>
      <c r="N171" s="25">
        <f t="shared" si="23"/>
        <v>10</v>
      </c>
      <c r="O171" s="25">
        <f t="shared" si="24"/>
        <v>7</v>
      </c>
      <c r="P171" s="25">
        <f t="shared" si="25"/>
        <v>10</v>
      </c>
      <c r="Q171" s="25">
        <f t="shared" si="26"/>
        <v>7</v>
      </c>
      <c r="R171" s="25">
        <f t="shared" si="27"/>
        <v>17</v>
      </c>
      <c r="S171" s="1" t="str">
        <f t="shared" si="21"/>
        <v>fire</v>
      </c>
      <c r="T171" t="s">
        <v>8</v>
      </c>
      <c r="U171" t="s">
        <v>13</v>
      </c>
      <c r="V171" s="1" t="s">
        <v>11</v>
      </c>
      <c r="X171" t="str">
        <f t="shared" si="22"/>
        <v/>
      </c>
      <c r="Y171" t="str">
        <f t="shared" si="30"/>
        <v>Rapidash</v>
      </c>
      <c r="Z171"/>
      <c r="AA171" t="s">
        <v>485</v>
      </c>
      <c r="AB171" s="6">
        <v>0</v>
      </c>
      <c r="AC171" s="6">
        <v>0</v>
      </c>
      <c r="AD171" t="str" cm="1">
        <f t="array" ref="AD171">_xlfn.IFS(AB171=1, "starter", AC171=1, "legendary",R171&lt; 12, "weak",R171&lt; 17, "moderate", TRUE, "strong")</f>
        <v>strong</v>
      </c>
      <c r="AF171">
        <v>2</v>
      </c>
    </row>
    <row r="172" spans="1:32" x14ac:dyDescent="0.25">
      <c r="A172">
        <v>214</v>
      </c>
      <c r="B172" s="6" t="s">
        <v>89</v>
      </c>
      <c r="C172" t="s">
        <v>7</v>
      </c>
      <c r="D172" t="s">
        <v>22</v>
      </c>
      <c r="E172">
        <v>80</v>
      </c>
      <c r="F172">
        <v>125</v>
      </c>
      <c r="G172">
        <v>75</v>
      </c>
      <c r="H172">
        <v>40</v>
      </c>
      <c r="I172">
        <v>95</v>
      </c>
      <c r="J172">
        <v>85</v>
      </c>
      <c r="K172" t="s">
        <v>279</v>
      </c>
      <c r="L172" s="2" t="s">
        <v>298</v>
      </c>
      <c r="M172" s="2" t="s">
        <v>300</v>
      </c>
      <c r="N172" s="25">
        <f t="shared" si="23"/>
        <v>10</v>
      </c>
      <c r="O172" s="25">
        <f t="shared" si="24"/>
        <v>8</v>
      </c>
      <c r="P172" s="25">
        <f t="shared" si="25"/>
        <v>10</v>
      </c>
      <c r="Q172" s="25">
        <f t="shared" si="26"/>
        <v>8</v>
      </c>
      <c r="R172" s="25">
        <f t="shared" si="27"/>
        <v>18</v>
      </c>
      <c r="S172" s="1" t="str">
        <f t="shared" si="21"/>
        <v>bug</v>
      </c>
      <c r="T172" s="1" t="str">
        <f t="shared" ref="T172:T178" si="31">D172</f>
        <v>fighting</v>
      </c>
      <c r="U172" t="s">
        <v>5</v>
      </c>
      <c r="V172" t="s">
        <v>8</v>
      </c>
      <c r="W172"/>
      <c r="X172" t="str">
        <f t="shared" si="22"/>
        <v/>
      </c>
      <c r="Y172" t="str">
        <f t="shared" si="30"/>
        <v>Heracross</v>
      </c>
      <c r="Z172"/>
      <c r="AA172" t="s">
        <v>509</v>
      </c>
      <c r="AB172" s="6">
        <v>0</v>
      </c>
      <c r="AC172" s="6">
        <v>0</v>
      </c>
      <c r="AD172" t="str" cm="1">
        <f t="array" ref="AD172">_xlfn.IFS(AB172=1, "starter", AC172=1, "legendary",R172&lt; 12, "weak",R172&lt; 17, "moderate", TRUE, "strong")</f>
        <v>strong</v>
      </c>
      <c r="AF172">
        <v>1</v>
      </c>
    </row>
    <row r="173" spans="1:32" x14ac:dyDescent="0.25">
      <c r="A173">
        <v>144</v>
      </c>
      <c r="B173" s="6" t="s">
        <v>63</v>
      </c>
      <c r="C173" t="s">
        <v>14</v>
      </c>
      <c r="D173" t="s">
        <v>5</v>
      </c>
      <c r="E173">
        <v>90</v>
      </c>
      <c r="F173">
        <v>85</v>
      </c>
      <c r="G173">
        <v>100</v>
      </c>
      <c r="H173">
        <v>95</v>
      </c>
      <c r="I173">
        <v>125</v>
      </c>
      <c r="J173">
        <v>85</v>
      </c>
      <c r="K173" t="s">
        <v>271</v>
      </c>
      <c r="L173" s="2" t="s">
        <v>304</v>
      </c>
      <c r="M173" t="s">
        <v>299</v>
      </c>
      <c r="N173" s="25">
        <f t="shared" si="23"/>
        <v>9</v>
      </c>
      <c r="O173" s="25">
        <f t="shared" si="24"/>
        <v>10</v>
      </c>
      <c r="P173" s="25">
        <f>N173+2</f>
        <v>11</v>
      </c>
      <c r="Q173" s="25">
        <f>O173-1</f>
        <v>9</v>
      </c>
      <c r="R173" s="25">
        <f t="shared" si="27"/>
        <v>20</v>
      </c>
      <c r="S173" s="1" t="str">
        <f t="shared" si="21"/>
        <v>ice</v>
      </c>
      <c r="T173" s="1" t="str">
        <f t="shared" si="31"/>
        <v>flying</v>
      </c>
      <c r="U173" t="s">
        <v>8</v>
      </c>
      <c r="V173" t="s">
        <v>26</v>
      </c>
      <c r="W173"/>
      <c r="X173" t="str">
        <f t="shared" si="22"/>
        <v/>
      </c>
      <c r="Y173" t="str">
        <f t="shared" si="30"/>
        <v>Articuno</v>
      </c>
      <c r="Z173"/>
      <c r="AA173" t="s">
        <v>498</v>
      </c>
      <c r="AB173" s="6">
        <v>0</v>
      </c>
      <c r="AC173" s="6">
        <v>1</v>
      </c>
      <c r="AD173" t="str" cm="1">
        <f t="array" ref="AD173">_xlfn.IFS(AB173=1, "starter", AC173=1, "legendary",R173&lt; 12, "weak",R173&lt; 17, "moderate", TRUE, "strong")</f>
        <v>legendary</v>
      </c>
      <c r="AF173">
        <v>1</v>
      </c>
    </row>
    <row r="174" spans="1:32" x14ac:dyDescent="0.25">
      <c r="A174">
        <v>145</v>
      </c>
      <c r="B174" s="6" t="s">
        <v>64</v>
      </c>
      <c r="C174" t="s">
        <v>11</v>
      </c>
      <c r="D174" t="s">
        <v>5</v>
      </c>
      <c r="E174">
        <v>90</v>
      </c>
      <c r="F174">
        <v>90</v>
      </c>
      <c r="G174">
        <v>85</v>
      </c>
      <c r="H174">
        <v>125</v>
      </c>
      <c r="I174">
        <v>90</v>
      </c>
      <c r="J174">
        <v>100</v>
      </c>
      <c r="K174" t="s">
        <v>269</v>
      </c>
      <c r="L174" s="2" t="s">
        <v>304</v>
      </c>
      <c r="M174" t="s">
        <v>300</v>
      </c>
      <c r="N174" s="25">
        <f t="shared" si="23"/>
        <v>11</v>
      </c>
      <c r="O174" s="25">
        <f t="shared" si="24"/>
        <v>9</v>
      </c>
      <c r="P174" s="25">
        <f t="shared" si="25"/>
        <v>11</v>
      </c>
      <c r="Q174" s="25">
        <f t="shared" si="26"/>
        <v>9</v>
      </c>
      <c r="R174" s="25">
        <f t="shared" si="27"/>
        <v>20</v>
      </c>
      <c r="S174" s="1" t="str">
        <f t="shared" si="21"/>
        <v>electric</v>
      </c>
      <c r="T174" s="1" t="str">
        <f t="shared" si="31"/>
        <v>flying</v>
      </c>
      <c r="U174" t="s">
        <v>8</v>
      </c>
      <c r="V174" t="s">
        <v>22</v>
      </c>
      <c r="W174"/>
      <c r="X174" t="str">
        <f t="shared" si="22"/>
        <v/>
      </c>
      <c r="Y174" t="str">
        <f t="shared" si="30"/>
        <v>Zapdos</v>
      </c>
      <c r="Z174"/>
      <c r="AA174" t="s">
        <v>494</v>
      </c>
      <c r="AB174" s="6">
        <v>0</v>
      </c>
      <c r="AC174" s="6">
        <v>1</v>
      </c>
      <c r="AD174" t="str" cm="1">
        <f t="array" ref="AD174">_xlfn.IFS(AB174=1, "starter", AC174=1, "legendary",R174&lt; 12, "weak",R174&lt; 17, "moderate", TRUE, "strong")</f>
        <v>legendary</v>
      </c>
      <c r="AF174">
        <v>1</v>
      </c>
    </row>
    <row r="175" spans="1:32" x14ac:dyDescent="0.25">
      <c r="A175">
        <v>146</v>
      </c>
      <c r="B175" s="6" t="s">
        <v>65</v>
      </c>
      <c r="C175" t="s">
        <v>4</v>
      </c>
      <c r="D175" t="s">
        <v>5</v>
      </c>
      <c r="E175">
        <v>90</v>
      </c>
      <c r="F175">
        <v>100</v>
      </c>
      <c r="G175">
        <v>90</v>
      </c>
      <c r="H175">
        <v>125</v>
      </c>
      <c r="I175">
        <v>85</v>
      </c>
      <c r="J175">
        <v>90</v>
      </c>
      <c r="K175" t="s">
        <v>247</v>
      </c>
      <c r="L175" s="2" t="s">
        <v>304</v>
      </c>
      <c r="M175" t="s">
        <v>302</v>
      </c>
      <c r="N175" s="25">
        <f t="shared" si="23"/>
        <v>11</v>
      </c>
      <c r="O175" s="25">
        <f t="shared" si="24"/>
        <v>9</v>
      </c>
      <c r="P175" s="25">
        <f t="shared" si="25"/>
        <v>11</v>
      </c>
      <c r="Q175" s="25">
        <f t="shared" si="26"/>
        <v>9</v>
      </c>
      <c r="R175" s="25">
        <f t="shared" si="27"/>
        <v>20</v>
      </c>
      <c r="S175" s="1" t="str">
        <f t="shared" si="21"/>
        <v>fire</v>
      </c>
      <c r="T175" s="1" t="str">
        <f t="shared" si="31"/>
        <v>flying</v>
      </c>
      <c r="U175" t="s">
        <v>8</v>
      </c>
      <c r="V175" t="s">
        <v>9</v>
      </c>
      <c r="W175"/>
      <c r="X175" t="str">
        <f t="shared" si="22"/>
        <v/>
      </c>
      <c r="Y175" t="str">
        <f t="shared" si="30"/>
        <v>Moltres</v>
      </c>
      <c r="Z175"/>
      <c r="AA175" t="s">
        <v>485</v>
      </c>
      <c r="AB175" s="6">
        <v>0</v>
      </c>
      <c r="AC175" s="6">
        <v>1</v>
      </c>
      <c r="AD175" t="str" cm="1">
        <f t="array" ref="AD175">_xlfn.IFS(AB175=1, "starter", AC175=1, "legendary",R175&lt; 12, "weak",R175&lt; 17, "moderate", TRUE, "strong")</f>
        <v>legendary</v>
      </c>
      <c r="AF175">
        <v>1</v>
      </c>
    </row>
    <row r="176" spans="1:32" x14ac:dyDescent="0.25">
      <c r="A176">
        <v>246</v>
      </c>
      <c r="B176" t="s">
        <v>107</v>
      </c>
      <c r="C176" t="s">
        <v>33</v>
      </c>
      <c r="D176" t="s">
        <v>13</v>
      </c>
      <c r="E176">
        <v>50</v>
      </c>
      <c r="F176">
        <v>64</v>
      </c>
      <c r="G176">
        <v>50</v>
      </c>
      <c r="H176">
        <v>45</v>
      </c>
      <c r="I176">
        <v>50</v>
      </c>
      <c r="J176">
        <v>41</v>
      </c>
      <c r="K176" t="s">
        <v>288</v>
      </c>
      <c r="L176" s="2" t="s">
        <v>304</v>
      </c>
      <c r="M176" t="s">
        <v>302</v>
      </c>
      <c r="N176" s="25">
        <f t="shared" si="23"/>
        <v>5</v>
      </c>
      <c r="O176" s="25">
        <f t="shared" si="24"/>
        <v>5</v>
      </c>
      <c r="P176" s="25">
        <f t="shared" si="25"/>
        <v>5</v>
      </c>
      <c r="Q176" s="25">
        <f t="shared" si="26"/>
        <v>5</v>
      </c>
      <c r="R176" s="25">
        <f t="shared" si="27"/>
        <v>10</v>
      </c>
      <c r="S176" s="1" t="str">
        <f t="shared" si="21"/>
        <v>rock</v>
      </c>
      <c r="T176" s="1" t="str">
        <f t="shared" si="31"/>
        <v>ground</v>
      </c>
      <c r="U176" t="s">
        <v>9</v>
      </c>
      <c r="V176" t="s">
        <v>4</v>
      </c>
      <c r="W176" s="1" t="str">
        <f>B177</f>
        <v>Pupitar</v>
      </c>
      <c r="X176">
        <f t="shared" si="22"/>
        <v>4</v>
      </c>
      <c r="Y176" t="str">
        <f t="shared" si="30"/>
        <v>Larvitar</v>
      </c>
      <c r="Z176"/>
      <c r="AA176" t="s">
        <v>542</v>
      </c>
      <c r="AB176" s="6">
        <v>0</v>
      </c>
      <c r="AC176" s="6">
        <v>0</v>
      </c>
      <c r="AD176" t="str" cm="1">
        <f t="array" ref="AD176">_xlfn.IFS(AB176=1, "starter", AC176=1, "legendary",R176&lt; 12, "weak",R176&lt; 17, "moderate", TRUE, "strong")</f>
        <v>weak</v>
      </c>
      <c r="AF176">
        <v>1</v>
      </c>
    </row>
    <row r="177" spans="1:32" x14ac:dyDescent="0.25">
      <c r="A177">
        <v>247</v>
      </c>
      <c r="B177" t="s">
        <v>108</v>
      </c>
      <c r="C177" t="s">
        <v>33</v>
      </c>
      <c r="D177" t="s">
        <v>13</v>
      </c>
      <c r="E177">
        <v>70</v>
      </c>
      <c r="F177">
        <v>84</v>
      </c>
      <c r="G177">
        <v>70</v>
      </c>
      <c r="H177">
        <v>65</v>
      </c>
      <c r="I177">
        <v>70</v>
      </c>
      <c r="J177">
        <v>51</v>
      </c>
      <c r="K177" t="s">
        <v>289</v>
      </c>
      <c r="L177" s="2" t="s">
        <v>304</v>
      </c>
      <c r="M177" t="s">
        <v>302</v>
      </c>
      <c r="N177" s="25">
        <f t="shared" si="23"/>
        <v>7</v>
      </c>
      <c r="O177" s="25">
        <f t="shared" si="24"/>
        <v>7</v>
      </c>
      <c r="P177" s="25">
        <f t="shared" si="25"/>
        <v>7</v>
      </c>
      <c r="Q177" s="25">
        <f t="shared" si="26"/>
        <v>7</v>
      </c>
      <c r="R177" s="25">
        <f t="shared" si="27"/>
        <v>14</v>
      </c>
      <c r="S177" s="1" t="str">
        <f t="shared" si="21"/>
        <v>rock</v>
      </c>
      <c r="T177" s="1" t="str">
        <f t="shared" si="31"/>
        <v>ground</v>
      </c>
      <c r="U177" t="s">
        <v>9</v>
      </c>
      <c r="V177" t="s">
        <v>4</v>
      </c>
      <c r="W177" s="1" t="str">
        <f>B178</f>
        <v>Tyranitar</v>
      </c>
      <c r="X177">
        <f t="shared" si="22"/>
        <v>9</v>
      </c>
      <c r="Y177" t="str">
        <f t="shared" si="30"/>
        <v>Pupitar</v>
      </c>
      <c r="Z177"/>
      <c r="AA177" t="s">
        <v>544</v>
      </c>
      <c r="AB177" s="6">
        <v>0</v>
      </c>
      <c r="AC177" s="6">
        <v>0</v>
      </c>
      <c r="AD177" t="str" cm="1">
        <f t="array" ref="AD177">_xlfn.IFS(AB177=1, "starter", AC177=1, "legendary",R177&lt; 12, "weak",R177&lt; 17, "moderate", TRUE, "strong")</f>
        <v>moderate</v>
      </c>
      <c r="AF177">
        <v>2</v>
      </c>
    </row>
    <row r="178" spans="1:32" x14ac:dyDescent="0.25">
      <c r="A178">
        <v>248</v>
      </c>
      <c r="B178" t="s">
        <v>109</v>
      </c>
      <c r="C178" t="s">
        <v>33</v>
      </c>
      <c r="D178" t="s">
        <v>9</v>
      </c>
      <c r="E178">
        <v>100</v>
      </c>
      <c r="F178">
        <v>134</v>
      </c>
      <c r="G178">
        <v>110</v>
      </c>
      <c r="H178">
        <v>95</v>
      </c>
      <c r="I178">
        <v>100</v>
      </c>
      <c r="J178">
        <v>61</v>
      </c>
      <c r="K178" t="s">
        <v>284</v>
      </c>
      <c r="L178" s="2" t="s">
        <v>304</v>
      </c>
      <c r="M178" t="s">
        <v>302</v>
      </c>
      <c r="N178" s="25">
        <f t="shared" si="23"/>
        <v>10</v>
      </c>
      <c r="O178" s="25">
        <f t="shared" si="24"/>
        <v>10</v>
      </c>
      <c r="P178" s="25">
        <f t="shared" si="25"/>
        <v>10</v>
      </c>
      <c r="Q178" s="25">
        <f t="shared" si="26"/>
        <v>10</v>
      </c>
      <c r="R178" s="25">
        <f t="shared" si="27"/>
        <v>20</v>
      </c>
      <c r="S178" s="1" t="str">
        <f t="shared" si="21"/>
        <v>rock</v>
      </c>
      <c r="T178" s="1" t="str">
        <f t="shared" si="31"/>
        <v>dark</v>
      </c>
      <c r="U178" t="s">
        <v>13</v>
      </c>
      <c r="V178" t="s">
        <v>4</v>
      </c>
      <c r="X178" t="str">
        <f t="shared" si="22"/>
        <v/>
      </c>
      <c r="Y178" t="str">
        <f t="shared" si="30"/>
        <v>Tyranitar</v>
      </c>
      <c r="Z178"/>
      <c r="AA178" t="s">
        <v>511</v>
      </c>
      <c r="AB178" s="6">
        <v>0</v>
      </c>
      <c r="AC178" s="6">
        <v>0</v>
      </c>
      <c r="AD178" t="str" cm="1">
        <f t="array" ref="AD178">_xlfn.IFS(AB178=1, "starter", AC178=1, "legendary",R178&lt; 12, "weak",R178&lt; 17, "moderate", TRUE, "strong")</f>
        <v>strong</v>
      </c>
      <c r="AF178">
        <v>3</v>
      </c>
    </row>
    <row r="179" spans="1:32" x14ac:dyDescent="0.25">
      <c r="A179">
        <v>201</v>
      </c>
      <c r="B179" t="s">
        <v>86</v>
      </c>
      <c r="C179" t="s">
        <v>26</v>
      </c>
      <c r="D179"/>
      <c r="E179">
        <v>48</v>
      </c>
      <c r="F179">
        <v>72</v>
      </c>
      <c r="G179">
        <v>48</v>
      </c>
      <c r="H179">
        <v>72</v>
      </c>
      <c r="I179">
        <v>48</v>
      </c>
      <c r="J179">
        <v>48</v>
      </c>
      <c r="K179" t="s">
        <v>277</v>
      </c>
      <c r="L179" s="2" t="s">
        <v>304</v>
      </c>
      <c r="M179" s="2" t="s">
        <v>300</v>
      </c>
      <c r="N179" s="25">
        <f t="shared" si="23"/>
        <v>6</v>
      </c>
      <c r="O179" s="25">
        <f t="shared" si="24"/>
        <v>5</v>
      </c>
      <c r="P179" s="25">
        <f t="shared" si="25"/>
        <v>6</v>
      </c>
      <c r="Q179" s="25">
        <f t="shared" si="26"/>
        <v>5</v>
      </c>
      <c r="R179" s="25">
        <f t="shared" si="27"/>
        <v>11</v>
      </c>
      <c r="S179" s="1" t="str">
        <f t="shared" si="21"/>
        <v>psychic</v>
      </c>
      <c r="T179" s="1" t="s">
        <v>11</v>
      </c>
      <c r="U179" s="1" t="s">
        <v>4</v>
      </c>
      <c r="V179" s="1" t="s">
        <v>14</v>
      </c>
      <c r="W179"/>
      <c r="X179" t="str">
        <f t="shared" si="22"/>
        <v/>
      </c>
      <c r="Y179" t="str">
        <f t="shared" si="30"/>
        <v>Unown</v>
      </c>
      <c r="Z179"/>
      <c r="AA179" t="s">
        <v>557</v>
      </c>
      <c r="AB179" s="6">
        <v>0</v>
      </c>
      <c r="AC179" s="6">
        <v>0</v>
      </c>
      <c r="AD179" t="str" cm="1">
        <f t="array" ref="AD179">_xlfn.IFS(AB179=1, "starter", AC179=1, "legendary",R179&lt; 12, "weak",R179&lt; 17, "moderate", TRUE, "strong")</f>
        <v>weak</v>
      </c>
      <c r="AF179">
        <v>1</v>
      </c>
    </row>
    <row r="180" spans="1:32" x14ac:dyDescent="0.25">
      <c r="A180">
        <v>92</v>
      </c>
      <c r="B180" t="s">
        <v>41</v>
      </c>
      <c r="C180" t="s">
        <v>42</v>
      </c>
      <c r="D180" t="s">
        <v>3</v>
      </c>
      <c r="E180">
        <v>30</v>
      </c>
      <c r="F180">
        <v>35</v>
      </c>
      <c r="G180">
        <v>30</v>
      </c>
      <c r="H180">
        <v>100</v>
      </c>
      <c r="I180">
        <v>35</v>
      </c>
      <c r="J180">
        <v>80</v>
      </c>
      <c r="K180" t="s">
        <v>263</v>
      </c>
      <c r="L180" s="2" t="s">
        <v>298</v>
      </c>
      <c r="M180" s="2" t="s">
        <v>299</v>
      </c>
      <c r="N180" s="25">
        <f t="shared" si="23"/>
        <v>9</v>
      </c>
      <c r="O180" s="25">
        <f t="shared" si="24"/>
        <v>3</v>
      </c>
      <c r="P180" s="25">
        <f t="shared" si="25"/>
        <v>9</v>
      </c>
      <c r="Q180" s="25">
        <f t="shared" si="26"/>
        <v>3</v>
      </c>
      <c r="R180" s="25">
        <f t="shared" si="27"/>
        <v>12</v>
      </c>
      <c r="S180" s="1" t="str">
        <f t="shared" si="21"/>
        <v>ghost</v>
      </c>
      <c r="T180" s="1" t="str">
        <f>IF(D180 = 0, "", D180)</f>
        <v>poison</v>
      </c>
      <c r="U180" s="1" t="s">
        <v>26</v>
      </c>
      <c r="V180" s="1" t="s">
        <v>9</v>
      </c>
      <c r="W180" s="1" t="str">
        <f>B181</f>
        <v>Haunter</v>
      </c>
      <c r="X180">
        <f t="shared" si="22"/>
        <v>4</v>
      </c>
      <c r="Y180" t="str">
        <f t="shared" si="30"/>
        <v>Gastly</v>
      </c>
      <c r="Z180"/>
      <c r="AA180" t="s">
        <v>558</v>
      </c>
      <c r="AB180" s="6">
        <v>0</v>
      </c>
      <c r="AC180" s="6">
        <v>0</v>
      </c>
      <c r="AD180" t="str" cm="1">
        <f t="array" ref="AD180">_xlfn.IFS(AB180=1, "starter", AC180=1, "legendary",R180&lt; 12, "weak",R180&lt; 17, "moderate", TRUE, "strong")</f>
        <v>moderate</v>
      </c>
      <c r="AF180">
        <v>1</v>
      </c>
    </row>
    <row r="181" spans="1:32" x14ac:dyDescent="0.25">
      <c r="A181">
        <v>93</v>
      </c>
      <c r="B181" t="s">
        <v>43</v>
      </c>
      <c r="C181" t="s">
        <v>42</v>
      </c>
      <c r="D181" t="s">
        <v>3</v>
      </c>
      <c r="E181">
        <v>45</v>
      </c>
      <c r="F181">
        <v>50</v>
      </c>
      <c r="G181">
        <v>45</v>
      </c>
      <c r="H181">
        <v>115</v>
      </c>
      <c r="I181">
        <v>55</v>
      </c>
      <c r="J181">
        <v>95</v>
      </c>
      <c r="K181" t="s">
        <v>263</v>
      </c>
      <c r="L181" s="2" t="s">
        <v>298</v>
      </c>
      <c r="M181" s="2" t="s">
        <v>299</v>
      </c>
      <c r="N181" s="25">
        <f t="shared" si="23"/>
        <v>10</v>
      </c>
      <c r="O181" s="25">
        <f t="shared" si="24"/>
        <v>5</v>
      </c>
      <c r="P181" s="25">
        <f t="shared" si="25"/>
        <v>10</v>
      </c>
      <c r="Q181" s="25">
        <f t="shared" si="26"/>
        <v>5</v>
      </c>
      <c r="R181" s="25">
        <f t="shared" si="27"/>
        <v>15</v>
      </c>
      <c r="S181" s="1" t="str">
        <f t="shared" si="21"/>
        <v>ghost</v>
      </c>
      <c r="T181" s="1" t="str">
        <f>IF(D181 = 0, "", D181)</f>
        <v>poison</v>
      </c>
      <c r="U181" s="1" t="s">
        <v>26</v>
      </c>
      <c r="V181" s="1" t="s">
        <v>9</v>
      </c>
      <c r="W181" s="1" t="str">
        <f>B182</f>
        <v>Gengar</v>
      </c>
      <c r="X181">
        <f t="shared" si="22"/>
        <v>5</v>
      </c>
      <c r="Y181" t="str">
        <f t="shared" si="30"/>
        <v>Haunter</v>
      </c>
      <c r="Z181"/>
      <c r="AA181" t="s">
        <v>514</v>
      </c>
      <c r="AB181" s="6">
        <v>0</v>
      </c>
      <c r="AC181" s="6">
        <v>0</v>
      </c>
      <c r="AD181" t="str" cm="1">
        <f t="array" ref="AD181">_xlfn.IFS(AB181=1, "starter", AC181=1, "legendary",R181&lt; 12, "weak",R181&lt; 17, "moderate", TRUE, "strong")</f>
        <v>moderate</v>
      </c>
      <c r="AF181">
        <v>2</v>
      </c>
    </row>
    <row r="182" spans="1:32" x14ac:dyDescent="0.25">
      <c r="A182">
        <v>94</v>
      </c>
      <c r="B182" t="s">
        <v>44</v>
      </c>
      <c r="C182" t="s">
        <v>42</v>
      </c>
      <c r="D182" t="s">
        <v>3</v>
      </c>
      <c r="E182">
        <v>60</v>
      </c>
      <c r="F182">
        <v>65</v>
      </c>
      <c r="G182">
        <v>60</v>
      </c>
      <c r="H182">
        <v>130</v>
      </c>
      <c r="I182">
        <v>75</v>
      </c>
      <c r="J182">
        <v>110</v>
      </c>
      <c r="K182" t="s">
        <v>264</v>
      </c>
      <c r="L182" s="2" t="s">
        <v>298</v>
      </c>
      <c r="M182" s="2" t="s">
        <v>299</v>
      </c>
      <c r="N182" s="25">
        <f t="shared" si="23"/>
        <v>12</v>
      </c>
      <c r="O182" s="25">
        <f t="shared" si="24"/>
        <v>6</v>
      </c>
      <c r="P182" s="25">
        <f t="shared" si="25"/>
        <v>12</v>
      </c>
      <c r="Q182" s="25">
        <f t="shared" si="26"/>
        <v>6</v>
      </c>
      <c r="R182" s="25">
        <f t="shared" si="27"/>
        <v>18</v>
      </c>
      <c r="S182" s="1" t="str">
        <f t="shared" si="21"/>
        <v>ghost</v>
      </c>
      <c r="T182" s="1" t="str">
        <f>IF(D182 = 0, "", D182)</f>
        <v>poison</v>
      </c>
      <c r="U182" s="1" t="s">
        <v>26</v>
      </c>
      <c r="V182" s="1" t="s">
        <v>9</v>
      </c>
      <c r="X182" t="str">
        <f t="shared" si="22"/>
        <v/>
      </c>
      <c r="Y182" t="str">
        <f t="shared" si="30"/>
        <v>Gengar</v>
      </c>
      <c r="Z182"/>
      <c r="AA182" t="s">
        <v>706</v>
      </c>
      <c r="AB182" s="6">
        <v>0</v>
      </c>
      <c r="AC182" s="6">
        <v>0</v>
      </c>
      <c r="AD182" t="str" cm="1">
        <f t="array" ref="AD182">_xlfn.IFS(AB182=1, "starter", AC182=1, "legendary",R182&lt; 12, "weak",R182&lt; 17, "moderate", TRUE, "strong")</f>
        <v>strong</v>
      </c>
      <c r="AF182">
        <v>3</v>
      </c>
    </row>
    <row r="183" spans="1:32" x14ac:dyDescent="0.25">
      <c r="A183">
        <v>95</v>
      </c>
      <c r="B183" t="s">
        <v>45</v>
      </c>
      <c r="C183" t="s">
        <v>33</v>
      </c>
      <c r="D183" t="s">
        <v>13</v>
      </c>
      <c r="E183">
        <v>35</v>
      </c>
      <c r="F183">
        <v>45</v>
      </c>
      <c r="G183">
        <v>160</v>
      </c>
      <c r="H183">
        <v>30</v>
      </c>
      <c r="I183">
        <v>45</v>
      </c>
      <c r="J183">
        <v>70</v>
      </c>
      <c r="K183" t="s">
        <v>265</v>
      </c>
      <c r="L183" s="2" t="s">
        <v>304</v>
      </c>
      <c r="M183" t="s">
        <v>302</v>
      </c>
      <c r="N183" s="25">
        <f t="shared" si="23"/>
        <v>5</v>
      </c>
      <c r="O183" s="25">
        <f t="shared" si="24"/>
        <v>8</v>
      </c>
      <c r="P183" s="25">
        <f t="shared" si="25"/>
        <v>5</v>
      </c>
      <c r="Q183" s="25">
        <f t="shared" si="26"/>
        <v>8</v>
      </c>
      <c r="R183" s="25">
        <f t="shared" si="27"/>
        <v>13</v>
      </c>
      <c r="S183" s="1" t="str">
        <f t="shared" si="21"/>
        <v>rock</v>
      </c>
      <c r="T183" s="1" t="str">
        <f>IF(D183 = 0, "", D183)</f>
        <v>ground</v>
      </c>
      <c r="U183" s="1" t="s">
        <v>39</v>
      </c>
      <c r="V183" s="1" t="s">
        <v>8</v>
      </c>
      <c r="W183" s="1" t="str">
        <f>B184</f>
        <v>Steelix</v>
      </c>
      <c r="X183">
        <f t="shared" si="22"/>
        <v>6</v>
      </c>
      <c r="Y183" t="str">
        <f t="shared" si="30"/>
        <v>Onix</v>
      </c>
      <c r="Z183"/>
      <c r="AA183" t="s">
        <v>513</v>
      </c>
      <c r="AB183" s="6">
        <v>0</v>
      </c>
      <c r="AC183" s="6">
        <v>0</v>
      </c>
      <c r="AD183" t="str" cm="1">
        <f t="array" ref="AD183">_xlfn.IFS(AB183=1, "starter", AC183=1, "legendary",R183&lt; 12, "weak",R183&lt; 17, "moderate", TRUE, "strong")</f>
        <v>moderate</v>
      </c>
      <c r="AF183">
        <v>1</v>
      </c>
    </row>
    <row r="184" spans="1:32" x14ac:dyDescent="0.25">
      <c r="A184">
        <v>208</v>
      </c>
      <c r="B184" t="s">
        <v>88</v>
      </c>
      <c r="C184" t="s">
        <v>39</v>
      </c>
      <c r="D184" t="s">
        <v>13</v>
      </c>
      <c r="E184">
        <v>75</v>
      </c>
      <c r="F184">
        <v>85</v>
      </c>
      <c r="G184">
        <v>200</v>
      </c>
      <c r="H184">
        <v>55</v>
      </c>
      <c r="I184">
        <v>65</v>
      </c>
      <c r="J184">
        <v>30</v>
      </c>
      <c r="K184" t="s">
        <v>278</v>
      </c>
      <c r="L184" s="2" t="s">
        <v>304</v>
      </c>
      <c r="M184" t="s">
        <v>302</v>
      </c>
      <c r="N184" s="25">
        <f t="shared" si="23"/>
        <v>6</v>
      </c>
      <c r="O184" s="25">
        <f t="shared" si="24"/>
        <v>11</v>
      </c>
      <c r="P184" s="25">
        <f t="shared" si="25"/>
        <v>6</v>
      </c>
      <c r="Q184" s="25">
        <f t="shared" si="26"/>
        <v>11</v>
      </c>
      <c r="R184" s="25">
        <f t="shared" si="27"/>
        <v>17</v>
      </c>
      <c r="S184" s="1" t="str">
        <f t="shared" si="21"/>
        <v>steel</v>
      </c>
      <c r="T184" s="1" t="str">
        <f>IF(D184 = 0, "", D184)</f>
        <v>ground</v>
      </c>
      <c r="U184" t="s">
        <v>33</v>
      </c>
      <c r="V184" s="1" t="s">
        <v>8</v>
      </c>
      <c r="X184" t="str">
        <f t="shared" si="22"/>
        <v/>
      </c>
      <c r="Y184" t="str">
        <f t="shared" si="30"/>
        <v>Steelix</v>
      </c>
      <c r="Z184"/>
      <c r="AA184" t="s">
        <v>520</v>
      </c>
      <c r="AB184" s="6">
        <v>0</v>
      </c>
      <c r="AC184" s="6">
        <v>0</v>
      </c>
      <c r="AD184" t="str" cm="1">
        <f t="array" ref="AD184">_xlfn.IFS(AB184=1, "starter", AC184=1, "legendary",R184&lt; 12, "weak",R184&lt; 17, "moderate", TRUE, "strong")</f>
        <v>strong</v>
      </c>
      <c r="AF184">
        <v>2</v>
      </c>
    </row>
    <row r="185" spans="1:32" x14ac:dyDescent="0.25">
      <c r="A185">
        <v>173</v>
      </c>
      <c r="B185" t="s">
        <v>72</v>
      </c>
      <c r="C185" t="s">
        <v>16</v>
      </c>
      <c r="D185"/>
      <c r="E185">
        <v>50</v>
      </c>
      <c r="F185">
        <v>25</v>
      </c>
      <c r="G185">
        <v>28</v>
      </c>
      <c r="H185">
        <v>45</v>
      </c>
      <c r="I185">
        <v>55</v>
      </c>
      <c r="J185">
        <v>15</v>
      </c>
      <c r="K185" t="s">
        <v>273</v>
      </c>
      <c r="L185" s="2" t="s">
        <v>304</v>
      </c>
      <c r="M185" t="s">
        <v>300</v>
      </c>
      <c r="N185" s="25">
        <f t="shared" si="23"/>
        <v>3</v>
      </c>
      <c r="O185" s="25">
        <f t="shared" si="24"/>
        <v>4</v>
      </c>
      <c r="P185" s="25">
        <f t="shared" si="25"/>
        <v>3</v>
      </c>
      <c r="Q185" s="25">
        <f t="shared" si="26"/>
        <v>4</v>
      </c>
      <c r="R185" s="25">
        <f t="shared" si="27"/>
        <v>7</v>
      </c>
      <c r="S185" s="1" t="str">
        <f t="shared" si="21"/>
        <v>fairy</v>
      </c>
      <c r="T185" s="1" t="s">
        <v>26</v>
      </c>
      <c r="U185" t="s">
        <v>8</v>
      </c>
      <c r="V185" s="1" t="s">
        <v>11</v>
      </c>
      <c r="W185" s="1" t="str">
        <f>B186</f>
        <v>Clefairy</v>
      </c>
      <c r="X185">
        <f t="shared" si="22"/>
        <v>2</v>
      </c>
      <c r="Y185" t="str">
        <f t="shared" si="30"/>
        <v>Cleffa</v>
      </c>
      <c r="Z185"/>
      <c r="AA185" t="s">
        <v>522</v>
      </c>
      <c r="AB185" s="6">
        <v>0</v>
      </c>
      <c r="AC185" s="6">
        <v>0</v>
      </c>
      <c r="AD185" t="str" cm="1">
        <f t="array" ref="AD185">_xlfn.IFS(AB185=1, "starter", AC185=1, "legendary",R185&lt; 12, "weak",R185&lt; 17, "moderate", TRUE, "strong")</f>
        <v>weak</v>
      </c>
      <c r="AF185">
        <v>1</v>
      </c>
    </row>
    <row r="186" spans="1:32" x14ac:dyDescent="0.25">
      <c r="A186">
        <v>35</v>
      </c>
      <c r="B186" t="s">
        <v>15</v>
      </c>
      <c r="C186" t="s">
        <v>16</v>
      </c>
      <c r="D186"/>
      <c r="E186">
        <v>70</v>
      </c>
      <c r="F186">
        <v>45</v>
      </c>
      <c r="G186">
        <v>48</v>
      </c>
      <c r="H186">
        <v>60</v>
      </c>
      <c r="I186">
        <v>65</v>
      </c>
      <c r="J186">
        <v>35</v>
      </c>
      <c r="K186" t="s">
        <v>252</v>
      </c>
      <c r="L186" s="2" t="s">
        <v>304</v>
      </c>
      <c r="M186" t="s">
        <v>300</v>
      </c>
      <c r="N186" s="25">
        <f t="shared" si="23"/>
        <v>5</v>
      </c>
      <c r="O186" s="25">
        <f t="shared" si="24"/>
        <v>6</v>
      </c>
      <c r="P186" s="25">
        <f t="shared" si="25"/>
        <v>5</v>
      </c>
      <c r="Q186" s="25">
        <f t="shared" si="26"/>
        <v>6</v>
      </c>
      <c r="R186" s="25">
        <f t="shared" si="27"/>
        <v>11</v>
      </c>
      <c r="S186" s="1" t="str">
        <f t="shared" si="21"/>
        <v>fairy</v>
      </c>
      <c r="T186" s="1" t="s">
        <v>26</v>
      </c>
      <c r="U186" t="s">
        <v>8</v>
      </c>
      <c r="V186" s="1" t="s">
        <v>11</v>
      </c>
      <c r="W186" s="1" t="str">
        <f>B187</f>
        <v>Clefable</v>
      </c>
      <c r="X186">
        <f t="shared" si="22"/>
        <v>7</v>
      </c>
      <c r="Y186" t="str">
        <f t="shared" si="30"/>
        <v>Clefairy</v>
      </c>
      <c r="Z186"/>
      <c r="AA186" t="s">
        <v>562</v>
      </c>
      <c r="AB186" s="6">
        <v>0</v>
      </c>
      <c r="AC186" s="6">
        <v>0</v>
      </c>
      <c r="AD186" t="str" cm="1">
        <f t="array" ref="AD186">_xlfn.IFS(AB186=1, "starter", AC186=1, "legendary",R186&lt; 12, "weak",R186&lt; 17, "moderate", TRUE, "strong")</f>
        <v>weak</v>
      </c>
      <c r="AF186">
        <v>2</v>
      </c>
    </row>
    <row r="187" spans="1:32" x14ac:dyDescent="0.25">
      <c r="A187">
        <v>36</v>
      </c>
      <c r="B187" t="s">
        <v>17</v>
      </c>
      <c r="C187" t="s">
        <v>16</v>
      </c>
      <c r="D187"/>
      <c r="E187">
        <v>95</v>
      </c>
      <c r="F187">
        <v>70</v>
      </c>
      <c r="G187">
        <v>73</v>
      </c>
      <c r="H187">
        <v>95</v>
      </c>
      <c r="I187">
        <v>90</v>
      </c>
      <c r="J187">
        <v>60</v>
      </c>
      <c r="K187" t="s">
        <v>252</v>
      </c>
      <c r="L187" s="2" t="s">
        <v>304</v>
      </c>
      <c r="M187" t="s">
        <v>300</v>
      </c>
      <c r="N187" s="25">
        <f t="shared" si="23"/>
        <v>8</v>
      </c>
      <c r="O187" s="25">
        <f t="shared" si="24"/>
        <v>9</v>
      </c>
      <c r="P187" s="25">
        <f t="shared" si="25"/>
        <v>8</v>
      </c>
      <c r="Q187" s="25">
        <f t="shared" si="26"/>
        <v>9</v>
      </c>
      <c r="R187" s="25">
        <f t="shared" si="27"/>
        <v>17</v>
      </c>
      <c r="S187" s="1" t="str">
        <f t="shared" si="21"/>
        <v>fairy</v>
      </c>
      <c r="T187" s="1" t="s">
        <v>26</v>
      </c>
      <c r="U187" t="s">
        <v>8</v>
      </c>
      <c r="V187" s="1" t="s">
        <v>11</v>
      </c>
      <c r="X187" t="str">
        <f t="shared" si="22"/>
        <v/>
      </c>
      <c r="Y187" t="str">
        <f t="shared" si="30"/>
        <v>Clefable</v>
      </c>
      <c r="Z187"/>
      <c r="AA187" t="s">
        <v>552</v>
      </c>
      <c r="AB187" s="6">
        <v>0</v>
      </c>
      <c r="AC187" s="6">
        <v>0</v>
      </c>
      <c r="AD187" t="str" cm="1">
        <f t="array" ref="AD187">_xlfn.IFS(AB187=1, "starter", AC187=1, "legendary",R187&lt; 12, "weak",R187&lt; 17, "moderate", TRUE, "strong")</f>
        <v>strong</v>
      </c>
      <c r="AF187">
        <v>3</v>
      </c>
    </row>
    <row r="188" spans="1:32" x14ac:dyDescent="0.25">
      <c r="A188">
        <v>194</v>
      </c>
      <c r="B188" t="s">
        <v>80</v>
      </c>
      <c r="C188" t="s">
        <v>6</v>
      </c>
      <c r="D188" t="s">
        <v>13</v>
      </c>
      <c r="E188">
        <v>55</v>
      </c>
      <c r="F188">
        <v>45</v>
      </c>
      <c r="G188">
        <v>45</v>
      </c>
      <c r="H188">
        <v>25</v>
      </c>
      <c r="I188">
        <v>25</v>
      </c>
      <c r="J188">
        <v>15</v>
      </c>
      <c r="K188" t="s">
        <v>276</v>
      </c>
      <c r="L188" s="2" t="s">
        <v>303</v>
      </c>
      <c r="M188" t="s">
        <v>299</v>
      </c>
      <c r="N188" s="25">
        <f t="shared" si="23"/>
        <v>3</v>
      </c>
      <c r="O188" s="25">
        <f t="shared" si="24"/>
        <v>4</v>
      </c>
      <c r="P188" s="25">
        <f t="shared" si="25"/>
        <v>3</v>
      </c>
      <c r="Q188" s="25">
        <f t="shared" si="26"/>
        <v>4</v>
      </c>
      <c r="R188" s="25">
        <f t="shared" si="27"/>
        <v>7</v>
      </c>
      <c r="S188" s="1" t="str">
        <f t="shared" si="21"/>
        <v>water</v>
      </c>
      <c r="T188" s="1" t="str">
        <f>IF(D188 = 0, "", D188)</f>
        <v>ground</v>
      </c>
      <c r="U188" t="s">
        <v>14</v>
      </c>
      <c r="V188" s="1" t="s">
        <v>3</v>
      </c>
      <c r="W188" s="1" t="str">
        <f>B189</f>
        <v>Quagsire</v>
      </c>
      <c r="X188">
        <f t="shared" si="22"/>
        <v>5</v>
      </c>
      <c r="Y188" t="str">
        <f t="shared" si="30"/>
        <v>Wooper</v>
      </c>
      <c r="Z188"/>
      <c r="AA188" t="s">
        <v>505</v>
      </c>
      <c r="AB188" s="6">
        <v>0</v>
      </c>
      <c r="AC188" s="6">
        <v>0</v>
      </c>
      <c r="AD188" t="str" cm="1">
        <f t="array" ref="AD188">_xlfn.IFS(AB188=1, "starter", AC188=1, "legendary",R188&lt; 12, "weak",R188&lt; 17, "moderate", TRUE, "strong")</f>
        <v>weak</v>
      </c>
      <c r="AF188">
        <v>1</v>
      </c>
    </row>
    <row r="189" spans="1:32" x14ac:dyDescent="0.25">
      <c r="A189">
        <v>195</v>
      </c>
      <c r="B189" t="s">
        <v>81</v>
      </c>
      <c r="C189" t="s">
        <v>6</v>
      </c>
      <c r="D189" t="s">
        <v>13</v>
      </c>
      <c r="E189">
        <v>95</v>
      </c>
      <c r="F189">
        <v>85</v>
      </c>
      <c r="G189">
        <v>85</v>
      </c>
      <c r="H189">
        <v>65</v>
      </c>
      <c r="I189">
        <v>65</v>
      </c>
      <c r="J189">
        <v>35</v>
      </c>
      <c r="K189" t="s">
        <v>276</v>
      </c>
      <c r="L189" s="2" t="s">
        <v>303</v>
      </c>
      <c r="M189" t="s">
        <v>299</v>
      </c>
      <c r="N189" s="25">
        <f t="shared" si="23"/>
        <v>6</v>
      </c>
      <c r="O189" s="25">
        <f t="shared" si="24"/>
        <v>8</v>
      </c>
      <c r="P189" s="25">
        <f t="shared" si="25"/>
        <v>6</v>
      </c>
      <c r="Q189" s="25">
        <f t="shared" si="26"/>
        <v>8</v>
      </c>
      <c r="R189" s="25">
        <f t="shared" si="27"/>
        <v>14</v>
      </c>
      <c r="S189" s="1" t="str">
        <f t="shared" si="21"/>
        <v>water</v>
      </c>
      <c r="T189" s="1" t="str">
        <f>IF(D189 = 0, "", D189)</f>
        <v>ground</v>
      </c>
      <c r="U189" t="s">
        <v>14</v>
      </c>
      <c r="V189" s="1" t="s">
        <v>3</v>
      </c>
      <c r="X189" t="str">
        <f t="shared" si="22"/>
        <v/>
      </c>
      <c r="Y189" t="str">
        <f t="shared" si="30"/>
        <v>Quagsire</v>
      </c>
      <c r="Z189"/>
      <c r="AA189" t="s">
        <v>490</v>
      </c>
      <c r="AB189" s="6">
        <v>0</v>
      </c>
      <c r="AC189" s="6">
        <v>0</v>
      </c>
      <c r="AD189" t="str" cm="1">
        <f t="array" ref="AD189">_xlfn.IFS(AB189=1, "starter", AC189=1, "legendary",R189&lt; 12, "weak",R189&lt; 17, "moderate", TRUE, "strong")</f>
        <v>moderate</v>
      </c>
      <c r="AF189">
        <v>2</v>
      </c>
    </row>
    <row r="190" spans="1:32" x14ac:dyDescent="0.25">
      <c r="A190">
        <v>63</v>
      </c>
      <c r="B190" t="s">
        <v>25</v>
      </c>
      <c r="C190" t="s">
        <v>26</v>
      </c>
      <c r="D190"/>
      <c r="E190">
        <v>25</v>
      </c>
      <c r="F190">
        <v>20</v>
      </c>
      <c r="G190">
        <v>15</v>
      </c>
      <c r="H190">
        <v>105</v>
      </c>
      <c r="I190">
        <v>55</v>
      </c>
      <c r="J190">
        <v>90</v>
      </c>
      <c r="K190" t="s">
        <v>258</v>
      </c>
      <c r="L190" s="2" t="s">
        <v>301</v>
      </c>
      <c r="M190" t="s">
        <v>300</v>
      </c>
      <c r="N190" s="25">
        <f t="shared" si="23"/>
        <v>9</v>
      </c>
      <c r="O190" s="25">
        <f t="shared" si="24"/>
        <v>3</v>
      </c>
      <c r="P190" s="25">
        <f t="shared" si="25"/>
        <v>9</v>
      </c>
      <c r="Q190" s="25">
        <f t="shared" si="26"/>
        <v>3</v>
      </c>
      <c r="R190" s="25">
        <f t="shared" si="27"/>
        <v>12</v>
      </c>
      <c r="S190" s="1" t="str">
        <f t="shared" si="21"/>
        <v>psychic</v>
      </c>
      <c r="T190" s="1" t="s">
        <v>8</v>
      </c>
      <c r="U190" t="s">
        <v>42</v>
      </c>
      <c r="V190" s="1" t="s">
        <v>16</v>
      </c>
      <c r="W190" s="1" t="str">
        <f>B191</f>
        <v>Kadabra</v>
      </c>
      <c r="X190">
        <f t="shared" si="22"/>
        <v>5</v>
      </c>
      <c r="Y190" t="str">
        <f t="shared" si="30"/>
        <v>Abra</v>
      </c>
      <c r="Z190"/>
      <c r="AA190" t="s">
        <v>560</v>
      </c>
      <c r="AB190" s="6">
        <v>0</v>
      </c>
      <c r="AC190" s="6">
        <v>0</v>
      </c>
      <c r="AD190" t="str" cm="1">
        <f t="array" ref="AD190">_xlfn.IFS(AB190=1, "starter", AC190=1, "legendary",R190&lt; 12, "weak",R190&lt; 17, "moderate", TRUE, "strong")</f>
        <v>moderate</v>
      </c>
      <c r="AF190">
        <v>1</v>
      </c>
    </row>
    <row r="191" spans="1:32" x14ac:dyDescent="0.25">
      <c r="A191">
        <v>64</v>
      </c>
      <c r="B191" t="s">
        <v>27</v>
      </c>
      <c r="C191" t="s">
        <v>26</v>
      </c>
      <c r="D191"/>
      <c r="E191">
        <v>40</v>
      </c>
      <c r="F191">
        <v>35</v>
      </c>
      <c r="G191">
        <v>30</v>
      </c>
      <c r="H191">
        <v>120</v>
      </c>
      <c r="I191">
        <v>70</v>
      </c>
      <c r="J191">
        <v>105</v>
      </c>
      <c r="K191" t="s">
        <v>258</v>
      </c>
      <c r="L191" s="2" t="s">
        <v>301</v>
      </c>
      <c r="M191" t="s">
        <v>300</v>
      </c>
      <c r="N191" s="25">
        <f t="shared" si="23"/>
        <v>11</v>
      </c>
      <c r="O191" s="25">
        <f t="shared" si="24"/>
        <v>5</v>
      </c>
      <c r="P191" s="25">
        <f t="shared" si="25"/>
        <v>11</v>
      </c>
      <c r="Q191" s="25">
        <f t="shared" si="26"/>
        <v>5</v>
      </c>
      <c r="R191" s="25">
        <f t="shared" si="27"/>
        <v>16</v>
      </c>
      <c r="S191" s="1" t="str">
        <f t="shared" si="21"/>
        <v>psychic</v>
      </c>
      <c r="T191" s="1" t="s">
        <v>8</v>
      </c>
      <c r="U191" t="s">
        <v>42</v>
      </c>
      <c r="V191" s="1" t="s">
        <v>16</v>
      </c>
      <c r="W191" s="1" t="str">
        <f>B192</f>
        <v>Alakazam</v>
      </c>
      <c r="X191">
        <f t="shared" si="22"/>
        <v>4</v>
      </c>
      <c r="Y191" t="str">
        <f t="shared" si="30"/>
        <v>Kadabra</v>
      </c>
      <c r="Z191"/>
      <c r="AA191" t="s">
        <v>515</v>
      </c>
      <c r="AB191" s="6">
        <v>0</v>
      </c>
      <c r="AC191" s="6">
        <v>0</v>
      </c>
      <c r="AD191" t="str" cm="1">
        <f t="array" ref="AD191">_xlfn.IFS(AB191=1, "starter", AC191=1, "legendary",R191&lt; 12, "weak",R191&lt; 17, "moderate", TRUE, "strong")</f>
        <v>moderate</v>
      </c>
      <c r="AF191">
        <v>2</v>
      </c>
    </row>
    <row r="192" spans="1:32" x14ac:dyDescent="0.25">
      <c r="A192">
        <v>65</v>
      </c>
      <c r="B192" t="s">
        <v>28</v>
      </c>
      <c r="C192" t="s">
        <v>26</v>
      </c>
      <c r="D192"/>
      <c r="E192">
        <v>55</v>
      </c>
      <c r="F192">
        <v>50</v>
      </c>
      <c r="G192">
        <v>45</v>
      </c>
      <c r="H192">
        <v>135</v>
      </c>
      <c r="I192">
        <v>95</v>
      </c>
      <c r="J192">
        <v>120</v>
      </c>
      <c r="K192" t="s">
        <v>258</v>
      </c>
      <c r="L192" s="2" t="s">
        <v>301</v>
      </c>
      <c r="M192" t="s">
        <v>300</v>
      </c>
      <c r="N192" s="25">
        <f t="shared" si="23"/>
        <v>12</v>
      </c>
      <c r="O192" s="25">
        <f t="shared" si="24"/>
        <v>6</v>
      </c>
      <c r="P192" s="25">
        <f t="shared" si="25"/>
        <v>12</v>
      </c>
      <c r="Q192" s="25">
        <f t="shared" si="26"/>
        <v>6</v>
      </c>
      <c r="R192" s="25">
        <f t="shared" si="27"/>
        <v>18</v>
      </c>
      <c r="S192" s="1" t="str">
        <f t="shared" si="21"/>
        <v>psychic</v>
      </c>
      <c r="T192" s="1" t="s">
        <v>8</v>
      </c>
      <c r="U192" t="s">
        <v>42</v>
      </c>
      <c r="V192" s="1" t="s">
        <v>16</v>
      </c>
      <c r="X192" t="str">
        <f t="shared" si="22"/>
        <v/>
      </c>
      <c r="Y192" t="str">
        <f t="shared" si="30"/>
        <v>Alakazam</v>
      </c>
      <c r="Z192"/>
      <c r="AA192" t="s">
        <v>507</v>
      </c>
      <c r="AB192" s="6">
        <v>0</v>
      </c>
      <c r="AC192" s="6">
        <v>0</v>
      </c>
      <c r="AD192" t="str" cm="1">
        <f t="array" ref="AD192">_xlfn.IFS(AB192=1, "starter", AC192=1, "legendary",R192&lt; 12, "weak",R192&lt; 17, "moderate", TRUE, "strong")</f>
        <v>strong</v>
      </c>
      <c r="AF192">
        <v>3</v>
      </c>
    </row>
    <row r="193" spans="1:32" x14ac:dyDescent="0.25">
      <c r="A193">
        <v>37</v>
      </c>
      <c r="B193" t="s">
        <v>18</v>
      </c>
      <c r="C193" t="s">
        <v>4</v>
      </c>
      <c r="D193"/>
      <c r="E193">
        <v>38</v>
      </c>
      <c r="F193">
        <v>41</v>
      </c>
      <c r="G193">
        <v>40</v>
      </c>
      <c r="H193">
        <v>50</v>
      </c>
      <c r="I193">
        <v>65</v>
      </c>
      <c r="J193">
        <v>65</v>
      </c>
      <c r="K193" t="s">
        <v>253</v>
      </c>
      <c r="L193" s="2" t="s">
        <v>301</v>
      </c>
      <c r="M193" t="s">
        <v>300</v>
      </c>
      <c r="N193" s="25">
        <f t="shared" si="23"/>
        <v>6</v>
      </c>
      <c r="O193" s="25">
        <f t="shared" si="24"/>
        <v>5</v>
      </c>
      <c r="P193" s="25">
        <f t="shared" si="25"/>
        <v>6</v>
      </c>
      <c r="Q193" s="25">
        <f t="shared" si="26"/>
        <v>5</v>
      </c>
      <c r="R193" s="25">
        <f t="shared" si="27"/>
        <v>11</v>
      </c>
      <c r="S193" s="1" t="str">
        <f t="shared" si="21"/>
        <v>fire</v>
      </c>
      <c r="T193" s="1" t="s">
        <v>8</v>
      </c>
      <c r="U193" t="s">
        <v>42</v>
      </c>
      <c r="V193" s="1" t="s">
        <v>9</v>
      </c>
      <c r="W193" s="1" t="str">
        <f>B194</f>
        <v>Ninetales</v>
      </c>
      <c r="X193">
        <f t="shared" si="22"/>
        <v>7</v>
      </c>
      <c r="Y193" t="str">
        <f t="shared" si="30"/>
        <v>Vulpix</v>
      </c>
      <c r="Z193"/>
      <c r="AA193" t="s">
        <v>495</v>
      </c>
      <c r="AB193" s="6">
        <v>0</v>
      </c>
      <c r="AC193" s="6">
        <v>0</v>
      </c>
      <c r="AD193" t="str" cm="1">
        <f t="array" ref="AD193">_xlfn.IFS(AB193=1, "starter", AC193=1, "legendary",R193&lt; 12, "weak",R193&lt; 17, "moderate", TRUE, "strong")</f>
        <v>weak</v>
      </c>
      <c r="AF193">
        <v>1</v>
      </c>
    </row>
    <row r="194" spans="1:32" x14ac:dyDescent="0.25">
      <c r="A194">
        <v>38</v>
      </c>
      <c r="B194" t="s">
        <v>19</v>
      </c>
      <c r="C194" t="s">
        <v>4</v>
      </c>
      <c r="D194"/>
      <c r="E194">
        <v>73</v>
      </c>
      <c r="F194">
        <v>67</v>
      </c>
      <c r="G194">
        <v>75</v>
      </c>
      <c r="H194">
        <v>81</v>
      </c>
      <c r="I194">
        <v>100</v>
      </c>
      <c r="J194">
        <v>109</v>
      </c>
      <c r="K194" t="s">
        <v>253</v>
      </c>
      <c r="L194" s="2" t="s">
        <v>301</v>
      </c>
      <c r="M194" t="s">
        <v>300</v>
      </c>
      <c r="N194" s="25">
        <f t="shared" si="23"/>
        <v>9</v>
      </c>
      <c r="O194" s="25">
        <f t="shared" si="24"/>
        <v>8</v>
      </c>
      <c r="P194" s="25">
        <f t="shared" si="25"/>
        <v>9</v>
      </c>
      <c r="Q194" s="25">
        <f t="shared" si="26"/>
        <v>8</v>
      </c>
      <c r="R194" s="25">
        <f t="shared" si="27"/>
        <v>17</v>
      </c>
      <c r="S194" s="1" t="str">
        <f t="shared" ref="S194:S202" si="32">C194</f>
        <v>fire</v>
      </c>
      <c r="T194" s="1" t="s">
        <v>8</v>
      </c>
      <c r="U194" t="s">
        <v>42</v>
      </c>
      <c r="V194" s="1" t="s">
        <v>9</v>
      </c>
      <c r="X194" t="str">
        <f t="shared" ref="X194:X241" si="33">IF(ISBLANK(W194), "", ROUND(( (R195-6)*(R195-7) - (R194-6)*(R194-7) )/15, 0) + 1)</f>
        <v/>
      </c>
      <c r="Y194" t="str">
        <f t="shared" si="30"/>
        <v>Ninetales</v>
      </c>
      <c r="Z194"/>
      <c r="AA194" t="s">
        <v>485</v>
      </c>
      <c r="AB194" s="6">
        <v>0</v>
      </c>
      <c r="AC194" s="6">
        <v>0</v>
      </c>
      <c r="AD194" t="str" cm="1">
        <f t="array" ref="AD194">_xlfn.IFS(AB194=1, "starter", AC194=1, "legendary",R194&lt; 12, "weak",R194&lt; 17, "moderate", TRUE, "strong")</f>
        <v>strong</v>
      </c>
      <c r="AF194">
        <v>2</v>
      </c>
    </row>
    <row r="195" spans="1:32" x14ac:dyDescent="0.25">
      <c r="A195">
        <v>74</v>
      </c>
      <c r="B195" t="s">
        <v>32</v>
      </c>
      <c r="C195" t="s">
        <v>33</v>
      </c>
      <c r="D195" t="s">
        <v>13</v>
      </c>
      <c r="E195">
        <v>40</v>
      </c>
      <c r="F195">
        <v>80</v>
      </c>
      <c r="G195">
        <v>100</v>
      </c>
      <c r="H195">
        <v>30</v>
      </c>
      <c r="I195">
        <v>30</v>
      </c>
      <c r="J195">
        <v>20</v>
      </c>
      <c r="K195" t="s">
        <v>260</v>
      </c>
      <c r="L195" s="2" t="s">
        <v>304</v>
      </c>
      <c r="M195" t="s">
        <v>300</v>
      </c>
      <c r="N195" s="25">
        <f t="shared" ref="N195:N267" si="34">ROUND((0.4*J195 + 0.5*MAX(F195,H195) + 0.1*MIN(F195,H195)) / 10, 0)</f>
        <v>5</v>
      </c>
      <c r="O195" s="25">
        <f t="shared" ref="O195:O267" si="35">ROUND((0.4*E195 + 0.3*G195 + 0.3*I195) / 10, 0)</f>
        <v>6</v>
      </c>
      <c r="P195" s="25">
        <f t="shared" ref="P195:P267" si="36">N195</f>
        <v>5</v>
      </c>
      <c r="Q195" s="25">
        <f t="shared" ref="Q195:Q267" si="37">O195</f>
        <v>6</v>
      </c>
      <c r="R195" s="25">
        <f t="shared" ref="R195:R267" si="38">SUM(P195,Q195)</f>
        <v>11</v>
      </c>
      <c r="S195" s="1" t="str">
        <f t="shared" si="32"/>
        <v>rock</v>
      </c>
      <c r="T195" s="1" t="str">
        <f>IF(D195 = 0, "", D195)</f>
        <v>ground</v>
      </c>
      <c r="U195" t="s">
        <v>8</v>
      </c>
      <c r="V195" s="1" t="s">
        <v>4</v>
      </c>
      <c r="W195" s="1" t="str">
        <f>B196</f>
        <v>Graveler</v>
      </c>
      <c r="X195">
        <f t="shared" si="33"/>
        <v>3</v>
      </c>
      <c r="Y195" t="str">
        <f t="shared" si="30"/>
        <v>Geodude</v>
      </c>
      <c r="Z195"/>
      <c r="AA195" t="s">
        <v>550</v>
      </c>
      <c r="AB195" s="6">
        <v>0</v>
      </c>
      <c r="AC195" s="6">
        <v>0</v>
      </c>
      <c r="AD195" t="str" cm="1">
        <f t="array" ref="AD195">_xlfn.IFS(AB195=1, "starter", AC195=1, "legendary",R195&lt; 12, "weak",R195&lt; 17, "moderate", TRUE, "strong")</f>
        <v>weak</v>
      </c>
      <c r="AF195">
        <v>1</v>
      </c>
    </row>
    <row r="196" spans="1:32" x14ac:dyDescent="0.25">
      <c r="A196">
        <v>75</v>
      </c>
      <c r="B196" t="s">
        <v>34</v>
      </c>
      <c r="C196" t="s">
        <v>33</v>
      </c>
      <c r="D196" t="s">
        <v>13</v>
      </c>
      <c r="E196">
        <v>55</v>
      </c>
      <c r="F196">
        <v>95</v>
      </c>
      <c r="G196">
        <v>115</v>
      </c>
      <c r="H196">
        <v>45</v>
      </c>
      <c r="I196">
        <v>45</v>
      </c>
      <c r="J196">
        <v>35</v>
      </c>
      <c r="K196" t="s">
        <v>260</v>
      </c>
      <c r="L196" s="2" t="s">
        <v>304</v>
      </c>
      <c r="M196" t="s">
        <v>300</v>
      </c>
      <c r="N196" s="25">
        <f t="shared" si="34"/>
        <v>7</v>
      </c>
      <c r="O196" s="25">
        <f t="shared" si="35"/>
        <v>7</v>
      </c>
      <c r="P196" s="25">
        <f t="shared" si="36"/>
        <v>7</v>
      </c>
      <c r="Q196" s="25">
        <f t="shared" si="37"/>
        <v>7</v>
      </c>
      <c r="R196" s="25">
        <f t="shared" si="38"/>
        <v>14</v>
      </c>
      <c r="S196" s="1" t="str">
        <f t="shared" si="32"/>
        <v>rock</v>
      </c>
      <c r="T196" s="1" t="str">
        <f>IF(D196 = 0, "", D196)</f>
        <v>ground</v>
      </c>
      <c r="U196" t="s">
        <v>8</v>
      </c>
      <c r="V196" s="1" t="s">
        <v>4</v>
      </c>
      <c r="W196" s="1" t="str">
        <f>B197</f>
        <v>Golem</v>
      </c>
      <c r="X196">
        <f t="shared" si="33"/>
        <v>5</v>
      </c>
      <c r="Y196" t="str">
        <f t="shared" si="30"/>
        <v>Graveler</v>
      </c>
      <c r="Z196"/>
      <c r="AA196" t="s">
        <v>642</v>
      </c>
      <c r="AB196" s="6">
        <v>0</v>
      </c>
      <c r="AC196" s="6">
        <v>0</v>
      </c>
      <c r="AD196" t="str" cm="1">
        <f t="array" ref="AD196">_xlfn.IFS(AB196=1, "starter", AC196=1, "legendary",R196&lt; 12, "weak",R196&lt; 17, "moderate", TRUE, "strong")</f>
        <v>moderate</v>
      </c>
      <c r="AF196">
        <v>2</v>
      </c>
    </row>
    <row r="197" spans="1:32" x14ac:dyDescent="0.25">
      <c r="A197">
        <v>76</v>
      </c>
      <c r="B197" t="s">
        <v>35</v>
      </c>
      <c r="C197" t="s">
        <v>33</v>
      </c>
      <c r="D197" t="s">
        <v>13</v>
      </c>
      <c r="E197">
        <v>80</v>
      </c>
      <c r="F197">
        <v>120</v>
      </c>
      <c r="G197">
        <v>130</v>
      </c>
      <c r="H197">
        <v>55</v>
      </c>
      <c r="I197">
        <v>65</v>
      </c>
      <c r="J197">
        <v>45</v>
      </c>
      <c r="K197" t="s">
        <v>261</v>
      </c>
      <c r="L197" s="2" t="s">
        <v>304</v>
      </c>
      <c r="M197" t="s">
        <v>300</v>
      </c>
      <c r="N197" s="25">
        <f t="shared" si="34"/>
        <v>8</v>
      </c>
      <c r="O197" s="25">
        <f t="shared" si="35"/>
        <v>9</v>
      </c>
      <c r="P197" s="25">
        <f t="shared" si="36"/>
        <v>8</v>
      </c>
      <c r="Q197" s="25">
        <f t="shared" si="37"/>
        <v>9</v>
      </c>
      <c r="R197" s="25">
        <f t="shared" si="38"/>
        <v>17</v>
      </c>
      <c r="S197" s="1" t="str">
        <f t="shared" si="32"/>
        <v>rock</v>
      </c>
      <c r="T197" s="1" t="str">
        <f>IF(D197 = 0, "", D197)</f>
        <v>ground</v>
      </c>
      <c r="U197" t="s">
        <v>8</v>
      </c>
      <c r="V197" s="1" t="s">
        <v>4</v>
      </c>
      <c r="X197" t="str">
        <f t="shared" si="33"/>
        <v/>
      </c>
      <c r="Y197" t="str">
        <f t="shared" si="30"/>
        <v>Golem</v>
      </c>
      <c r="Z197"/>
      <c r="AA197" t="s">
        <v>533</v>
      </c>
      <c r="AB197" s="6">
        <v>0</v>
      </c>
      <c r="AC197" s="6">
        <v>0</v>
      </c>
      <c r="AD197" t="str" cm="1">
        <f t="array" ref="AD197">_xlfn.IFS(AB197=1, "starter", AC197=1, "legendary",R197&lt; 12, "weak",R197&lt; 17, "moderate", TRUE, "strong")</f>
        <v>strong</v>
      </c>
      <c r="AF197">
        <v>3</v>
      </c>
    </row>
    <row r="198" spans="1:32" x14ac:dyDescent="0.25">
      <c r="A198">
        <v>265</v>
      </c>
      <c r="B198" t="s">
        <v>111</v>
      </c>
      <c r="C198" t="s">
        <v>7</v>
      </c>
      <c r="D198"/>
      <c r="E198">
        <v>45</v>
      </c>
      <c r="F198">
        <v>45</v>
      </c>
      <c r="G198">
        <v>35</v>
      </c>
      <c r="H198">
        <v>20</v>
      </c>
      <c r="I198">
        <v>30</v>
      </c>
      <c r="J198">
        <v>20</v>
      </c>
      <c r="K198" t="s">
        <v>248</v>
      </c>
      <c r="L198" t="s">
        <v>298</v>
      </c>
      <c r="M198" t="s">
        <v>299</v>
      </c>
      <c r="N198" s="25">
        <f t="shared" si="34"/>
        <v>3</v>
      </c>
      <c r="O198" s="25">
        <f t="shared" si="35"/>
        <v>4</v>
      </c>
      <c r="P198" s="25">
        <f t="shared" si="36"/>
        <v>3</v>
      </c>
      <c r="Q198" s="25">
        <f t="shared" si="37"/>
        <v>4</v>
      </c>
      <c r="R198" s="25">
        <f t="shared" si="38"/>
        <v>7</v>
      </c>
      <c r="S198" s="1" t="str">
        <f t="shared" si="32"/>
        <v>bug</v>
      </c>
      <c r="T198" s="1" t="s">
        <v>8</v>
      </c>
      <c r="U198" t="s">
        <v>3</v>
      </c>
      <c r="V198" s="1" t="s">
        <v>11</v>
      </c>
      <c r="W198" t="s">
        <v>564</v>
      </c>
      <c r="X198">
        <f t="shared" si="33"/>
        <v>2</v>
      </c>
      <c r="Y198" t="str">
        <f t="shared" si="30"/>
        <v>Wurmple</v>
      </c>
      <c r="Z198"/>
      <c r="AA198" t="s">
        <v>529</v>
      </c>
      <c r="AB198" s="6">
        <v>0</v>
      </c>
      <c r="AC198" s="6">
        <v>0</v>
      </c>
      <c r="AD198" t="str" cm="1">
        <f t="array" ref="AD198">_xlfn.IFS(AB198=1, "starter", AC198=1, "legendary",R198&lt; 12, "weak",R198&lt; 17, "moderate", TRUE, "strong")</f>
        <v>weak</v>
      </c>
      <c r="AF198">
        <v>1</v>
      </c>
    </row>
    <row r="199" spans="1:32" x14ac:dyDescent="0.25">
      <c r="A199">
        <v>266</v>
      </c>
      <c r="B199" t="s">
        <v>112</v>
      </c>
      <c r="C199" t="s">
        <v>7</v>
      </c>
      <c r="D199"/>
      <c r="E199">
        <v>50</v>
      </c>
      <c r="F199">
        <v>35</v>
      </c>
      <c r="G199">
        <v>55</v>
      </c>
      <c r="H199">
        <v>25</v>
      </c>
      <c r="I199">
        <v>25</v>
      </c>
      <c r="J199">
        <v>15</v>
      </c>
      <c r="K199" t="s">
        <v>249</v>
      </c>
      <c r="L199" t="s">
        <v>298</v>
      </c>
      <c r="M199" t="s">
        <v>299</v>
      </c>
      <c r="N199" s="25">
        <f t="shared" si="34"/>
        <v>3</v>
      </c>
      <c r="O199" s="25">
        <f t="shared" si="35"/>
        <v>4</v>
      </c>
      <c r="P199" s="25">
        <f>N199-1</f>
        <v>2</v>
      </c>
      <c r="Q199" s="25">
        <f>O199+4</f>
        <v>8</v>
      </c>
      <c r="R199" s="25">
        <f t="shared" si="38"/>
        <v>10</v>
      </c>
      <c r="S199" s="1" t="str">
        <f t="shared" si="32"/>
        <v>bug</v>
      </c>
      <c r="T199" s="1" t="s">
        <v>8</v>
      </c>
      <c r="U199" t="s">
        <v>3</v>
      </c>
      <c r="V199" s="1" t="s">
        <v>11</v>
      </c>
      <c r="W199" s="1" t="str">
        <f>B200</f>
        <v>Beautifly</v>
      </c>
      <c r="X199">
        <f t="shared" si="33"/>
        <v>3</v>
      </c>
      <c r="Y199" t="str">
        <f t="shared" si="30"/>
        <v>Silcoon</v>
      </c>
      <c r="Z199"/>
      <c r="AA199" t="s">
        <v>565</v>
      </c>
      <c r="AB199" s="6">
        <v>0</v>
      </c>
      <c r="AC199" s="6">
        <v>0</v>
      </c>
      <c r="AD199" t="str" cm="1">
        <f t="array" ref="AD199">_xlfn.IFS(AB199=1, "starter", AC199=1, "legendary",R199&lt; 12, "weak",R199&lt; 17, "moderate", TRUE, "strong")</f>
        <v>weak</v>
      </c>
      <c r="AF199">
        <v>2</v>
      </c>
    </row>
    <row r="200" spans="1:32" x14ac:dyDescent="0.25">
      <c r="A200">
        <v>267</v>
      </c>
      <c r="B200" t="s">
        <v>113</v>
      </c>
      <c r="C200" t="s">
        <v>7</v>
      </c>
      <c r="D200" t="s">
        <v>5</v>
      </c>
      <c r="E200">
        <v>60</v>
      </c>
      <c r="F200">
        <v>70</v>
      </c>
      <c r="G200">
        <v>50</v>
      </c>
      <c r="H200">
        <v>100</v>
      </c>
      <c r="I200">
        <v>50</v>
      </c>
      <c r="J200">
        <v>65</v>
      </c>
      <c r="K200" t="s">
        <v>250</v>
      </c>
      <c r="L200" t="s">
        <v>298</v>
      </c>
      <c r="M200" t="s">
        <v>299</v>
      </c>
      <c r="N200" s="25">
        <f t="shared" si="34"/>
        <v>8</v>
      </c>
      <c r="O200" s="25">
        <f t="shared" si="35"/>
        <v>5</v>
      </c>
      <c r="P200" s="25">
        <f t="shared" si="36"/>
        <v>8</v>
      </c>
      <c r="Q200" s="25">
        <f t="shared" si="37"/>
        <v>5</v>
      </c>
      <c r="R200" s="25">
        <f t="shared" si="38"/>
        <v>13</v>
      </c>
      <c r="S200" s="1" t="str">
        <f t="shared" si="32"/>
        <v>bug</v>
      </c>
      <c r="T200" s="1" t="str">
        <f>IF(D200 = 0, "", D200)</f>
        <v>flying</v>
      </c>
      <c r="U200" t="s">
        <v>8</v>
      </c>
      <c r="V200" s="1" t="s">
        <v>2</v>
      </c>
      <c r="X200" t="str">
        <f t="shared" si="33"/>
        <v/>
      </c>
      <c r="Y200" t="str">
        <f t="shared" si="30"/>
        <v>Beautifly</v>
      </c>
      <c r="Z200"/>
      <c r="AA200" t="s">
        <v>496</v>
      </c>
      <c r="AB200" s="6">
        <v>0</v>
      </c>
      <c r="AC200" s="6">
        <v>0</v>
      </c>
      <c r="AD200" t="str" cm="1">
        <f t="array" ref="AD200">_xlfn.IFS(AB200=1, "starter", AC200=1, "legendary",R200&lt; 12, "weak",R200&lt; 17, "moderate", TRUE, "strong")</f>
        <v>moderate</v>
      </c>
      <c r="AF200">
        <v>3</v>
      </c>
    </row>
    <row r="201" spans="1:32" x14ac:dyDescent="0.25">
      <c r="A201">
        <v>268</v>
      </c>
      <c r="B201" t="s">
        <v>114</v>
      </c>
      <c r="C201" t="s">
        <v>7</v>
      </c>
      <c r="D201"/>
      <c r="E201">
        <v>50</v>
      </c>
      <c r="F201">
        <v>35</v>
      </c>
      <c r="G201">
        <v>55</v>
      </c>
      <c r="H201">
        <v>25</v>
      </c>
      <c r="I201">
        <v>25</v>
      </c>
      <c r="J201">
        <v>15</v>
      </c>
      <c r="K201" t="s">
        <v>249</v>
      </c>
      <c r="L201" t="s">
        <v>298</v>
      </c>
      <c r="M201" t="s">
        <v>299</v>
      </c>
      <c r="N201" s="25">
        <f t="shared" si="34"/>
        <v>3</v>
      </c>
      <c r="O201" s="25">
        <f t="shared" si="35"/>
        <v>4</v>
      </c>
      <c r="P201" s="25">
        <f>N201-1</f>
        <v>2</v>
      </c>
      <c r="Q201" s="25">
        <f>O201+4</f>
        <v>8</v>
      </c>
      <c r="R201" s="25">
        <f t="shared" si="38"/>
        <v>10</v>
      </c>
      <c r="S201" s="1" t="str">
        <f t="shared" si="32"/>
        <v>bug</v>
      </c>
      <c r="T201" s="1" t="s">
        <v>8</v>
      </c>
      <c r="U201" t="s">
        <v>3</v>
      </c>
      <c r="V201" s="1" t="s">
        <v>11</v>
      </c>
      <c r="W201" s="1" t="str">
        <f>B202</f>
        <v>Dustox</v>
      </c>
      <c r="X201">
        <f t="shared" si="33"/>
        <v>3</v>
      </c>
      <c r="Y201" t="str">
        <f t="shared" si="30"/>
        <v>Cascoon</v>
      </c>
      <c r="Z201"/>
      <c r="AA201" t="s">
        <v>565</v>
      </c>
      <c r="AB201" s="6">
        <v>0</v>
      </c>
      <c r="AC201" s="6">
        <v>0</v>
      </c>
      <c r="AD201" t="str" cm="1">
        <f t="array" ref="AD201">_xlfn.IFS(AB201=1, "starter", AC201=1, "legendary",R201&lt; 12, "weak",R201&lt; 17, "moderate", TRUE, "strong")</f>
        <v>weak</v>
      </c>
      <c r="AF201">
        <v>2</v>
      </c>
    </row>
    <row r="202" spans="1:32" x14ac:dyDescent="0.25">
      <c r="A202">
        <v>269</v>
      </c>
      <c r="B202" t="s">
        <v>115</v>
      </c>
      <c r="C202" t="s">
        <v>7</v>
      </c>
      <c r="D202" t="s">
        <v>3</v>
      </c>
      <c r="E202">
        <v>60</v>
      </c>
      <c r="F202">
        <v>50</v>
      </c>
      <c r="G202">
        <v>70</v>
      </c>
      <c r="H202">
        <v>50</v>
      </c>
      <c r="I202">
        <v>90</v>
      </c>
      <c r="J202">
        <v>65</v>
      </c>
      <c r="K202" t="s">
        <v>255</v>
      </c>
      <c r="L202" t="s">
        <v>298</v>
      </c>
      <c r="M202" t="s">
        <v>299</v>
      </c>
      <c r="N202" s="25">
        <f t="shared" si="34"/>
        <v>6</v>
      </c>
      <c r="O202" s="25">
        <f t="shared" si="35"/>
        <v>7</v>
      </c>
      <c r="P202" s="25">
        <f t="shared" si="36"/>
        <v>6</v>
      </c>
      <c r="Q202" s="25">
        <f t="shared" si="37"/>
        <v>7</v>
      </c>
      <c r="R202" s="25">
        <f t="shared" si="38"/>
        <v>13</v>
      </c>
      <c r="S202" s="1" t="str">
        <f t="shared" si="32"/>
        <v>bug</v>
      </c>
      <c r="T202" s="1" t="str">
        <f>IF(D202 = 0, "", D202)</f>
        <v>poison</v>
      </c>
      <c r="U202" t="s">
        <v>8</v>
      </c>
      <c r="V202" s="1" t="s">
        <v>26</v>
      </c>
      <c r="X202" t="str">
        <f t="shared" si="33"/>
        <v/>
      </c>
      <c r="Y202" t="str">
        <f t="shared" ref="Y202:Y245" si="39">B202</f>
        <v>Dustox</v>
      </c>
      <c r="Z202"/>
      <c r="AA202" t="s">
        <v>676</v>
      </c>
      <c r="AB202" s="6">
        <v>0</v>
      </c>
      <c r="AC202" s="6">
        <v>0</v>
      </c>
      <c r="AD202" t="str" cm="1">
        <f t="array" ref="AD202">_xlfn.IFS(AB202=1, "starter", AC202=1, "legendary",R202&lt; 12, "weak",R202&lt; 17, "moderate", TRUE, "strong")</f>
        <v>moderate</v>
      </c>
      <c r="AF202">
        <v>3</v>
      </c>
    </row>
    <row r="203" spans="1:32" x14ac:dyDescent="0.25">
      <c r="A203">
        <v>333</v>
      </c>
      <c r="B203" t="s">
        <v>124</v>
      </c>
      <c r="C203" t="s">
        <v>8</v>
      </c>
      <c r="D203" t="s">
        <v>5</v>
      </c>
      <c r="E203">
        <v>45</v>
      </c>
      <c r="F203">
        <v>40</v>
      </c>
      <c r="G203">
        <v>60</v>
      </c>
      <c r="H203">
        <v>40</v>
      </c>
      <c r="I203">
        <v>75</v>
      </c>
      <c r="J203">
        <v>50</v>
      </c>
      <c r="K203" t="s">
        <v>293</v>
      </c>
      <c r="L203" t="s">
        <v>301</v>
      </c>
      <c r="M203" t="s">
        <v>300</v>
      </c>
      <c r="N203" s="25">
        <f t="shared" si="34"/>
        <v>4</v>
      </c>
      <c r="O203" s="25">
        <f t="shared" si="35"/>
        <v>6</v>
      </c>
      <c r="P203" s="25">
        <f t="shared" si="36"/>
        <v>4</v>
      </c>
      <c r="Q203" s="25">
        <f t="shared" si="37"/>
        <v>6</v>
      </c>
      <c r="R203" s="25">
        <f t="shared" si="38"/>
        <v>10</v>
      </c>
      <c r="S203" t="s">
        <v>67</v>
      </c>
      <c r="T203" s="1" t="str">
        <f>IF(D203 = 0, "", D203)</f>
        <v>flying</v>
      </c>
      <c r="U203" t="s">
        <v>16</v>
      </c>
      <c r="V203" s="1" t="s">
        <v>8</v>
      </c>
      <c r="W203" s="1" t="str">
        <f>B204</f>
        <v>Altaria</v>
      </c>
      <c r="X203">
        <f t="shared" si="33"/>
        <v>6</v>
      </c>
      <c r="Y203" t="str">
        <f t="shared" si="39"/>
        <v>Swablu</v>
      </c>
      <c r="Z203"/>
      <c r="AA203" t="s">
        <v>566</v>
      </c>
      <c r="AB203" s="6">
        <v>0</v>
      </c>
      <c r="AC203" s="6">
        <v>0</v>
      </c>
      <c r="AD203" t="str" cm="1">
        <f t="array" ref="AD203">_xlfn.IFS(AB203=1, "starter", AC203=1, "legendary",R203&lt; 12, "weak",R203&lt; 17, "moderate", TRUE, "strong")</f>
        <v>weak</v>
      </c>
      <c r="AF203">
        <v>1</v>
      </c>
    </row>
    <row r="204" spans="1:32" x14ac:dyDescent="0.25">
      <c r="A204">
        <v>334</v>
      </c>
      <c r="B204" t="s">
        <v>125</v>
      </c>
      <c r="C204" t="s">
        <v>67</v>
      </c>
      <c r="D204" t="s">
        <v>5</v>
      </c>
      <c r="E204">
        <v>75</v>
      </c>
      <c r="F204">
        <v>70</v>
      </c>
      <c r="G204">
        <v>90</v>
      </c>
      <c r="H204">
        <v>70</v>
      </c>
      <c r="I204">
        <v>105</v>
      </c>
      <c r="J204">
        <v>80</v>
      </c>
      <c r="K204" t="s">
        <v>294</v>
      </c>
      <c r="L204" t="s">
        <v>301</v>
      </c>
      <c r="M204" t="s">
        <v>300</v>
      </c>
      <c r="N204" s="25">
        <f t="shared" si="34"/>
        <v>7</v>
      </c>
      <c r="O204" s="25">
        <f t="shared" si="35"/>
        <v>9</v>
      </c>
      <c r="P204" s="25">
        <f t="shared" si="36"/>
        <v>7</v>
      </c>
      <c r="Q204" s="25">
        <f t="shared" si="37"/>
        <v>9</v>
      </c>
      <c r="R204" s="25">
        <f t="shared" si="38"/>
        <v>16</v>
      </c>
      <c r="S204" t="s">
        <v>67</v>
      </c>
      <c r="T204" s="1" t="str">
        <f>IF(D204 = 0, "", D204)</f>
        <v>flying</v>
      </c>
      <c r="U204" t="s">
        <v>16</v>
      </c>
      <c r="V204" s="1" t="s">
        <v>8</v>
      </c>
      <c r="X204" t="str">
        <f t="shared" si="33"/>
        <v/>
      </c>
      <c r="Y204" t="str">
        <f t="shared" si="39"/>
        <v>Altaria</v>
      </c>
      <c r="Z204"/>
      <c r="AA204" t="s">
        <v>612</v>
      </c>
      <c r="AB204" s="6">
        <v>0</v>
      </c>
      <c r="AC204" s="6">
        <v>0</v>
      </c>
      <c r="AD204" t="str" cm="1">
        <f t="array" ref="AD204">_xlfn.IFS(AB204=1, "starter", AC204=1, "legendary",R204&lt; 12, "weak",R204&lt; 17, "moderate", TRUE, "strong")</f>
        <v>moderate</v>
      </c>
      <c r="AF204">
        <v>2</v>
      </c>
    </row>
    <row r="205" spans="1:32" x14ac:dyDescent="0.25">
      <c r="A205">
        <v>58</v>
      </c>
      <c r="B205" t="s">
        <v>23</v>
      </c>
      <c r="C205" t="s">
        <v>4</v>
      </c>
      <c r="D205"/>
      <c r="E205">
        <v>55</v>
      </c>
      <c r="F205">
        <v>70</v>
      </c>
      <c r="G205">
        <v>45</v>
      </c>
      <c r="H205">
        <v>70</v>
      </c>
      <c r="I205">
        <v>50</v>
      </c>
      <c r="J205">
        <v>60</v>
      </c>
      <c r="K205" t="s">
        <v>256</v>
      </c>
      <c r="L205" t="s">
        <v>301</v>
      </c>
      <c r="M205" t="s">
        <v>299</v>
      </c>
      <c r="N205" s="25">
        <f t="shared" si="34"/>
        <v>7</v>
      </c>
      <c r="O205" s="25">
        <f t="shared" si="35"/>
        <v>5</v>
      </c>
      <c r="P205" s="25">
        <f t="shared" si="36"/>
        <v>7</v>
      </c>
      <c r="Q205" s="25">
        <f t="shared" si="37"/>
        <v>5</v>
      </c>
      <c r="R205" s="25">
        <f t="shared" si="38"/>
        <v>12</v>
      </c>
      <c r="S205" s="1" t="str">
        <f t="shared" ref="S205:S241" si="40">C205</f>
        <v>fire</v>
      </c>
      <c r="T205" t="s">
        <v>9</v>
      </c>
      <c r="U205" t="s">
        <v>8</v>
      </c>
      <c r="V205" s="1" t="s">
        <v>13</v>
      </c>
      <c r="W205" s="1" t="str">
        <f>B206</f>
        <v>Arcanine</v>
      </c>
      <c r="X205">
        <f t="shared" si="33"/>
        <v>8</v>
      </c>
      <c r="Y205" t="str">
        <f t="shared" si="39"/>
        <v>Growlithe</v>
      </c>
      <c r="Z205"/>
      <c r="AA205" t="s">
        <v>544</v>
      </c>
      <c r="AB205" s="6">
        <v>0</v>
      </c>
      <c r="AC205" s="6">
        <v>0</v>
      </c>
      <c r="AD205" t="str" cm="1">
        <f t="array" ref="AD205">_xlfn.IFS(AB205=1, "starter", AC205=1, "legendary",R205&lt; 12, "weak",R205&lt; 17, "moderate", TRUE, "strong")</f>
        <v>moderate</v>
      </c>
      <c r="AF205">
        <v>1</v>
      </c>
    </row>
    <row r="206" spans="1:32" x14ac:dyDescent="0.25">
      <c r="A206">
        <v>59</v>
      </c>
      <c r="B206" t="s">
        <v>24</v>
      </c>
      <c r="C206" t="s">
        <v>4</v>
      </c>
      <c r="D206"/>
      <c r="E206">
        <v>90</v>
      </c>
      <c r="F206">
        <v>110</v>
      </c>
      <c r="G206">
        <v>80</v>
      </c>
      <c r="H206">
        <v>100</v>
      </c>
      <c r="I206">
        <v>80</v>
      </c>
      <c r="J206">
        <v>95</v>
      </c>
      <c r="K206" t="s">
        <v>257</v>
      </c>
      <c r="L206" t="s">
        <v>301</v>
      </c>
      <c r="M206" t="s">
        <v>299</v>
      </c>
      <c r="N206" s="25">
        <f t="shared" si="34"/>
        <v>10</v>
      </c>
      <c r="O206" s="25">
        <f t="shared" si="35"/>
        <v>8</v>
      </c>
      <c r="P206" s="25">
        <f t="shared" si="36"/>
        <v>10</v>
      </c>
      <c r="Q206" s="25">
        <f t="shared" si="37"/>
        <v>8</v>
      </c>
      <c r="R206" s="25">
        <f t="shared" si="38"/>
        <v>18</v>
      </c>
      <c r="S206" s="1" t="str">
        <f t="shared" si="40"/>
        <v>fire</v>
      </c>
      <c r="T206" t="s">
        <v>9</v>
      </c>
      <c r="U206" t="s">
        <v>8</v>
      </c>
      <c r="V206" s="1" t="s">
        <v>13</v>
      </c>
      <c r="X206" t="str">
        <f t="shared" si="33"/>
        <v/>
      </c>
      <c r="Y206" t="str">
        <f t="shared" si="39"/>
        <v>Arcanine</v>
      </c>
      <c r="Z206"/>
      <c r="AA206" t="s">
        <v>485</v>
      </c>
      <c r="AB206" s="6">
        <v>0</v>
      </c>
      <c r="AC206" s="6">
        <v>0</v>
      </c>
      <c r="AD206" t="str" cm="1">
        <f t="array" ref="AD206">_xlfn.IFS(AB206=1, "starter", AC206=1, "legendary",R206&lt; 12, "weak",R206&lt; 17, "moderate", TRUE, "strong")</f>
        <v>strong</v>
      </c>
      <c r="AF206">
        <v>2</v>
      </c>
    </row>
    <row r="207" spans="1:32" x14ac:dyDescent="0.25">
      <c r="A207">
        <v>216</v>
      </c>
      <c r="B207" t="s">
        <v>91</v>
      </c>
      <c r="C207" t="s">
        <v>8</v>
      </c>
      <c r="D207"/>
      <c r="E207">
        <v>60</v>
      </c>
      <c r="F207">
        <v>80</v>
      </c>
      <c r="G207">
        <v>50</v>
      </c>
      <c r="H207">
        <v>50</v>
      </c>
      <c r="I207">
        <v>50</v>
      </c>
      <c r="J207">
        <v>40</v>
      </c>
      <c r="K207" t="s">
        <v>280</v>
      </c>
      <c r="L207" t="s">
        <v>298</v>
      </c>
      <c r="M207" t="s">
        <v>300</v>
      </c>
      <c r="N207" s="25">
        <f t="shared" si="34"/>
        <v>6</v>
      </c>
      <c r="O207" s="25">
        <f t="shared" si="35"/>
        <v>5</v>
      </c>
      <c r="P207" s="25">
        <f t="shared" si="36"/>
        <v>6</v>
      </c>
      <c r="Q207" s="25">
        <f t="shared" si="37"/>
        <v>5</v>
      </c>
      <c r="R207" s="25">
        <f t="shared" si="38"/>
        <v>11</v>
      </c>
      <c r="S207" s="1" t="str">
        <f t="shared" si="40"/>
        <v>normal</v>
      </c>
      <c r="T207" s="1" t="s">
        <v>16</v>
      </c>
      <c r="U207" t="s">
        <v>22</v>
      </c>
      <c r="V207" s="1" t="s">
        <v>9</v>
      </c>
      <c r="W207" s="1" t="str">
        <f>B208</f>
        <v>Ursaring</v>
      </c>
      <c r="X207">
        <f t="shared" si="33"/>
        <v>7</v>
      </c>
      <c r="Y207" t="str">
        <f t="shared" si="39"/>
        <v>Teddiursa</v>
      </c>
      <c r="Z207"/>
      <c r="AA207" t="s">
        <v>523</v>
      </c>
      <c r="AB207" s="6">
        <v>0</v>
      </c>
      <c r="AC207" s="6">
        <v>0</v>
      </c>
      <c r="AD207" t="str" cm="1">
        <f t="array" ref="AD207">_xlfn.IFS(AB207=1, "starter", AC207=1, "legendary",R207&lt; 12, "weak",R207&lt; 17, "moderate", TRUE, "strong")</f>
        <v>weak</v>
      </c>
      <c r="AF207">
        <v>1</v>
      </c>
    </row>
    <row r="208" spans="1:32" x14ac:dyDescent="0.25">
      <c r="A208">
        <v>217</v>
      </c>
      <c r="B208" t="s">
        <v>92</v>
      </c>
      <c r="C208" t="s">
        <v>8</v>
      </c>
      <c r="D208"/>
      <c r="E208">
        <v>90</v>
      </c>
      <c r="F208">
        <v>130</v>
      </c>
      <c r="G208">
        <v>75</v>
      </c>
      <c r="H208">
        <v>75</v>
      </c>
      <c r="I208">
        <v>75</v>
      </c>
      <c r="J208">
        <v>55</v>
      </c>
      <c r="K208" t="s">
        <v>281</v>
      </c>
      <c r="L208" t="s">
        <v>298</v>
      </c>
      <c r="M208" t="s">
        <v>300</v>
      </c>
      <c r="N208" s="25">
        <f t="shared" si="34"/>
        <v>9</v>
      </c>
      <c r="O208" s="25">
        <f t="shared" si="35"/>
        <v>8</v>
      </c>
      <c r="P208" s="25">
        <f t="shared" si="36"/>
        <v>9</v>
      </c>
      <c r="Q208" s="25">
        <f t="shared" si="37"/>
        <v>8</v>
      </c>
      <c r="R208" s="25">
        <f t="shared" si="38"/>
        <v>17</v>
      </c>
      <c r="S208" s="1" t="str">
        <f t="shared" si="40"/>
        <v>normal</v>
      </c>
      <c r="T208" s="1" t="s">
        <v>16</v>
      </c>
      <c r="U208" t="s">
        <v>22</v>
      </c>
      <c r="V208" s="1" t="s">
        <v>9</v>
      </c>
      <c r="X208" t="str">
        <f t="shared" si="33"/>
        <v/>
      </c>
      <c r="Y208" t="str">
        <f t="shared" si="39"/>
        <v>Ursaring</v>
      </c>
      <c r="Z208"/>
      <c r="AA208" t="s">
        <v>602</v>
      </c>
      <c r="AB208" s="6">
        <v>0</v>
      </c>
      <c r="AC208" s="6">
        <v>0</v>
      </c>
      <c r="AD208" t="str" cm="1">
        <f t="array" ref="AD208">_xlfn.IFS(AB208=1, "starter", AC208=1, "legendary",R208&lt; 12, "weak",R208&lt; 17, "moderate", TRUE, "strong")</f>
        <v>strong</v>
      </c>
      <c r="AF208">
        <v>2</v>
      </c>
    </row>
    <row r="209" spans="1:32" x14ac:dyDescent="0.25">
      <c r="A209">
        <v>234</v>
      </c>
      <c r="B209" t="s">
        <v>101</v>
      </c>
      <c r="C209" t="s">
        <v>8</v>
      </c>
      <c r="D209"/>
      <c r="E209">
        <v>73</v>
      </c>
      <c r="F209">
        <v>95</v>
      </c>
      <c r="G209">
        <v>62</v>
      </c>
      <c r="H209">
        <v>85</v>
      </c>
      <c r="I209">
        <v>65</v>
      </c>
      <c r="J209">
        <v>85</v>
      </c>
      <c r="K209" t="s">
        <v>285</v>
      </c>
      <c r="L209" t="s">
        <v>301</v>
      </c>
      <c r="M209" t="s">
        <v>299</v>
      </c>
      <c r="N209" s="25">
        <f t="shared" si="34"/>
        <v>9</v>
      </c>
      <c r="O209" s="25">
        <f t="shared" si="35"/>
        <v>7</v>
      </c>
      <c r="P209" s="25">
        <f t="shared" si="36"/>
        <v>9</v>
      </c>
      <c r="Q209" s="25">
        <f t="shared" si="37"/>
        <v>7</v>
      </c>
      <c r="R209" s="25">
        <f t="shared" si="38"/>
        <v>16</v>
      </c>
      <c r="S209" s="1" t="str">
        <f t="shared" si="40"/>
        <v>normal</v>
      </c>
      <c r="T209" s="1" t="s">
        <v>26</v>
      </c>
      <c r="U209" t="s">
        <v>2</v>
      </c>
      <c r="V209" t="s">
        <v>42</v>
      </c>
      <c r="X209" t="str">
        <f t="shared" si="33"/>
        <v/>
      </c>
      <c r="Y209" t="str">
        <f t="shared" si="39"/>
        <v>Stantler</v>
      </c>
      <c r="Z209"/>
      <c r="AA209" t="s">
        <v>526</v>
      </c>
      <c r="AB209" s="6">
        <v>0</v>
      </c>
      <c r="AC209" s="6">
        <v>0</v>
      </c>
      <c r="AD209" t="str" cm="1">
        <f t="array" ref="AD209">_xlfn.IFS(AB209=1, "starter", AC209=1, "legendary",R209&lt; 12, "weak",R209&lt; 17, "moderate", TRUE, "strong")</f>
        <v>moderate</v>
      </c>
      <c r="AF209">
        <v>1</v>
      </c>
    </row>
    <row r="210" spans="1:32" x14ac:dyDescent="0.25">
      <c r="A210">
        <v>307</v>
      </c>
      <c r="B210" t="s">
        <v>121</v>
      </c>
      <c r="C210" t="s">
        <v>22</v>
      </c>
      <c r="D210" t="s">
        <v>26</v>
      </c>
      <c r="E210">
        <v>30</v>
      </c>
      <c r="F210">
        <f>40*2</f>
        <v>80</v>
      </c>
      <c r="G210">
        <v>55</v>
      </c>
      <c r="H210">
        <v>40</v>
      </c>
      <c r="I210">
        <v>55</v>
      </c>
      <c r="J210">
        <v>60</v>
      </c>
      <c r="K210" t="s">
        <v>292</v>
      </c>
      <c r="L210" t="s">
        <v>304</v>
      </c>
      <c r="M210" t="s">
        <v>299</v>
      </c>
      <c r="N210" s="25">
        <f t="shared" si="34"/>
        <v>7</v>
      </c>
      <c r="O210" s="25">
        <f t="shared" si="35"/>
        <v>5</v>
      </c>
      <c r="P210" s="25">
        <f t="shared" si="36"/>
        <v>7</v>
      </c>
      <c r="Q210" s="25">
        <f t="shared" si="37"/>
        <v>5</v>
      </c>
      <c r="R210" s="25">
        <f t="shared" si="38"/>
        <v>12</v>
      </c>
      <c r="S210" s="1" t="str">
        <f t="shared" si="40"/>
        <v>fighting</v>
      </c>
      <c r="T210" s="1" t="str">
        <f>IF(D210 = 0, "", D210)</f>
        <v>psychic</v>
      </c>
      <c r="U210" t="s">
        <v>33</v>
      </c>
      <c r="V210" t="s">
        <v>8</v>
      </c>
      <c r="W210" s="1" t="str">
        <f>B211</f>
        <v>Medicham</v>
      </c>
      <c r="X210">
        <f t="shared" si="33"/>
        <v>6</v>
      </c>
      <c r="Y210" t="str">
        <f t="shared" si="39"/>
        <v>Meditite</v>
      </c>
      <c r="Z210"/>
      <c r="AA210" t="s">
        <v>508</v>
      </c>
      <c r="AB210" s="6">
        <v>0</v>
      </c>
      <c r="AC210" s="6">
        <v>0</v>
      </c>
      <c r="AD210" t="str" cm="1">
        <f t="array" ref="AD210">_xlfn.IFS(AB210=1, "starter", AC210=1, "legendary",R210&lt; 12, "weak",R210&lt; 17, "moderate", TRUE, "strong")</f>
        <v>moderate</v>
      </c>
      <c r="AF210">
        <v>1</v>
      </c>
    </row>
    <row r="211" spans="1:32" x14ac:dyDescent="0.25">
      <c r="A211">
        <v>308</v>
      </c>
      <c r="B211" t="s">
        <v>122</v>
      </c>
      <c r="C211" t="s">
        <v>22</v>
      </c>
      <c r="D211" t="s">
        <v>26</v>
      </c>
      <c r="E211">
        <v>60</v>
      </c>
      <c r="F211">
        <f>60*2</f>
        <v>120</v>
      </c>
      <c r="G211">
        <v>75</v>
      </c>
      <c r="H211">
        <v>60</v>
      </c>
      <c r="I211">
        <v>75</v>
      </c>
      <c r="J211">
        <v>80</v>
      </c>
      <c r="K211" t="s">
        <v>292</v>
      </c>
      <c r="L211" t="s">
        <v>304</v>
      </c>
      <c r="M211" t="s">
        <v>299</v>
      </c>
      <c r="N211" s="25">
        <f t="shared" si="34"/>
        <v>10</v>
      </c>
      <c r="O211" s="25">
        <f t="shared" si="35"/>
        <v>7</v>
      </c>
      <c r="P211" s="25">
        <f t="shared" si="36"/>
        <v>10</v>
      </c>
      <c r="Q211" s="25">
        <f t="shared" si="37"/>
        <v>7</v>
      </c>
      <c r="R211" s="25">
        <f t="shared" si="38"/>
        <v>17</v>
      </c>
      <c r="S211" s="1" t="str">
        <f t="shared" si="40"/>
        <v>fighting</v>
      </c>
      <c r="T211" s="1" t="str">
        <f>IF(D211 = 0, "", D211)</f>
        <v>psychic</v>
      </c>
      <c r="U211" t="s">
        <v>33</v>
      </c>
      <c r="V211" t="s">
        <v>8</v>
      </c>
      <c r="X211" t="str">
        <f t="shared" si="33"/>
        <v/>
      </c>
      <c r="Y211" t="str">
        <f t="shared" si="39"/>
        <v>Medicham</v>
      </c>
      <c r="Z211"/>
      <c r="AA211" t="s">
        <v>635</v>
      </c>
      <c r="AB211" s="6">
        <v>0</v>
      </c>
      <c r="AC211" s="6">
        <v>0</v>
      </c>
      <c r="AD211" t="str" cm="1">
        <f t="array" ref="AD211">_xlfn.IFS(AB211=1, "starter", AC211=1, "legendary",R211&lt; 12, "weak",R211&lt; 17, "moderate", TRUE, "strong")</f>
        <v>strong</v>
      </c>
      <c r="AF211">
        <v>2</v>
      </c>
    </row>
    <row r="212" spans="1:32" x14ac:dyDescent="0.25">
      <c r="A212">
        <v>371</v>
      </c>
      <c r="B212" t="s">
        <v>137</v>
      </c>
      <c r="C212" t="s">
        <v>67</v>
      </c>
      <c r="D212"/>
      <c r="E212">
        <v>45</v>
      </c>
      <c r="F212">
        <v>75</v>
      </c>
      <c r="G212">
        <v>60</v>
      </c>
      <c r="H212">
        <v>40</v>
      </c>
      <c r="I212">
        <v>30</v>
      </c>
      <c r="J212">
        <v>50</v>
      </c>
      <c r="K212" t="s">
        <v>296</v>
      </c>
      <c r="L212" s="2" t="s">
        <v>304</v>
      </c>
      <c r="M212" t="s">
        <v>299</v>
      </c>
      <c r="N212" s="25">
        <f t="shared" si="34"/>
        <v>6</v>
      </c>
      <c r="O212" s="25">
        <f t="shared" si="35"/>
        <v>5</v>
      </c>
      <c r="P212" s="25">
        <f t="shared" si="36"/>
        <v>6</v>
      </c>
      <c r="Q212" s="25">
        <f t="shared" si="37"/>
        <v>5</v>
      </c>
      <c r="R212" s="25">
        <f t="shared" si="38"/>
        <v>11</v>
      </c>
      <c r="S212" s="1" t="str">
        <f t="shared" si="40"/>
        <v>dragon</v>
      </c>
      <c r="T212" s="1" t="s">
        <v>8</v>
      </c>
      <c r="U212" t="s">
        <v>9</v>
      </c>
      <c r="V212" t="s">
        <v>4</v>
      </c>
      <c r="W212" s="1" t="str">
        <f>B213</f>
        <v>Shelgon</v>
      </c>
      <c r="X212">
        <f t="shared" si="33"/>
        <v>3</v>
      </c>
      <c r="Y212" t="str">
        <f t="shared" si="39"/>
        <v>Bagon</v>
      </c>
      <c r="Z212"/>
      <c r="AA212" t="s">
        <v>544</v>
      </c>
      <c r="AB212" s="6">
        <v>0</v>
      </c>
      <c r="AC212" s="6">
        <v>0</v>
      </c>
      <c r="AD212" t="str" cm="1">
        <f t="array" ref="AD212">_xlfn.IFS(AB212=1, "starter", AC212=1, "legendary",R212&lt; 12, "weak",R212&lt; 17, "moderate", TRUE, "strong")</f>
        <v>weak</v>
      </c>
      <c r="AF212">
        <v>1</v>
      </c>
    </row>
    <row r="213" spans="1:32" x14ac:dyDescent="0.25">
      <c r="A213">
        <v>372</v>
      </c>
      <c r="B213" t="s">
        <v>138</v>
      </c>
      <c r="C213" t="s">
        <v>67</v>
      </c>
      <c r="D213"/>
      <c r="E213">
        <v>65</v>
      </c>
      <c r="F213">
        <v>95</v>
      </c>
      <c r="G213">
        <v>100</v>
      </c>
      <c r="H213">
        <v>60</v>
      </c>
      <c r="I213">
        <v>50</v>
      </c>
      <c r="J213">
        <v>50</v>
      </c>
      <c r="K213" t="s">
        <v>297</v>
      </c>
      <c r="L213" s="2" t="s">
        <v>304</v>
      </c>
      <c r="M213" t="s">
        <v>299</v>
      </c>
      <c r="N213" s="25">
        <f t="shared" si="34"/>
        <v>7</v>
      </c>
      <c r="O213" s="25">
        <f t="shared" si="35"/>
        <v>7</v>
      </c>
      <c r="P213" s="25">
        <f t="shared" si="36"/>
        <v>7</v>
      </c>
      <c r="Q213" s="25">
        <f t="shared" si="37"/>
        <v>7</v>
      </c>
      <c r="R213" s="25">
        <f t="shared" si="38"/>
        <v>14</v>
      </c>
      <c r="S213" s="1" t="str">
        <f t="shared" si="40"/>
        <v>dragon</v>
      </c>
      <c r="T213" s="1" t="s">
        <v>8</v>
      </c>
      <c r="U213" t="s">
        <v>9</v>
      </c>
      <c r="V213" t="s">
        <v>4</v>
      </c>
      <c r="W213" s="1" t="str">
        <f>B214</f>
        <v>Salamence</v>
      </c>
      <c r="X213">
        <f t="shared" si="33"/>
        <v>11</v>
      </c>
      <c r="Y213" t="str">
        <f t="shared" si="39"/>
        <v>Shelgon</v>
      </c>
      <c r="Z213"/>
      <c r="AA213" t="s">
        <v>487</v>
      </c>
      <c r="AB213" s="6">
        <v>0</v>
      </c>
      <c r="AC213" s="6">
        <v>0</v>
      </c>
      <c r="AD213" t="str" cm="1">
        <f t="array" ref="AD213">_xlfn.IFS(AB213=1, "starter", AC213=1, "legendary",R213&lt; 12, "weak",R213&lt; 17, "moderate", TRUE, "strong")</f>
        <v>moderate</v>
      </c>
      <c r="AF213">
        <v>2</v>
      </c>
    </row>
    <row r="214" spans="1:32" x14ac:dyDescent="0.25">
      <c r="A214">
        <v>373</v>
      </c>
      <c r="B214" t="s">
        <v>139</v>
      </c>
      <c r="C214" t="s">
        <v>67</v>
      </c>
      <c r="D214" t="s">
        <v>5</v>
      </c>
      <c r="E214">
        <v>95</v>
      </c>
      <c r="F214">
        <v>135</v>
      </c>
      <c r="G214">
        <v>80</v>
      </c>
      <c r="H214">
        <v>110</v>
      </c>
      <c r="I214">
        <v>80</v>
      </c>
      <c r="J214">
        <v>100</v>
      </c>
      <c r="K214" t="s">
        <v>268</v>
      </c>
      <c r="L214" s="2" t="s">
        <v>304</v>
      </c>
      <c r="M214" t="s">
        <v>299</v>
      </c>
      <c r="N214" s="25">
        <f t="shared" si="34"/>
        <v>12</v>
      </c>
      <c r="O214" s="25">
        <f t="shared" si="35"/>
        <v>9</v>
      </c>
      <c r="P214" s="25">
        <f t="shared" si="36"/>
        <v>12</v>
      </c>
      <c r="Q214" s="25">
        <f t="shared" si="37"/>
        <v>9</v>
      </c>
      <c r="R214" s="25">
        <f t="shared" si="38"/>
        <v>21</v>
      </c>
      <c r="S214" s="1" t="str">
        <f t="shared" si="40"/>
        <v>dragon</v>
      </c>
      <c r="T214" s="1" t="str">
        <f>IF(D214 = 0, "", D214)</f>
        <v>flying</v>
      </c>
      <c r="U214" t="s">
        <v>9</v>
      </c>
      <c r="V214" t="s">
        <v>4</v>
      </c>
      <c r="X214" t="str">
        <f t="shared" si="33"/>
        <v/>
      </c>
      <c r="Y214" t="str">
        <f t="shared" si="39"/>
        <v>Salamence</v>
      </c>
      <c r="Z214"/>
      <c r="AA214" t="s">
        <v>516</v>
      </c>
      <c r="AB214" s="6">
        <v>0</v>
      </c>
      <c r="AC214" s="6">
        <v>0</v>
      </c>
      <c r="AD214" t="str" cm="1">
        <f t="array" ref="AD214">_xlfn.IFS(AB214=1, "starter", AC214=1, "legendary",R214&lt; 12, "weak",R214&lt; 17, "moderate", TRUE, "strong")</f>
        <v>strong</v>
      </c>
      <c r="AF214">
        <v>3</v>
      </c>
    </row>
    <row r="215" spans="1:32" x14ac:dyDescent="0.25">
      <c r="A215">
        <v>236</v>
      </c>
      <c r="B215" t="s">
        <v>102</v>
      </c>
      <c r="C215" t="s">
        <v>22</v>
      </c>
      <c r="D215"/>
      <c r="E215">
        <v>35</v>
      </c>
      <c r="F215">
        <v>35</v>
      </c>
      <c r="G215">
        <v>35</v>
      </c>
      <c r="H215">
        <v>35</v>
      </c>
      <c r="I215">
        <v>35</v>
      </c>
      <c r="J215">
        <v>35</v>
      </c>
      <c r="K215" t="s">
        <v>286</v>
      </c>
      <c r="L215" s="2" t="s">
        <v>304</v>
      </c>
      <c r="M215" t="s">
        <v>302</v>
      </c>
      <c r="N215" s="25">
        <f t="shared" si="34"/>
        <v>4</v>
      </c>
      <c r="O215" s="25">
        <f t="shared" si="35"/>
        <v>4</v>
      </c>
      <c r="P215" s="25">
        <f t="shared" si="36"/>
        <v>4</v>
      </c>
      <c r="Q215" s="25">
        <f t="shared" si="37"/>
        <v>4</v>
      </c>
      <c r="R215" s="25">
        <f t="shared" si="38"/>
        <v>8</v>
      </c>
      <c r="S215" s="1" t="str">
        <f t="shared" si="40"/>
        <v>fighting</v>
      </c>
      <c r="T215" s="1" t="s">
        <v>8</v>
      </c>
      <c r="U215" t="s">
        <v>13</v>
      </c>
      <c r="V215" t="s">
        <v>39</v>
      </c>
      <c r="W215" t="s">
        <v>601</v>
      </c>
      <c r="X215">
        <f t="shared" si="33"/>
        <v>7</v>
      </c>
      <c r="Y215" t="str">
        <f t="shared" si="39"/>
        <v>Tyrogue</v>
      </c>
      <c r="Z215"/>
      <c r="AA215" t="s">
        <v>525</v>
      </c>
      <c r="AB215" s="6">
        <v>0</v>
      </c>
      <c r="AC215" s="6">
        <v>0</v>
      </c>
      <c r="AD215" t="str" cm="1">
        <f t="array" ref="AD215">_xlfn.IFS(AB215=1, "starter", AC215=1, "legendary",R215&lt; 12, "weak",R215&lt; 17, "moderate", TRUE, "strong")</f>
        <v>weak</v>
      </c>
      <c r="AF215">
        <v>1</v>
      </c>
    </row>
    <row r="216" spans="1:32" x14ac:dyDescent="0.25">
      <c r="A216">
        <v>106</v>
      </c>
      <c r="B216" t="s">
        <v>46</v>
      </c>
      <c r="C216" t="s">
        <v>22</v>
      </c>
      <c r="D216"/>
      <c r="E216">
        <v>50</v>
      </c>
      <c r="F216">
        <v>120</v>
      </c>
      <c r="G216">
        <v>53</v>
      </c>
      <c r="H216">
        <v>35</v>
      </c>
      <c r="I216">
        <v>110</v>
      </c>
      <c r="J216">
        <v>87</v>
      </c>
      <c r="K216" t="s">
        <v>266</v>
      </c>
      <c r="L216" s="2" t="s">
        <v>304</v>
      </c>
      <c r="M216" t="s">
        <v>302</v>
      </c>
      <c r="N216" s="25">
        <f t="shared" si="34"/>
        <v>10</v>
      </c>
      <c r="O216" s="25">
        <f t="shared" si="35"/>
        <v>7</v>
      </c>
      <c r="P216" s="25">
        <f t="shared" si="36"/>
        <v>10</v>
      </c>
      <c r="Q216" s="25">
        <f>O216-1</f>
        <v>6</v>
      </c>
      <c r="R216" s="25">
        <f t="shared" si="38"/>
        <v>16</v>
      </c>
      <c r="S216" s="1" t="str">
        <f t="shared" si="40"/>
        <v>fighting</v>
      </c>
      <c r="T216" s="1" t="s">
        <v>8</v>
      </c>
      <c r="U216" t="s">
        <v>13</v>
      </c>
      <c r="V216" t="s">
        <v>39</v>
      </c>
      <c r="X216" t="str">
        <f t="shared" si="33"/>
        <v/>
      </c>
      <c r="Y216" t="str">
        <f t="shared" si="39"/>
        <v>Hitmonlee</v>
      </c>
      <c r="Z216"/>
      <c r="AA216" t="s">
        <v>598</v>
      </c>
      <c r="AB216" s="6">
        <v>0</v>
      </c>
      <c r="AC216" s="6">
        <v>0</v>
      </c>
      <c r="AD216" t="str" cm="1">
        <f t="array" ref="AD216">_xlfn.IFS(AB216=1, "starter", AC216=1, "legendary",R216&lt; 12, "weak",R216&lt; 17, "moderate", TRUE, "strong")</f>
        <v>moderate</v>
      </c>
      <c r="AF216">
        <v>2</v>
      </c>
    </row>
    <row r="217" spans="1:32" x14ac:dyDescent="0.25">
      <c r="A217">
        <v>107</v>
      </c>
      <c r="B217" t="s">
        <v>47</v>
      </c>
      <c r="C217" t="s">
        <v>22</v>
      </c>
      <c r="D217"/>
      <c r="E217">
        <v>50</v>
      </c>
      <c r="F217">
        <v>105</v>
      </c>
      <c r="G217">
        <v>79</v>
      </c>
      <c r="H217">
        <v>35</v>
      </c>
      <c r="I217">
        <v>110</v>
      </c>
      <c r="J217">
        <v>76</v>
      </c>
      <c r="K217" t="s">
        <v>267</v>
      </c>
      <c r="L217" s="2" t="s">
        <v>304</v>
      </c>
      <c r="M217" t="s">
        <v>302</v>
      </c>
      <c r="N217" s="25">
        <f t="shared" si="34"/>
        <v>9</v>
      </c>
      <c r="O217" s="25">
        <f t="shared" si="35"/>
        <v>8</v>
      </c>
      <c r="P217" s="25">
        <f>N217</f>
        <v>9</v>
      </c>
      <c r="Q217" s="25">
        <f>O217-1</f>
        <v>7</v>
      </c>
      <c r="R217" s="25">
        <f t="shared" si="38"/>
        <v>16</v>
      </c>
      <c r="S217" s="1" t="str">
        <f t="shared" si="40"/>
        <v>fighting</v>
      </c>
      <c r="T217" s="1" t="s">
        <v>8</v>
      </c>
      <c r="U217" t="s">
        <v>13</v>
      </c>
      <c r="V217" t="s">
        <v>39</v>
      </c>
      <c r="X217" t="str">
        <f t="shared" si="33"/>
        <v/>
      </c>
      <c r="Y217" t="str">
        <f t="shared" si="39"/>
        <v>Hitmonchan</v>
      </c>
      <c r="Z217"/>
      <c r="AA217" t="s">
        <v>502</v>
      </c>
      <c r="AB217" s="6">
        <v>0</v>
      </c>
      <c r="AC217" s="6">
        <v>0</v>
      </c>
      <c r="AD217" t="str" cm="1">
        <f t="array" ref="AD217">_xlfn.IFS(AB217=1, "starter", AC217=1, "legendary",R217&lt; 12, "weak",R217&lt; 17, "moderate", TRUE, "strong")</f>
        <v>moderate</v>
      </c>
      <c r="AF217">
        <v>2</v>
      </c>
    </row>
    <row r="218" spans="1:32" x14ac:dyDescent="0.25">
      <c r="A218">
        <v>237</v>
      </c>
      <c r="B218" t="s">
        <v>103</v>
      </c>
      <c r="C218" t="s">
        <v>22</v>
      </c>
      <c r="D218"/>
      <c r="E218">
        <v>50</v>
      </c>
      <c r="F218">
        <v>95</v>
      </c>
      <c r="G218">
        <v>95</v>
      </c>
      <c r="H218">
        <v>35</v>
      </c>
      <c r="I218">
        <v>110</v>
      </c>
      <c r="J218">
        <v>70</v>
      </c>
      <c r="K218" t="s">
        <v>287</v>
      </c>
      <c r="L218" s="2" t="s">
        <v>304</v>
      </c>
      <c r="M218" t="s">
        <v>302</v>
      </c>
      <c r="N218" s="25">
        <f t="shared" si="34"/>
        <v>8</v>
      </c>
      <c r="O218" s="25">
        <f t="shared" si="35"/>
        <v>8</v>
      </c>
      <c r="P218" s="25">
        <f t="shared" si="36"/>
        <v>8</v>
      </c>
      <c r="Q218" s="25">
        <f t="shared" si="37"/>
        <v>8</v>
      </c>
      <c r="R218" s="25">
        <f t="shared" si="38"/>
        <v>16</v>
      </c>
      <c r="S218" s="1" t="str">
        <f t="shared" si="40"/>
        <v>fighting</v>
      </c>
      <c r="T218" s="1" t="s">
        <v>8</v>
      </c>
      <c r="U218" t="s">
        <v>13</v>
      </c>
      <c r="V218" t="s">
        <v>39</v>
      </c>
      <c r="X218" t="str">
        <f t="shared" si="33"/>
        <v/>
      </c>
      <c r="Y218" t="str">
        <f t="shared" si="39"/>
        <v>Hitmontop</v>
      </c>
      <c r="Z218"/>
      <c r="AA218" t="s">
        <v>599</v>
      </c>
      <c r="AB218" s="6">
        <v>0</v>
      </c>
      <c r="AC218" s="6">
        <v>0</v>
      </c>
      <c r="AD218" t="str" cm="1">
        <f t="array" ref="AD218">_xlfn.IFS(AB218=1, "starter", AC218=1, "legendary",R218&lt; 12, "weak",R218&lt; 17, "moderate", TRUE, "strong")</f>
        <v>moderate</v>
      </c>
      <c r="AF218">
        <v>2</v>
      </c>
    </row>
    <row r="219" spans="1:32" x14ac:dyDescent="0.25">
      <c r="A219">
        <v>349</v>
      </c>
      <c r="B219" t="s">
        <v>126</v>
      </c>
      <c r="C219" t="s">
        <v>6</v>
      </c>
      <c r="D219"/>
      <c r="E219">
        <v>20</v>
      </c>
      <c r="F219">
        <v>15</v>
      </c>
      <c r="G219">
        <v>20</v>
      </c>
      <c r="H219">
        <v>10</v>
      </c>
      <c r="I219">
        <v>55</v>
      </c>
      <c r="J219">
        <v>80</v>
      </c>
      <c r="K219" t="s">
        <v>270</v>
      </c>
      <c r="L219" s="2" t="s">
        <v>303</v>
      </c>
      <c r="M219" t="s">
        <v>299</v>
      </c>
      <c r="N219" s="25">
        <f t="shared" si="34"/>
        <v>4</v>
      </c>
      <c r="O219" s="25">
        <f t="shared" si="35"/>
        <v>3</v>
      </c>
      <c r="P219" s="25">
        <f t="shared" si="36"/>
        <v>4</v>
      </c>
      <c r="Q219" s="25">
        <f t="shared" si="37"/>
        <v>3</v>
      </c>
      <c r="R219" s="25">
        <f t="shared" si="38"/>
        <v>7</v>
      </c>
      <c r="S219" s="1" t="str">
        <f t="shared" si="40"/>
        <v>water</v>
      </c>
      <c r="T219" s="1" t="s">
        <v>8</v>
      </c>
      <c r="U219" t="s">
        <v>14</v>
      </c>
      <c r="V219" t="s">
        <v>67</v>
      </c>
      <c r="W219" s="1" t="str">
        <f>B220</f>
        <v>Milotic</v>
      </c>
      <c r="X219">
        <f t="shared" si="33"/>
        <v>11</v>
      </c>
      <c r="Y219" t="str">
        <f t="shared" si="39"/>
        <v>Feebas</v>
      </c>
      <c r="Z219"/>
      <c r="AA219" t="s">
        <v>575</v>
      </c>
      <c r="AB219" s="6">
        <v>0</v>
      </c>
      <c r="AC219" s="6">
        <v>0</v>
      </c>
      <c r="AD219" t="str" cm="1">
        <f t="array" ref="AD219">_xlfn.IFS(AB219=1, "starter", AC219=1, "legendary",R219&lt; 12, "weak",R219&lt; 17, "moderate", TRUE, "strong")</f>
        <v>weak</v>
      </c>
      <c r="AF219">
        <v>1</v>
      </c>
    </row>
    <row r="220" spans="1:32" x14ac:dyDescent="0.25">
      <c r="A220">
        <v>350</v>
      </c>
      <c r="B220" t="s">
        <v>127</v>
      </c>
      <c r="C220" t="s">
        <v>6</v>
      </c>
      <c r="D220"/>
      <c r="E220">
        <v>95</v>
      </c>
      <c r="F220">
        <v>60</v>
      </c>
      <c r="G220">
        <v>79</v>
      </c>
      <c r="H220">
        <v>100</v>
      </c>
      <c r="I220">
        <v>125</v>
      </c>
      <c r="J220">
        <v>81</v>
      </c>
      <c r="K220" t="s">
        <v>295</v>
      </c>
      <c r="L220" s="2" t="s">
        <v>303</v>
      </c>
      <c r="M220" t="s">
        <v>299</v>
      </c>
      <c r="N220" s="25">
        <f t="shared" si="34"/>
        <v>9</v>
      </c>
      <c r="O220" s="25">
        <f t="shared" si="35"/>
        <v>10</v>
      </c>
      <c r="P220" s="25">
        <f t="shared" si="36"/>
        <v>9</v>
      </c>
      <c r="Q220" s="25">
        <f t="shared" si="37"/>
        <v>10</v>
      </c>
      <c r="R220" s="25">
        <f t="shared" si="38"/>
        <v>19</v>
      </c>
      <c r="S220" s="1" t="str">
        <f t="shared" si="40"/>
        <v>water</v>
      </c>
      <c r="T220" s="1" t="s">
        <v>8</v>
      </c>
      <c r="U220" t="s">
        <v>14</v>
      </c>
      <c r="V220" t="s">
        <v>67</v>
      </c>
      <c r="X220" t="str">
        <f t="shared" si="33"/>
        <v/>
      </c>
      <c r="Y220" t="str">
        <f t="shared" si="39"/>
        <v>Milotic</v>
      </c>
      <c r="Z220"/>
      <c r="AA220" t="s">
        <v>486</v>
      </c>
      <c r="AB220" s="6">
        <v>0</v>
      </c>
      <c r="AC220" s="6">
        <v>0</v>
      </c>
      <c r="AD220" t="str" cm="1">
        <f t="array" ref="AD220">_xlfn.IFS(AB220=1, "starter", AC220=1, "legendary",R220&lt; 12, "weak",R220&lt; 17, "moderate", TRUE, "strong")</f>
        <v>strong</v>
      </c>
      <c r="AF220">
        <v>2</v>
      </c>
    </row>
    <row r="221" spans="1:32" x14ac:dyDescent="0.25">
      <c r="A221">
        <v>251</v>
      </c>
      <c r="B221" s="6" t="s">
        <v>110</v>
      </c>
      <c r="C221" t="s">
        <v>26</v>
      </c>
      <c r="D221" t="s">
        <v>2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 t="s">
        <v>290</v>
      </c>
      <c r="L221" s="2" t="s">
        <v>298</v>
      </c>
      <c r="M221" t="s">
        <v>300</v>
      </c>
      <c r="N221" s="25">
        <f t="shared" si="34"/>
        <v>10</v>
      </c>
      <c r="O221" s="25">
        <f t="shared" si="35"/>
        <v>10</v>
      </c>
      <c r="P221" s="25">
        <f t="shared" si="36"/>
        <v>10</v>
      </c>
      <c r="Q221" s="25">
        <f t="shared" si="37"/>
        <v>10</v>
      </c>
      <c r="R221" s="25">
        <f t="shared" si="38"/>
        <v>20</v>
      </c>
      <c r="S221" s="1" t="str">
        <f t="shared" si="40"/>
        <v>psychic</v>
      </c>
      <c r="T221" s="1" t="str">
        <f>IF(D221 = 0, "", D221)</f>
        <v>grass</v>
      </c>
      <c r="U221" t="s">
        <v>8</v>
      </c>
      <c r="V221" t="s">
        <v>33</v>
      </c>
      <c r="W221"/>
      <c r="X221" t="str">
        <f t="shared" si="33"/>
        <v/>
      </c>
      <c r="Y221" t="str">
        <f t="shared" si="39"/>
        <v>Celebi</v>
      </c>
      <c r="Z221"/>
      <c r="AA221" t="s">
        <v>671</v>
      </c>
      <c r="AB221" s="6">
        <v>0</v>
      </c>
      <c r="AC221" s="6">
        <v>1</v>
      </c>
      <c r="AD221" t="str" cm="1">
        <f t="array" ref="AD221">_xlfn.IFS(AB221=1, "starter", AC221=1, "legendary",R221&lt; 12, "weak",R221&lt; 17, "moderate", TRUE, "strong")</f>
        <v>legendary</v>
      </c>
      <c r="AF221">
        <v>1</v>
      </c>
    </row>
    <row r="222" spans="1:32" x14ac:dyDescent="0.25">
      <c r="A222">
        <v>222</v>
      </c>
      <c r="B222" t="s">
        <v>95</v>
      </c>
      <c r="C222" t="s">
        <v>6</v>
      </c>
      <c r="D222" t="s">
        <v>33</v>
      </c>
      <c r="E222">
        <v>65</v>
      </c>
      <c r="F222">
        <v>55</v>
      </c>
      <c r="G222">
        <v>95</v>
      </c>
      <c r="H222">
        <v>65</v>
      </c>
      <c r="I222">
        <v>95</v>
      </c>
      <c r="J222">
        <v>35</v>
      </c>
      <c r="K222" t="s">
        <v>282</v>
      </c>
      <c r="L222" s="2" t="s">
        <v>303</v>
      </c>
      <c r="M222" s="2" t="s">
        <v>299</v>
      </c>
      <c r="N222" s="25">
        <f t="shared" si="34"/>
        <v>5</v>
      </c>
      <c r="O222" s="25">
        <f t="shared" si="35"/>
        <v>8</v>
      </c>
      <c r="P222" s="25">
        <f t="shared" si="36"/>
        <v>5</v>
      </c>
      <c r="Q222" s="25">
        <f t="shared" si="37"/>
        <v>8</v>
      </c>
      <c r="R222" s="25">
        <f t="shared" si="38"/>
        <v>13</v>
      </c>
      <c r="S222" s="1" t="str">
        <f t="shared" si="40"/>
        <v>water</v>
      </c>
      <c r="T222" s="1" t="str">
        <f>IF(D222 = 0, "", D222)</f>
        <v>rock</v>
      </c>
      <c r="U222" t="s">
        <v>13</v>
      </c>
      <c r="V222" s="1" t="s">
        <v>8</v>
      </c>
      <c r="W222"/>
      <c r="X222" t="str">
        <f t="shared" si="33"/>
        <v/>
      </c>
      <c r="Y222" t="str">
        <f t="shared" si="39"/>
        <v>Corsola</v>
      </c>
      <c r="Z222"/>
      <c r="AA222" t="s">
        <v>513</v>
      </c>
      <c r="AB222" s="6">
        <v>0</v>
      </c>
      <c r="AC222" s="6">
        <v>0</v>
      </c>
      <c r="AD222" t="str" cm="1">
        <f t="array" ref="AD222">_xlfn.IFS(AB222=1, "starter", AC222=1, "legendary",R222&lt; 12, "weak",R222&lt; 17, "moderate", TRUE, "strong")</f>
        <v>moderate</v>
      </c>
      <c r="AF222">
        <v>1</v>
      </c>
    </row>
    <row r="223" spans="1:32" x14ac:dyDescent="0.25">
      <c r="A223">
        <v>147</v>
      </c>
      <c r="B223" t="s">
        <v>66</v>
      </c>
      <c r="C223" t="s">
        <v>67</v>
      </c>
      <c r="D223"/>
      <c r="E223">
        <v>41</v>
      </c>
      <c r="F223">
        <v>64</v>
      </c>
      <c r="G223">
        <v>45</v>
      </c>
      <c r="H223">
        <v>50</v>
      </c>
      <c r="I223">
        <v>50</v>
      </c>
      <c r="J223">
        <v>50</v>
      </c>
      <c r="K223" t="s">
        <v>268</v>
      </c>
      <c r="L223" s="2" t="s">
        <v>303</v>
      </c>
      <c r="M223" t="s">
        <v>300</v>
      </c>
      <c r="N223" s="25">
        <f t="shared" si="34"/>
        <v>6</v>
      </c>
      <c r="O223" s="25">
        <f t="shared" si="35"/>
        <v>4</v>
      </c>
      <c r="P223" s="25">
        <f t="shared" si="36"/>
        <v>6</v>
      </c>
      <c r="Q223" s="25">
        <f t="shared" si="37"/>
        <v>4</v>
      </c>
      <c r="R223" s="25">
        <f t="shared" si="38"/>
        <v>10</v>
      </c>
      <c r="S223" s="1" t="str">
        <f t="shared" si="40"/>
        <v>dragon</v>
      </c>
      <c r="T223" s="1" t="s">
        <v>8</v>
      </c>
      <c r="U223" t="s">
        <v>6</v>
      </c>
      <c r="V223" s="1" t="s">
        <v>4</v>
      </c>
      <c r="W223" s="1" t="str">
        <f>B224</f>
        <v>Dragonair</v>
      </c>
      <c r="X223">
        <f t="shared" si="33"/>
        <v>4</v>
      </c>
      <c r="Y223" t="str">
        <f t="shared" si="39"/>
        <v>Dratini</v>
      </c>
      <c r="Z223"/>
      <c r="AA223" t="s">
        <v>643</v>
      </c>
      <c r="AB223" s="6">
        <v>0</v>
      </c>
      <c r="AC223" s="6">
        <v>0</v>
      </c>
      <c r="AD223" t="str" cm="1">
        <f t="array" ref="AD223">_xlfn.IFS(AB223=1, "starter", AC223=1, "legendary",R223&lt; 12, "weak",R223&lt; 17, "moderate", TRUE, "strong")</f>
        <v>weak</v>
      </c>
      <c r="AF223">
        <v>1</v>
      </c>
    </row>
    <row r="224" spans="1:32" x14ac:dyDescent="0.25">
      <c r="A224">
        <v>148</v>
      </c>
      <c r="B224" t="s">
        <v>68</v>
      </c>
      <c r="C224" t="s">
        <v>67</v>
      </c>
      <c r="D224"/>
      <c r="E224">
        <v>61</v>
      </c>
      <c r="F224">
        <v>84</v>
      </c>
      <c r="G224">
        <v>65</v>
      </c>
      <c r="H224">
        <v>70</v>
      </c>
      <c r="I224">
        <v>70</v>
      </c>
      <c r="J224">
        <v>70</v>
      </c>
      <c r="K224" t="s">
        <v>268</v>
      </c>
      <c r="L224" s="2" t="s">
        <v>303</v>
      </c>
      <c r="M224" t="s">
        <v>300</v>
      </c>
      <c r="N224" s="25">
        <f t="shared" si="34"/>
        <v>8</v>
      </c>
      <c r="O224" s="25">
        <f t="shared" si="35"/>
        <v>6</v>
      </c>
      <c r="P224" s="25">
        <f t="shared" si="36"/>
        <v>8</v>
      </c>
      <c r="Q224" s="25">
        <f t="shared" si="37"/>
        <v>6</v>
      </c>
      <c r="R224" s="25">
        <f t="shared" si="38"/>
        <v>14</v>
      </c>
      <c r="S224" s="1" t="str">
        <f t="shared" si="40"/>
        <v>dragon</v>
      </c>
      <c r="T224" s="1" t="s">
        <v>8</v>
      </c>
      <c r="U224" t="s">
        <v>6</v>
      </c>
      <c r="V224" s="1" t="s">
        <v>4</v>
      </c>
      <c r="W224" s="1" t="str">
        <f>B225</f>
        <v>Dragonite</v>
      </c>
      <c r="X224">
        <f t="shared" si="33"/>
        <v>9</v>
      </c>
      <c r="Y224" t="str">
        <f t="shared" si="39"/>
        <v>Dragonair</v>
      </c>
      <c r="Z224"/>
      <c r="AA224" t="s">
        <v>634</v>
      </c>
      <c r="AB224" s="6">
        <v>0</v>
      </c>
      <c r="AC224" s="6">
        <v>0</v>
      </c>
      <c r="AD224" t="str" cm="1">
        <f t="array" ref="AD224">_xlfn.IFS(AB224=1, "starter", AC224=1, "legendary",R224&lt; 12, "weak",R224&lt; 17, "moderate", TRUE, "strong")</f>
        <v>moderate</v>
      </c>
      <c r="AF224">
        <v>2</v>
      </c>
    </row>
    <row r="225" spans="1:32" x14ac:dyDescent="0.25">
      <c r="A225">
        <v>149</v>
      </c>
      <c r="B225" t="s">
        <v>69</v>
      </c>
      <c r="C225" t="s">
        <v>67</v>
      </c>
      <c r="D225" t="s">
        <v>5</v>
      </c>
      <c r="E225">
        <v>91</v>
      </c>
      <c r="F225">
        <v>134</v>
      </c>
      <c r="G225">
        <v>95</v>
      </c>
      <c r="H225">
        <v>100</v>
      </c>
      <c r="I225">
        <v>100</v>
      </c>
      <c r="J225">
        <v>80</v>
      </c>
      <c r="K225" t="s">
        <v>268</v>
      </c>
      <c r="L225" s="2" t="s">
        <v>303</v>
      </c>
      <c r="M225" s="2" t="s">
        <v>300</v>
      </c>
      <c r="N225" s="25">
        <f t="shared" si="34"/>
        <v>11</v>
      </c>
      <c r="O225" s="25">
        <f t="shared" si="35"/>
        <v>9</v>
      </c>
      <c r="P225" s="25">
        <f t="shared" si="36"/>
        <v>11</v>
      </c>
      <c r="Q225" s="25">
        <f t="shared" si="37"/>
        <v>9</v>
      </c>
      <c r="R225" s="25">
        <f t="shared" si="38"/>
        <v>20</v>
      </c>
      <c r="S225" s="1" t="str">
        <f t="shared" si="40"/>
        <v>dragon</v>
      </c>
      <c r="T225" s="1" t="str">
        <f>IF(D225 = 0, "", D225)</f>
        <v>flying</v>
      </c>
      <c r="U225" t="s">
        <v>6</v>
      </c>
      <c r="V225" s="1" t="s">
        <v>4</v>
      </c>
      <c r="X225" t="str">
        <f>IF(ISBLANK(W225), "", ROUND(( (R239-6)*(R239-7) - (R225-6)*(R225-7) )/15, 0) + 1)</f>
        <v/>
      </c>
      <c r="Y225" t="str">
        <f t="shared" si="39"/>
        <v>Dragonite</v>
      </c>
      <c r="Z225"/>
      <c r="AA225" t="s">
        <v>644</v>
      </c>
      <c r="AB225" s="6">
        <v>0</v>
      </c>
      <c r="AC225" s="6">
        <v>0</v>
      </c>
      <c r="AD225" t="str" cm="1">
        <f t="array" ref="AD225">_xlfn.IFS(AB225=1, "starter", AC225=1, "legendary",R225&lt; 12, "weak",R225&lt; 17, "moderate", TRUE, "strong")</f>
        <v>strong</v>
      </c>
      <c r="AF225">
        <v>3</v>
      </c>
    </row>
    <row r="226" spans="1:32" s="43" customFormat="1" x14ac:dyDescent="0.25">
      <c r="A226" s="43">
        <v>163</v>
      </c>
      <c r="B226" s="43" t="s">
        <v>692</v>
      </c>
      <c r="C226" s="43" t="s">
        <v>8</v>
      </c>
      <c r="D226" s="43" t="s">
        <v>5</v>
      </c>
      <c r="E226" s="43">
        <v>60</v>
      </c>
      <c r="F226" s="43">
        <v>30</v>
      </c>
      <c r="G226" s="43">
        <v>30</v>
      </c>
      <c r="H226" s="43">
        <v>36</v>
      </c>
      <c r="I226" s="43">
        <v>56</v>
      </c>
      <c r="J226" s="43">
        <v>50</v>
      </c>
      <c r="K226" s="43" t="s">
        <v>694</v>
      </c>
      <c r="L226" s="45" t="s">
        <v>298</v>
      </c>
      <c r="M226" s="45" t="s">
        <v>300</v>
      </c>
      <c r="N226" s="50">
        <f t="shared" si="34"/>
        <v>4</v>
      </c>
      <c r="O226" s="50">
        <f t="shared" si="35"/>
        <v>5</v>
      </c>
      <c r="P226" s="50">
        <f t="shared" si="36"/>
        <v>4</v>
      </c>
      <c r="Q226" s="50">
        <f t="shared" si="37"/>
        <v>5</v>
      </c>
      <c r="R226" s="50">
        <f t="shared" si="38"/>
        <v>9</v>
      </c>
      <c r="S226" s="44" t="str">
        <f t="shared" si="40"/>
        <v>normal</v>
      </c>
      <c r="T226" s="44" t="str">
        <f t="shared" ref="T226:T234" si="41">IF(D226 = 0, "", D226)</f>
        <v>flying</v>
      </c>
      <c r="U226" s="43" t="s">
        <v>26</v>
      </c>
      <c r="V226" s="44" t="s">
        <v>16</v>
      </c>
      <c r="W226" s="44" t="str">
        <f t="shared" ref="W226:W228" si="42">B227</f>
        <v>Noctowl</v>
      </c>
      <c r="X226" s="43">
        <f t="shared" si="33"/>
        <v>7</v>
      </c>
      <c r="Y226" s="43" t="str">
        <f t="shared" si="39"/>
        <v>Hoothoot</v>
      </c>
      <c r="AA226" s="43" t="s">
        <v>508</v>
      </c>
      <c r="AB226" s="46">
        <v>0</v>
      </c>
      <c r="AC226" s="46">
        <v>0</v>
      </c>
      <c r="AD226" s="43" t="str" cm="1">
        <f t="array" ref="AD226">_xlfn.IFS(AB226=1, "starter", AC226=1, "legendary",R226&lt; 12, "weak",R226&lt; 17, "moderate", TRUE, "strong")</f>
        <v>weak</v>
      </c>
      <c r="AF226" s="43">
        <v>1</v>
      </c>
    </row>
    <row r="227" spans="1:32" s="43" customFormat="1" x14ac:dyDescent="0.25">
      <c r="A227" s="43">
        <v>164</v>
      </c>
      <c r="B227" s="43" t="s">
        <v>693</v>
      </c>
      <c r="C227" s="43" t="s">
        <v>8</v>
      </c>
      <c r="D227" s="43" t="s">
        <v>5</v>
      </c>
      <c r="E227" s="43">
        <v>100</v>
      </c>
      <c r="F227" s="43">
        <v>50</v>
      </c>
      <c r="G227" s="43">
        <v>50</v>
      </c>
      <c r="H227" s="43">
        <v>86</v>
      </c>
      <c r="I227" s="43">
        <v>96</v>
      </c>
      <c r="J227" s="43">
        <v>70</v>
      </c>
      <c r="K227" s="43" t="s">
        <v>694</v>
      </c>
      <c r="L227" s="45" t="s">
        <v>298</v>
      </c>
      <c r="M227" s="45" t="s">
        <v>300</v>
      </c>
      <c r="N227" s="50">
        <f t="shared" si="34"/>
        <v>8</v>
      </c>
      <c r="O227" s="50">
        <f t="shared" si="35"/>
        <v>8</v>
      </c>
      <c r="P227" s="50">
        <f t="shared" si="36"/>
        <v>8</v>
      </c>
      <c r="Q227" s="50">
        <f t="shared" si="37"/>
        <v>8</v>
      </c>
      <c r="R227" s="50">
        <f t="shared" si="38"/>
        <v>16</v>
      </c>
      <c r="S227" s="44" t="str">
        <f t="shared" si="40"/>
        <v>normal</v>
      </c>
      <c r="T227" s="44" t="str">
        <f t="shared" si="41"/>
        <v>flying</v>
      </c>
      <c r="U227" s="43" t="s">
        <v>26</v>
      </c>
      <c r="V227" s="44" t="s">
        <v>16</v>
      </c>
      <c r="W227" s="44"/>
      <c r="X227" s="43" t="str">
        <f t="shared" si="33"/>
        <v/>
      </c>
      <c r="Y227" s="43" t="str">
        <f t="shared" si="39"/>
        <v>Noctowl</v>
      </c>
      <c r="AA227" s="43" t="s">
        <v>530</v>
      </c>
      <c r="AB227" s="46">
        <v>0</v>
      </c>
      <c r="AC227" s="46">
        <v>0</v>
      </c>
      <c r="AD227" s="43" t="str" cm="1">
        <f t="array" ref="AD227">_xlfn.IFS(AB227=1, "starter", AC227=1, "legendary",R227&lt; 12, "weak",R227&lt; 17, "moderate", TRUE, "strong")</f>
        <v>moderate</v>
      </c>
      <c r="AF227" s="43">
        <v>2</v>
      </c>
    </row>
    <row r="228" spans="1:32" s="43" customFormat="1" x14ac:dyDescent="0.25">
      <c r="A228" s="43">
        <v>278</v>
      </c>
      <c r="B228" s="43" t="s">
        <v>695</v>
      </c>
      <c r="C228" s="43" t="s">
        <v>6</v>
      </c>
      <c r="D228" s="43" t="s">
        <v>5</v>
      </c>
      <c r="E228" s="43">
        <v>40</v>
      </c>
      <c r="F228" s="43">
        <v>30</v>
      </c>
      <c r="G228" s="43">
        <v>30</v>
      </c>
      <c r="H228" s="43">
        <v>55</v>
      </c>
      <c r="I228" s="43">
        <v>30</v>
      </c>
      <c r="J228" s="43">
        <v>85</v>
      </c>
      <c r="K228" s="43" t="s">
        <v>697</v>
      </c>
      <c r="L228" s="45" t="s">
        <v>303</v>
      </c>
      <c r="M228" s="45" t="s">
        <v>302</v>
      </c>
      <c r="N228" s="50">
        <f t="shared" si="34"/>
        <v>6</v>
      </c>
      <c r="O228" s="50">
        <f t="shared" si="35"/>
        <v>3</v>
      </c>
      <c r="P228" s="50">
        <f t="shared" si="36"/>
        <v>6</v>
      </c>
      <c r="Q228" s="50">
        <f t="shared" si="37"/>
        <v>3</v>
      </c>
      <c r="R228" s="50">
        <f t="shared" si="38"/>
        <v>9</v>
      </c>
      <c r="S228" s="44" t="str">
        <f t="shared" si="40"/>
        <v>water</v>
      </c>
      <c r="T228" s="44" t="str">
        <f t="shared" si="41"/>
        <v>flying</v>
      </c>
      <c r="U228" s="43" t="s">
        <v>14</v>
      </c>
      <c r="V228" s="44" t="s">
        <v>8</v>
      </c>
      <c r="W228" s="44" t="str">
        <f t="shared" si="42"/>
        <v>Pelipper</v>
      </c>
      <c r="X228" s="43">
        <f t="shared" si="33"/>
        <v>7</v>
      </c>
      <c r="Y228" s="43" t="str">
        <f t="shared" si="39"/>
        <v>Wingull</v>
      </c>
      <c r="AA228" s="43" t="s">
        <v>682</v>
      </c>
      <c r="AB228" s="46">
        <v>0</v>
      </c>
      <c r="AC228" s="46">
        <v>0</v>
      </c>
      <c r="AD228" s="43" t="str" cm="1">
        <f t="array" ref="AD228">_xlfn.IFS(AB228=1, "starter", AC228=1, "legendary",R228&lt; 12, "weak",R228&lt; 17, "moderate", TRUE, "strong")</f>
        <v>weak</v>
      </c>
      <c r="AF228" s="43">
        <v>1</v>
      </c>
    </row>
    <row r="229" spans="1:32" s="43" customFormat="1" x14ac:dyDescent="0.25">
      <c r="A229" s="43">
        <v>279</v>
      </c>
      <c r="B229" s="43" t="s">
        <v>696</v>
      </c>
      <c r="C229" s="43" t="s">
        <v>6</v>
      </c>
      <c r="D229" s="43" t="s">
        <v>5</v>
      </c>
      <c r="E229" s="43">
        <v>60</v>
      </c>
      <c r="F229" s="43">
        <v>50</v>
      </c>
      <c r="G229" s="43">
        <v>100</v>
      </c>
      <c r="H229" s="43">
        <v>95</v>
      </c>
      <c r="I229" s="43">
        <v>70</v>
      </c>
      <c r="J229" s="43">
        <v>65</v>
      </c>
      <c r="K229" s="43" t="s">
        <v>698</v>
      </c>
      <c r="L229" s="45" t="s">
        <v>303</v>
      </c>
      <c r="M229" s="45" t="s">
        <v>302</v>
      </c>
      <c r="N229" s="50">
        <f t="shared" si="34"/>
        <v>8</v>
      </c>
      <c r="O229" s="50">
        <f t="shared" si="35"/>
        <v>8</v>
      </c>
      <c r="P229" s="50">
        <f t="shared" si="36"/>
        <v>8</v>
      </c>
      <c r="Q229" s="50">
        <f t="shared" si="37"/>
        <v>8</v>
      </c>
      <c r="R229" s="50">
        <f t="shared" si="38"/>
        <v>16</v>
      </c>
      <c r="S229" s="44" t="str">
        <f t="shared" si="40"/>
        <v>water</v>
      </c>
      <c r="T229" s="44" t="str">
        <f t="shared" si="41"/>
        <v>flying</v>
      </c>
      <c r="U229" s="43" t="s">
        <v>14</v>
      </c>
      <c r="V229" s="44" t="s">
        <v>8</v>
      </c>
      <c r="W229" s="44"/>
      <c r="X229" s="43" t="str">
        <f>IF(ISBLANK(W229), "", ROUND(( (R239-6)*(R239-7) - (R229-6)*(R229-7) )/15, 0) + 1)</f>
        <v/>
      </c>
      <c r="Y229" s="43" t="str">
        <f t="shared" si="39"/>
        <v>Pelipper</v>
      </c>
      <c r="AA229" s="43" t="s">
        <v>699</v>
      </c>
      <c r="AB229" s="46">
        <v>0</v>
      </c>
      <c r="AC229" s="46">
        <v>0</v>
      </c>
      <c r="AD229" s="43" t="str" cm="1">
        <f t="array" ref="AD229">_xlfn.IFS(AB229=1, "starter", AC229=1, "legendary",R229&lt; 12, "weak",R229&lt; 17, "moderate", TRUE, "strong")</f>
        <v>moderate</v>
      </c>
      <c r="AF229" s="43">
        <v>2</v>
      </c>
    </row>
    <row r="230" spans="1:32" s="43" customFormat="1" x14ac:dyDescent="0.25">
      <c r="A230" s="43">
        <v>203</v>
      </c>
      <c r="B230" s="43" t="s">
        <v>701</v>
      </c>
      <c r="C230" s="43" t="s">
        <v>8</v>
      </c>
      <c r="D230" s="43" t="s">
        <v>26</v>
      </c>
      <c r="E230" s="43">
        <v>70</v>
      </c>
      <c r="F230" s="43">
        <v>80</v>
      </c>
      <c r="G230" s="43">
        <v>65</v>
      </c>
      <c r="H230" s="43">
        <v>90</v>
      </c>
      <c r="I230" s="43">
        <v>65</v>
      </c>
      <c r="J230" s="43">
        <v>85</v>
      </c>
      <c r="K230" s="43" t="s">
        <v>702</v>
      </c>
      <c r="L230" s="45" t="s">
        <v>301</v>
      </c>
      <c r="M230" s="45" t="s">
        <v>300</v>
      </c>
      <c r="N230" s="50">
        <f t="shared" si="34"/>
        <v>9</v>
      </c>
      <c r="O230" s="50">
        <f t="shared" si="35"/>
        <v>7</v>
      </c>
      <c r="P230" s="50">
        <f t="shared" si="36"/>
        <v>9</v>
      </c>
      <c r="Q230" s="50">
        <f t="shared" si="37"/>
        <v>7</v>
      </c>
      <c r="R230" s="50">
        <f t="shared" si="38"/>
        <v>16</v>
      </c>
      <c r="S230" s="44" t="str">
        <f t="shared" si="40"/>
        <v>normal</v>
      </c>
      <c r="T230" s="44" t="str">
        <f t="shared" si="41"/>
        <v>psychic</v>
      </c>
      <c r="U230" s="43" t="s">
        <v>9</v>
      </c>
      <c r="V230" s="44" t="s">
        <v>11</v>
      </c>
      <c r="W230" s="44"/>
      <c r="X230" s="43" t="str">
        <f>IF(ISBLANK(W230), "", ROUND(( (R240-6)*(R240-7) - (R230-6)*(R230-7) )/15, 0) + 1)</f>
        <v/>
      </c>
      <c r="Y230" s="43" t="str">
        <f t="shared" si="39"/>
        <v>Girafarig</v>
      </c>
      <c r="AA230" s="43" t="s">
        <v>507</v>
      </c>
      <c r="AB230" s="46">
        <v>0</v>
      </c>
      <c r="AC230" s="46">
        <v>0</v>
      </c>
      <c r="AD230" s="43" t="str" cm="1">
        <f t="array" ref="AD230">_xlfn.IFS(AB230=1, "starter", AC230=1, "legendary",R230&lt; 12, "weak",R230&lt; 17, "moderate", TRUE, "strong")</f>
        <v>moderate</v>
      </c>
      <c r="AF230" s="43">
        <v>1</v>
      </c>
    </row>
    <row r="231" spans="1:32" s="43" customFormat="1" x14ac:dyDescent="0.25">
      <c r="A231" s="43">
        <v>72</v>
      </c>
      <c r="B231" s="43" t="s">
        <v>703</v>
      </c>
      <c r="C231" s="43" t="s">
        <v>6</v>
      </c>
      <c r="D231" s="43" t="s">
        <v>3</v>
      </c>
      <c r="E231" s="43">
        <v>40</v>
      </c>
      <c r="F231" s="43">
        <v>40</v>
      </c>
      <c r="G231" s="43">
        <v>35</v>
      </c>
      <c r="H231" s="43">
        <v>50</v>
      </c>
      <c r="I231" s="43">
        <v>100</v>
      </c>
      <c r="J231" s="43">
        <v>70</v>
      </c>
      <c r="K231" s="43" t="s">
        <v>705</v>
      </c>
      <c r="L231" s="45" t="s">
        <v>303</v>
      </c>
      <c r="M231" s="45" t="s">
        <v>300</v>
      </c>
      <c r="N231" s="50">
        <f t="shared" si="34"/>
        <v>6</v>
      </c>
      <c r="O231" s="50">
        <f t="shared" si="35"/>
        <v>6</v>
      </c>
      <c r="P231" s="50">
        <f t="shared" si="36"/>
        <v>6</v>
      </c>
      <c r="Q231" s="50">
        <f t="shared" si="37"/>
        <v>6</v>
      </c>
      <c r="R231" s="50">
        <f t="shared" si="38"/>
        <v>12</v>
      </c>
      <c r="S231" s="44" t="str">
        <f t="shared" si="40"/>
        <v>water</v>
      </c>
      <c r="T231" s="44" t="str">
        <f t="shared" si="41"/>
        <v>poison</v>
      </c>
      <c r="U231" s="43" t="s">
        <v>8</v>
      </c>
      <c r="V231" s="44" t="s">
        <v>14</v>
      </c>
      <c r="W231" s="44" t="str">
        <f t="shared" ref="W231" si="43">B232</f>
        <v>Tentacruel</v>
      </c>
      <c r="X231" s="43">
        <f t="shared" si="33"/>
        <v>8</v>
      </c>
      <c r="Y231" s="43" t="str">
        <f t="shared" si="39"/>
        <v>Tentacool</v>
      </c>
      <c r="AA231" s="43" t="s">
        <v>563</v>
      </c>
      <c r="AB231" s="46">
        <v>0</v>
      </c>
      <c r="AC231" s="46">
        <v>0</v>
      </c>
      <c r="AD231" s="43" t="str" cm="1">
        <f t="array" ref="AD231">_xlfn.IFS(AB231=1, "starter", AC231=1, "legendary",R231&lt; 12, "weak",R231&lt; 17, "moderate", TRUE, "strong")</f>
        <v>moderate</v>
      </c>
      <c r="AF231" s="43">
        <v>1</v>
      </c>
    </row>
    <row r="232" spans="1:32" s="43" customFormat="1" x14ac:dyDescent="0.25">
      <c r="A232" s="43">
        <v>73</v>
      </c>
      <c r="B232" s="43" t="s">
        <v>704</v>
      </c>
      <c r="C232" s="43" t="s">
        <v>6</v>
      </c>
      <c r="D232" s="43" t="s">
        <v>3</v>
      </c>
      <c r="E232" s="43">
        <v>80</v>
      </c>
      <c r="F232" s="43">
        <v>70</v>
      </c>
      <c r="G232" s="43">
        <v>65</v>
      </c>
      <c r="H232" s="43">
        <v>80</v>
      </c>
      <c r="I232" s="43">
        <v>120</v>
      </c>
      <c r="J232" s="43">
        <v>100</v>
      </c>
      <c r="K232" s="43" t="s">
        <v>705</v>
      </c>
      <c r="L232" s="45" t="s">
        <v>303</v>
      </c>
      <c r="M232" s="45" t="s">
        <v>300</v>
      </c>
      <c r="N232" s="50">
        <f t="shared" si="34"/>
        <v>9</v>
      </c>
      <c r="O232" s="50">
        <f t="shared" si="35"/>
        <v>9</v>
      </c>
      <c r="P232" s="50">
        <f t="shared" si="36"/>
        <v>9</v>
      </c>
      <c r="Q232" s="50">
        <f t="shared" si="37"/>
        <v>9</v>
      </c>
      <c r="R232" s="50">
        <f t="shared" si="38"/>
        <v>18</v>
      </c>
      <c r="S232" s="44" t="str">
        <f t="shared" si="40"/>
        <v>water</v>
      </c>
      <c r="T232" s="44" t="str">
        <f t="shared" si="41"/>
        <v>poison</v>
      </c>
      <c r="U232" s="43" t="s">
        <v>8</v>
      </c>
      <c r="V232" s="44" t="s">
        <v>14</v>
      </c>
      <c r="W232" s="44"/>
      <c r="X232" s="43" t="str">
        <f>IF(ISBLANK(W232), "", ROUND(( (R239-6)*(R239-7) - (R232-6)*(R232-7) )/15, 0) + 1)</f>
        <v/>
      </c>
      <c r="Y232" s="43" t="str">
        <f t="shared" si="39"/>
        <v>Tentacruel</v>
      </c>
      <c r="AA232" s="43" t="s">
        <v>706</v>
      </c>
      <c r="AB232" s="46">
        <v>0</v>
      </c>
      <c r="AC232" s="46">
        <v>0</v>
      </c>
      <c r="AD232" s="43" t="str" cm="1">
        <f t="array" ref="AD232">_xlfn.IFS(AB232=1, "starter", AC232=1, "legendary",R232&lt; 12, "weak",R232&lt; 17, "moderate", TRUE, "strong")</f>
        <v>strong</v>
      </c>
      <c r="AF232" s="43">
        <v>2</v>
      </c>
    </row>
    <row r="233" spans="1:32" s="43" customFormat="1" x14ac:dyDescent="0.25">
      <c r="A233" s="43">
        <v>339</v>
      </c>
      <c r="B233" s="43" t="s">
        <v>707</v>
      </c>
      <c r="C233" s="43" t="s">
        <v>6</v>
      </c>
      <c r="D233" s="43" t="s">
        <v>13</v>
      </c>
      <c r="E233" s="43">
        <v>50</v>
      </c>
      <c r="F233" s="43">
        <v>48</v>
      </c>
      <c r="G233" s="43">
        <v>43</v>
      </c>
      <c r="H233" s="43">
        <v>46</v>
      </c>
      <c r="I233" s="43">
        <v>41</v>
      </c>
      <c r="J233" s="43">
        <v>60</v>
      </c>
      <c r="K233" s="43" t="s">
        <v>709</v>
      </c>
      <c r="L233" s="45" t="s">
        <v>303</v>
      </c>
      <c r="M233" s="45" t="s">
        <v>300</v>
      </c>
      <c r="N233" s="50">
        <f t="shared" si="34"/>
        <v>5</v>
      </c>
      <c r="O233" s="50">
        <f t="shared" si="35"/>
        <v>5</v>
      </c>
      <c r="P233" s="50">
        <f t="shared" si="36"/>
        <v>5</v>
      </c>
      <c r="Q233" s="50">
        <f t="shared" si="37"/>
        <v>5</v>
      </c>
      <c r="R233" s="50">
        <f t="shared" si="38"/>
        <v>10</v>
      </c>
      <c r="S233" s="44" t="str">
        <f t="shared" si="40"/>
        <v>water</v>
      </c>
      <c r="T233" s="44" t="str">
        <f t="shared" si="41"/>
        <v>ground</v>
      </c>
      <c r="U233" s="43" t="s">
        <v>26</v>
      </c>
      <c r="V233" s="44" t="s">
        <v>8</v>
      </c>
      <c r="W233" s="44" t="str">
        <f t="shared" ref="W233" si="44">B234</f>
        <v>Whiscash</v>
      </c>
      <c r="X233" s="43">
        <f t="shared" si="33"/>
        <v>6</v>
      </c>
      <c r="Y233" s="43" t="str">
        <f t="shared" si="39"/>
        <v>Barboach</v>
      </c>
      <c r="AA233" s="43" t="s">
        <v>682</v>
      </c>
      <c r="AB233" s="46">
        <v>0</v>
      </c>
      <c r="AC233" s="46">
        <v>0</v>
      </c>
      <c r="AD233" s="43" t="str" cm="1">
        <f t="array" ref="AD233">_xlfn.IFS(AB233=1, "starter", AC233=1, "legendary",R233&lt; 12, "weak",R233&lt; 17, "moderate", TRUE, "strong")</f>
        <v>weak</v>
      </c>
      <c r="AF233" s="43">
        <v>1</v>
      </c>
    </row>
    <row r="234" spans="1:32" s="43" customFormat="1" x14ac:dyDescent="0.25">
      <c r="A234" s="43">
        <v>340</v>
      </c>
      <c r="B234" s="43" t="s">
        <v>708</v>
      </c>
      <c r="C234" s="43" t="s">
        <v>6</v>
      </c>
      <c r="D234" s="43" t="s">
        <v>13</v>
      </c>
      <c r="E234" s="43">
        <v>110</v>
      </c>
      <c r="F234" s="43">
        <v>78</v>
      </c>
      <c r="G234" s="43">
        <v>73</v>
      </c>
      <c r="H234" s="43">
        <v>76</v>
      </c>
      <c r="I234" s="43">
        <v>71</v>
      </c>
      <c r="J234" s="43">
        <v>60</v>
      </c>
      <c r="K234" s="43" t="s">
        <v>709</v>
      </c>
      <c r="L234" s="45" t="s">
        <v>303</v>
      </c>
      <c r="M234" s="45" t="s">
        <v>300</v>
      </c>
      <c r="N234" s="50">
        <f t="shared" si="34"/>
        <v>7</v>
      </c>
      <c r="O234" s="50">
        <f t="shared" si="35"/>
        <v>9</v>
      </c>
      <c r="P234" s="50">
        <f t="shared" si="36"/>
        <v>7</v>
      </c>
      <c r="Q234" s="50">
        <f t="shared" si="37"/>
        <v>9</v>
      </c>
      <c r="R234" s="50">
        <f t="shared" si="38"/>
        <v>16</v>
      </c>
      <c r="S234" s="44" t="str">
        <f t="shared" si="40"/>
        <v>water</v>
      </c>
      <c r="T234" s="44" t="str">
        <f t="shared" si="41"/>
        <v>ground</v>
      </c>
      <c r="U234" s="43" t="s">
        <v>26</v>
      </c>
      <c r="V234" s="44" t="s">
        <v>8</v>
      </c>
      <c r="W234" s="44"/>
      <c r="X234" s="43" t="str">
        <f>IF(ISBLANK(W234), "", ROUND(( (R239-6)*(R239-7) - (R234-6)*(R234-7) )/15, 0) + 1)</f>
        <v/>
      </c>
      <c r="Y234" s="43" t="str">
        <f t="shared" si="39"/>
        <v>Whiscash</v>
      </c>
      <c r="AA234" s="43" t="s">
        <v>492</v>
      </c>
      <c r="AB234" s="46">
        <v>0</v>
      </c>
      <c r="AC234" s="46">
        <v>0</v>
      </c>
      <c r="AD234" s="43" t="str" cm="1">
        <f t="array" ref="AD234">_xlfn.IFS(AB234=1, "starter", AC234=1, "legendary",R234&lt; 12, "weak",R234&lt; 17, "moderate", TRUE, "strong")</f>
        <v>moderate</v>
      </c>
      <c r="AF234" s="43">
        <v>2</v>
      </c>
    </row>
    <row r="235" spans="1:32" s="43" customFormat="1" x14ac:dyDescent="0.25">
      <c r="A235" s="43">
        <v>54</v>
      </c>
      <c r="B235" s="43" t="s">
        <v>711</v>
      </c>
      <c r="C235" s="43" t="s">
        <v>6</v>
      </c>
      <c r="E235" s="43">
        <v>50</v>
      </c>
      <c r="F235" s="43">
        <v>52</v>
      </c>
      <c r="G235" s="43">
        <v>48</v>
      </c>
      <c r="H235" s="43">
        <v>65</v>
      </c>
      <c r="I235" s="43">
        <v>50</v>
      </c>
      <c r="J235" s="43">
        <v>55</v>
      </c>
      <c r="K235" s="43" t="s">
        <v>713</v>
      </c>
      <c r="L235" s="45" t="s">
        <v>301</v>
      </c>
      <c r="M235" s="45" t="s">
        <v>300</v>
      </c>
      <c r="N235" s="50">
        <f t="shared" si="34"/>
        <v>6</v>
      </c>
      <c r="O235" s="50">
        <f t="shared" si="35"/>
        <v>5</v>
      </c>
      <c r="P235" s="50">
        <f t="shared" si="36"/>
        <v>6</v>
      </c>
      <c r="Q235" s="50">
        <f t="shared" si="37"/>
        <v>5</v>
      </c>
      <c r="R235" s="50">
        <f t="shared" si="38"/>
        <v>11</v>
      </c>
      <c r="S235" s="44" t="str">
        <f t="shared" si="40"/>
        <v>water</v>
      </c>
      <c r="T235" s="44" t="s">
        <v>26</v>
      </c>
      <c r="U235" s="43" t="s">
        <v>8</v>
      </c>
      <c r="V235" s="44" t="s">
        <v>14</v>
      </c>
      <c r="W235" s="44" t="str">
        <f t="shared" ref="W235:W237" si="45">B236</f>
        <v>Golduck</v>
      </c>
      <c r="X235" s="43">
        <f t="shared" si="33"/>
        <v>7</v>
      </c>
      <c r="Y235" s="43" t="str">
        <f t="shared" si="39"/>
        <v>Psyduck</v>
      </c>
      <c r="AA235" s="43" t="s">
        <v>508</v>
      </c>
      <c r="AB235" s="46">
        <v>0</v>
      </c>
      <c r="AC235" s="46">
        <v>0</v>
      </c>
      <c r="AD235" s="43" t="str" cm="1">
        <f t="array" ref="AD235">_xlfn.IFS(AB235=1, "starter", AC235=1, "legendary",R235&lt; 12, "weak",R235&lt; 17, "moderate", TRUE, "strong")</f>
        <v>weak</v>
      </c>
      <c r="AF235" s="43">
        <v>1</v>
      </c>
    </row>
    <row r="236" spans="1:32" s="43" customFormat="1" x14ac:dyDescent="0.25">
      <c r="A236" s="43">
        <v>55</v>
      </c>
      <c r="B236" s="43" t="s">
        <v>712</v>
      </c>
      <c r="C236" s="43" t="s">
        <v>6</v>
      </c>
      <c r="E236" s="43">
        <v>80</v>
      </c>
      <c r="F236" s="43">
        <v>82</v>
      </c>
      <c r="G236" s="43">
        <v>78</v>
      </c>
      <c r="H236" s="43">
        <v>95</v>
      </c>
      <c r="I236" s="43">
        <v>80</v>
      </c>
      <c r="J236" s="43">
        <v>85</v>
      </c>
      <c r="K236" s="43" t="s">
        <v>713</v>
      </c>
      <c r="L236" s="45" t="s">
        <v>301</v>
      </c>
      <c r="M236" s="45" t="s">
        <v>300</v>
      </c>
      <c r="N236" s="50">
        <f t="shared" si="34"/>
        <v>9</v>
      </c>
      <c r="O236" s="50">
        <f t="shared" si="35"/>
        <v>8</v>
      </c>
      <c r="P236" s="50">
        <f t="shared" si="36"/>
        <v>9</v>
      </c>
      <c r="Q236" s="50">
        <f t="shared" si="37"/>
        <v>8</v>
      </c>
      <c r="R236" s="50">
        <f t="shared" si="38"/>
        <v>17</v>
      </c>
      <c r="S236" s="44" t="str">
        <f t="shared" si="40"/>
        <v>water</v>
      </c>
      <c r="T236" s="44" t="s">
        <v>26</v>
      </c>
      <c r="U236" s="43" t="s">
        <v>8</v>
      </c>
      <c r="V236" s="44" t="s">
        <v>14</v>
      </c>
      <c r="W236" s="44"/>
      <c r="X236" s="43" t="str">
        <f>IF(ISBLANK(W236), "", ROUND(( (R239-6)*(R239-7) - (R236-6)*(R236-7) )/15, 0) + 1)</f>
        <v/>
      </c>
      <c r="Y236" s="43" t="str">
        <f t="shared" si="39"/>
        <v>Golduck</v>
      </c>
      <c r="AA236" s="43" t="s">
        <v>486</v>
      </c>
      <c r="AB236" s="46">
        <v>0</v>
      </c>
      <c r="AC236" s="46">
        <v>0</v>
      </c>
      <c r="AD236" s="43" t="str" cm="1">
        <f t="array" ref="AD236">_xlfn.IFS(AB236=1, "starter", AC236=1, "legendary",R236&lt; 12, "weak",R236&lt; 17, "moderate", TRUE, "strong")</f>
        <v>strong</v>
      </c>
      <c r="AF236" s="43">
        <v>2</v>
      </c>
    </row>
    <row r="237" spans="1:32" s="43" customFormat="1" x14ac:dyDescent="0.25">
      <c r="A237" s="43">
        <v>118</v>
      </c>
      <c r="B237" s="43" t="s">
        <v>714</v>
      </c>
      <c r="C237" s="43" t="s">
        <v>6</v>
      </c>
      <c r="E237" s="43">
        <v>45</v>
      </c>
      <c r="F237" s="43">
        <v>67</v>
      </c>
      <c r="G237" s="43">
        <v>60</v>
      </c>
      <c r="H237" s="43">
        <v>35</v>
      </c>
      <c r="I237" s="43">
        <v>50</v>
      </c>
      <c r="J237" s="43">
        <v>63</v>
      </c>
      <c r="K237" s="43" t="s">
        <v>716</v>
      </c>
      <c r="L237" s="45" t="s">
        <v>303</v>
      </c>
      <c r="M237" s="45" t="s">
        <v>302</v>
      </c>
      <c r="N237" s="50">
        <f t="shared" si="34"/>
        <v>6</v>
      </c>
      <c r="O237" s="50">
        <f t="shared" si="35"/>
        <v>5</v>
      </c>
      <c r="P237" s="50">
        <f t="shared" si="36"/>
        <v>6</v>
      </c>
      <c r="Q237" s="50">
        <f t="shared" si="37"/>
        <v>5</v>
      </c>
      <c r="R237" s="50">
        <f t="shared" si="38"/>
        <v>11</v>
      </c>
      <c r="S237" s="44" t="str">
        <f t="shared" si="40"/>
        <v>water</v>
      </c>
      <c r="T237" s="44" t="s">
        <v>8</v>
      </c>
      <c r="U237" s="43" t="s">
        <v>7</v>
      </c>
      <c r="V237" s="44" t="s">
        <v>14</v>
      </c>
      <c r="W237" s="44" t="str">
        <f t="shared" si="45"/>
        <v>Seaking</v>
      </c>
      <c r="X237" s="43">
        <f t="shared" si="33"/>
        <v>6</v>
      </c>
      <c r="Y237" s="43" t="str">
        <f t="shared" si="39"/>
        <v>Goldeen</v>
      </c>
      <c r="AA237" s="43" t="s">
        <v>563</v>
      </c>
      <c r="AB237" s="46">
        <v>0</v>
      </c>
      <c r="AC237" s="46">
        <v>0</v>
      </c>
      <c r="AD237" s="43" t="str" cm="1">
        <f t="array" ref="AD237">_xlfn.IFS(AB237=1, "starter", AC237=1, "legendary",R237&lt; 12, "weak",R237&lt; 17, "moderate", TRUE, "strong")</f>
        <v>weak</v>
      </c>
      <c r="AF237" s="43">
        <v>1</v>
      </c>
    </row>
    <row r="238" spans="1:32" s="43" customFormat="1" x14ac:dyDescent="0.25">
      <c r="A238" s="43">
        <v>119</v>
      </c>
      <c r="B238" s="43" t="s">
        <v>715</v>
      </c>
      <c r="C238" s="43" t="s">
        <v>6</v>
      </c>
      <c r="E238" s="43">
        <v>80</v>
      </c>
      <c r="F238" s="43">
        <v>92</v>
      </c>
      <c r="G238" s="43">
        <v>65</v>
      </c>
      <c r="H238" s="43">
        <v>65</v>
      </c>
      <c r="I238" s="43">
        <v>80</v>
      </c>
      <c r="J238" s="43">
        <v>68</v>
      </c>
      <c r="K238" s="43" t="s">
        <v>716</v>
      </c>
      <c r="L238" s="45" t="s">
        <v>303</v>
      </c>
      <c r="M238" s="45" t="s">
        <v>302</v>
      </c>
      <c r="N238" s="50">
        <f t="shared" si="34"/>
        <v>8</v>
      </c>
      <c r="O238" s="50">
        <f t="shared" si="35"/>
        <v>8</v>
      </c>
      <c r="P238" s="50">
        <f t="shared" si="36"/>
        <v>8</v>
      </c>
      <c r="Q238" s="50">
        <f t="shared" si="37"/>
        <v>8</v>
      </c>
      <c r="R238" s="50">
        <f t="shared" si="38"/>
        <v>16</v>
      </c>
      <c r="S238" s="44" t="str">
        <f t="shared" si="40"/>
        <v>water</v>
      </c>
      <c r="T238" s="44" t="s">
        <v>8</v>
      </c>
      <c r="U238" s="43" t="s">
        <v>7</v>
      </c>
      <c r="V238" s="44" t="s">
        <v>14</v>
      </c>
      <c r="W238" s="44"/>
      <c r="X238" s="43" t="str">
        <f t="shared" si="33"/>
        <v/>
      </c>
      <c r="Y238" s="43" t="str">
        <f t="shared" si="39"/>
        <v>Seaking</v>
      </c>
      <c r="AA238" s="43" t="s">
        <v>509</v>
      </c>
      <c r="AB238" s="46">
        <v>0</v>
      </c>
      <c r="AC238" s="46">
        <v>0</v>
      </c>
      <c r="AD238" s="43" t="str" cm="1">
        <f t="array" ref="AD238">_xlfn.IFS(AB238=1, "starter", AC238=1, "legendary",R238&lt; 12, "weak",R238&lt; 17, "moderate", TRUE, "strong")</f>
        <v>moderate</v>
      </c>
      <c r="AF238" s="43">
        <v>2</v>
      </c>
    </row>
    <row r="239" spans="1:32" x14ac:dyDescent="0.25">
      <c r="A239" s="1">
        <v>363</v>
      </c>
      <c r="B239" s="2" t="s">
        <v>134</v>
      </c>
      <c r="C239" s="3" t="s">
        <v>14</v>
      </c>
      <c r="D239" s="3" t="s">
        <v>6</v>
      </c>
      <c r="E239" s="1">
        <v>70</v>
      </c>
      <c r="F239" s="1">
        <v>40</v>
      </c>
      <c r="G239" s="1">
        <v>50</v>
      </c>
      <c r="H239" s="1">
        <v>55</v>
      </c>
      <c r="I239" s="1">
        <v>50</v>
      </c>
      <c r="J239" s="1">
        <v>25</v>
      </c>
      <c r="K239" s="1" t="s">
        <v>434</v>
      </c>
      <c r="L239" s="2" t="s">
        <v>303</v>
      </c>
      <c r="M239" s="2" t="s">
        <v>299</v>
      </c>
      <c r="N239" s="25">
        <f t="shared" si="34"/>
        <v>4</v>
      </c>
      <c r="O239" s="25">
        <f t="shared" si="35"/>
        <v>6</v>
      </c>
      <c r="P239" s="25">
        <f t="shared" si="36"/>
        <v>4</v>
      </c>
      <c r="Q239" s="25">
        <f t="shared" si="37"/>
        <v>6</v>
      </c>
      <c r="R239" s="25">
        <f t="shared" si="38"/>
        <v>10</v>
      </c>
      <c r="S239" s="1" t="str">
        <f t="shared" si="40"/>
        <v>ice</v>
      </c>
      <c r="T239" s="1" t="str">
        <f>IF(D239 = 0, "", D239)</f>
        <v>water</v>
      </c>
      <c r="U239" s="1" t="s">
        <v>33</v>
      </c>
      <c r="V239" s="1" t="s">
        <v>8</v>
      </c>
      <c r="W239" s="1" t="str">
        <f>B240</f>
        <v>Sealeo</v>
      </c>
      <c r="X239">
        <f t="shared" si="33"/>
        <v>4</v>
      </c>
      <c r="Y239" t="str">
        <f t="shared" si="39"/>
        <v>Spheal</v>
      </c>
      <c r="Z239" s="2"/>
      <c r="AA239" t="s">
        <v>550</v>
      </c>
      <c r="AB239" s="6">
        <v>0</v>
      </c>
      <c r="AC239" s="6">
        <v>0</v>
      </c>
      <c r="AD239" t="str" cm="1">
        <f t="array" ref="AD239">_xlfn.IFS(AB239=1, "starter", AC239=1, "legendary",R239&lt; 12, "weak",R239&lt; 17, "moderate", TRUE, "strong")</f>
        <v>weak</v>
      </c>
      <c r="AF239">
        <v>1</v>
      </c>
    </row>
    <row r="240" spans="1:32" x14ac:dyDescent="0.25">
      <c r="A240" s="1">
        <v>364</v>
      </c>
      <c r="B240" s="2" t="s">
        <v>135</v>
      </c>
      <c r="C240" s="3" t="s">
        <v>14</v>
      </c>
      <c r="D240" s="3" t="s">
        <v>6</v>
      </c>
      <c r="E240" s="1">
        <v>90</v>
      </c>
      <c r="F240" s="1">
        <v>60</v>
      </c>
      <c r="G240" s="1">
        <v>70</v>
      </c>
      <c r="H240" s="1">
        <v>75</v>
      </c>
      <c r="I240" s="1">
        <v>70</v>
      </c>
      <c r="J240" s="1">
        <v>45</v>
      </c>
      <c r="K240" s="1" t="s">
        <v>435</v>
      </c>
      <c r="L240" s="1" t="s">
        <v>303</v>
      </c>
      <c r="M240" s="1" t="s">
        <v>299</v>
      </c>
      <c r="N240" s="25">
        <f t="shared" si="34"/>
        <v>6</v>
      </c>
      <c r="O240" s="25">
        <f t="shared" si="35"/>
        <v>8</v>
      </c>
      <c r="P240" s="25">
        <f t="shared" si="36"/>
        <v>6</v>
      </c>
      <c r="Q240" s="25">
        <f t="shared" si="37"/>
        <v>8</v>
      </c>
      <c r="R240" s="25">
        <f t="shared" si="38"/>
        <v>14</v>
      </c>
      <c r="S240" s="1" t="str">
        <f t="shared" si="40"/>
        <v>ice</v>
      </c>
      <c r="T240" s="1" t="str">
        <f>IF(D240 = 0, "", D240)</f>
        <v>water</v>
      </c>
      <c r="U240" s="1" t="s">
        <v>33</v>
      </c>
      <c r="V240" s="1" t="s">
        <v>8</v>
      </c>
      <c r="W240" s="1" t="str">
        <f>B241</f>
        <v>Walrein</v>
      </c>
      <c r="X240">
        <f t="shared" si="33"/>
        <v>6</v>
      </c>
      <c r="Y240" t="str">
        <f t="shared" si="39"/>
        <v>Sealeo</v>
      </c>
      <c r="Z240" s="2"/>
      <c r="AA240" t="s">
        <v>543</v>
      </c>
      <c r="AB240" s="6">
        <v>0</v>
      </c>
      <c r="AC240" s="6">
        <v>0</v>
      </c>
      <c r="AD240" t="str" cm="1">
        <f t="array" ref="AD240">_xlfn.IFS(AB240=1, "starter", AC240=1, "legendary",R240&lt; 12, "weak",R240&lt; 17, "moderate", TRUE, "strong")</f>
        <v>moderate</v>
      </c>
      <c r="AF240">
        <v>2</v>
      </c>
    </row>
    <row r="241" spans="1:32" x14ac:dyDescent="0.25">
      <c r="A241" s="1">
        <v>365</v>
      </c>
      <c r="B241" s="2" t="s">
        <v>136</v>
      </c>
      <c r="C241" s="3" t="s">
        <v>14</v>
      </c>
      <c r="D241" s="3" t="s">
        <v>6</v>
      </c>
      <c r="E241" s="1">
        <v>110</v>
      </c>
      <c r="F241" s="1">
        <v>80</v>
      </c>
      <c r="G241" s="1">
        <v>90</v>
      </c>
      <c r="H241" s="1">
        <v>95</v>
      </c>
      <c r="I241" s="1">
        <v>90</v>
      </c>
      <c r="J241" s="1">
        <v>65</v>
      </c>
      <c r="K241" s="1" t="s">
        <v>436</v>
      </c>
      <c r="L241" s="1" t="s">
        <v>303</v>
      </c>
      <c r="M241" s="1" t="s">
        <v>299</v>
      </c>
      <c r="N241" s="25">
        <f t="shared" si="34"/>
        <v>8</v>
      </c>
      <c r="O241" s="25">
        <f t="shared" si="35"/>
        <v>10</v>
      </c>
      <c r="P241" s="25">
        <f t="shared" si="36"/>
        <v>8</v>
      </c>
      <c r="Q241" s="25">
        <f t="shared" si="37"/>
        <v>10</v>
      </c>
      <c r="R241" s="25">
        <f t="shared" si="38"/>
        <v>18</v>
      </c>
      <c r="S241" s="1" t="str">
        <f t="shared" si="40"/>
        <v>ice</v>
      </c>
      <c r="T241" s="1" t="str">
        <f>IF(D241 = 0, "", D241)</f>
        <v>water</v>
      </c>
      <c r="U241" s="1" t="s">
        <v>33</v>
      </c>
      <c r="V241" s="1" t="s">
        <v>8</v>
      </c>
      <c r="X241" t="str">
        <f t="shared" si="33"/>
        <v/>
      </c>
      <c r="Y241" t="str">
        <f t="shared" si="39"/>
        <v>Walrein</v>
      </c>
      <c r="Z241" s="2"/>
      <c r="AA241" t="s">
        <v>498</v>
      </c>
      <c r="AB241" s="6">
        <v>0</v>
      </c>
      <c r="AC241" s="6">
        <v>0</v>
      </c>
      <c r="AD241" t="str" cm="1">
        <f t="array" ref="AD241">_xlfn.IFS(AB241=1, "starter", AC241=1, "legendary",R241&lt; 12, "weak",R241&lt; 17, "moderate", TRUE, "strong")</f>
        <v>strong</v>
      </c>
      <c r="AF241">
        <v>3</v>
      </c>
    </row>
    <row r="242" spans="1:32" x14ac:dyDescent="0.25">
      <c r="A242" s="39">
        <v>41</v>
      </c>
      <c r="B242" s="39" t="s">
        <v>20</v>
      </c>
      <c r="C242" s="40" t="s">
        <v>3</v>
      </c>
      <c r="D242" s="40" t="s">
        <v>5</v>
      </c>
      <c r="E242" s="41">
        <v>40</v>
      </c>
      <c r="F242" s="41">
        <v>45</v>
      </c>
      <c r="G242" s="41">
        <v>35</v>
      </c>
      <c r="H242" s="41">
        <v>30</v>
      </c>
      <c r="I242" s="41">
        <v>40</v>
      </c>
      <c r="J242" s="41">
        <v>55</v>
      </c>
      <c r="K242" s="41" t="s">
        <v>254</v>
      </c>
      <c r="M242" s="2" t="s">
        <v>574</v>
      </c>
      <c r="N242" s="25">
        <f t="shared" si="34"/>
        <v>5</v>
      </c>
      <c r="O242" s="25">
        <f t="shared" si="35"/>
        <v>4</v>
      </c>
      <c r="P242" s="25">
        <f t="shared" si="36"/>
        <v>5</v>
      </c>
      <c r="Q242" s="25">
        <f t="shared" si="37"/>
        <v>4</v>
      </c>
      <c r="R242" s="25">
        <f t="shared" si="38"/>
        <v>9</v>
      </c>
      <c r="S242" s="1" t="str">
        <f>VLOOKUP(AA242,moves!A:B,2,FALSE)</f>
        <v>bug</v>
      </c>
      <c r="Y242" t="str">
        <f t="shared" si="39"/>
        <v>Zubat</v>
      </c>
      <c r="Z242" s="1" t="s">
        <v>576</v>
      </c>
      <c r="AA242" t="str">
        <f t="shared" ref="AA242:AA252" si="46">VLOOKUP(Y242,$Y$2:$AA$241,3,FALSE)</f>
        <v>Leech Life</v>
      </c>
      <c r="AB242" s="6">
        <v>0</v>
      </c>
      <c r="AC242" s="6">
        <v>0</v>
      </c>
      <c r="AD242" t="s">
        <v>583</v>
      </c>
      <c r="AE242" t="s">
        <v>471</v>
      </c>
      <c r="AF242">
        <v>1</v>
      </c>
    </row>
    <row r="243" spans="1:32" x14ac:dyDescent="0.25">
      <c r="A243" s="39">
        <v>431</v>
      </c>
      <c r="B243" s="39" t="s">
        <v>185</v>
      </c>
      <c r="C243" s="40" t="s">
        <v>8</v>
      </c>
      <c r="D243" s="40"/>
      <c r="E243" s="39">
        <v>49</v>
      </c>
      <c r="F243" s="39">
        <v>55</v>
      </c>
      <c r="G243" s="39">
        <v>42</v>
      </c>
      <c r="H243" s="39">
        <v>42</v>
      </c>
      <c r="I243" s="39">
        <v>37</v>
      </c>
      <c r="J243" s="39">
        <v>85</v>
      </c>
      <c r="K243" s="39" t="s">
        <v>358</v>
      </c>
      <c r="M243" s="2" t="s">
        <v>574</v>
      </c>
      <c r="N243" s="25">
        <f t="shared" si="34"/>
        <v>7</v>
      </c>
      <c r="O243" s="25">
        <f t="shared" si="35"/>
        <v>4</v>
      </c>
      <c r="P243" s="25">
        <f t="shared" si="36"/>
        <v>7</v>
      </c>
      <c r="Q243" s="25">
        <f t="shared" si="37"/>
        <v>4</v>
      </c>
      <c r="R243" s="25">
        <f t="shared" si="38"/>
        <v>11</v>
      </c>
      <c r="S243" s="1" t="str">
        <f>VLOOKUP(AA243,moves!A:B,2,FALSE)</f>
        <v>fairy</v>
      </c>
      <c r="Y243" t="str">
        <f t="shared" si="39"/>
        <v>Glameow</v>
      </c>
      <c r="Z243" s="1" t="s">
        <v>576</v>
      </c>
      <c r="AA243" t="str">
        <f t="shared" si="46"/>
        <v>Play Rough</v>
      </c>
      <c r="AB243" s="6">
        <v>0</v>
      </c>
      <c r="AC243" s="6">
        <v>0</v>
      </c>
      <c r="AD243" t="s">
        <v>583</v>
      </c>
      <c r="AE243" t="s">
        <v>471</v>
      </c>
      <c r="AF243">
        <v>1</v>
      </c>
    </row>
    <row r="244" spans="1:32" x14ac:dyDescent="0.25">
      <c r="A244" s="39">
        <v>453</v>
      </c>
      <c r="B244" s="39" t="s">
        <v>207</v>
      </c>
      <c r="C244" s="40" t="s">
        <v>3</v>
      </c>
      <c r="D244" s="40" t="s">
        <v>22</v>
      </c>
      <c r="E244" s="39">
        <v>48</v>
      </c>
      <c r="F244" s="39">
        <v>61</v>
      </c>
      <c r="G244" s="39">
        <v>40</v>
      </c>
      <c r="H244" s="39">
        <v>61</v>
      </c>
      <c r="I244" s="39">
        <v>40</v>
      </c>
      <c r="J244" s="39">
        <v>50</v>
      </c>
      <c r="K244" s="39" t="s">
        <v>385</v>
      </c>
      <c r="M244" s="2" t="s">
        <v>574</v>
      </c>
      <c r="N244" s="25">
        <f t="shared" si="34"/>
        <v>6</v>
      </c>
      <c r="O244" s="25">
        <f t="shared" si="35"/>
        <v>4</v>
      </c>
      <c r="P244" s="25">
        <f t="shared" si="36"/>
        <v>6</v>
      </c>
      <c r="Q244" s="25">
        <f t="shared" si="37"/>
        <v>4</v>
      </c>
      <c r="R244" s="25">
        <f t="shared" si="38"/>
        <v>10</v>
      </c>
      <c r="S244" s="1" t="str">
        <f>VLOOKUP(AA244,moves!A:B,2,FALSE)</f>
        <v>fighting</v>
      </c>
      <c r="Y244" t="str">
        <f t="shared" si="39"/>
        <v>Croagunk</v>
      </c>
      <c r="Z244" s="1" t="s">
        <v>576</v>
      </c>
      <c r="AA244" t="str">
        <f t="shared" si="46"/>
        <v>Revenge</v>
      </c>
      <c r="AB244" s="6">
        <v>0</v>
      </c>
      <c r="AC244" s="6">
        <v>0</v>
      </c>
      <c r="AD244" t="s">
        <v>583</v>
      </c>
      <c r="AE244" t="s">
        <v>472</v>
      </c>
      <c r="AF244">
        <v>1</v>
      </c>
    </row>
    <row r="245" spans="1:32" x14ac:dyDescent="0.25">
      <c r="A245" s="39">
        <v>436</v>
      </c>
      <c r="B245" s="39" t="s">
        <v>190</v>
      </c>
      <c r="C245" s="40" t="s">
        <v>26</v>
      </c>
      <c r="D245" s="40" t="s">
        <v>39</v>
      </c>
      <c r="E245" s="39">
        <v>57</v>
      </c>
      <c r="F245" s="39">
        <v>24</v>
      </c>
      <c r="G245" s="39">
        <v>86</v>
      </c>
      <c r="H245" s="39">
        <v>24</v>
      </c>
      <c r="I245" s="39">
        <v>86</v>
      </c>
      <c r="J245" s="39">
        <v>23</v>
      </c>
      <c r="K245" s="39" t="s">
        <v>363</v>
      </c>
      <c r="M245" s="2" t="s">
        <v>574</v>
      </c>
      <c r="N245" s="25">
        <f t="shared" si="34"/>
        <v>2</v>
      </c>
      <c r="O245" s="25">
        <f t="shared" si="35"/>
        <v>7</v>
      </c>
      <c r="P245" s="25">
        <f t="shared" si="36"/>
        <v>2</v>
      </c>
      <c r="Q245" s="25">
        <f t="shared" si="37"/>
        <v>7</v>
      </c>
      <c r="R245" s="25">
        <f t="shared" si="38"/>
        <v>9</v>
      </c>
      <c r="S245" s="1" t="str">
        <f>VLOOKUP(AA245,moves!A:B,2,FALSE)</f>
        <v>psychic</v>
      </c>
      <c r="Y245" t="str">
        <f t="shared" si="39"/>
        <v>Bronzor</v>
      </c>
      <c r="Z245" s="1" t="s">
        <v>576</v>
      </c>
      <c r="AA245" t="str">
        <f t="shared" si="46"/>
        <v>Confusion</v>
      </c>
      <c r="AB245" s="6">
        <v>0</v>
      </c>
      <c r="AC245" s="6">
        <v>0</v>
      </c>
      <c r="AD245" t="s">
        <v>583</v>
      </c>
      <c r="AE245" t="s">
        <v>472</v>
      </c>
      <c r="AF245">
        <v>1</v>
      </c>
    </row>
    <row r="246" spans="1:32" x14ac:dyDescent="0.25">
      <c r="A246" s="39">
        <v>434</v>
      </c>
      <c r="B246" s="39" t="s">
        <v>470</v>
      </c>
      <c r="C246" s="40" t="s">
        <v>3</v>
      </c>
      <c r="D246" s="40" t="s">
        <v>9</v>
      </c>
      <c r="E246" s="39">
        <v>63</v>
      </c>
      <c r="F246" s="39">
        <v>63</v>
      </c>
      <c r="G246" s="39">
        <v>47</v>
      </c>
      <c r="H246" s="39">
        <v>41</v>
      </c>
      <c r="I246" s="39">
        <v>41</v>
      </c>
      <c r="J246" s="39">
        <v>74</v>
      </c>
      <c r="K246" s="39" t="s">
        <v>362</v>
      </c>
      <c r="M246" s="2" t="s">
        <v>574</v>
      </c>
      <c r="N246" s="25">
        <f t="shared" si="34"/>
        <v>7</v>
      </c>
      <c r="O246" s="25">
        <f t="shared" si="35"/>
        <v>5</v>
      </c>
      <c r="P246" s="25">
        <f t="shared" si="36"/>
        <v>7</v>
      </c>
      <c r="Q246" s="25">
        <f t="shared" si="37"/>
        <v>5</v>
      </c>
      <c r="R246" s="25">
        <f t="shared" si="38"/>
        <v>12</v>
      </c>
      <c r="S246" s="1" t="str">
        <f>VLOOKUP(AA246,moves!A:B,2,FALSE)</f>
        <v>poison</v>
      </c>
      <c r="Y246" t="s">
        <v>188</v>
      </c>
      <c r="Z246" s="1" t="s">
        <v>576</v>
      </c>
      <c r="AA246" t="str">
        <f t="shared" si="46"/>
        <v>Toxic</v>
      </c>
      <c r="AB246" s="6">
        <v>0</v>
      </c>
      <c r="AC246" s="6">
        <v>0</v>
      </c>
      <c r="AD246" t="s">
        <v>583</v>
      </c>
      <c r="AE246" t="s">
        <v>471</v>
      </c>
      <c r="AF246">
        <v>1</v>
      </c>
    </row>
    <row r="247" spans="1:32" x14ac:dyDescent="0.25">
      <c r="A247" s="39">
        <v>198</v>
      </c>
      <c r="B247" s="39" t="s">
        <v>84</v>
      </c>
      <c r="C247" s="40" t="s">
        <v>9</v>
      </c>
      <c r="D247" s="40" t="s">
        <v>5</v>
      </c>
      <c r="E247" s="39">
        <v>60</v>
      </c>
      <c r="F247" s="39">
        <v>85</v>
      </c>
      <c r="G247" s="39">
        <v>42</v>
      </c>
      <c r="H247" s="39">
        <v>85</v>
      </c>
      <c r="I247" s="39">
        <v>42</v>
      </c>
      <c r="J247" s="39">
        <v>91</v>
      </c>
      <c r="K247" s="39" t="s">
        <v>356</v>
      </c>
      <c r="M247" s="2" t="s">
        <v>574</v>
      </c>
      <c r="N247" s="25">
        <f t="shared" si="34"/>
        <v>9</v>
      </c>
      <c r="O247" s="25">
        <f t="shared" si="35"/>
        <v>5</v>
      </c>
      <c r="P247" s="25">
        <f t="shared" si="36"/>
        <v>9</v>
      </c>
      <c r="Q247" s="25">
        <f t="shared" si="37"/>
        <v>5</v>
      </c>
      <c r="R247" s="25">
        <f t="shared" si="38"/>
        <v>14</v>
      </c>
      <c r="S247" s="1" t="str">
        <f>VLOOKUP(AA247,moves!A:B,2,FALSE)</f>
        <v>flying</v>
      </c>
      <c r="Y247" t="str">
        <f t="shared" ref="Y247:Y267" si="47">B247</f>
        <v>Murkrow</v>
      </c>
      <c r="Z247" s="1" t="s">
        <v>576</v>
      </c>
      <c r="AA247" t="str">
        <f t="shared" si="46"/>
        <v>Wing Attack</v>
      </c>
      <c r="AB247" s="6">
        <v>0</v>
      </c>
      <c r="AC247" s="6">
        <v>0</v>
      </c>
      <c r="AD247" t="s">
        <v>583</v>
      </c>
      <c r="AE247" t="s">
        <v>471</v>
      </c>
      <c r="AF247">
        <v>1</v>
      </c>
    </row>
    <row r="248" spans="1:32" x14ac:dyDescent="0.25">
      <c r="A248" s="39">
        <v>451</v>
      </c>
      <c r="B248" s="39" t="s">
        <v>205</v>
      </c>
      <c r="C248" s="40" t="s">
        <v>3</v>
      </c>
      <c r="D248" s="40" t="s">
        <v>7</v>
      </c>
      <c r="E248" s="39">
        <v>40</v>
      </c>
      <c r="F248" s="39">
        <v>50</v>
      </c>
      <c r="G248" s="39">
        <v>90</v>
      </c>
      <c r="H248" s="39">
        <v>30</v>
      </c>
      <c r="I248" s="39">
        <v>55</v>
      </c>
      <c r="J248" s="39">
        <v>65</v>
      </c>
      <c r="K248" s="39" t="s">
        <v>383</v>
      </c>
      <c r="M248" s="2" t="s">
        <v>574</v>
      </c>
      <c r="N248" s="25">
        <f t="shared" si="34"/>
        <v>5</v>
      </c>
      <c r="O248" s="25">
        <f t="shared" si="35"/>
        <v>6</v>
      </c>
      <c r="P248" s="25">
        <f t="shared" si="36"/>
        <v>5</v>
      </c>
      <c r="Q248" s="25">
        <f t="shared" si="37"/>
        <v>6</v>
      </c>
      <c r="R248" s="25">
        <f t="shared" si="38"/>
        <v>11</v>
      </c>
      <c r="S248" s="1" t="str">
        <f>VLOOKUP(AA248,moves!A:B,2,FALSE)</f>
        <v>dark</v>
      </c>
      <c r="Y248" t="str">
        <f t="shared" si="47"/>
        <v>Skorupi</v>
      </c>
      <c r="Z248" s="1" t="s">
        <v>576</v>
      </c>
      <c r="AA248" t="str">
        <f t="shared" si="46"/>
        <v>Bite</v>
      </c>
      <c r="AB248" s="6">
        <v>0</v>
      </c>
      <c r="AC248" s="6">
        <v>0</v>
      </c>
      <c r="AD248" t="s">
        <v>583</v>
      </c>
      <c r="AE248" t="s">
        <v>472</v>
      </c>
      <c r="AF248">
        <v>1</v>
      </c>
    </row>
    <row r="249" spans="1:32" x14ac:dyDescent="0.25">
      <c r="A249" s="39">
        <v>228</v>
      </c>
      <c r="B249" s="39" t="s">
        <v>99</v>
      </c>
      <c r="C249" s="40" t="s">
        <v>9</v>
      </c>
      <c r="D249" s="40" t="s">
        <v>4</v>
      </c>
      <c r="E249" s="39">
        <v>45</v>
      </c>
      <c r="F249" s="39">
        <v>60</v>
      </c>
      <c r="G249" s="39">
        <v>30</v>
      </c>
      <c r="H249" s="39">
        <v>80</v>
      </c>
      <c r="I249" s="39">
        <v>50</v>
      </c>
      <c r="J249" s="39">
        <v>65</v>
      </c>
      <c r="K249" s="39" t="s">
        <v>430</v>
      </c>
      <c r="M249" s="2" t="s">
        <v>574</v>
      </c>
      <c r="N249" s="25">
        <f t="shared" si="34"/>
        <v>7</v>
      </c>
      <c r="O249" s="25">
        <f t="shared" si="35"/>
        <v>4</v>
      </c>
      <c r="P249" s="25">
        <f t="shared" si="36"/>
        <v>7</v>
      </c>
      <c r="Q249" s="25">
        <f t="shared" si="37"/>
        <v>4</v>
      </c>
      <c r="R249" s="25">
        <f t="shared" si="38"/>
        <v>11</v>
      </c>
      <c r="S249" s="1" t="str">
        <f>VLOOKUP(AA249,moves!A:B,2,FALSE)</f>
        <v>fire</v>
      </c>
      <c r="Y249" t="str">
        <f t="shared" si="47"/>
        <v>Houndour</v>
      </c>
      <c r="Z249" s="1" t="s">
        <v>576</v>
      </c>
      <c r="AA249" t="str">
        <f t="shared" si="46"/>
        <v>Fire Spin</v>
      </c>
      <c r="AB249" s="6">
        <v>0</v>
      </c>
      <c r="AC249" s="6">
        <v>0</v>
      </c>
      <c r="AD249" t="s">
        <v>583</v>
      </c>
      <c r="AE249" t="s">
        <v>472</v>
      </c>
      <c r="AF249">
        <v>1</v>
      </c>
    </row>
    <row r="250" spans="1:32" x14ac:dyDescent="0.25">
      <c r="A250" s="42">
        <v>169</v>
      </c>
      <c r="B250" s="42" t="s">
        <v>70</v>
      </c>
      <c r="C250" s="42" t="s">
        <v>3</v>
      </c>
      <c r="D250" s="42" t="s">
        <v>5</v>
      </c>
      <c r="E250" s="42">
        <v>85</v>
      </c>
      <c r="F250" s="42">
        <v>90</v>
      </c>
      <c r="G250" s="42">
        <v>80</v>
      </c>
      <c r="H250" s="42">
        <v>70</v>
      </c>
      <c r="I250" s="42">
        <v>80</v>
      </c>
      <c r="J250" s="42">
        <v>130</v>
      </c>
      <c r="K250" s="42" t="s">
        <v>254</v>
      </c>
      <c r="M250" s="2" t="s">
        <v>574</v>
      </c>
      <c r="N250" s="25">
        <f t="shared" si="34"/>
        <v>10</v>
      </c>
      <c r="O250" s="25">
        <f t="shared" si="35"/>
        <v>8</v>
      </c>
      <c r="P250" s="25">
        <f t="shared" si="36"/>
        <v>10</v>
      </c>
      <c r="Q250" s="25">
        <f t="shared" ref="Q250:Q256" si="48">O250</f>
        <v>8</v>
      </c>
      <c r="R250" s="25">
        <f t="shared" si="38"/>
        <v>18</v>
      </c>
      <c r="S250" s="1" t="str">
        <f>VLOOKUP(AA250,moves!A:B,2,FALSE)</f>
        <v>poison</v>
      </c>
      <c r="Y250" t="str">
        <f t="shared" si="47"/>
        <v>Crobat</v>
      </c>
      <c r="Z250" s="1" t="s">
        <v>577</v>
      </c>
      <c r="AA250" t="str">
        <f t="shared" si="46"/>
        <v>Cross Poison</v>
      </c>
      <c r="AB250" s="6">
        <v>0</v>
      </c>
      <c r="AC250" s="6">
        <v>0</v>
      </c>
      <c r="AD250" t="s">
        <v>584</v>
      </c>
      <c r="AE250" t="s">
        <v>478</v>
      </c>
      <c r="AF250" s="6">
        <v>1</v>
      </c>
    </row>
    <row r="251" spans="1:32" x14ac:dyDescent="0.25">
      <c r="A251" s="32">
        <v>465</v>
      </c>
      <c r="B251" s="32" t="s">
        <v>219</v>
      </c>
      <c r="C251" s="33" t="s">
        <v>2</v>
      </c>
      <c r="D251" s="33"/>
      <c r="E251" s="32">
        <v>100</v>
      </c>
      <c r="F251" s="32">
        <v>100</v>
      </c>
      <c r="G251" s="32">
        <v>125</v>
      </c>
      <c r="H251" s="32">
        <v>110</v>
      </c>
      <c r="I251" s="32">
        <v>50</v>
      </c>
      <c r="J251" s="32">
        <v>50</v>
      </c>
      <c r="K251" s="32" t="s">
        <v>397</v>
      </c>
      <c r="M251" s="2" t="s">
        <v>574</v>
      </c>
      <c r="N251" s="25">
        <f t="shared" si="34"/>
        <v>9</v>
      </c>
      <c r="O251" s="25">
        <f t="shared" si="35"/>
        <v>9</v>
      </c>
      <c r="P251" s="25">
        <f t="shared" si="36"/>
        <v>9</v>
      </c>
      <c r="Q251" s="25">
        <f t="shared" si="48"/>
        <v>9</v>
      </c>
      <c r="R251" s="25">
        <f t="shared" si="38"/>
        <v>18</v>
      </c>
      <c r="S251" s="1" t="str">
        <f>VLOOKUP(AA251,moves!A:B,2,FALSE)</f>
        <v>grass</v>
      </c>
      <c r="Y251" t="str">
        <f t="shared" si="47"/>
        <v>Tangrowth</v>
      </c>
      <c r="Z251" s="1" t="s">
        <v>577</v>
      </c>
      <c r="AA251" t="str">
        <f t="shared" si="46"/>
        <v>Giga Drain</v>
      </c>
      <c r="AB251" s="6">
        <v>0</v>
      </c>
      <c r="AC251" s="6">
        <v>0</v>
      </c>
      <c r="AD251" t="s">
        <v>584</v>
      </c>
      <c r="AE251" t="s">
        <v>478</v>
      </c>
      <c r="AF251" s="6">
        <v>1</v>
      </c>
    </row>
    <row r="252" spans="1:32" x14ac:dyDescent="0.25">
      <c r="A252" s="32">
        <v>435</v>
      </c>
      <c r="B252" s="32" t="s">
        <v>189</v>
      </c>
      <c r="C252" s="33" t="s">
        <v>3</v>
      </c>
      <c r="D252" s="33" t="s">
        <v>9</v>
      </c>
      <c r="E252" s="32">
        <v>103</v>
      </c>
      <c r="F252" s="32">
        <v>93</v>
      </c>
      <c r="G252" s="32">
        <v>67</v>
      </c>
      <c r="H252" s="32">
        <v>71</v>
      </c>
      <c r="I252" s="32">
        <v>61</v>
      </c>
      <c r="J252" s="32">
        <v>84</v>
      </c>
      <c r="K252" s="32" t="s">
        <v>362</v>
      </c>
      <c r="M252" s="2" t="s">
        <v>574</v>
      </c>
      <c r="N252" s="25">
        <f t="shared" si="34"/>
        <v>9</v>
      </c>
      <c r="O252" s="25">
        <f t="shared" si="35"/>
        <v>8</v>
      </c>
      <c r="P252" s="25">
        <f t="shared" si="36"/>
        <v>9</v>
      </c>
      <c r="Q252" s="25">
        <f t="shared" si="48"/>
        <v>8</v>
      </c>
      <c r="R252" s="25">
        <f t="shared" si="38"/>
        <v>17</v>
      </c>
      <c r="S252" s="1" t="str">
        <f>VLOOKUP(AA252,moves!A:B,2,FALSE)</f>
        <v>dark</v>
      </c>
      <c r="Y252" t="str">
        <f t="shared" si="47"/>
        <v>Skuntank</v>
      </c>
      <c r="Z252" s="1" t="s">
        <v>577</v>
      </c>
      <c r="AA252" t="str">
        <f t="shared" si="46"/>
        <v>Crunch</v>
      </c>
      <c r="AB252" s="6">
        <v>0</v>
      </c>
      <c r="AC252" s="6">
        <v>0</v>
      </c>
      <c r="AD252" t="s">
        <v>584</v>
      </c>
      <c r="AE252" t="s">
        <v>478</v>
      </c>
      <c r="AF252">
        <v>1</v>
      </c>
    </row>
    <row r="253" spans="1:32" x14ac:dyDescent="0.25">
      <c r="A253" s="30">
        <v>480</v>
      </c>
      <c r="B253" s="30" t="s">
        <v>233</v>
      </c>
      <c r="C253" s="31" t="s">
        <v>26</v>
      </c>
      <c r="D253" s="31" t="s">
        <v>14</v>
      </c>
      <c r="E253" s="30">
        <v>75</v>
      </c>
      <c r="F253" s="30">
        <v>75</v>
      </c>
      <c r="G253" s="30">
        <v>130</v>
      </c>
      <c r="H253" s="30">
        <v>75</v>
      </c>
      <c r="I253" s="30">
        <v>130</v>
      </c>
      <c r="J253" s="30">
        <v>95</v>
      </c>
      <c r="K253" s="30" t="s">
        <v>664</v>
      </c>
      <c r="M253" s="2" t="s">
        <v>574</v>
      </c>
      <c r="N253" s="25">
        <f t="shared" si="34"/>
        <v>8</v>
      </c>
      <c r="O253" s="25">
        <f t="shared" si="35"/>
        <v>11</v>
      </c>
      <c r="P253" s="25">
        <f t="shared" si="36"/>
        <v>8</v>
      </c>
      <c r="Q253" s="25">
        <f t="shared" si="48"/>
        <v>11</v>
      </c>
      <c r="R253" s="25">
        <f t="shared" si="38"/>
        <v>19</v>
      </c>
      <c r="S253" s="1" t="str">
        <f>VLOOKUP(AA253,moves!A:B,2,FALSE)</f>
        <v>ice</v>
      </c>
      <c r="T253" s="2"/>
      <c r="U253" s="2"/>
      <c r="V253" s="2"/>
      <c r="Y253" t="str">
        <f t="shared" si="47"/>
        <v>Uxie</v>
      </c>
      <c r="Z253" s="1" t="s">
        <v>577</v>
      </c>
      <c r="AA253" t="s">
        <v>476</v>
      </c>
      <c r="AB253" s="6">
        <v>0</v>
      </c>
      <c r="AC253" s="6">
        <v>1</v>
      </c>
      <c r="AD253" t="s">
        <v>584</v>
      </c>
      <c r="AE253" t="s">
        <v>478</v>
      </c>
      <c r="AF253">
        <v>1</v>
      </c>
    </row>
    <row r="254" spans="1:32" x14ac:dyDescent="0.25">
      <c r="A254" s="28">
        <v>437</v>
      </c>
      <c r="B254" s="28" t="s">
        <v>191</v>
      </c>
      <c r="C254" s="29" t="s">
        <v>39</v>
      </c>
      <c r="D254" s="29" t="s">
        <v>26</v>
      </c>
      <c r="E254" s="28">
        <v>67</v>
      </c>
      <c r="F254" s="28">
        <v>89</v>
      </c>
      <c r="G254" s="28">
        <v>116</v>
      </c>
      <c r="H254" s="28">
        <v>79</v>
      </c>
      <c r="I254" s="28">
        <v>116</v>
      </c>
      <c r="J254" s="28">
        <v>33</v>
      </c>
      <c r="K254" s="28" t="s">
        <v>364</v>
      </c>
      <c r="M254" s="2" t="s">
        <v>574</v>
      </c>
      <c r="N254" s="25">
        <f t="shared" ref="N254:N255" si="49">ROUND((0.4*J254 + 0.5*MAX(F254,H254) + 0.1*MIN(F254,H254)) / 10, 0)</f>
        <v>7</v>
      </c>
      <c r="O254" s="25">
        <f t="shared" ref="O254:O255" si="50">ROUND((0.4*E254 + 0.3*G254 + 0.3*I254) / 10, 0)</f>
        <v>10</v>
      </c>
      <c r="P254" s="25">
        <f t="shared" si="36"/>
        <v>7</v>
      </c>
      <c r="Q254" s="25">
        <f t="shared" si="48"/>
        <v>10</v>
      </c>
      <c r="R254" s="25">
        <f t="shared" si="38"/>
        <v>17</v>
      </c>
      <c r="S254" s="1" t="str">
        <f>VLOOKUP(AA254,moves!A:B,2,FALSE)</f>
        <v>steel</v>
      </c>
      <c r="Y254" t="str">
        <f t="shared" si="47"/>
        <v>Bronzong</v>
      </c>
      <c r="Z254" s="1" t="s">
        <v>578</v>
      </c>
      <c r="AA254" t="str">
        <f>VLOOKUP(Y254,$Y$2:$AA$241,3,FALSE)</f>
        <v>Heavy Slam</v>
      </c>
      <c r="AB254" s="6">
        <v>0</v>
      </c>
      <c r="AC254" s="6">
        <v>0</v>
      </c>
      <c r="AD254" t="s">
        <v>584</v>
      </c>
      <c r="AE254" t="s">
        <v>479</v>
      </c>
      <c r="AF254" s="6">
        <v>1</v>
      </c>
    </row>
    <row r="255" spans="1:32" x14ac:dyDescent="0.25">
      <c r="A255" s="28">
        <v>466</v>
      </c>
      <c r="B255" s="28" t="s">
        <v>220</v>
      </c>
      <c r="C255" s="29" t="s">
        <v>11</v>
      </c>
      <c r="D255" s="29"/>
      <c r="E255" s="28">
        <v>75</v>
      </c>
      <c r="F255" s="28">
        <v>123</v>
      </c>
      <c r="G255" s="28">
        <v>67</v>
      </c>
      <c r="H255" s="28">
        <v>95</v>
      </c>
      <c r="I255" s="28">
        <v>85</v>
      </c>
      <c r="J255" s="28">
        <v>95</v>
      </c>
      <c r="K255" s="28" t="s">
        <v>399</v>
      </c>
      <c r="M255" s="2" t="s">
        <v>574</v>
      </c>
      <c r="N255" s="25">
        <f t="shared" si="49"/>
        <v>11</v>
      </c>
      <c r="O255" s="25">
        <f t="shared" si="50"/>
        <v>8</v>
      </c>
      <c r="P255" s="25">
        <f t="shared" si="36"/>
        <v>11</v>
      </c>
      <c r="Q255" s="25">
        <f t="shared" si="48"/>
        <v>8</v>
      </c>
      <c r="R255" s="25">
        <f t="shared" si="38"/>
        <v>19</v>
      </c>
      <c r="S255" s="1" t="str">
        <f>VLOOKUP(AA255,moves!A:B,2,FALSE)</f>
        <v>electric</v>
      </c>
      <c r="T255" s="2"/>
      <c r="U255" s="2"/>
      <c r="V255" s="2"/>
      <c r="Y255" t="str">
        <f t="shared" si="47"/>
        <v>Electivire</v>
      </c>
      <c r="Z255" s="1" t="s">
        <v>578</v>
      </c>
      <c r="AA255" t="str">
        <f>VLOOKUP(Y255,$Y$2:$AA$241,3,FALSE)</f>
        <v>Thunder</v>
      </c>
      <c r="AB255" s="6">
        <v>0</v>
      </c>
      <c r="AC255" s="6">
        <v>0</v>
      </c>
      <c r="AD255" t="s">
        <v>584</v>
      </c>
      <c r="AE255" t="s">
        <v>479</v>
      </c>
      <c r="AF255" s="6">
        <v>1</v>
      </c>
    </row>
    <row r="256" spans="1:32" x14ac:dyDescent="0.25">
      <c r="A256" s="28">
        <v>432</v>
      </c>
      <c r="B256" s="28" t="s">
        <v>186</v>
      </c>
      <c r="C256" s="29" t="s">
        <v>8</v>
      </c>
      <c r="D256" s="29"/>
      <c r="E256" s="28">
        <v>71</v>
      </c>
      <c r="F256" s="28">
        <v>82</v>
      </c>
      <c r="G256" s="28">
        <v>64</v>
      </c>
      <c r="H256" s="28">
        <v>64</v>
      </c>
      <c r="I256" s="28">
        <v>59</v>
      </c>
      <c r="J256" s="28">
        <v>112</v>
      </c>
      <c r="K256" s="28" t="s">
        <v>359</v>
      </c>
      <c r="M256" s="2" t="s">
        <v>574</v>
      </c>
      <c r="N256" s="25">
        <f t="shared" si="34"/>
        <v>9</v>
      </c>
      <c r="O256" s="25">
        <f t="shared" si="35"/>
        <v>7</v>
      </c>
      <c r="P256" s="25">
        <f t="shared" si="36"/>
        <v>9</v>
      </c>
      <c r="Q256" s="25">
        <f t="shared" si="48"/>
        <v>7</v>
      </c>
      <c r="R256" s="25">
        <f t="shared" si="38"/>
        <v>16</v>
      </c>
      <c r="S256" s="1" t="str">
        <f>VLOOKUP(AA256,moves!A:B,2,FALSE)</f>
        <v>normal</v>
      </c>
      <c r="T256" s="2"/>
      <c r="U256" s="2"/>
      <c r="V256" s="2"/>
      <c r="Y256" t="str">
        <f t="shared" si="47"/>
        <v>Purugly</v>
      </c>
      <c r="Z256" s="1" t="s">
        <v>578</v>
      </c>
      <c r="AA256" t="str">
        <f>VLOOKUP(Y256,$Y$2:$AA$241,3,FALSE)</f>
        <v>Slash</v>
      </c>
      <c r="AB256" s="6">
        <v>0</v>
      </c>
      <c r="AC256" s="6">
        <v>0</v>
      </c>
      <c r="AD256" t="s">
        <v>584</v>
      </c>
      <c r="AE256" t="s">
        <v>479</v>
      </c>
      <c r="AF256">
        <v>1</v>
      </c>
    </row>
    <row r="257" spans="1:32" x14ac:dyDescent="0.25">
      <c r="A257" s="28">
        <v>481</v>
      </c>
      <c r="B257" s="28" t="s">
        <v>234</v>
      </c>
      <c r="C257" s="29" t="s">
        <v>26</v>
      </c>
      <c r="D257" s="29" t="s">
        <v>11</v>
      </c>
      <c r="E257" s="28">
        <v>80</v>
      </c>
      <c r="F257" s="28">
        <v>105</v>
      </c>
      <c r="G257" s="28">
        <v>105</v>
      </c>
      <c r="H257" s="28">
        <v>105</v>
      </c>
      <c r="I257" s="28">
        <v>105</v>
      </c>
      <c r="J257" s="28">
        <v>80</v>
      </c>
      <c r="K257" s="28" t="s">
        <v>420</v>
      </c>
      <c r="M257" s="2" t="s">
        <v>574</v>
      </c>
      <c r="N257" s="25">
        <f t="shared" si="34"/>
        <v>10</v>
      </c>
      <c r="O257" s="25">
        <f t="shared" si="35"/>
        <v>10</v>
      </c>
      <c r="P257" s="25">
        <f>N257</f>
        <v>10</v>
      </c>
      <c r="Q257" s="25">
        <f>O257-1</f>
        <v>9</v>
      </c>
      <c r="R257" s="25">
        <f t="shared" si="38"/>
        <v>19</v>
      </c>
      <c r="S257" s="1" t="str">
        <f>VLOOKUP(AA257,moves!A:B,2,FALSE)</f>
        <v>electric</v>
      </c>
      <c r="T257" s="2"/>
      <c r="U257" s="2"/>
      <c r="V257" s="2"/>
      <c r="Y257" t="str">
        <f t="shared" si="47"/>
        <v>Mesprit</v>
      </c>
      <c r="Z257" s="1" t="s">
        <v>578</v>
      </c>
      <c r="AA257" t="s">
        <v>604</v>
      </c>
      <c r="AB257" s="6">
        <v>0</v>
      </c>
      <c r="AC257" s="6">
        <v>1</v>
      </c>
      <c r="AD257" t="s">
        <v>584</v>
      </c>
      <c r="AE257" t="s">
        <v>479</v>
      </c>
      <c r="AF257">
        <v>1</v>
      </c>
    </row>
    <row r="258" spans="1:32" x14ac:dyDescent="0.25">
      <c r="A258" s="35">
        <v>65</v>
      </c>
      <c r="B258" s="35" t="s">
        <v>28</v>
      </c>
      <c r="C258" s="35" t="s">
        <v>26</v>
      </c>
      <c r="D258" s="35"/>
      <c r="E258" s="35">
        <v>55</v>
      </c>
      <c r="F258" s="35">
        <v>50</v>
      </c>
      <c r="G258" s="35">
        <v>45</v>
      </c>
      <c r="H258" s="35">
        <v>135</v>
      </c>
      <c r="I258" s="35">
        <v>95</v>
      </c>
      <c r="J258" s="35">
        <v>120</v>
      </c>
      <c r="K258" s="35" t="s">
        <v>258</v>
      </c>
      <c r="M258" s="2" t="s">
        <v>574</v>
      </c>
      <c r="N258" s="25">
        <f t="shared" si="34"/>
        <v>12</v>
      </c>
      <c r="O258" s="25">
        <f t="shared" si="35"/>
        <v>6</v>
      </c>
      <c r="P258" s="25">
        <f t="shared" ref="P258" si="51">N258</f>
        <v>12</v>
      </c>
      <c r="Q258" s="25">
        <f>O258</f>
        <v>6</v>
      </c>
      <c r="R258" s="25">
        <f t="shared" si="38"/>
        <v>18</v>
      </c>
      <c r="S258" s="1" t="str">
        <f>VLOOKUP(AA258,moves!A:B,2,FALSE)</f>
        <v>psychic</v>
      </c>
      <c r="Y258" t="str">
        <f t="shared" si="47"/>
        <v>Alakazam</v>
      </c>
      <c r="Z258" s="1" t="s">
        <v>579</v>
      </c>
      <c r="AA258" t="str">
        <f t="shared" ref="AA258" si="52">VLOOKUP(Y258,$Y$2:$AA$241,3,FALSE)</f>
        <v>Psychic</v>
      </c>
      <c r="AB258" s="6">
        <v>0</v>
      </c>
      <c r="AC258" s="6">
        <v>0</v>
      </c>
      <c r="AD258" t="s">
        <v>584</v>
      </c>
      <c r="AE258" t="s">
        <v>480</v>
      </c>
      <c r="AF258" s="6">
        <v>1</v>
      </c>
    </row>
    <row r="259" spans="1:32" x14ac:dyDescent="0.25">
      <c r="A259" s="34">
        <v>467</v>
      </c>
      <c r="B259" s="26" t="s">
        <v>221</v>
      </c>
      <c r="C259" s="27" t="s">
        <v>4</v>
      </c>
      <c r="D259" s="27"/>
      <c r="E259" s="26">
        <v>75</v>
      </c>
      <c r="F259" s="26">
        <v>95</v>
      </c>
      <c r="G259" s="26">
        <v>67</v>
      </c>
      <c r="H259" s="26">
        <v>125</v>
      </c>
      <c r="I259" s="26">
        <v>95</v>
      </c>
      <c r="J259" s="26">
        <v>83</v>
      </c>
      <c r="K259" s="26" t="s">
        <v>402</v>
      </c>
      <c r="M259" s="2" t="s">
        <v>574</v>
      </c>
      <c r="N259" s="25">
        <f t="shared" si="34"/>
        <v>11</v>
      </c>
      <c r="O259" s="25">
        <f t="shared" si="35"/>
        <v>8</v>
      </c>
      <c r="P259" s="25">
        <f t="shared" si="36"/>
        <v>11</v>
      </c>
      <c r="Q259" s="25">
        <f>O259</f>
        <v>8</v>
      </c>
      <c r="R259" s="25">
        <f t="shared" si="38"/>
        <v>19</v>
      </c>
      <c r="S259" s="1" t="str">
        <f>VLOOKUP(AA259,moves!A:B,2,FALSE)</f>
        <v>fire</v>
      </c>
      <c r="T259" s="2"/>
      <c r="U259" s="2"/>
      <c r="V259" s="2"/>
      <c r="Y259" t="str">
        <f t="shared" si="47"/>
        <v>Magmortar</v>
      </c>
      <c r="Z259" s="1" t="s">
        <v>579</v>
      </c>
      <c r="AA259" t="str">
        <f>VLOOKUP(Y259,$Y$2:$AA$241,3,FALSE)</f>
        <v>Fire Blast</v>
      </c>
      <c r="AB259" s="6">
        <v>0</v>
      </c>
      <c r="AC259" s="6">
        <v>0</v>
      </c>
      <c r="AD259" t="s">
        <v>584</v>
      </c>
      <c r="AE259" t="s">
        <v>480</v>
      </c>
      <c r="AF259">
        <v>1</v>
      </c>
    </row>
    <row r="260" spans="1:32" x14ac:dyDescent="0.25">
      <c r="A260" s="26">
        <v>454</v>
      </c>
      <c r="B260" s="26" t="s">
        <v>208</v>
      </c>
      <c r="C260" s="27" t="s">
        <v>3</v>
      </c>
      <c r="D260" s="27" t="s">
        <v>22</v>
      </c>
      <c r="E260" s="26">
        <v>83</v>
      </c>
      <c r="F260" s="26">
        <v>106</v>
      </c>
      <c r="G260" s="26">
        <v>65</v>
      </c>
      <c r="H260" s="26">
        <v>86</v>
      </c>
      <c r="I260" s="26">
        <v>65</v>
      </c>
      <c r="J260" s="26">
        <v>85</v>
      </c>
      <c r="K260" s="26" t="s">
        <v>385</v>
      </c>
      <c r="M260" s="2" t="s">
        <v>574</v>
      </c>
      <c r="N260" s="25">
        <f t="shared" si="34"/>
        <v>10</v>
      </c>
      <c r="O260" s="25">
        <f t="shared" si="35"/>
        <v>7</v>
      </c>
      <c r="P260" s="25">
        <f t="shared" si="36"/>
        <v>10</v>
      </c>
      <c r="Q260" s="25">
        <f>O260</f>
        <v>7</v>
      </c>
      <c r="R260" s="25">
        <f t="shared" si="38"/>
        <v>17</v>
      </c>
      <c r="S260" s="1" t="str">
        <f>VLOOKUP(AA260,moves!A:B,2,FALSE)</f>
        <v>poison</v>
      </c>
      <c r="T260" s="2"/>
      <c r="U260" s="2"/>
      <c r="V260" s="2"/>
      <c r="Y260" t="str">
        <f t="shared" si="47"/>
        <v>Toxicroak</v>
      </c>
      <c r="Z260" s="1" t="s">
        <v>579</v>
      </c>
      <c r="AA260" t="str">
        <f>VLOOKUP(Y260,$Y$2:$AA$241,3,FALSE)</f>
        <v>Sludge Bomb</v>
      </c>
      <c r="AB260" s="6">
        <v>0</v>
      </c>
      <c r="AC260" s="6">
        <v>0</v>
      </c>
      <c r="AD260" t="s">
        <v>584</v>
      </c>
      <c r="AE260" t="s">
        <v>480</v>
      </c>
      <c r="AF260">
        <v>1</v>
      </c>
    </row>
    <row r="261" spans="1:32" x14ac:dyDescent="0.25">
      <c r="A261" s="26">
        <v>482</v>
      </c>
      <c r="B261" s="26" t="s">
        <v>235</v>
      </c>
      <c r="C261" s="27" t="s">
        <v>26</v>
      </c>
      <c r="D261" s="27" t="s">
        <v>4</v>
      </c>
      <c r="E261" s="26">
        <v>75</v>
      </c>
      <c r="F261" s="26">
        <v>125</v>
      </c>
      <c r="G261" s="26">
        <v>70</v>
      </c>
      <c r="H261" s="26">
        <v>125</v>
      </c>
      <c r="I261" s="26">
        <v>70</v>
      </c>
      <c r="J261" s="26">
        <v>115</v>
      </c>
      <c r="K261" s="26" t="s">
        <v>665</v>
      </c>
      <c r="M261" s="2" t="s">
        <v>574</v>
      </c>
      <c r="N261" s="25">
        <f t="shared" si="34"/>
        <v>12</v>
      </c>
      <c r="O261" s="25">
        <f t="shared" si="35"/>
        <v>7</v>
      </c>
      <c r="P261" s="25">
        <f t="shared" si="36"/>
        <v>12</v>
      </c>
      <c r="Q261" s="25">
        <f>O261</f>
        <v>7</v>
      </c>
      <c r="R261" s="25">
        <f t="shared" si="38"/>
        <v>19</v>
      </c>
      <c r="S261" s="1" t="str">
        <f>VLOOKUP(AA261,moves!A:B,2,FALSE)</f>
        <v>fire</v>
      </c>
      <c r="T261" s="2"/>
      <c r="U261" s="2"/>
      <c r="V261" s="2"/>
      <c r="Y261" t="str">
        <f t="shared" si="47"/>
        <v>Azelf</v>
      </c>
      <c r="Z261" s="1" t="s">
        <v>579</v>
      </c>
      <c r="AA261" t="s">
        <v>477</v>
      </c>
      <c r="AB261" s="6">
        <v>0</v>
      </c>
      <c r="AC261" s="6">
        <v>1</v>
      </c>
      <c r="AD261" t="s">
        <v>584</v>
      </c>
      <c r="AE261" t="s">
        <v>480</v>
      </c>
      <c r="AF261">
        <v>1</v>
      </c>
    </row>
    <row r="262" spans="1:32" x14ac:dyDescent="0.25">
      <c r="A262" s="36">
        <v>229</v>
      </c>
      <c r="B262" s="36" t="s">
        <v>100</v>
      </c>
      <c r="C262" s="37" t="s">
        <v>9</v>
      </c>
      <c r="D262" s="37" t="s">
        <v>4</v>
      </c>
      <c r="E262" s="36">
        <v>75</v>
      </c>
      <c r="F262" s="36">
        <v>90</v>
      </c>
      <c r="G262" s="36">
        <v>50</v>
      </c>
      <c r="H262" s="36">
        <v>110</v>
      </c>
      <c r="I262" s="36">
        <v>80</v>
      </c>
      <c r="J262" s="36">
        <v>95</v>
      </c>
      <c r="K262" s="36" t="s">
        <v>430</v>
      </c>
      <c r="M262" s="2" t="s">
        <v>574</v>
      </c>
      <c r="N262" s="25">
        <f t="shared" si="34"/>
        <v>10</v>
      </c>
      <c r="O262" s="25">
        <f t="shared" si="35"/>
        <v>7</v>
      </c>
      <c r="P262" s="25">
        <f t="shared" si="36"/>
        <v>10</v>
      </c>
      <c r="Q262" s="25">
        <f>O262</f>
        <v>7</v>
      </c>
      <c r="R262" s="25">
        <f t="shared" si="38"/>
        <v>17</v>
      </c>
      <c r="S262" s="1" t="str">
        <f>VLOOKUP(AA262,moves!A:B,2,FALSE)</f>
        <v>dark</v>
      </c>
      <c r="T262" s="2"/>
      <c r="U262" s="2"/>
      <c r="V262" s="2"/>
      <c r="Y262" t="str">
        <f t="shared" si="47"/>
        <v>Houndoom</v>
      </c>
      <c r="Z262" s="1" t="s">
        <v>627</v>
      </c>
      <c r="AA262" t="str">
        <f>VLOOKUP(Y262,$Y$2:$AA$241,3,FALSE)</f>
        <v>Crunch</v>
      </c>
      <c r="AB262" s="6">
        <v>0</v>
      </c>
      <c r="AC262" s="6">
        <v>0</v>
      </c>
      <c r="AD262" t="s">
        <v>585</v>
      </c>
      <c r="AE262" t="s">
        <v>481</v>
      </c>
      <c r="AF262">
        <v>1</v>
      </c>
    </row>
    <row r="263" spans="1:32" x14ac:dyDescent="0.25">
      <c r="A263" s="36">
        <v>430</v>
      </c>
      <c r="B263" s="36" t="s">
        <v>184</v>
      </c>
      <c r="C263" s="37" t="s">
        <v>9</v>
      </c>
      <c r="D263" s="37" t="s">
        <v>5</v>
      </c>
      <c r="E263" s="36">
        <v>100</v>
      </c>
      <c r="F263" s="36">
        <v>125</v>
      </c>
      <c r="G263" s="36">
        <v>52</v>
      </c>
      <c r="H263" s="36">
        <v>105</v>
      </c>
      <c r="I263" s="36">
        <v>52</v>
      </c>
      <c r="J263" s="36">
        <v>71</v>
      </c>
      <c r="K263" s="36" t="s">
        <v>357</v>
      </c>
      <c r="M263" s="2" t="s">
        <v>574</v>
      </c>
      <c r="N263" s="25">
        <f t="shared" si="34"/>
        <v>10</v>
      </c>
      <c r="O263" s="25">
        <f t="shared" si="35"/>
        <v>7</v>
      </c>
      <c r="P263" s="25">
        <f t="shared" si="36"/>
        <v>10</v>
      </c>
      <c r="Q263" s="50">
        <f t="shared" ref="Q263:Q266" si="53">O263</f>
        <v>7</v>
      </c>
      <c r="R263" s="25">
        <f t="shared" si="38"/>
        <v>17</v>
      </c>
      <c r="S263" s="1" t="str">
        <f>VLOOKUP(AA263,moves!A:B,2,FALSE)</f>
        <v>dark</v>
      </c>
      <c r="T263" s="2"/>
      <c r="U263" s="2"/>
      <c r="V263" s="2"/>
      <c r="Y263" t="str">
        <f t="shared" si="47"/>
        <v>Honchkrow</v>
      </c>
      <c r="Z263" s="1" t="s">
        <v>627</v>
      </c>
      <c r="AA263" t="str">
        <f>VLOOKUP(Y263,$Y$2:$AA$241,3,FALSE)</f>
        <v>Night Slash</v>
      </c>
      <c r="AB263" s="6">
        <v>0</v>
      </c>
      <c r="AC263" s="6">
        <v>0</v>
      </c>
      <c r="AD263" t="s">
        <v>585</v>
      </c>
      <c r="AE263" t="s">
        <v>481</v>
      </c>
      <c r="AF263">
        <v>1</v>
      </c>
    </row>
    <row r="264" spans="1:32" x14ac:dyDescent="0.25">
      <c r="A264" s="36">
        <v>461</v>
      </c>
      <c r="B264" s="36" t="s">
        <v>215</v>
      </c>
      <c r="C264" s="37" t="s">
        <v>9</v>
      </c>
      <c r="D264" s="37" t="s">
        <v>14</v>
      </c>
      <c r="E264" s="36">
        <v>70</v>
      </c>
      <c r="F264" s="36">
        <v>120</v>
      </c>
      <c r="G264" s="36">
        <v>65</v>
      </c>
      <c r="H264" s="36">
        <v>45</v>
      </c>
      <c r="I264" s="36">
        <v>85</v>
      </c>
      <c r="J264" s="36">
        <v>125</v>
      </c>
      <c r="K264" s="36" t="s">
        <v>391</v>
      </c>
      <c r="L264" s="2"/>
      <c r="M264" s="2" t="s">
        <v>574</v>
      </c>
      <c r="N264" s="25">
        <f t="shared" si="34"/>
        <v>11</v>
      </c>
      <c r="O264" s="25">
        <f t="shared" si="35"/>
        <v>7</v>
      </c>
      <c r="P264" s="25">
        <f t="shared" si="36"/>
        <v>11</v>
      </c>
      <c r="Q264" s="50">
        <f t="shared" si="53"/>
        <v>7</v>
      </c>
      <c r="R264" s="25">
        <f t="shared" si="38"/>
        <v>18</v>
      </c>
      <c r="S264" s="1" t="str">
        <f>VLOOKUP(AA264,moves!A:B,2,FALSE)</f>
        <v>ice</v>
      </c>
      <c r="T264" s="2"/>
      <c r="U264" s="2"/>
      <c r="V264" s="2"/>
      <c r="X264" t="str">
        <f>IF(ISBLANK(V264), "", ROUND(((#REF!*(#REF!-1)/2)-(#REF!*(#REF!-1)/2))/2 - (#REF!-#REF!)/2, 0))</f>
        <v/>
      </c>
      <c r="Y264" t="str">
        <f t="shared" si="47"/>
        <v>Weavile</v>
      </c>
      <c r="Z264" s="1" t="s">
        <v>627</v>
      </c>
      <c r="AA264" t="str">
        <f>VLOOKUP(Y264,$Y$2:$AA$241,3,FALSE)</f>
        <v>Ice Punch</v>
      </c>
      <c r="AB264" s="6">
        <v>0</v>
      </c>
      <c r="AC264" s="6">
        <v>0</v>
      </c>
      <c r="AD264" t="s">
        <v>585</v>
      </c>
      <c r="AE264" t="s">
        <v>481</v>
      </c>
      <c r="AF264">
        <v>1</v>
      </c>
    </row>
    <row r="265" spans="1:32" x14ac:dyDescent="0.25">
      <c r="A265" s="36">
        <v>130</v>
      </c>
      <c r="B265" s="36" t="s">
        <v>57</v>
      </c>
      <c r="C265" s="37" t="s">
        <v>6</v>
      </c>
      <c r="D265" s="37" t="s">
        <v>5</v>
      </c>
      <c r="E265" s="36">
        <v>95</v>
      </c>
      <c r="F265" s="36">
        <v>125</v>
      </c>
      <c r="G265" s="36">
        <v>79</v>
      </c>
      <c r="H265" s="36">
        <v>60</v>
      </c>
      <c r="I265" s="36">
        <v>100</v>
      </c>
      <c r="J265" s="36">
        <v>81</v>
      </c>
      <c r="K265" s="38" t="s">
        <v>433</v>
      </c>
      <c r="M265" s="2" t="s">
        <v>574</v>
      </c>
      <c r="N265" s="25">
        <f t="shared" si="34"/>
        <v>10</v>
      </c>
      <c r="O265" s="25">
        <f t="shared" si="35"/>
        <v>9</v>
      </c>
      <c r="P265" s="25">
        <f t="shared" si="36"/>
        <v>10</v>
      </c>
      <c r="Q265" s="50">
        <f t="shared" si="53"/>
        <v>9</v>
      </c>
      <c r="R265" s="25">
        <f t="shared" si="38"/>
        <v>19</v>
      </c>
      <c r="S265" s="1" t="str">
        <f>VLOOKUP(AA265,moves!A:B,2,FALSE)</f>
        <v>dragon</v>
      </c>
      <c r="T265" s="2"/>
      <c r="U265" s="2"/>
      <c r="V265" s="2"/>
      <c r="Y265" t="str">
        <f t="shared" si="47"/>
        <v>Gyarados</v>
      </c>
      <c r="Z265" s="1" t="s">
        <v>627</v>
      </c>
      <c r="AA265" t="str">
        <f t="shared" ref="AA265" si="54">VLOOKUP(Y265,$Y$2:$AA$241,3,FALSE)</f>
        <v>Outrage</v>
      </c>
      <c r="AB265" s="6">
        <v>0</v>
      </c>
      <c r="AC265" s="6">
        <v>0</v>
      </c>
      <c r="AD265" t="s">
        <v>585</v>
      </c>
      <c r="AE265" t="s">
        <v>481</v>
      </c>
      <c r="AF265">
        <v>1</v>
      </c>
    </row>
    <row r="266" spans="1:32" x14ac:dyDescent="0.25">
      <c r="A266" s="36">
        <v>474</v>
      </c>
      <c r="B266" s="36" t="s">
        <v>462</v>
      </c>
      <c r="C266" s="37" t="s">
        <v>8</v>
      </c>
      <c r="D266" s="37"/>
      <c r="E266" s="36">
        <v>85</v>
      </c>
      <c r="F266" s="36">
        <v>80</v>
      </c>
      <c r="G266" s="36">
        <v>70</v>
      </c>
      <c r="H266" s="36">
        <v>135</v>
      </c>
      <c r="I266" s="36">
        <v>75</v>
      </c>
      <c r="J266" s="36">
        <v>90</v>
      </c>
      <c r="K266" s="36" t="s">
        <v>667</v>
      </c>
      <c r="M266" s="2" t="s">
        <v>574</v>
      </c>
      <c r="N266" s="25">
        <f t="shared" si="34"/>
        <v>11</v>
      </c>
      <c r="O266" s="25">
        <f t="shared" si="35"/>
        <v>8</v>
      </c>
      <c r="P266" s="25">
        <f t="shared" si="36"/>
        <v>11</v>
      </c>
      <c r="Q266" s="50">
        <f t="shared" si="53"/>
        <v>8</v>
      </c>
      <c r="R266" s="25">
        <f t="shared" si="38"/>
        <v>19</v>
      </c>
      <c r="S266" s="1" t="str">
        <f>VLOOKUP(AA266,moves!A:B,2,FALSE)</f>
        <v>normal</v>
      </c>
      <c r="T266" s="2"/>
      <c r="U266" s="2"/>
      <c r="V266" s="2"/>
      <c r="Y266" t="str">
        <f t="shared" si="47"/>
        <v>Porygon-Z</v>
      </c>
      <c r="Z266" s="1" t="s">
        <v>627</v>
      </c>
      <c r="AA266" t="s">
        <v>549</v>
      </c>
      <c r="AB266" s="6">
        <v>0</v>
      </c>
      <c r="AC266" s="6">
        <v>0</v>
      </c>
      <c r="AD266" t="s">
        <v>585</v>
      </c>
      <c r="AE266" t="s">
        <v>481</v>
      </c>
      <c r="AF266">
        <v>1</v>
      </c>
    </row>
    <row r="267" spans="1:32" x14ac:dyDescent="0.25">
      <c r="A267" s="36">
        <v>493</v>
      </c>
      <c r="B267" s="36" t="s">
        <v>246</v>
      </c>
      <c r="C267" s="37" t="s">
        <v>573</v>
      </c>
      <c r="D267" s="37"/>
      <c r="E267" s="36">
        <v>120</v>
      </c>
      <c r="F267" s="36">
        <v>120</v>
      </c>
      <c r="G267" s="36">
        <v>120</v>
      </c>
      <c r="H267" s="36">
        <v>120</v>
      </c>
      <c r="I267" s="36">
        <v>120</v>
      </c>
      <c r="J267" s="36">
        <v>120</v>
      </c>
      <c r="K267" s="36" t="s">
        <v>666</v>
      </c>
      <c r="M267" s="2" t="s">
        <v>574</v>
      </c>
      <c r="N267" s="25">
        <f t="shared" si="34"/>
        <v>12</v>
      </c>
      <c r="O267" s="25">
        <f t="shared" si="35"/>
        <v>12</v>
      </c>
      <c r="P267" s="25">
        <f t="shared" si="36"/>
        <v>12</v>
      </c>
      <c r="Q267" s="25">
        <f t="shared" si="37"/>
        <v>12</v>
      </c>
      <c r="R267" s="25">
        <f t="shared" si="38"/>
        <v>24</v>
      </c>
      <c r="T267" s="2"/>
      <c r="U267" s="2"/>
      <c r="V267" s="2"/>
      <c r="Y267" t="str">
        <f t="shared" si="47"/>
        <v>Arceus</v>
      </c>
      <c r="Z267" s="1" t="s">
        <v>627</v>
      </c>
      <c r="AA267" t="s">
        <v>568</v>
      </c>
      <c r="AB267" s="6">
        <v>0</v>
      </c>
      <c r="AC267" s="6">
        <v>1</v>
      </c>
      <c r="AD267" t="s">
        <v>585</v>
      </c>
      <c r="AE267" t="s">
        <v>481</v>
      </c>
      <c r="AF267">
        <v>1</v>
      </c>
    </row>
  </sheetData>
  <phoneticPr fontId="18" type="noConversion"/>
  <conditionalFormatting sqref="AB256:AC257 AB259:AC1048576 AB251:AB255 AC251:AC253 AB1:AC250">
    <cfRule type="cellIs" dxfId="9" priority="13" operator="equal">
      <formula>1</formula>
    </cfRule>
  </conditionalFormatting>
  <conditionalFormatting sqref="P259:P261 Q251:Q261 P251:P257 P2:Q250 P262:Q267">
    <cfRule type="cellIs" dxfId="8" priority="11" operator="greaterThan">
      <formula>N2</formula>
    </cfRule>
  </conditionalFormatting>
  <conditionalFormatting sqref="P259:P261 Q251:Q261 P251:P257 P2:Q250 P262:Q267">
    <cfRule type="cellIs" dxfId="7" priority="10" operator="lessThan">
      <formula>N2</formula>
    </cfRule>
  </conditionalFormatting>
  <conditionalFormatting sqref="R2:R267">
    <cfRule type="cellIs" dxfId="6" priority="322" operator="notEqual">
      <formula>#REF!</formula>
    </cfRule>
  </conditionalFormatting>
  <conditionalFormatting sqref="AC254:AC255">
    <cfRule type="cellIs" dxfId="5" priority="7" operator="equal">
      <formula>1</formula>
    </cfRule>
  </conditionalFormatting>
  <conditionalFormatting sqref="AB258:AC258">
    <cfRule type="cellIs" dxfId="4" priority="3" operator="equal">
      <formula>1</formula>
    </cfRule>
  </conditionalFormatting>
  <conditionalFormatting sqref="P258">
    <cfRule type="cellIs" dxfId="3" priority="2" operator="greaterThan">
      <formula>N258</formula>
    </cfRule>
  </conditionalFormatting>
  <conditionalFormatting sqref="P258">
    <cfRule type="cellIs" dxfId="2" priority="1" operator="lessThan">
      <formula>N258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22"/>
  <sheetViews>
    <sheetView topLeftCell="A13" zoomScale="110" zoomScaleNormal="110" workbookViewId="0">
      <selection activeCell="E47" sqref="E47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t="s">
        <v>524</v>
      </c>
      <c r="B1" t="s">
        <v>483</v>
      </c>
      <c r="C1" s="2" t="s">
        <v>491</v>
      </c>
      <c r="D1" s="1" t="s">
        <v>484</v>
      </c>
      <c r="E1" t="s">
        <v>314</v>
      </c>
      <c r="F1" t="s">
        <v>559</v>
      </c>
      <c r="G1" t="s">
        <v>616</v>
      </c>
      <c r="H1" t="s">
        <v>617</v>
      </c>
      <c r="I1" t="s">
        <v>636</v>
      </c>
    </row>
    <row r="2" spans="1:9" x14ac:dyDescent="0.25">
      <c r="A2" t="s">
        <v>562</v>
      </c>
      <c r="B2" s="6" t="s">
        <v>573</v>
      </c>
      <c r="C2" s="2" t="s">
        <v>527</v>
      </c>
      <c r="D2" s="1" t="str">
        <f>IF(NOT(ISBLANK(C2)), IF(ISNUMBER(C2), ROUND((C2 - 5)/20, 0), C2), "")</f>
        <v>?</v>
      </c>
      <c r="E2" t="s">
        <v>673</v>
      </c>
      <c r="F2">
        <f>COUNTIF(pokemon!$AA$2:$AA$241, A2)</f>
        <v>2</v>
      </c>
      <c r="G2" cm="1">
        <f t="array" ref="G2">MIN(IF($A2=pokemon!$AA$2:$AA$241, pokemon!$R$2:$R$241))</f>
        <v>11</v>
      </c>
      <c r="H2" cm="1">
        <f t="array" ref="H2">MAX(IF($A2=pokemon!$AA$2:$AA$241, pokemon!$R$2:$R$241))</f>
        <v>14</v>
      </c>
      <c r="I2">
        <f>H2-G2</f>
        <v>3</v>
      </c>
    </row>
    <row r="3" spans="1:9" x14ac:dyDescent="0.25">
      <c r="A3" t="s">
        <v>536</v>
      </c>
      <c r="B3" s="6" t="s">
        <v>573</v>
      </c>
      <c r="C3" s="2" t="s">
        <v>527</v>
      </c>
      <c r="D3" s="1" t="str">
        <f t="shared" ref="D3:D80" si="0">IF(NOT(ISBLANK(C3)), IF(ISNUMBER(C3), ROUND((C3 - 5)/20, 0), C3), "")</f>
        <v>?</v>
      </c>
      <c r="E3" t="s">
        <v>674</v>
      </c>
      <c r="F3">
        <f>COUNTIF(pokemon!$AA$2:$AA$241, A3)</f>
        <v>3</v>
      </c>
      <c r="G3" cm="1">
        <f t="array" ref="G3">MIN(IF($A3=pokemon!$AA$2:$AA$241, pokemon!$R$2:$R$241))</f>
        <v>8</v>
      </c>
      <c r="H3" cm="1">
        <f t="array" ref="H3">MAX(IF($A3=pokemon!$AA$2:$AA$241, pokemon!$R$2:$R$241))</f>
        <v>11</v>
      </c>
      <c r="I3">
        <f t="shared" ref="I3:I78" si="1">H3-G3</f>
        <v>3</v>
      </c>
    </row>
    <row r="4" spans="1:9" x14ac:dyDescent="0.25">
      <c r="A4" t="s">
        <v>557</v>
      </c>
      <c r="B4" s="6" t="s">
        <v>573</v>
      </c>
      <c r="C4" s="2">
        <v>60</v>
      </c>
      <c r="D4" s="1">
        <f t="shared" si="0"/>
        <v>3</v>
      </c>
      <c r="E4" t="s">
        <v>587</v>
      </c>
      <c r="F4">
        <f>COUNTIF(pokemon!$AA$2:$AA$241, A4)</f>
        <v>1</v>
      </c>
      <c r="G4" cm="1">
        <f t="array" ref="G4">MIN(IF($A4=pokemon!$AA$2:$AA$241, pokemon!$R$2:$R$241))</f>
        <v>11</v>
      </c>
      <c r="H4" cm="1">
        <f t="array" ref="H4">MAX(IF($A4=pokemon!$AA$2:$AA$241, pokemon!$R$2:$R$241))</f>
        <v>11</v>
      </c>
      <c r="I4">
        <f t="shared" si="1"/>
        <v>0</v>
      </c>
    </row>
    <row r="5" spans="1:9" x14ac:dyDescent="0.25">
      <c r="A5" t="s">
        <v>568</v>
      </c>
      <c r="B5" s="6" t="s">
        <v>573</v>
      </c>
      <c r="C5" s="2">
        <v>100</v>
      </c>
      <c r="D5" s="1">
        <f t="shared" si="0"/>
        <v>5</v>
      </c>
      <c r="E5" t="s">
        <v>572</v>
      </c>
      <c r="F5">
        <f>COUNTIF(pokemon!$AA$2:$AA$241, A5)</f>
        <v>0</v>
      </c>
      <c r="G5" cm="1">
        <f t="array" ref="G5">MIN(IF($A5=pokemon!$AA$2:$AA$241, pokemon!$R$2:$R$241))</f>
        <v>0</v>
      </c>
      <c r="H5" cm="1">
        <f t="array" ref="H5">MAX(IF($A5=pokemon!$AA$2:$AA$241, pokemon!$R$2:$R$241))</f>
        <v>0</v>
      </c>
      <c r="I5">
        <f t="shared" si="1"/>
        <v>0</v>
      </c>
    </row>
    <row r="6" spans="1:9" x14ac:dyDescent="0.25">
      <c r="A6" t="s">
        <v>575</v>
      </c>
      <c r="B6" s="24" t="s">
        <v>8</v>
      </c>
      <c r="C6" s="2">
        <v>20</v>
      </c>
      <c r="D6" s="1">
        <f t="shared" si="0"/>
        <v>1</v>
      </c>
      <c r="E6" t="s">
        <v>648</v>
      </c>
      <c r="F6">
        <f>COUNTIF(pokemon!$AA$2:$AA$241, A6)</f>
        <v>3</v>
      </c>
      <c r="G6" cm="1">
        <f t="array" ref="G6">MIN(IF($A6=pokemon!$AA$2:$AA$241, pokemon!$R$2:$R$241))</f>
        <v>7</v>
      </c>
      <c r="H6" cm="1">
        <f t="array" ref="H6">MAX(IF($A6=pokemon!$AA$2:$AA$241, pokemon!$R$2:$R$241))</f>
        <v>8</v>
      </c>
      <c r="I6">
        <f t="shared" si="1"/>
        <v>1</v>
      </c>
    </row>
    <row r="7" spans="1:9" x14ac:dyDescent="0.25">
      <c r="A7" t="s">
        <v>565</v>
      </c>
      <c r="B7" s="24" t="s">
        <v>8</v>
      </c>
      <c r="C7" s="2">
        <v>20</v>
      </c>
      <c r="D7" s="1">
        <f t="shared" si="0"/>
        <v>1</v>
      </c>
      <c r="E7" t="s">
        <v>659</v>
      </c>
      <c r="F7">
        <f>COUNTIF(pokemon!$AA$2:$AA$241, A7)</f>
        <v>2</v>
      </c>
      <c r="G7" cm="1">
        <f t="array" ref="G7">MIN(IF($A7=pokemon!$AA$2:$AA$241, pokemon!$R$2:$R$241))</f>
        <v>10</v>
      </c>
      <c r="H7" cm="1">
        <f t="array" ref="H7">MAX(IF($A7=pokemon!$AA$2:$AA$241, pokemon!$R$2:$R$241))</f>
        <v>10</v>
      </c>
      <c r="I7">
        <f t="shared" si="1"/>
        <v>0</v>
      </c>
    </row>
    <row r="8" spans="1:9" x14ac:dyDescent="0.25">
      <c r="A8" t="s">
        <v>566</v>
      </c>
      <c r="B8" s="24" t="s">
        <v>8</v>
      </c>
      <c r="C8" s="2">
        <v>20</v>
      </c>
      <c r="D8" s="1">
        <f t="shared" si="0"/>
        <v>1</v>
      </c>
      <c r="E8" t="s">
        <v>661</v>
      </c>
      <c r="F8">
        <f>COUNTIF(pokemon!$AA$2:$AA$241, A8)</f>
        <v>2</v>
      </c>
      <c r="G8" cm="1">
        <f t="array" ref="G8">MIN(IF($A8=pokemon!$AA$2:$AA$241, pokemon!$R$2:$R$241))</f>
        <v>10</v>
      </c>
      <c r="H8" cm="1">
        <f t="array" ref="H8">MAX(IF($A8=pokemon!$AA$2:$AA$241, pokemon!$R$2:$R$241))</f>
        <v>13</v>
      </c>
      <c r="I8">
        <f t="shared" si="1"/>
        <v>3</v>
      </c>
    </row>
    <row r="9" spans="1:9" x14ac:dyDescent="0.25">
      <c r="A9" t="s">
        <v>515</v>
      </c>
      <c r="B9" s="24" t="s">
        <v>8</v>
      </c>
      <c r="C9" s="2">
        <v>60</v>
      </c>
      <c r="D9" s="1">
        <f t="shared" si="0"/>
        <v>3</v>
      </c>
      <c r="E9" t="s">
        <v>628</v>
      </c>
      <c r="F9">
        <f>COUNTIF(pokemon!$AA$2:$AA$241, A9)</f>
        <v>1</v>
      </c>
      <c r="G9" cm="1">
        <f t="array" ref="G9">MIN(IF($A9=pokemon!$AA$2:$AA$241, pokemon!$R$2:$R$241))</f>
        <v>16</v>
      </c>
      <c r="H9" cm="1">
        <f t="array" ref="H9">MAX(IF($A9=pokemon!$AA$2:$AA$241, pokemon!$R$2:$R$241))</f>
        <v>16</v>
      </c>
      <c r="I9">
        <f t="shared" si="1"/>
        <v>0</v>
      </c>
    </row>
    <row r="10" spans="1:9" x14ac:dyDescent="0.25">
      <c r="A10" t="s">
        <v>525</v>
      </c>
      <c r="B10" s="24" t="s">
        <v>8</v>
      </c>
      <c r="C10" s="2">
        <v>40</v>
      </c>
      <c r="D10" s="1">
        <f t="shared" si="0"/>
        <v>2</v>
      </c>
      <c r="E10" t="s">
        <v>683</v>
      </c>
      <c r="F10">
        <f>COUNTIF(pokemon!$AA$2:$AA$241, A10)</f>
        <v>4</v>
      </c>
      <c r="G10" cm="1">
        <f t="array" ref="G10">MIN(IF($A10=pokemon!$AA$2:$AA$241, pokemon!$R$2:$R$241))</f>
        <v>8</v>
      </c>
      <c r="H10" cm="1">
        <f t="array" ref="H10">MAX(IF($A10=pokemon!$AA$2:$AA$241, pokemon!$R$2:$R$241))</f>
        <v>11</v>
      </c>
      <c r="I10">
        <f t="shared" si="1"/>
        <v>3</v>
      </c>
    </row>
    <row r="11" spans="1:9" x14ac:dyDescent="0.25">
      <c r="A11" t="s">
        <v>469</v>
      </c>
      <c r="B11" s="24" t="s">
        <v>8</v>
      </c>
      <c r="C11" s="2">
        <v>35</v>
      </c>
      <c r="D11" s="1">
        <f t="shared" si="0"/>
        <v>2</v>
      </c>
      <c r="E11" t="s">
        <v>597</v>
      </c>
      <c r="F11">
        <f>COUNTIF(pokemon!$AA$2:$AA$241, A11)</f>
        <v>1</v>
      </c>
      <c r="G11" cm="1">
        <f t="array" ref="G11">MIN(IF($A11=pokemon!$AA$2:$AA$241, pokemon!$R$2:$R$241))</f>
        <v>13</v>
      </c>
      <c r="H11" cm="1">
        <f t="array" ref="H11">MAX(IF($A11=pokemon!$AA$2:$AA$241, pokemon!$R$2:$R$241))</f>
        <v>13</v>
      </c>
      <c r="I11">
        <f t="shared" si="1"/>
        <v>0</v>
      </c>
    </row>
    <row r="12" spans="1:9" x14ac:dyDescent="0.25">
      <c r="A12" t="s">
        <v>532</v>
      </c>
      <c r="B12" s="24" t="s">
        <v>8</v>
      </c>
      <c r="C12" s="2">
        <v>60</v>
      </c>
      <c r="D12" s="1">
        <f t="shared" si="0"/>
        <v>3</v>
      </c>
      <c r="E12" t="s">
        <v>678</v>
      </c>
      <c r="F12">
        <f>COUNTIF(pokemon!$AA$2:$AA$241, A12)</f>
        <v>1</v>
      </c>
      <c r="G12" cm="1">
        <f t="array" ref="G12">MIN(IF($A12=pokemon!$AA$2:$AA$241, pokemon!$R$2:$R$241))</f>
        <v>15</v>
      </c>
      <c r="H12" cm="1">
        <f t="array" ref="H12">MAX(IF($A12=pokemon!$AA$2:$AA$241, pokemon!$R$2:$R$241))</f>
        <v>15</v>
      </c>
      <c r="I12">
        <f t="shared" si="1"/>
        <v>0</v>
      </c>
    </row>
    <row r="13" spans="1:9" x14ac:dyDescent="0.25">
      <c r="A13" t="s">
        <v>548</v>
      </c>
      <c r="B13" s="24" t="s">
        <v>8</v>
      </c>
      <c r="C13" s="2">
        <v>75</v>
      </c>
      <c r="D13" s="1">
        <f t="shared" si="0"/>
        <v>4</v>
      </c>
      <c r="E13" t="s">
        <v>620</v>
      </c>
      <c r="F13">
        <f>COUNTIF(pokemon!$AA$2:$AA$241, A13)</f>
        <v>2</v>
      </c>
      <c r="G13" cm="1">
        <f t="array" ref="G13">MIN(IF($A13=pokemon!$AA$2:$AA$241, pokemon!$R$2:$R$241))</f>
        <v>16</v>
      </c>
      <c r="H13" cm="1">
        <f t="array" ref="H13">MAX(IF($A13=pokemon!$AA$2:$AA$241, pokemon!$R$2:$R$241))</f>
        <v>16</v>
      </c>
      <c r="I13">
        <f t="shared" si="1"/>
        <v>0</v>
      </c>
    </row>
    <row r="14" spans="1:9" x14ac:dyDescent="0.25">
      <c r="A14" t="s">
        <v>549</v>
      </c>
      <c r="B14" s="24" t="s">
        <v>8</v>
      </c>
      <c r="C14" s="2">
        <v>80</v>
      </c>
      <c r="D14" s="1">
        <f t="shared" si="0"/>
        <v>4</v>
      </c>
      <c r="E14" t="s">
        <v>726</v>
      </c>
      <c r="F14">
        <f>COUNTIF(pokemon!$AA$2:$AA$241, A14)</f>
        <v>2</v>
      </c>
      <c r="G14" cm="1">
        <f t="array" ref="G14">MIN(IF($A14=pokemon!$AA$2:$AA$241, pokemon!$R$2:$R$241))</f>
        <v>16</v>
      </c>
      <c r="H14" cm="1">
        <f t="array" ref="H14">MAX(IF($A14=pokemon!$AA$2:$AA$241, pokemon!$R$2:$R$241))</f>
        <v>17</v>
      </c>
      <c r="I14">
        <f t="shared" si="1"/>
        <v>1</v>
      </c>
    </row>
    <row r="15" spans="1:9" x14ac:dyDescent="0.25">
      <c r="A15" t="s">
        <v>543</v>
      </c>
      <c r="B15" s="24" t="s">
        <v>8</v>
      </c>
      <c r="C15" s="2">
        <v>85</v>
      </c>
      <c r="D15" s="1">
        <f t="shared" si="0"/>
        <v>4</v>
      </c>
      <c r="E15" t="s">
        <v>652</v>
      </c>
      <c r="F15">
        <f>COUNTIF(pokemon!$AA$2:$AA$241, A15)</f>
        <v>2</v>
      </c>
      <c r="G15" cm="1">
        <f t="array" ref="G15">MIN(IF($A15=pokemon!$AA$2:$AA$241, pokemon!$R$2:$R$241))</f>
        <v>14</v>
      </c>
      <c r="H15" cm="1">
        <f t="array" ref="H15">MAX(IF($A15=pokemon!$AA$2:$AA$241, pokemon!$R$2:$R$241))</f>
        <v>14</v>
      </c>
      <c r="I15">
        <f t="shared" si="1"/>
        <v>0</v>
      </c>
    </row>
    <row r="16" spans="1:9" x14ac:dyDescent="0.25">
      <c r="A16" t="s">
        <v>641</v>
      </c>
      <c r="B16" s="24" t="s">
        <v>8</v>
      </c>
      <c r="C16" s="2">
        <v>70</v>
      </c>
      <c r="D16" s="1">
        <f t="shared" si="0"/>
        <v>3</v>
      </c>
      <c r="E16" s="43" t="s">
        <v>624</v>
      </c>
      <c r="F16">
        <f>COUNTIF(pokemon!$AA$2:$AA$241, A16)</f>
        <v>2</v>
      </c>
      <c r="G16" cm="1">
        <f t="array" ref="G16">MIN(IF($A16=pokemon!$AA$2:$AA$241, pokemon!$R$2:$R$241))</f>
        <v>12</v>
      </c>
      <c r="H16" cm="1">
        <f t="array" ref="H16">MAX(IF($A16=pokemon!$AA$2:$AA$241, pokemon!$R$2:$R$241))</f>
        <v>14</v>
      </c>
      <c r="I16">
        <f t="shared" si="1"/>
        <v>2</v>
      </c>
    </row>
    <row r="17" spans="1:9" x14ac:dyDescent="0.25">
      <c r="A17" t="s">
        <v>526</v>
      </c>
      <c r="B17" s="24" t="s">
        <v>8</v>
      </c>
      <c r="C17" s="2">
        <v>90</v>
      </c>
      <c r="D17" s="1">
        <f t="shared" si="0"/>
        <v>4</v>
      </c>
      <c r="E17" t="s">
        <v>681</v>
      </c>
      <c r="F17">
        <f>COUNTIF(pokemon!$AA$2:$AA$241, A17)</f>
        <v>3</v>
      </c>
      <c r="G17" cm="1">
        <f t="array" ref="G17">MIN(IF($A17=pokemon!$AA$2:$AA$241, pokemon!$R$2:$R$241))</f>
        <v>13</v>
      </c>
      <c r="H17" cm="1">
        <f t="array" ref="H17">MAX(IF($A17=pokemon!$AA$2:$AA$241, pokemon!$R$2:$R$241))</f>
        <v>16</v>
      </c>
      <c r="I17">
        <f t="shared" si="1"/>
        <v>3</v>
      </c>
    </row>
    <row r="18" spans="1:9" x14ac:dyDescent="0.25">
      <c r="A18" t="s">
        <v>639</v>
      </c>
      <c r="B18" s="24" t="s">
        <v>8</v>
      </c>
      <c r="C18" s="2">
        <v>120</v>
      </c>
      <c r="D18" s="1">
        <f t="shared" si="0"/>
        <v>6</v>
      </c>
      <c r="E18" t="s">
        <v>681</v>
      </c>
      <c r="F18">
        <f>COUNTIF(pokemon!$AA$2:$AA$241, A18)</f>
        <v>1</v>
      </c>
      <c r="G18" cm="1">
        <f t="array" ref="G18">MIN(IF($A18=pokemon!$AA$2:$AA$241, pokemon!$R$2:$R$241))</f>
        <v>19</v>
      </c>
      <c r="H18" cm="1">
        <f t="array" ref="H18">MAX(IF($A18=pokemon!$AA$2:$AA$241, pokemon!$R$2:$R$241))</f>
        <v>19</v>
      </c>
      <c r="I18">
        <f t="shared" si="1"/>
        <v>0</v>
      </c>
    </row>
    <row r="19" spans="1:9" x14ac:dyDescent="0.25">
      <c r="A19" t="s">
        <v>533</v>
      </c>
      <c r="B19" s="24" t="s">
        <v>8</v>
      </c>
      <c r="C19" s="2">
        <v>170</v>
      </c>
      <c r="D19" s="1">
        <f t="shared" si="0"/>
        <v>8</v>
      </c>
      <c r="E19" t="s">
        <v>663</v>
      </c>
      <c r="F19">
        <f>COUNTIF(pokemon!$AA$2:$AA$241, A19)</f>
        <v>3</v>
      </c>
      <c r="G19" cm="1">
        <f t="array" ref="G19">MIN(IF($A19=pokemon!$AA$2:$AA$241, pokemon!$R$2:$R$241))</f>
        <v>17</v>
      </c>
      <c r="H19" cm="1">
        <f t="array" ref="H19">MAX(IF($A19=pokemon!$AA$2:$AA$241, pokemon!$R$2:$R$241))</f>
        <v>18</v>
      </c>
      <c r="I19">
        <f t="shared" si="1"/>
        <v>1</v>
      </c>
    </row>
    <row r="20" spans="1:9" x14ac:dyDescent="0.25">
      <c r="A20" t="s">
        <v>602</v>
      </c>
      <c r="B20" s="24" t="s">
        <v>8</v>
      </c>
      <c r="C20" s="2">
        <v>120</v>
      </c>
      <c r="D20" s="1">
        <f t="shared" si="0"/>
        <v>6</v>
      </c>
      <c r="E20" t="s">
        <v>594</v>
      </c>
      <c r="F20">
        <f>COUNTIF(pokemon!$AA$2:$AA$241, A20)</f>
        <v>1</v>
      </c>
      <c r="G20" cm="1">
        <f t="array" ref="G20">MIN(IF($A20=pokemon!$AA$2:$AA$241, pokemon!$R$2:$R$241))</f>
        <v>17</v>
      </c>
      <c r="H20" cm="1">
        <f t="array" ref="H20">MAX(IF($A20=pokemon!$AA$2:$AA$241, pokemon!$R$2:$R$241))</f>
        <v>17</v>
      </c>
      <c r="I20">
        <f t="shared" si="1"/>
        <v>0</v>
      </c>
    </row>
    <row r="21" spans="1:9" x14ac:dyDescent="0.25">
      <c r="A21" t="s">
        <v>535</v>
      </c>
      <c r="B21" s="24" t="s">
        <v>8</v>
      </c>
      <c r="C21" s="2">
        <v>40</v>
      </c>
      <c r="D21" s="1">
        <f>IF(NOT(ISBLANK(C21)), IF(ISNUMBER(C21), ROUND((C21 - 5)/20, 0), C21), "")</f>
        <v>2</v>
      </c>
      <c r="E21" t="s">
        <v>688</v>
      </c>
      <c r="F21">
        <f>COUNTIF(pokemon!$AA$2:$AA$241, A21)</f>
        <v>1</v>
      </c>
      <c r="G21" cm="1">
        <f t="array" ref="G21">MIN(IF($A21=pokemon!$AA$2:$AA$241, pokemon!$R$2:$R$241))</f>
        <v>16</v>
      </c>
      <c r="H21" cm="1">
        <f t="array" ref="H21">MAX(IF($A21=pokemon!$AA$2:$AA$241, pokemon!$R$2:$R$241))</f>
        <v>16</v>
      </c>
      <c r="I21">
        <f t="shared" si="1"/>
        <v>0</v>
      </c>
    </row>
    <row r="22" spans="1:9" x14ac:dyDescent="0.25">
      <c r="A22" t="s">
        <v>540</v>
      </c>
      <c r="B22" s="24" t="s">
        <v>8</v>
      </c>
      <c r="C22" s="2">
        <v>40</v>
      </c>
      <c r="D22" s="1">
        <f>IF(NOT(ISBLANK(C22)), IF(ISNUMBER(C22), ROUND((C22 - 5)/20, 0), C22), "")</f>
        <v>2</v>
      </c>
      <c r="E22" t="s">
        <v>686</v>
      </c>
      <c r="F22">
        <f>COUNTIF(pokemon!$AA$2:$AA$241, A22)</f>
        <v>1</v>
      </c>
      <c r="G22" cm="1">
        <f t="array" ref="G22">MIN(IF($A22=pokemon!$AA$2:$AA$241, pokemon!$R$2:$R$241))</f>
        <v>15</v>
      </c>
      <c r="H22" cm="1">
        <f t="array" ref="H22">MAX(IF($A22=pokemon!$AA$2:$AA$241, pokemon!$R$2:$R$241))</f>
        <v>15</v>
      </c>
      <c r="I22">
        <f t="shared" si="1"/>
        <v>0</v>
      </c>
    </row>
    <row r="23" spans="1:9" x14ac:dyDescent="0.25">
      <c r="A23" t="s">
        <v>554</v>
      </c>
      <c r="B23" s="24" t="s">
        <v>8</v>
      </c>
      <c r="C23" s="2">
        <v>120</v>
      </c>
      <c r="D23" s="1">
        <f t="shared" si="0"/>
        <v>6</v>
      </c>
      <c r="E23" t="s">
        <v>618</v>
      </c>
      <c r="F23">
        <f>COUNTIF(pokemon!$AA$2:$AA$241, A23)</f>
        <v>1</v>
      </c>
      <c r="G23" cm="1">
        <f t="array" ref="G23">MIN(IF($A23=pokemon!$AA$2:$AA$241, pokemon!$R$2:$R$241))</f>
        <v>20</v>
      </c>
      <c r="H23" cm="1">
        <f t="array" ref="H23">MAX(IF($A23=pokemon!$AA$2:$AA$241, pokemon!$R$2:$R$241))</f>
        <v>20</v>
      </c>
      <c r="I23">
        <f t="shared" si="1"/>
        <v>0</v>
      </c>
    </row>
    <row r="24" spans="1:9" s="43" customFormat="1" x14ac:dyDescent="0.25">
      <c r="A24" s="43" t="s">
        <v>699</v>
      </c>
      <c r="B24" s="49" t="s">
        <v>8</v>
      </c>
      <c r="C24" s="45">
        <v>40</v>
      </c>
      <c r="D24" s="44">
        <f t="shared" si="0"/>
        <v>2</v>
      </c>
      <c r="E24" s="43" t="s">
        <v>700</v>
      </c>
      <c r="F24" s="43">
        <f>COUNTIF(pokemon!$AA$2:$AA$241, A24)</f>
        <v>1</v>
      </c>
      <c r="G24" s="43" cm="1">
        <f t="array" ref="G24">MIN(IF($A24=pokemon!$AA$2:$AA$241, pokemon!$R$2:$R$241))</f>
        <v>16</v>
      </c>
      <c r="H24" s="43" cm="1">
        <f t="array" ref="H24">MAX(IF($A24=pokemon!$AA$2:$AA$241, pokemon!$R$2:$R$241))</f>
        <v>16</v>
      </c>
      <c r="I24" s="43">
        <f t="shared" si="1"/>
        <v>0</v>
      </c>
    </row>
    <row r="25" spans="1:9" x14ac:dyDescent="0.25">
      <c r="A25" t="s">
        <v>495</v>
      </c>
      <c r="B25" s="14" t="s">
        <v>4</v>
      </c>
      <c r="C25" s="2">
        <v>35</v>
      </c>
      <c r="D25" s="1">
        <f t="shared" si="0"/>
        <v>2</v>
      </c>
      <c r="E25" t="s">
        <v>571</v>
      </c>
      <c r="F25">
        <f>COUNTIF(pokemon!$AA$2:$AA$241, A25)</f>
        <v>4</v>
      </c>
      <c r="G25" cm="1">
        <f t="array" ref="G25">MIN(IF($A25=pokemon!$AA$2:$AA$241, pokemon!$R$2:$R$241))</f>
        <v>10</v>
      </c>
      <c r="H25" cm="1">
        <f t="array" ref="H25">MAX(IF($A25=pokemon!$AA$2:$AA$241, pokemon!$R$2:$R$241))</f>
        <v>13</v>
      </c>
      <c r="I25">
        <f t="shared" si="1"/>
        <v>3</v>
      </c>
    </row>
    <row r="26" spans="1:9" x14ac:dyDescent="0.25">
      <c r="A26" t="s">
        <v>487</v>
      </c>
      <c r="B26" s="14" t="s">
        <v>4</v>
      </c>
      <c r="C26" s="2">
        <v>90</v>
      </c>
      <c r="D26" s="1">
        <f t="shared" si="0"/>
        <v>4</v>
      </c>
      <c r="E26" t="s">
        <v>650</v>
      </c>
      <c r="F26">
        <f>COUNTIF(pokemon!$AA$2:$AA$241, A26)</f>
        <v>3</v>
      </c>
      <c r="G26" cm="1">
        <f t="array" ref="G26">MIN(IF($A26=pokemon!$AA$2:$AA$241, pokemon!$R$2:$R$241))</f>
        <v>14</v>
      </c>
      <c r="H26" cm="1">
        <f t="array" ref="H26">MAX(IF($A26=pokemon!$AA$2:$AA$241, pokemon!$R$2:$R$241))</f>
        <v>17</v>
      </c>
      <c r="I26">
        <f t="shared" si="1"/>
        <v>3</v>
      </c>
    </row>
    <row r="27" spans="1:9" x14ac:dyDescent="0.25">
      <c r="A27" t="s">
        <v>485</v>
      </c>
      <c r="B27" s="14" t="s">
        <v>4</v>
      </c>
      <c r="C27" s="2">
        <v>110</v>
      </c>
      <c r="D27" s="1">
        <f t="shared" si="0"/>
        <v>5</v>
      </c>
      <c r="E27" t="s">
        <v>589</v>
      </c>
      <c r="F27">
        <f>COUNTIF(pokemon!$AA$2:$AA$241, A27)</f>
        <v>6</v>
      </c>
      <c r="G27" cm="1">
        <f t="array" ref="G27">MIN(IF($A27=pokemon!$AA$2:$AA$241, pokemon!$R$2:$R$241))</f>
        <v>17</v>
      </c>
      <c r="H27" cm="1">
        <f t="array" ref="H27">MAX(IF($A27=pokemon!$AA$2:$AA$241, pokemon!$R$2:$R$241))</f>
        <v>20</v>
      </c>
      <c r="I27">
        <f t="shared" si="1"/>
        <v>3</v>
      </c>
    </row>
    <row r="28" spans="1:9" x14ac:dyDescent="0.25">
      <c r="A28" t="s">
        <v>553</v>
      </c>
      <c r="B28" s="14" t="s">
        <v>4</v>
      </c>
      <c r="C28" s="2">
        <v>100</v>
      </c>
      <c r="D28" s="1">
        <f t="shared" si="0"/>
        <v>5</v>
      </c>
      <c r="E28" t="s">
        <v>571</v>
      </c>
      <c r="F28">
        <f>COUNTIF(pokemon!$AA$2:$AA$241, A28)</f>
        <v>1</v>
      </c>
      <c r="G28" cm="1">
        <f t="array" ref="G28">MIN(IF($A28=pokemon!$AA$2:$AA$241, pokemon!$R$2:$R$241))</f>
        <v>20</v>
      </c>
      <c r="H28" cm="1">
        <f t="array" ref="H28">MAX(IF($A28=pokemon!$AA$2:$AA$241, pokemon!$R$2:$R$241))</f>
        <v>20</v>
      </c>
      <c r="I28">
        <f t="shared" si="1"/>
        <v>0</v>
      </c>
    </row>
    <row r="29" spans="1:9" x14ac:dyDescent="0.25">
      <c r="A29" t="s">
        <v>477</v>
      </c>
      <c r="B29" s="14" t="s">
        <v>4</v>
      </c>
      <c r="C29" s="2">
        <v>90</v>
      </c>
      <c r="D29" s="1">
        <f t="shared" si="0"/>
        <v>4</v>
      </c>
      <c r="E29" t="s">
        <v>607</v>
      </c>
      <c r="F29">
        <f>COUNTIF(pokemon!$AA$2:$AA$241, A29)</f>
        <v>0</v>
      </c>
      <c r="G29" cm="1">
        <f t="array" ref="G29">MIN(IF($A29=pokemon!$AA$2:$AA$241, pokemon!$R$2:$R$241))</f>
        <v>0</v>
      </c>
      <c r="H29" cm="1">
        <f t="array" ref="H29">MAX(IF($A29=pokemon!$AA$2:$AA$241, pokemon!$R$2:$R$241))</f>
        <v>0</v>
      </c>
      <c r="I29">
        <f t="shared" si="1"/>
        <v>0</v>
      </c>
    </row>
    <row r="30" spans="1:9" x14ac:dyDescent="0.25">
      <c r="A30" t="s">
        <v>640</v>
      </c>
      <c r="B30" s="14" t="s">
        <v>4</v>
      </c>
      <c r="C30" s="2">
        <v>75</v>
      </c>
      <c r="D30" s="1">
        <f t="shared" si="0"/>
        <v>4</v>
      </c>
      <c r="E30" t="s">
        <v>650</v>
      </c>
      <c r="F30">
        <f>COUNTIF(pokemon!$AA$2:$AA$241, A30)</f>
        <v>1</v>
      </c>
      <c r="G30" cm="1">
        <f t="array" ref="G30">MIN(IF($A30=pokemon!$AA$2:$AA$241, pokemon!$R$2:$R$241))</f>
        <v>17</v>
      </c>
      <c r="H30" cm="1">
        <f t="array" ref="H30">MAX(IF($A30=pokemon!$AA$2:$AA$241, pokemon!$R$2:$R$241))</f>
        <v>17</v>
      </c>
      <c r="I30">
        <f t="shared" si="1"/>
        <v>0</v>
      </c>
    </row>
    <row r="31" spans="1:9" x14ac:dyDescent="0.25">
      <c r="A31" t="s">
        <v>608</v>
      </c>
      <c r="B31" s="14" t="s">
        <v>4</v>
      </c>
      <c r="C31" s="2">
        <v>150</v>
      </c>
      <c r="D31" s="1">
        <f t="shared" si="0"/>
        <v>7</v>
      </c>
      <c r="E31" t="s">
        <v>623</v>
      </c>
      <c r="F31">
        <f>COUNTIF(pokemon!$AA$2:$AA$241, A31)</f>
        <v>0</v>
      </c>
      <c r="G31" cm="1">
        <f t="array" ref="G31">MIN(IF($A31=pokemon!$AA$2:$AA$241, pokemon!$R$2:$R$241))</f>
        <v>0</v>
      </c>
      <c r="H31" cm="1">
        <f t="array" ref="H31">MAX(IF($A31=pokemon!$AA$2:$AA$241, pokemon!$R$2:$R$241))</f>
        <v>0</v>
      </c>
      <c r="I31">
        <f t="shared" si="1"/>
        <v>0</v>
      </c>
    </row>
    <row r="32" spans="1:9" s="43" customFormat="1" x14ac:dyDescent="0.25">
      <c r="A32" s="43" t="s">
        <v>727</v>
      </c>
      <c r="B32" s="8" t="s">
        <v>6</v>
      </c>
      <c r="C32" s="45">
        <v>40</v>
      </c>
      <c r="D32" s="44">
        <f t="shared" si="0"/>
        <v>2</v>
      </c>
      <c r="E32" s="43" t="s">
        <v>654</v>
      </c>
      <c r="F32" s="43">
        <f>COUNTIF(pokemon!$AA$2:$AA$241, A32)</f>
        <v>1</v>
      </c>
      <c r="G32" s="43" cm="1">
        <f t="array" ref="G32">MIN(IF($A32=pokemon!$AA$2:$AA$241, pokemon!$R$2:$R$241))</f>
        <v>11</v>
      </c>
      <c r="H32" s="43" cm="1">
        <f t="array" ref="H32">MAX(IF($A32=pokemon!$AA$2:$AA$241, pokemon!$R$2:$R$241))</f>
        <v>11</v>
      </c>
      <c r="I32" s="43">
        <f t="shared" si="1"/>
        <v>0</v>
      </c>
    </row>
    <row r="33" spans="1:9" x14ac:dyDescent="0.25">
      <c r="A33" t="s">
        <v>563</v>
      </c>
      <c r="B33" s="8" t="s">
        <v>6</v>
      </c>
      <c r="C33" s="2">
        <v>60</v>
      </c>
      <c r="D33" s="1">
        <f t="shared" si="0"/>
        <v>3</v>
      </c>
      <c r="E33" t="s">
        <v>651</v>
      </c>
      <c r="F33">
        <f>COUNTIF(pokemon!$AA$2:$AA$241, A33)</f>
        <v>4</v>
      </c>
      <c r="G33" cm="1">
        <f t="array" ref="G33">MIN(IF($A33=pokemon!$AA$2:$AA$241, pokemon!$R$2:$R$241))</f>
        <v>11</v>
      </c>
      <c r="H33" cm="1">
        <f t="array" ref="H33">MAX(IF($A33=pokemon!$AA$2:$AA$241, pokemon!$R$2:$R$241))</f>
        <v>16</v>
      </c>
      <c r="I33">
        <f t="shared" si="1"/>
        <v>5</v>
      </c>
    </row>
    <row r="34" spans="1:9" x14ac:dyDescent="0.25">
      <c r="A34" t="s">
        <v>682</v>
      </c>
      <c r="B34" s="8" t="s">
        <v>6</v>
      </c>
      <c r="C34" s="2">
        <v>40</v>
      </c>
      <c r="D34" s="1">
        <f t="shared" si="0"/>
        <v>2</v>
      </c>
      <c r="E34" t="s">
        <v>683</v>
      </c>
      <c r="F34">
        <f>COUNTIF(pokemon!$AA$2:$AA$241, A34)</f>
        <v>3</v>
      </c>
      <c r="G34" cm="1">
        <f t="array" ref="G34">MIN(IF($A34=pokemon!$AA$2:$AA$241, pokemon!$R$2:$R$241))</f>
        <v>9</v>
      </c>
      <c r="H34" cm="1">
        <f t="array" ref="H34">MAX(IF($A34=pokemon!$AA$2:$AA$241, pokemon!$R$2:$R$241))</f>
        <v>10</v>
      </c>
      <c r="I34">
        <f t="shared" si="1"/>
        <v>1</v>
      </c>
    </row>
    <row r="35" spans="1:9" x14ac:dyDescent="0.25">
      <c r="A35" t="s">
        <v>634</v>
      </c>
      <c r="B35" s="8" t="s">
        <v>6</v>
      </c>
      <c r="C35" s="2">
        <v>90</v>
      </c>
      <c r="D35" s="1">
        <f t="shared" si="0"/>
        <v>4</v>
      </c>
      <c r="E35" t="s">
        <v>679</v>
      </c>
      <c r="F35">
        <f>COUNTIF(pokemon!$AA$2:$AA$241, A35)</f>
        <v>5</v>
      </c>
      <c r="G35" cm="1">
        <f t="array" ref="G35">MIN(IF($A35=pokemon!$AA$2:$AA$241, pokemon!$R$2:$R$241))</f>
        <v>14</v>
      </c>
      <c r="H35" cm="1">
        <f t="array" ref="H35">MAX(IF($A35=pokemon!$AA$2:$AA$241, pokemon!$R$2:$R$241))</f>
        <v>18</v>
      </c>
      <c r="I35">
        <f t="shared" si="1"/>
        <v>4</v>
      </c>
    </row>
    <row r="36" spans="1:9" x14ac:dyDescent="0.25">
      <c r="A36" t="s">
        <v>490</v>
      </c>
      <c r="B36" s="8" t="s">
        <v>6</v>
      </c>
      <c r="C36" s="2">
        <v>80</v>
      </c>
      <c r="D36" s="1">
        <f t="shared" si="0"/>
        <v>4</v>
      </c>
      <c r="E36" t="s">
        <v>650</v>
      </c>
      <c r="F36">
        <f>COUNTIF(pokemon!$AA$2:$AA$241, A36)</f>
        <v>2</v>
      </c>
      <c r="G36" cm="1">
        <f t="array" ref="G36">MIN(IF($A36=pokemon!$AA$2:$AA$241, pokemon!$R$2:$R$241))</f>
        <v>14</v>
      </c>
      <c r="H36" cm="1">
        <f t="array" ref="H36">MAX(IF($A36=pokemon!$AA$2:$AA$241, pokemon!$R$2:$R$241))</f>
        <v>16</v>
      </c>
      <c r="I36">
        <f t="shared" si="1"/>
        <v>2</v>
      </c>
    </row>
    <row r="37" spans="1:9" x14ac:dyDescent="0.25">
      <c r="A37" t="s">
        <v>486</v>
      </c>
      <c r="B37" s="8" t="s">
        <v>6</v>
      </c>
      <c r="C37" s="2">
        <v>110</v>
      </c>
      <c r="D37" s="1">
        <f t="shared" si="0"/>
        <v>5</v>
      </c>
      <c r="E37" s="43" t="s">
        <v>721</v>
      </c>
      <c r="F37">
        <f>COUNTIF(pokemon!$AA$2:$AA$241, A37)</f>
        <v>4</v>
      </c>
      <c r="G37" cm="1">
        <f t="array" ref="G37">MIN(IF($A37=pokemon!$AA$2:$AA$241, pokemon!$R$2:$R$241))</f>
        <v>17</v>
      </c>
      <c r="H37" cm="1">
        <f t="array" ref="H37">MAX(IF($A37=pokemon!$AA$2:$AA$241, pokemon!$R$2:$R$241))</f>
        <v>19</v>
      </c>
      <c r="I37">
        <f t="shared" si="1"/>
        <v>2</v>
      </c>
    </row>
    <row r="38" spans="1:9" x14ac:dyDescent="0.25">
      <c r="A38" t="s">
        <v>546</v>
      </c>
      <c r="B38" s="8" t="s">
        <v>6</v>
      </c>
      <c r="C38" s="2">
        <v>75</v>
      </c>
      <c r="D38" s="1">
        <f t="shared" si="0"/>
        <v>4</v>
      </c>
      <c r="E38" t="s">
        <v>620</v>
      </c>
      <c r="F38">
        <f>COUNTIF(pokemon!$AA$2:$AA$241, A38)</f>
        <v>1</v>
      </c>
      <c r="G38" cm="1">
        <f t="array" ref="G38">MIN(IF($A38=pokemon!$AA$2:$AA$241, pokemon!$R$2:$R$241))</f>
        <v>16</v>
      </c>
      <c r="H38" cm="1">
        <f t="array" ref="H38">MAX(IF($A38=pokemon!$AA$2:$AA$241, pokemon!$R$2:$R$241))</f>
        <v>16</v>
      </c>
      <c r="I38">
        <f t="shared" si="1"/>
        <v>0</v>
      </c>
    </row>
    <row r="39" spans="1:9" x14ac:dyDescent="0.25">
      <c r="A39" t="s">
        <v>609</v>
      </c>
      <c r="B39" s="8" t="s">
        <v>6</v>
      </c>
      <c r="C39" s="2">
        <v>150</v>
      </c>
      <c r="D39" s="1">
        <f t="shared" si="0"/>
        <v>7</v>
      </c>
      <c r="E39" t="s">
        <v>623</v>
      </c>
      <c r="F39">
        <f>COUNTIF(pokemon!$AA$2:$AA$241, A39)</f>
        <v>0</v>
      </c>
      <c r="G39" cm="1">
        <f t="array" ref="G39">MIN(IF($A39=pokemon!$AA$2:$AA$241, pokemon!$R$2:$R$241))</f>
        <v>0</v>
      </c>
      <c r="H39" cm="1">
        <f t="array" ref="H39">MAX(IF($A39=pokemon!$AA$2:$AA$241, pokemon!$R$2:$R$241))</f>
        <v>0</v>
      </c>
      <c r="I39">
        <f t="shared" si="1"/>
        <v>0</v>
      </c>
    </row>
    <row r="40" spans="1:9" s="43" customFormat="1" x14ac:dyDescent="0.25">
      <c r="A40" s="43" t="s">
        <v>722</v>
      </c>
      <c r="B40" s="9" t="s">
        <v>11</v>
      </c>
      <c r="C40" s="45">
        <v>20</v>
      </c>
      <c r="D40" s="44">
        <f t="shared" si="0"/>
        <v>1</v>
      </c>
      <c r="E40" s="43" t="s">
        <v>723</v>
      </c>
      <c r="F40" s="43">
        <f>COUNTIF(pokemon!$AA$2:$AA$241, A40)</f>
        <v>2</v>
      </c>
      <c r="G40" s="43" cm="1">
        <f t="array" ref="G40">MIN(IF($A40=pokemon!$AA$2:$AA$241, pokemon!$R$2:$R$241))</f>
        <v>7</v>
      </c>
      <c r="H40" s="43" cm="1">
        <f t="array" ref="H40">MAX(IF($A40=pokemon!$AA$2:$AA$241, pokemon!$R$2:$R$241))</f>
        <v>14</v>
      </c>
      <c r="I40" s="43">
        <f t="shared" si="1"/>
        <v>7</v>
      </c>
    </row>
    <row r="41" spans="1:9" x14ac:dyDescent="0.25">
      <c r="A41" t="s">
        <v>603</v>
      </c>
      <c r="B41" s="9" t="s">
        <v>11</v>
      </c>
      <c r="C41" s="2">
        <v>40</v>
      </c>
      <c r="D41" s="1">
        <f t="shared" si="0"/>
        <v>2</v>
      </c>
      <c r="E41" t="s">
        <v>652</v>
      </c>
      <c r="F41">
        <f>COUNTIF(pokemon!$AA$2:$AA$241, A41)</f>
        <v>2</v>
      </c>
      <c r="G41" cm="1">
        <f t="array" ref="G41">MIN(IF($A41=pokemon!$AA$2:$AA$241, pokemon!$R$2:$R$241))</f>
        <v>12</v>
      </c>
      <c r="H41" cm="1">
        <f t="array" ref="H41">MAX(IF($A41=pokemon!$AA$2:$AA$241, pokemon!$R$2:$R$241))</f>
        <v>13</v>
      </c>
      <c r="I41">
        <f t="shared" si="1"/>
        <v>1</v>
      </c>
    </row>
    <row r="42" spans="1:9" x14ac:dyDescent="0.25">
      <c r="A42" t="s">
        <v>488</v>
      </c>
      <c r="B42" s="9" t="s">
        <v>11</v>
      </c>
      <c r="C42" s="2">
        <v>40</v>
      </c>
      <c r="D42" s="1">
        <f t="shared" si="0"/>
        <v>2</v>
      </c>
      <c r="E42" t="s">
        <v>654</v>
      </c>
      <c r="F42">
        <f>COUNTIF(pokemon!$AA$2:$AA$241, A42)</f>
        <v>1</v>
      </c>
      <c r="G42" cm="1">
        <f t="array" ref="G42">MIN(IF($A42=pokemon!$AA$2:$AA$241, pokemon!$R$2:$R$241))</f>
        <v>9</v>
      </c>
      <c r="H42" cm="1">
        <f t="array" ref="H42">MAX(IF($A42=pokemon!$AA$2:$AA$241, pokemon!$R$2:$R$241))</f>
        <v>9</v>
      </c>
      <c r="I42">
        <f t="shared" si="1"/>
        <v>0</v>
      </c>
    </row>
    <row r="43" spans="1:9" x14ac:dyDescent="0.25">
      <c r="A43" t="s">
        <v>493</v>
      </c>
      <c r="B43" s="9" t="s">
        <v>11</v>
      </c>
      <c r="C43" s="2">
        <v>90</v>
      </c>
      <c r="D43" s="1">
        <f t="shared" si="0"/>
        <v>4</v>
      </c>
      <c r="E43" t="s">
        <v>652</v>
      </c>
      <c r="F43">
        <f>COUNTIF(pokemon!$AA$2:$AA$241, A43)</f>
        <v>2</v>
      </c>
      <c r="G43" cm="1">
        <f t="array" ref="G43">MIN(IF($A43=pokemon!$AA$2:$AA$241, pokemon!$R$2:$R$241))</f>
        <v>11</v>
      </c>
      <c r="H43" cm="1">
        <f t="array" ref="H43">MAX(IF($A43=pokemon!$AA$2:$AA$241, pokemon!$R$2:$R$241))</f>
        <v>17</v>
      </c>
      <c r="I43">
        <f t="shared" si="1"/>
        <v>6</v>
      </c>
    </row>
    <row r="44" spans="1:9" x14ac:dyDescent="0.25">
      <c r="A44" t="s">
        <v>494</v>
      </c>
      <c r="B44" s="9" t="s">
        <v>11</v>
      </c>
      <c r="C44" s="2">
        <v>110</v>
      </c>
      <c r="D44" s="1">
        <f t="shared" si="0"/>
        <v>5</v>
      </c>
      <c r="E44" t="s">
        <v>588</v>
      </c>
      <c r="F44">
        <f>COUNTIF(pokemon!$AA$2:$AA$241, A44)</f>
        <v>5</v>
      </c>
      <c r="G44" cm="1">
        <f t="array" ref="G44">MIN(IF($A44=pokemon!$AA$2:$AA$241, pokemon!$R$2:$R$241))</f>
        <v>16</v>
      </c>
      <c r="H44" cm="1">
        <f t="array" ref="H44">MAX(IF($A44=pokemon!$AA$2:$AA$241, pokemon!$R$2:$R$241))</f>
        <v>20</v>
      </c>
      <c r="I44">
        <f t="shared" si="1"/>
        <v>4</v>
      </c>
    </row>
    <row r="45" spans="1:9" x14ac:dyDescent="0.25">
      <c r="A45" t="s">
        <v>604</v>
      </c>
      <c r="B45" s="9" t="s">
        <v>11</v>
      </c>
      <c r="C45" s="2">
        <v>90</v>
      </c>
      <c r="D45" s="1">
        <f t="shared" si="0"/>
        <v>4</v>
      </c>
      <c r="E45" t="s">
        <v>605</v>
      </c>
      <c r="F45">
        <f>COUNTIF(pokemon!$AA$2:$AA$241, A45)</f>
        <v>0</v>
      </c>
      <c r="G45" cm="1">
        <f t="array" ref="G45">MIN(IF($A45=pokemon!$AA$2:$AA$241, pokemon!$R$2:$R$241))</f>
        <v>0</v>
      </c>
      <c r="H45" cm="1">
        <f t="array" ref="H45">MAX(IF($A45=pokemon!$AA$2:$AA$241, pokemon!$R$2:$R$241))</f>
        <v>0</v>
      </c>
      <c r="I45">
        <f t="shared" si="1"/>
        <v>0</v>
      </c>
    </row>
    <row r="46" spans="1:9" x14ac:dyDescent="0.25">
      <c r="A46" t="s">
        <v>613</v>
      </c>
      <c r="B46" s="9" t="s">
        <v>11</v>
      </c>
      <c r="C46" s="2">
        <v>130</v>
      </c>
      <c r="D46" s="1">
        <f t="shared" si="0"/>
        <v>6</v>
      </c>
      <c r="E46" t="s">
        <v>622</v>
      </c>
      <c r="F46">
        <f>COUNTIF(pokemon!$AA$2:$AA$241, A46)</f>
        <v>0</v>
      </c>
      <c r="G46" cm="1">
        <f t="array" ref="G46">MIN(IF($A46=pokemon!$AA$2:$AA$241, pokemon!$R$2:$R$241))</f>
        <v>0</v>
      </c>
      <c r="H46" cm="1">
        <f t="array" ref="H46">MAX(IF($A46=pokemon!$AA$2:$AA$241, pokemon!$R$2:$R$241))</f>
        <v>0</v>
      </c>
      <c r="I46">
        <f t="shared" si="1"/>
        <v>0</v>
      </c>
    </row>
    <row r="47" spans="1:9" x14ac:dyDescent="0.25">
      <c r="A47" t="s">
        <v>677</v>
      </c>
      <c r="B47" s="7" t="s">
        <v>2</v>
      </c>
      <c r="C47" s="2">
        <v>55</v>
      </c>
      <c r="D47" s="1">
        <f t="shared" si="0"/>
        <v>3</v>
      </c>
      <c r="E47" t="s">
        <v>620</v>
      </c>
      <c r="F47">
        <f>COUNTIF(pokemon!$AA$2:$AA$241, A47)</f>
        <v>1</v>
      </c>
      <c r="G47" cm="1">
        <f t="array" ref="G47">MIN(IF($A47=pokemon!$AA$2:$AA$241, pokemon!$R$2:$R$241))</f>
        <v>10</v>
      </c>
      <c r="H47" cm="1">
        <f t="array" ref="H47">MAX(IF($A47=pokemon!$AA$2:$AA$241, pokemon!$R$2:$R$241))</f>
        <v>10</v>
      </c>
      <c r="I47">
        <f t="shared" si="1"/>
        <v>0</v>
      </c>
    </row>
    <row r="48" spans="1:9" x14ac:dyDescent="0.25">
      <c r="A48" t="s">
        <v>496</v>
      </c>
      <c r="B48" s="7" t="s">
        <v>2</v>
      </c>
      <c r="C48" s="2">
        <v>75</v>
      </c>
      <c r="D48" s="1">
        <f t="shared" si="0"/>
        <v>4</v>
      </c>
      <c r="E48" t="s">
        <v>710</v>
      </c>
      <c r="F48">
        <f>COUNTIF(pokemon!$AA$2:$AA$241, A48)</f>
        <v>4</v>
      </c>
      <c r="G48" cm="1">
        <f t="array" ref="G48">MIN(IF($A48=pokemon!$AA$2:$AA$241, pokemon!$R$2:$R$241))</f>
        <v>13</v>
      </c>
      <c r="H48" cm="1">
        <f t="array" ref="H48">MAX(IF($A48=pokemon!$AA$2:$AA$241, pokemon!$R$2:$R$241))</f>
        <v>19</v>
      </c>
      <c r="I48">
        <f t="shared" si="1"/>
        <v>6</v>
      </c>
    </row>
    <row r="49" spans="1:9" x14ac:dyDescent="0.25">
      <c r="A49" t="s">
        <v>497</v>
      </c>
      <c r="B49" s="7" t="s">
        <v>2</v>
      </c>
      <c r="C49" s="2">
        <v>85</v>
      </c>
      <c r="D49" s="1">
        <f t="shared" si="0"/>
        <v>4</v>
      </c>
      <c r="E49" t="s">
        <v>656</v>
      </c>
      <c r="F49">
        <f>COUNTIF(pokemon!$AA$2:$AA$241, A49)</f>
        <v>3</v>
      </c>
      <c r="G49" cm="1">
        <f t="array" ref="G49">MIN(IF($A49=pokemon!$AA$2:$AA$241, pokemon!$R$2:$R$241))</f>
        <v>14</v>
      </c>
      <c r="H49" cm="1">
        <f t="array" ref="H49">MAX(IF($A49=pokemon!$AA$2:$AA$241, pokemon!$R$2:$R$241))</f>
        <v>15</v>
      </c>
      <c r="I49">
        <f t="shared" si="1"/>
        <v>1</v>
      </c>
    </row>
    <row r="50" spans="1:9" x14ac:dyDescent="0.25">
      <c r="A50" t="s">
        <v>537</v>
      </c>
      <c r="B50" s="7" t="s">
        <v>2</v>
      </c>
      <c r="C50" s="2">
        <v>20</v>
      </c>
      <c r="D50" s="1">
        <f t="shared" si="0"/>
        <v>1</v>
      </c>
      <c r="E50" t="s">
        <v>630</v>
      </c>
      <c r="F50">
        <f>COUNTIF(pokemon!$AA$2:$AA$241, A50)</f>
        <v>1</v>
      </c>
      <c r="G50" cm="1">
        <f t="array" ref="G50">MIN(IF($A50=pokemon!$AA$2:$AA$241, pokemon!$R$2:$R$241))</f>
        <v>14</v>
      </c>
      <c r="H50" cm="1">
        <f t="array" ref="H50">MAX(IF($A50=pokemon!$AA$2:$AA$241, pokemon!$R$2:$R$241))</f>
        <v>14</v>
      </c>
      <c r="I50">
        <f t="shared" si="1"/>
        <v>0</v>
      </c>
    </row>
    <row r="51" spans="1:9" x14ac:dyDescent="0.25">
      <c r="A51" t="s">
        <v>547</v>
      </c>
      <c r="B51" s="7" t="s">
        <v>2</v>
      </c>
      <c r="C51" s="2">
        <v>120</v>
      </c>
      <c r="D51" s="1">
        <f t="shared" si="0"/>
        <v>6</v>
      </c>
      <c r="E51" t="s">
        <v>681</v>
      </c>
      <c r="F51">
        <f>COUNTIF(pokemon!$AA$2:$AA$241, A51)</f>
        <v>1</v>
      </c>
      <c r="G51" cm="1">
        <f t="array" ref="G51">MIN(IF($A51=pokemon!$AA$2:$AA$241, pokemon!$R$2:$R$241))</f>
        <v>16</v>
      </c>
      <c r="H51" cm="1">
        <f t="array" ref="H51">MAX(IF($A51=pokemon!$AA$2:$AA$241, pokemon!$R$2:$R$241))</f>
        <v>16</v>
      </c>
      <c r="I51">
        <f t="shared" si="1"/>
        <v>0</v>
      </c>
    </row>
    <row r="52" spans="1:9" x14ac:dyDescent="0.25">
      <c r="A52" t="s">
        <v>671</v>
      </c>
      <c r="B52" s="7" t="s">
        <v>2</v>
      </c>
      <c r="C52" s="2">
        <v>130</v>
      </c>
      <c r="D52" s="1">
        <f t="shared" si="0"/>
        <v>6</v>
      </c>
      <c r="E52" t="s">
        <v>672</v>
      </c>
      <c r="F52">
        <f>COUNTIF(pokemon!$AA$2:$AA$241, A52)</f>
        <v>1</v>
      </c>
      <c r="G52" cm="1">
        <f t="array" ref="G52">MIN(IF($A52=pokemon!$AA$2:$AA$241, pokemon!$R$2:$R$241))</f>
        <v>20</v>
      </c>
      <c r="H52" cm="1">
        <f t="array" ref="H52">MAX(IF($A52=pokemon!$AA$2:$AA$241, pokemon!$R$2:$R$241))</f>
        <v>20</v>
      </c>
      <c r="I52">
        <f t="shared" si="1"/>
        <v>0</v>
      </c>
    </row>
    <row r="53" spans="1:9" x14ac:dyDescent="0.25">
      <c r="A53" t="s">
        <v>556</v>
      </c>
      <c r="B53" s="7" t="s">
        <v>2</v>
      </c>
      <c r="C53" s="2">
        <v>110</v>
      </c>
      <c r="D53" s="1">
        <f t="shared" si="0"/>
        <v>5</v>
      </c>
      <c r="E53" t="s">
        <v>656</v>
      </c>
      <c r="F53">
        <f>COUNTIF(pokemon!$AA$2:$AA$241, A53)</f>
        <v>1</v>
      </c>
      <c r="G53" cm="1">
        <f t="array" ref="G53">MIN(IF($A53=pokemon!$AA$2:$AA$241, pokemon!$R$2:$R$241))</f>
        <v>20</v>
      </c>
      <c r="H53" cm="1">
        <f t="array" ref="H53">MAX(IF($A53=pokemon!$AA$2:$AA$241, pokemon!$R$2:$R$241))</f>
        <v>20</v>
      </c>
      <c r="I53">
        <f t="shared" si="1"/>
        <v>0</v>
      </c>
    </row>
    <row r="54" spans="1:9" x14ac:dyDescent="0.25">
      <c r="A54" t="s">
        <v>610</v>
      </c>
      <c r="B54" s="7" t="s">
        <v>2</v>
      </c>
      <c r="C54" s="2">
        <v>150</v>
      </c>
      <c r="D54" s="1">
        <f t="shared" si="0"/>
        <v>7</v>
      </c>
      <c r="E54" t="s">
        <v>623</v>
      </c>
      <c r="F54">
        <f>COUNTIF(pokemon!$AA$2:$AA$241, A54)</f>
        <v>0</v>
      </c>
      <c r="G54" cm="1">
        <f t="array" ref="G54">MIN(IF($A54=pokemon!$AA$2:$AA$241, pokemon!$R$2:$R$241))</f>
        <v>0</v>
      </c>
      <c r="H54" cm="1">
        <f t="array" ref="H54">MAX(IF($A54=pokemon!$AA$2:$AA$241, pokemon!$R$2:$R$241))</f>
        <v>0</v>
      </c>
      <c r="I54">
        <f t="shared" si="1"/>
        <v>0</v>
      </c>
    </row>
    <row r="55" spans="1:9" x14ac:dyDescent="0.25">
      <c r="A55" t="s">
        <v>500</v>
      </c>
      <c r="B55" s="10" t="s">
        <v>14</v>
      </c>
      <c r="C55" s="2">
        <v>40</v>
      </c>
      <c r="D55" s="1">
        <f t="shared" si="0"/>
        <v>2</v>
      </c>
      <c r="E55" t="s">
        <v>653</v>
      </c>
      <c r="F55">
        <f>COUNTIF(pokemon!$AA$2:$AA$241, A55)</f>
        <v>3</v>
      </c>
      <c r="G55" cm="1">
        <f t="array" ref="G55">MIN(IF($A55=pokemon!$AA$2:$AA$241, pokemon!$R$2:$R$241))</f>
        <v>10</v>
      </c>
      <c r="H55" cm="1">
        <f t="array" ref="H55">MAX(IF($A55=pokemon!$AA$2:$AA$241, pokemon!$R$2:$R$241))</f>
        <v>11</v>
      </c>
      <c r="I55">
        <f t="shared" si="1"/>
        <v>1</v>
      </c>
    </row>
    <row r="56" spans="1:9" s="43" customFormat="1" x14ac:dyDescent="0.25">
      <c r="A56" s="43" t="s">
        <v>717</v>
      </c>
      <c r="B56" s="47" t="s">
        <v>14</v>
      </c>
      <c r="C56" s="45">
        <v>65</v>
      </c>
      <c r="D56" s="44">
        <f t="shared" si="0"/>
        <v>3</v>
      </c>
      <c r="E56" s="43" t="s">
        <v>657</v>
      </c>
      <c r="F56" s="43">
        <f>COUNTIF(pokemon!$AA$2:$AA$241, A56)</f>
        <v>1</v>
      </c>
      <c r="G56" s="43" cm="1">
        <f t="array" ref="G56">MIN(IF($A56=pokemon!$AA$2:$AA$241, pokemon!$R$2:$R$241))</f>
        <v>11</v>
      </c>
      <c r="H56" s="43" cm="1">
        <f t="array" ref="H56">MAX(IF($A56=pokemon!$AA$2:$AA$241, pokemon!$R$2:$R$241))</f>
        <v>11</v>
      </c>
      <c r="I56" s="43">
        <f t="shared" si="1"/>
        <v>0</v>
      </c>
    </row>
    <row r="57" spans="1:9" x14ac:dyDescent="0.25">
      <c r="A57" t="s">
        <v>675</v>
      </c>
      <c r="B57" s="10" t="s">
        <v>14</v>
      </c>
      <c r="C57" s="2">
        <v>75</v>
      </c>
      <c r="D57" s="1">
        <f t="shared" si="0"/>
        <v>4</v>
      </c>
      <c r="E57" s="43" t="s">
        <v>653</v>
      </c>
      <c r="F57">
        <f>COUNTIF(pokemon!$AA$2:$AA$241, A57)</f>
        <v>2</v>
      </c>
      <c r="G57" cm="1">
        <f t="array" ref="G57">MIN(IF($A57=pokemon!$AA$2:$AA$241, pokemon!$R$2:$R$241))</f>
        <v>18</v>
      </c>
      <c r="H57" cm="1">
        <f t="array" ref="H57">MAX(IF($A57=pokemon!$AA$2:$AA$241, pokemon!$R$2:$R$241))</f>
        <v>18</v>
      </c>
      <c r="I57">
        <f t="shared" si="1"/>
        <v>0</v>
      </c>
    </row>
    <row r="58" spans="1:9" x14ac:dyDescent="0.25">
      <c r="A58" t="s">
        <v>499</v>
      </c>
      <c r="B58" s="10" t="s">
        <v>14</v>
      </c>
      <c r="C58" s="2">
        <v>90</v>
      </c>
      <c r="D58" s="1">
        <f t="shared" si="0"/>
        <v>4</v>
      </c>
      <c r="E58" t="s">
        <v>653</v>
      </c>
      <c r="F58">
        <f>COUNTIF(pokemon!$AA$2:$AA$241, A58)</f>
        <v>1</v>
      </c>
      <c r="G58" cm="1">
        <f t="array" ref="G58">MIN(IF($A58=pokemon!$AA$2:$AA$241, pokemon!$R$2:$R$241))</f>
        <v>16</v>
      </c>
      <c r="H58" cm="1">
        <f t="array" ref="H58">MAX(IF($A58=pokemon!$AA$2:$AA$241, pokemon!$R$2:$R$241))</f>
        <v>16</v>
      </c>
      <c r="I58">
        <f t="shared" si="1"/>
        <v>0</v>
      </c>
    </row>
    <row r="59" spans="1:9" x14ac:dyDescent="0.25">
      <c r="A59" t="s">
        <v>476</v>
      </c>
      <c r="B59" s="10" t="s">
        <v>14</v>
      </c>
      <c r="C59" s="2">
        <v>90</v>
      </c>
      <c r="D59" s="1">
        <f t="shared" si="0"/>
        <v>4</v>
      </c>
      <c r="E59" t="s">
        <v>606</v>
      </c>
      <c r="F59">
        <f>COUNTIF(pokemon!$AA$2:$AA$241, A59)</f>
        <v>0</v>
      </c>
      <c r="G59" cm="1">
        <f t="array" ref="G59">MIN(IF($A59=pokemon!$AA$2:$AA$241, pokemon!$R$2:$R$241))</f>
        <v>0</v>
      </c>
      <c r="H59" cm="1">
        <f t="array" ref="H59">MAX(IF($A59=pokemon!$AA$2:$AA$241, pokemon!$R$2:$R$241))</f>
        <v>0</v>
      </c>
      <c r="I59">
        <f t="shared" si="1"/>
        <v>0</v>
      </c>
    </row>
    <row r="60" spans="1:9" x14ac:dyDescent="0.25">
      <c r="A60" t="s">
        <v>498</v>
      </c>
      <c r="B60" s="10" t="s">
        <v>14</v>
      </c>
      <c r="C60" s="2">
        <v>110</v>
      </c>
      <c r="D60" s="1">
        <f>IF(NOT(ISBLANK(C60)), IF(ISNUMBER(C60), ROUND((C60 - 5)/20, 0), C60), "")</f>
        <v>5</v>
      </c>
      <c r="E60" t="s">
        <v>590</v>
      </c>
      <c r="F60">
        <f>COUNTIF(pokemon!$AA$2:$AA$241, A60)</f>
        <v>4</v>
      </c>
      <c r="G60" cm="1">
        <f t="array" ref="G60">MIN(IF($A60=pokemon!$AA$2:$AA$241, pokemon!$R$2:$R$241))</f>
        <v>18</v>
      </c>
      <c r="H60" cm="1">
        <f t="array" ref="H60">MAX(IF($A60=pokemon!$AA$2:$AA$241, pokemon!$R$2:$R$241))</f>
        <v>20</v>
      </c>
      <c r="I60">
        <f>H60-G60</f>
        <v>2</v>
      </c>
    </row>
    <row r="61" spans="1:9" x14ac:dyDescent="0.25">
      <c r="A61" t="s">
        <v>611</v>
      </c>
      <c r="B61" s="10" t="s">
        <v>14</v>
      </c>
      <c r="C61" s="2">
        <v>130</v>
      </c>
      <c r="D61" s="1">
        <f t="shared" si="0"/>
        <v>6</v>
      </c>
      <c r="E61" t="s">
        <v>668</v>
      </c>
      <c r="F61">
        <f>COUNTIF(pokemon!$AA$2:$AA$241, A61)</f>
        <v>0</v>
      </c>
      <c r="G61" cm="1">
        <f t="array" ref="G61">MIN(IF($A61=pokemon!$AA$2:$AA$241, pokemon!$R$2:$R$241))</f>
        <v>0</v>
      </c>
      <c r="H61" cm="1">
        <f t="array" ref="H61">MAX(IF($A61=pokemon!$AA$2:$AA$241, pokemon!$R$2:$R$241))</f>
        <v>0</v>
      </c>
      <c r="I61">
        <f t="shared" si="1"/>
        <v>0</v>
      </c>
    </row>
    <row r="62" spans="1:9" x14ac:dyDescent="0.25">
      <c r="A62" t="s">
        <v>598</v>
      </c>
      <c r="B62" s="11" t="s">
        <v>22</v>
      </c>
      <c r="C62" s="2">
        <v>130</v>
      </c>
      <c r="D62" s="1">
        <f t="shared" si="0"/>
        <v>6</v>
      </c>
      <c r="E62" t="s">
        <v>680</v>
      </c>
      <c r="F62">
        <f>COUNTIF(pokemon!$AA$2:$AA$241, A62)</f>
        <v>2</v>
      </c>
      <c r="G62" cm="1">
        <f t="array" ref="G62">MIN(IF($A62=pokemon!$AA$2:$AA$241, pokemon!$R$2:$R$241))</f>
        <v>16</v>
      </c>
      <c r="H62" cm="1">
        <f t="array" ref="H62">MAX(IF($A62=pokemon!$AA$2:$AA$241, pokemon!$R$2:$R$241))</f>
        <v>17</v>
      </c>
      <c r="I62">
        <f t="shared" si="1"/>
        <v>1</v>
      </c>
    </row>
    <row r="63" spans="1:9" x14ac:dyDescent="0.25">
      <c r="A63" t="s">
        <v>635</v>
      </c>
      <c r="B63" s="11" t="s">
        <v>22</v>
      </c>
      <c r="C63" s="2">
        <v>60</v>
      </c>
      <c r="D63" s="1">
        <f t="shared" si="0"/>
        <v>3</v>
      </c>
      <c r="E63" t="s">
        <v>652</v>
      </c>
      <c r="F63">
        <f>COUNTIF(pokemon!$AA$2:$AA$241, A63)</f>
        <v>1</v>
      </c>
      <c r="G63" cm="1">
        <f t="array" ref="G63">MIN(IF($A63=pokemon!$AA$2:$AA$241, pokemon!$R$2:$R$241))</f>
        <v>17</v>
      </c>
      <c r="H63" cm="1">
        <f t="array" ref="H63">MAX(IF($A63=pokemon!$AA$2:$AA$241, pokemon!$R$2:$R$241))</f>
        <v>17</v>
      </c>
      <c r="I63">
        <f t="shared" si="1"/>
        <v>0</v>
      </c>
    </row>
    <row r="64" spans="1:9" x14ac:dyDescent="0.25">
      <c r="A64" t="s">
        <v>545</v>
      </c>
      <c r="B64" s="11" t="s">
        <v>22</v>
      </c>
      <c r="C64" s="2">
        <v>50</v>
      </c>
      <c r="D64" s="1">
        <f t="shared" si="0"/>
        <v>2</v>
      </c>
      <c r="E64" t="s">
        <v>631</v>
      </c>
      <c r="F64">
        <f>COUNTIF(pokemon!$AA$2:$AA$241, A64)</f>
        <v>2</v>
      </c>
      <c r="G64" cm="1">
        <f t="array" ref="G64">MIN(IF($A64=pokemon!$AA$2:$AA$241, pokemon!$R$2:$R$241))</f>
        <v>10</v>
      </c>
      <c r="H64" cm="1">
        <f t="array" ref="H64">MAX(IF($A64=pokemon!$AA$2:$AA$241, pokemon!$R$2:$R$241))</f>
        <v>11</v>
      </c>
      <c r="I64">
        <f t="shared" si="1"/>
        <v>1</v>
      </c>
    </row>
    <row r="65" spans="1:9" x14ac:dyDescent="0.25">
      <c r="A65" t="s">
        <v>502</v>
      </c>
      <c r="B65" s="11" t="s">
        <v>22</v>
      </c>
      <c r="C65" s="2">
        <v>120</v>
      </c>
      <c r="D65" s="1">
        <f t="shared" si="0"/>
        <v>6</v>
      </c>
      <c r="E65" s="43" t="s">
        <v>658</v>
      </c>
      <c r="F65">
        <f>COUNTIF(pokemon!$AA$2:$AA$241, A65)</f>
        <v>5</v>
      </c>
      <c r="G65" cm="1">
        <f t="array" ref="G65">MIN(IF($A65=pokemon!$AA$2:$AA$241, pokemon!$R$2:$R$241))</f>
        <v>16</v>
      </c>
      <c r="H65" cm="1">
        <f t="array" ref="H65">MAX(IF($A65=pokemon!$AA$2:$AA$241, pokemon!$R$2:$R$241))</f>
        <v>18</v>
      </c>
      <c r="I65">
        <f t="shared" si="1"/>
        <v>2</v>
      </c>
    </row>
    <row r="66" spans="1:9" x14ac:dyDescent="0.25">
      <c r="A66" t="s">
        <v>599</v>
      </c>
      <c r="B66" s="11" t="s">
        <v>22</v>
      </c>
      <c r="C66" s="2">
        <v>35</v>
      </c>
      <c r="D66" s="1">
        <f t="shared" si="0"/>
        <v>2</v>
      </c>
      <c r="E66" t="s">
        <v>600</v>
      </c>
      <c r="F66">
        <f>COUNTIF(pokemon!$AA$2:$AA$241, A66)</f>
        <v>1</v>
      </c>
      <c r="G66" cm="1">
        <f t="array" ref="G66">MIN(IF($A66=pokemon!$AA$2:$AA$241, pokemon!$R$2:$R$241))</f>
        <v>16</v>
      </c>
      <c r="H66" cm="1">
        <f t="array" ref="H66">MAX(IF($A66=pokemon!$AA$2:$AA$241, pokemon!$R$2:$R$241))</f>
        <v>16</v>
      </c>
      <c r="I66">
        <f t="shared" si="1"/>
        <v>0</v>
      </c>
    </row>
    <row r="67" spans="1:9" x14ac:dyDescent="0.25">
      <c r="A67" t="s">
        <v>501</v>
      </c>
      <c r="B67" s="11" t="s">
        <v>22</v>
      </c>
      <c r="C67" s="2">
        <v>80</v>
      </c>
      <c r="D67" s="1">
        <f t="shared" si="0"/>
        <v>4</v>
      </c>
      <c r="E67" t="s">
        <v>621</v>
      </c>
      <c r="F67">
        <f>COUNTIF(pokemon!$AA$2:$AA$241, A67)</f>
        <v>1</v>
      </c>
      <c r="G67" cm="1">
        <f t="array" ref="G67">MIN(IF($A67=pokemon!$AA$2:$AA$241, pokemon!$R$2:$R$241))</f>
        <v>17</v>
      </c>
      <c r="H67" cm="1">
        <f t="array" ref="H67">MAX(IF($A67=pokemon!$AA$2:$AA$241, pokemon!$R$2:$R$241))</f>
        <v>17</v>
      </c>
      <c r="I67">
        <f t="shared" si="1"/>
        <v>0</v>
      </c>
    </row>
    <row r="68" spans="1:9" x14ac:dyDescent="0.25">
      <c r="A68" t="s">
        <v>503</v>
      </c>
      <c r="B68" s="12" t="s">
        <v>3</v>
      </c>
      <c r="C68" s="2">
        <v>20</v>
      </c>
      <c r="D68" s="1">
        <f t="shared" si="0"/>
        <v>1</v>
      </c>
      <c r="E68" t="s">
        <v>591</v>
      </c>
      <c r="F68">
        <f>COUNTIF(pokemon!$AA$2:$AA$241, A68)</f>
        <v>2</v>
      </c>
      <c r="G68" cm="1">
        <f t="array" ref="G68">MIN(IF($A68=pokemon!$AA$2:$AA$241, pokemon!$R$2:$R$241))</f>
        <v>10</v>
      </c>
      <c r="H68" cm="1">
        <f t="array" ref="H68">MAX(IF($A68=pokemon!$AA$2:$AA$241, pokemon!$R$2:$R$241))</f>
        <v>12</v>
      </c>
      <c r="I68">
        <f t="shared" si="1"/>
        <v>2</v>
      </c>
    </row>
    <row r="69" spans="1:9" x14ac:dyDescent="0.25">
      <c r="A69" t="s">
        <v>468</v>
      </c>
      <c r="B69" s="12" t="s">
        <v>3</v>
      </c>
      <c r="C69" s="2">
        <v>75</v>
      </c>
      <c r="D69" s="1">
        <f t="shared" si="0"/>
        <v>4</v>
      </c>
      <c r="E69" t="s">
        <v>620</v>
      </c>
      <c r="F69">
        <f>COUNTIF(pokemon!$AA$2:$AA$241, A69)</f>
        <v>2</v>
      </c>
      <c r="G69" cm="1">
        <f t="array" ref="G69">MIN(IF($A69=pokemon!$AA$2:$AA$241, pokemon!$R$2:$R$241))</f>
        <v>17</v>
      </c>
      <c r="H69" cm="1">
        <f t="array" ref="H69">MAX(IF($A69=pokemon!$AA$2:$AA$241, pokemon!$R$2:$R$241))</f>
        <v>18</v>
      </c>
      <c r="I69">
        <f t="shared" si="1"/>
        <v>1</v>
      </c>
    </row>
    <row r="70" spans="1:9" x14ac:dyDescent="0.25">
      <c r="A70" t="s">
        <v>504</v>
      </c>
      <c r="B70" s="12" t="s">
        <v>3</v>
      </c>
      <c r="C70" s="2">
        <v>90</v>
      </c>
      <c r="D70" s="1">
        <f t="shared" si="0"/>
        <v>4</v>
      </c>
      <c r="E70" t="s">
        <v>724</v>
      </c>
      <c r="F70">
        <f>COUNTIF(pokemon!$AA$2:$AA$241, A70)</f>
        <v>1</v>
      </c>
      <c r="G70" cm="1">
        <f t="array" ref="G70">MIN(IF($A70=pokemon!$AA$2:$AA$241, pokemon!$R$2:$R$241))</f>
        <v>17</v>
      </c>
      <c r="H70" cm="1">
        <f t="array" ref="H70">MAX(IF($A70=pokemon!$AA$2:$AA$241, pokemon!$R$2:$R$241))</f>
        <v>17</v>
      </c>
      <c r="I70">
        <f t="shared" si="1"/>
        <v>0</v>
      </c>
    </row>
    <row r="71" spans="1:9" s="43" customFormat="1" x14ac:dyDescent="0.25">
      <c r="A71" s="43" t="s">
        <v>706</v>
      </c>
      <c r="B71" s="48" t="s">
        <v>3</v>
      </c>
      <c r="C71" s="45">
        <v>95</v>
      </c>
      <c r="D71" s="44">
        <f t="shared" si="0"/>
        <v>5</v>
      </c>
      <c r="E71" s="43" t="s">
        <v>592</v>
      </c>
      <c r="F71" s="43">
        <f>COUNTIF(pokemon!$AA$2:$AA$241, A71)</f>
        <v>2</v>
      </c>
      <c r="G71" s="43" cm="1">
        <f t="array" ref="G71">MIN(IF($A71=pokemon!$AA$2:$AA$241, pokemon!$R$2:$R$241))</f>
        <v>18</v>
      </c>
      <c r="H71" s="43" cm="1">
        <f t="array" ref="H71">MAX(IF($A71=pokemon!$AA$2:$AA$241, pokemon!$R$2:$R$241))</f>
        <v>18</v>
      </c>
      <c r="I71" s="43">
        <f t="shared" si="1"/>
        <v>0</v>
      </c>
    </row>
    <row r="72" spans="1:9" x14ac:dyDescent="0.25">
      <c r="A72" t="s">
        <v>542</v>
      </c>
      <c r="B72" s="13" t="s">
        <v>13</v>
      </c>
      <c r="C72" s="2">
        <v>35</v>
      </c>
      <c r="D72" s="1">
        <f t="shared" si="0"/>
        <v>2</v>
      </c>
      <c r="E72" t="s">
        <v>571</v>
      </c>
      <c r="F72">
        <f>COUNTIF(pokemon!$AA$2:$AA$241, A72)</f>
        <v>2</v>
      </c>
      <c r="G72" cm="1">
        <f t="array" ref="G72">MIN(IF($A72=pokemon!$AA$2:$AA$241, pokemon!$R$2:$R$241))</f>
        <v>10</v>
      </c>
      <c r="H72" cm="1">
        <f t="array" ref="H72">MAX(IF($A72=pokemon!$AA$2:$AA$241, pokemon!$R$2:$R$241))</f>
        <v>11</v>
      </c>
      <c r="I72">
        <f t="shared" si="1"/>
        <v>1</v>
      </c>
    </row>
    <row r="73" spans="1:9" ht="15.75" customHeight="1" x14ac:dyDescent="0.25">
      <c r="A73" t="s">
        <v>505</v>
      </c>
      <c r="B73" s="13" t="s">
        <v>13</v>
      </c>
      <c r="C73" s="2">
        <v>55</v>
      </c>
      <c r="D73" s="1">
        <f t="shared" si="0"/>
        <v>3</v>
      </c>
      <c r="E73" t="s">
        <v>657</v>
      </c>
      <c r="F73">
        <f>COUNTIF(pokemon!$AA$2:$AA$241, A73)</f>
        <v>2</v>
      </c>
      <c r="G73" cm="1">
        <f t="array" ref="G73">MIN(IF($A73=pokemon!$AA$2:$AA$241, pokemon!$R$2:$R$241))</f>
        <v>7</v>
      </c>
      <c r="H73" cm="1">
        <f t="array" ref="H73">MAX(IF($A73=pokemon!$AA$2:$AA$241, pokemon!$R$2:$R$241))</f>
        <v>11</v>
      </c>
      <c r="I73">
        <f t="shared" si="1"/>
        <v>4</v>
      </c>
    </row>
    <row r="74" spans="1:9" ht="15.75" customHeight="1" x14ac:dyDescent="0.25">
      <c r="A74" t="s">
        <v>642</v>
      </c>
      <c r="B74" s="13" t="s">
        <v>13</v>
      </c>
      <c r="C74" s="2">
        <v>60</v>
      </c>
      <c r="D74" s="1">
        <f t="shared" si="0"/>
        <v>3</v>
      </c>
      <c r="E74" s="43" t="s">
        <v>683</v>
      </c>
      <c r="F74">
        <f>COUNTIF(pokemon!$AA$2:$AA$241, A74)</f>
        <v>2</v>
      </c>
      <c r="G74" cm="1">
        <f t="array" ref="G74">MIN(IF($A74=pokemon!$AA$2:$AA$241, pokemon!$R$2:$R$241))</f>
        <v>14</v>
      </c>
      <c r="H74" cm="1">
        <f t="array" ref="H74">MAX(IF($A74=pokemon!$AA$2:$AA$241, pokemon!$R$2:$R$241))</f>
        <v>14</v>
      </c>
      <c r="I74">
        <f t="shared" si="1"/>
        <v>0</v>
      </c>
    </row>
    <row r="75" spans="1:9" x14ac:dyDescent="0.25">
      <c r="A75" t="s">
        <v>492</v>
      </c>
      <c r="B75" s="13" t="s">
        <v>13</v>
      </c>
      <c r="C75" s="2">
        <v>100</v>
      </c>
      <c r="D75" s="1">
        <f t="shared" si="0"/>
        <v>5</v>
      </c>
      <c r="E75" s="43" t="s">
        <v>721</v>
      </c>
      <c r="F75">
        <f>COUNTIF(pokemon!$AA$2:$AA$241, A75)</f>
        <v>6</v>
      </c>
      <c r="G75" cm="1">
        <f t="array" ref="G75">MIN(IF($A75=pokemon!$AA$2:$AA$241, pokemon!$R$2:$R$241))</f>
        <v>16</v>
      </c>
      <c r="H75" cm="1">
        <f t="array" ref="H75">MAX(IF($A75=pokemon!$AA$2:$AA$241, pokemon!$R$2:$R$241))</f>
        <v>19</v>
      </c>
      <c r="I75">
        <f t="shared" si="1"/>
        <v>3</v>
      </c>
    </row>
    <row r="76" spans="1:9" x14ac:dyDescent="0.25">
      <c r="A76" t="s">
        <v>637</v>
      </c>
      <c r="B76" s="15" t="s">
        <v>5</v>
      </c>
      <c r="C76" s="2">
        <v>55</v>
      </c>
      <c r="D76" s="1">
        <f t="shared" si="0"/>
        <v>3</v>
      </c>
      <c r="E76" t="s">
        <v>638</v>
      </c>
      <c r="F76">
        <f>COUNTIF(pokemon!$AA$2:$AA$241, A76)</f>
        <v>1</v>
      </c>
      <c r="G76" cm="1">
        <f t="array" ref="G76">MIN(IF($A76=pokemon!$AA$2:$AA$241, pokemon!$R$2:$R$241))</f>
        <v>16</v>
      </c>
      <c r="H76" cm="1">
        <f t="array" ref="H76">MAX(IF($A76=pokemon!$AA$2:$AA$241, pokemon!$R$2:$R$241))</f>
        <v>16</v>
      </c>
      <c r="I76">
        <f t="shared" si="1"/>
        <v>0</v>
      </c>
    </row>
    <row r="77" spans="1:9" x14ac:dyDescent="0.25">
      <c r="A77" t="s">
        <v>506</v>
      </c>
      <c r="B77" s="15" t="s">
        <v>5</v>
      </c>
      <c r="C77" s="2">
        <v>60</v>
      </c>
      <c r="D77" s="1">
        <f t="shared" si="0"/>
        <v>3</v>
      </c>
      <c r="E77" t="s">
        <v>721</v>
      </c>
      <c r="F77">
        <f>COUNTIF(pokemon!$AA$2:$AA$241, A77)</f>
        <v>3</v>
      </c>
      <c r="G77" cm="1">
        <f t="array" ref="G77">MIN(IF($A77=pokemon!$AA$2:$AA$241, pokemon!$R$2:$R$241))</f>
        <v>9</v>
      </c>
      <c r="H77" cm="1">
        <f t="array" ref="H77">MAX(IF($A77=pokemon!$AA$2:$AA$241, pokemon!$R$2:$R$241))</f>
        <v>14</v>
      </c>
      <c r="I77">
        <f t="shared" si="1"/>
        <v>5</v>
      </c>
    </row>
    <row r="78" spans="1:9" x14ac:dyDescent="0.25">
      <c r="A78" t="s">
        <v>530</v>
      </c>
      <c r="B78" s="15" t="s">
        <v>5</v>
      </c>
      <c r="C78" s="2">
        <v>75</v>
      </c>
      <c r="D78" s="1">
        <f t="shared" si="0"/>
        <v>4</v>
      </c>
      <c r="E78" t="s">
        <v>624</v>
      </c>
      <c r="F78">
        <f>COUNTIF(pokemon!$AA$2:$AA$241, A78)</f>
        <v>4</v>
      </c>
      <c r="G78" cm="1">
        <f t="array" ref="G78">MIN(IF($A78=pokemon!$AA$2:$AA$241, pokemon!$R$2:$R$241))</f>
        <v>14</v>
      </c>
      <c r="H78" cm="1">
        <f t="array" ref="H78">MAX(IF($A78=pokemon!$AA$2:$AA$241, pokemon!$R$2:$R$241))</f>
        <v>20</v>
      </c>
      <c r="I78">
        <f t="shared" si="1"/>
        <v>6</v>
      </c>
    </row>
    <row r="79" spans="1:9" x14ac:dyDescent="0.25">
      <c r="A79" t="s">
        <v>541</v>
      </c>
      <c r="B79" s="15" t="s">
        <v>5</v>
      </c>
      <c r="C79" s="2">
        <v>65</v>
      </c>
      <c r="D79" s="1">
        <f t="shared" si="0"/>
        <v>3</v>
      </c>
      <c r="E79" t="s">
        <v>651</v>
      </c>
      <c r="F79">
        <f>COUNTIF(pokemon!$AA$2:$AA$241, A79)</f>
        <v>1</v>
      </c>
      <c r="G79" cm="1">
        <f t="array" ref="G79">MIN(IF($A79=pokemon!$AA$2:$AA$241, pokemon!$R$2:$R$241))</f>
        <v>15</v>
      </c>
      <c r="H79" cm="1">
        <f t="array" ref="H79">MAX(IF($A79=pokemon!$AA$2:$AA$241, pokemon!$R$2:$R$241))</f>
        <v>15</v>
      </c>
      <c r="I79">
        <f t="shared" ref="I79:I122" si="2">H79-G79</f>
        <v>0</v>
      </c>
    </row>
    <row r="80" spans="1:9" x14ac:dyDescent="0.25">
      <c r="A80" t="s">
        <v>612</v>
      </c>
      <c r="B80" s="15" t="s">
        <v>5</v>
      </c>
      <c r="C80" s="2">
        <v>140</v>
      </c>
      <c r="D80" s="1">
        <f t="shared" si="0"/>
        <v>7</v>
      </c>
      <c r="E80" t="s">
        <v>625</v>
      </c>
      <c r="F80">
        <f>COUNTIF(pokemon!$AA$2:$AA$241, A80)</f>
        <v>1</v>
      </c>
      <c r="G80" cm="1">
        <f t="array" ref="G80">MIN(IF($A80=pokemon!$AA$2:$AA$241, pokemon!$R$2:$R$241))</f>
        <v>16</v>
      </c>
      <c r="H80" cm="1">
        <f t="array" ref="H80">MAX(IF($A80=pokemon!$AA$2:$AA$241, pokemon!$R$2:$R$241))</f>
        <v>16</v>
      </c>
      <c r="I80">
        <f t="shared" si="2"/>
        <v>0</v>
      </c>
    </row>
    <row r="81" spans="1:9" x14ac:dyDescent="0.25">
      <c r="A81" t="s">
        <v>560</v>
      </c>
      <c r="B81" s="16" t="s">
        <v>26</v>
      </c>
      <c r="C81" s="2">
        <v>20</v>
      </c>
      <c r="D81" s="1">
        <f t="shared" ref="D81:D122" si="3">IF(NOT(ISBLANK(C81)), IF(ISNUMBER(C81), ROUND((C81 - 5)/20, 0), C81), "")</f>
        <v>1</v>
      </c>
      <c r="E81" t="s">
        <v>655</v>
      </c>
      <c r="F81">
        <f>COUNTIF(pokemon!$AA$2:$AA$241, A81)</f>
        <v>2</v>
      </c>
      <c r="G81" cm="1">
        <f t="array" ref="G81">MIN(IF($A81=pokemon!$AA$2:$AA$241, pokemon!$R$2:$R$241))</f>
        <v>7</v>
      </c>
      <c r="H81" cm="1">
        <f t="array" ref="H81">MAX(IF($A81=pokemon!$AA$2:$AA$241, pokemon!$R$2:$R$241))</f>
        <v>12</v>
      </c>
      <c r="I81">
        <f t="shared" si="2"/>
        <v>5</v>
      </c>
    </row>
    <row r="82" spans="1:9" x14ac:dyDescent="0.25">
      <c r="A82" t="s">
        <v>558</v>
      </c>
      <c r="B82" s="16" t="s">
        <v>26</v>
      </c>
      <c r="C82" s="2">
        <v>20</v>
      </c>
      <c r="D82" s="1">
        <f t="shared" si="3"/>
        <v>1</v>
      </c>
      <c r="E82" t="s">
        <v>630</v>
      </c>
      <c r="F82">
        <f>COUNTIF(pokemon!$AA$2:$AA$241, A82)</f>
        <v>1</v>
      </c>
      <c r="G82" cm="1">
        <f t="array" ref="G82">MIN(IF($A82=pokemon!$AA$2:$AA$241, pokemon!$R$2:$R$241))</f>
        <v>12</v>
      </c>
      <c r="H82" cm="1">
        <f t="array" ref="H82">MAX(IF($A82=pokemon!$AA$2:$AA$241, pokemon!$R$2:$R$241))</f>
        <v>12</v>
      </c>
      <c r="I82">
        <f t="shared" si="2"/>
        <v>0</v>
      </c>
    </row>
    <row r="83" spans="1:9" x14ac:dyDescent="0.25">
      <c r="A83" t="s">
        <v>508</v>
      </c>
      <c r="B83" s="16" t="s">
        <v>26</v>
      </c>
      <c r="C83" s="2">
        <v>50</v>
      </c>
      <c r="D83" s="1">
        <f t="shared" si="3"/>
        <v>2</v>
      </c>
      <c r="E83" t="s">
        <v>725</v>
      </c>
      <c r="F83">
        <f>COUNTIF(pokemon!$AA$2:$AA$241, A83)</f>
        <v>6</v>
      </c>
      <c r="G83" cm="1">
        <f t="array" ref="G83">MIN(IF($A83=pokemon!$AA$2:$AA$241, pokemon!$R$2:$R$241))</f>
        <v>9</v>
      </c>
      <c r="H83" cm="1">
        <f t="array" ref="H83">MAX(IF($A83=pokemon!$AA$2:$AA$241, pokemon!$R$2:$R$241))</f>
        <v>12</v>
      </c>
      <c r="I83">
        <f t="shared" si="2"/>
        <v>3</v>
      </c>
    </row>
    <row r="84" spans="1:9" x14ac:dyDescent="0.25">
      <c r="A84" t="s">
        <v>507</v>
      </c>
      <c r="B84" s="16" t="s">
        <v>26</v>
      </c>
      <c r="C84" s="2">
        <v>90</v>
      </c>
      <c r="D84" s="1">
        <f t="shared" si="3"/>
        <v>4</v>
      </c>
      <c r="E84" t="s">
        <v>651</v>
      </c>
      <c r="F84">
        <f>COUNTIF(pokemon!$AA$2:$AA$241, A84)</f>
        <v>4</v>
      </c>
      <c r="G84" cm="1">
        <f t="array" ref="G84">MIN(IF($A84=pokemon!$AA$2:$AA$241, pokemon!$R$2:$R$241))</f>
        <v>16</v>
      </c>
      <c r="H84" cm="1">
        <f t="array" ref="H84">MAX(IF($A84=pokemon!$AA$2:$AA$241, pokemon!$R$2:$R$241))</f>
        <v>18</v>
      </c>
      <c r="I84">
        <f t="shared" si="2"/>
        <v>2</v>
      </c>
    </row>
    <row r="85" spans="1:9" x14ac:dyDescent="0.25">
      <c r="A85" t="s">
        <v>534</v>
      </c>
      <c r="B85" s="16" t="s">
        <v>26</v>
      </c>
      <c r="C85" s="2">
        <v>80</v>
      </c>
      <c r="D85" s="1">
        <f t="shared" si="3"/>
        <v>4</v>
      </c>
      <c r="E85" t="s">
        <v>687</v>
      </c>
      <c r="F85">
        <f>COUNTIF(pokemon!$AA$2:$AA$241, A85)</f>
        <v>1</v>
      </c>
      <c r="G85" cm="1">
        <f t="array" ref="G85">MIN(IF($A85=pokemon!$AA$2:$AA$241, pokemon!$R$2:$R$241))</f>
        <v>20</v>
      </c>
      <c r="H85" cm="1">
        <f t="array" ref="H85">MAX(IF($A85=pokemon!$AA$2:$AA$241, pokemon!$R$2:$R$241))</f>
        <v>20</v>
      </c>
      <c r="I85">
        <f t="shared" si="2"/>
        <v>0</v>
      </c>
    </row>
    <row r="86" spans="1:9" x14ac:dyDescent="0.25">
      <c r="A86" t="s">
        <v>555</v>
      </c>
      <c r="B86" s="16" t="s">
        <v>26</v>
      </c>
      <c r="C86" s="2">
        <v>100</v>
      </c>
      <c r="D86" s="1">
        <f t="shared" si="3"/>
        <v>5</v>
      </c>
      <c r="E86" t="s">
        <v>710</v>
      </c>
      <c r="F86">
        <f>COUNTIF(pokemon!$AA$2:$AA$241, A86)</f>
        <v>1</v>
      </c>
      <c r="G86" cm="1">
        <f t="array" ref="G86">MIN(IF($A86=pokemon!$AA$2:$AA$241, pokemon!$R$2:$R$241))</f>
        <v>20</v>
      </c>
      <c r="H86" cm="1">
        <f t="array" ref="H86">MAX(IF($A86=pokemon!$AA$2:$AA$241, pokemon!$R$2:$R$241))</f>
        <v>20</v>
      </c>
      <c r="I86">
        <f t="shared" si="2"/>
        <v>0</v>
      </c>
    </row>
    <row r="87" spans="1:9" s="6" customFormat="1" x14ac:dyDescent="0.25">
      <c r="A87" s="6" t="s">
        <v>529</v>
      </c>
      <c r="B87" s="17" t="s">
        <v>7</v>
      </c>
      <c r="C87" s="2">
        <v>60</v>
      </c>
      <c r="D87" s="1">
        <f t="shared" si="3"/>
        <v>3</v>
      </c>
      <c r="E87" s="6" t="s">
        <v>633</v>
      </c>
      <c r="F87">
        <f>COUNTIF(pokemon!$AA$2:$AA$241, A87)</f>
        <v>3</v>
      </c>
      <c r="G87" cm="1">
        <f t="array" ref="G87">MIN(IF($A87=pokemon!$AA$2:$AA$241, pokemon!$R$2:$R$241))</f>
        <v>7</v>
      </c>
      <c r="H87" cm="1">
        <f t="array" ref="H87">MAX(IF($A87=pokemon!$AA$2:$AA$241, pokemon!$R$2:$R$241))</f>
        <v>9</v>
      </c>
      <c r="I87">
        <f t="shared" si="2"/>
        <v>2</v>
      </c>
    </row>
    <row r="88" spans="1:9" x14ac:dyDescent="0.25">
      <c r="A88" t="s">
        <v>489</v>
      </c>
      <c r="B88" s="17" t="s">
        <v>7</v>
      </c>
      <c r="C88" s="2">
        <v>40</v>
      </c>
      <c r="D88" s="1">
        <f t="shared" si="3"/>
        <v>2</v>
      </c>
      <c r="E88" t="s">
        <v>654</v>
      </c>
      <c r="F88">
        <f>COUNTIF(pokemon!$AA$2:$AA$241, A88)</f>
        <v>2</v>
      </c>
      <c r="G88" cm="1">
        <f t="array" ref="G88">MIN(IF($A88=pokemon!$AA$2:$AA$241, pokemon!$R$2:$R$241))</f>
        <v>7</v>
      </c>
      <c r="H88" cm="1">
        <f t="array" ref="H88">MAX(IF($A88=pokemon!$AA$2:$AA$241, pokemon!$R$2:$R$241))</f>
        <v>11</v>
      </c>
      <c r="I88">
        <f t="shared" si="2"/>
        <v>4</v>
      </c>
    </row>
    <row r="89" spans="1:9" x14ac:dyDescent="0.25">
      <c r="A89" t="s">
        <v>510</v>
      </c>
      <c r="B89" s="17" t="s">
        <v>7</v>
      </c>
      <c r="C89" s="2">
        <v>40</v>
      </c>
      <c r="D89" s="1">
        <f t="shared" si="3"/>
        <v>2</v>
      </c>
      <c r="E89" t="s">
        <v>710</v>
      </c>
      <c r="F89">
        <f>COUNTIF(pokemon!$AA$2:$AA$241, A89)</f>
        <v>1</v>
      </c>
      <c r="G89" cm="1">
        <f t="array" ref="G89">MIN(IF($A89=pokemon!$AA$2:$AA$241, pokemon!$R$2:$R$241))</f>
        <v>9</v>
      </c>
      <c r="H89" cm="1">
        <f t="array" ref="H89">MAX(IF($A89=pokemon!$AA$2:$AA$241, pokemon!$R$2:$R$241))</f>
        <v>9</v>
      </c>
      <c r="I89">
        <f t="shared" si="2"/>
        <v>0</v>
      </c>
    </row>
    <row r="90" spans="1:9" x14ac:dyDescent="0.25">
      <c r="A90" t="s">
        <v>531</v>
      </c>
      <c r="B90" s="17" t="s">
        <v>7</v>
      </c>
      <c r="C90" s="2">
        <v>80</v>
      </c>
      <c r="D90" s="1">
        <f t="shared" si="3"/>
        <v>4</v>
      </c>
      <c r="E90" t="s">
        <v>629</v>
      </c>
      <c r="F90">
        <f>COUNTIF(pokemon!$AA$2:$AA$241, A90)</f>
        <v>1</v>
      </c>
      <c r="G90" cm="1">
        <f t="array" ref="G90">MIN(IF($A90=pokemon!$AA$2:$AA$241, pokemon!$R$2:$R$241))</f>
        <v>15</v>
      </c>
      <c r="H90" cm="1">
        <f t="array" ref="H90">MAX(IF($A90=pokemon!$AA$2:$AA$241, pokemon!$R$2:$R$241))</f>
        <v>15</v>
      </c>
      <c r="I90">
        <f t="shared" si="2"/>
        <v>0</v>
      </c>
    </row>
    <row r="91" spans="1:9" x14ac:dyDescent="0.25">
      <c r="A91" t="s">
        <v>676</v>
      </c>
      <c r="B91" s="17" t="s">
        <v>7</v>
      </c>
      <c r="C91" s="2">
        <v>90</v>
      </c>
      <c r="D91" s="1">
        <f t="shared" si="3"/>
        <v>4</v>
      </c>
      <c r="E91" t="s">
        <v>656</v>
      </c>
      <c r="F91">
        <f>COUNTIF(pokemon!$AA$2:$AA$241, A91)</f>
        <v>2</v>
      </c>
      <c r="G91" cm="1">
        <f t="array" ref="G91">MIN(IF($A91=pokemon!$AA$2:$AA$241, pokemon!$R$2:$R$241))</f>
        <v>13</v>
      </c>
      <c r="H91" cm="1">
        <f t="array" ref="H91">MAX(IF($A91=pokemon!$AA$2:$AA$241, pokemon!$R$2:$R$241))</f>
        <v>18</v>
      </c>
      <c r="I91">
        <f t="shared" si="2"/>
        <v>5</v>
      </c>
    </row>
    <row r="92" spans="1:9" x14ac:dyDescent="0.25">
      <c r="A92" t="s">
        <v>509</v>
      </c>
      <c r="B92" s="17" t="s">
        <v>7</v>
      </c>
      <c r="C92" s="2">
        <v>120</v>
      </c>
      <c r="D92" s="1">
        <f t="shared" si="3"/>
        <v>6</v>
      </c>
      <c r="E92" s="43" t="s">
        <v>721</v>
      </c>
      <c r="F92">
        <f>COUNTIF(pokemon!$AA$2:$AA$241, A92)</f>
        <v>2</v>
      </c>
      <c r="G92" cm="1">
        <f t="array" ref="G92">MIN(IF($A92=pokemon!$AA$2:$AA$241, pokemon!$R$2:$R$241))</f>
        <v>16</v>
      </c>
      <c r="H92" cm="1">
        <f t="array" ref="H92">MAX(IF($A92=pokemon!$AA$2:$AA$241, pokemon!$R$2:$R$241))</f>
        <v>18</v>
      </c>
      <c r="I92">
        <f t="shared" si="2"/>
        <v>2</v>
      </c>
    </row>
    <row r="93" spans="1:9" x14ac:dyDescent="0.25">
      <c r="A93" t="s">
        <v>513</v>
      </c>
      <c r="B93" s="18" t="s">
        <v>33</v>
      </c>
      <c r="C93" s="2">
        <v>25</v>
      </c>
      <c r="D93" s="1">
        <f t="shared" si="3"/>
        <v>1</v>
      </c>
      <c r="E93" t="s">
        <v>596</v>
      </c>
      <c r="F93">
        <f>COUNTIF(pokemon!$AA$2:$AA$241, A93)</f>
        <v>4</v>
      </c>
      <c r="G93" cm="1">
        <f t="array" ref="G93">MIN(IF($A93=pokemon!$AA$2:$AA$241, pokemon!$R$2:$R$241))</f>
        <v>12</v>
      </c>
      <c r="H93" cm="1">
        <f t="array" ref="H93">MAX(IF($A93=pokemon!$AA$2:$AA$241, pokemon!$R$2:$R$241))</f>
        <v>13</v>
      </c>
      <c r="I93">
        <f t="shared" si="2"/>
        <v>1</v>
      </c>
    </row>
    <row r="94" spans="1:9" x14ac:dyDescent="0.25">
      <c r="A94" t="s">
        <v>550</v>
      </c>
      <c r="B94" s="18" t="s">
        <v>33</v>
      </c>
      <c r="C94" s="2">
        <v>30</v>
      </c>
      <c r="D94" s="1">
        <f t="shared" si="3"/>
        <v>1</v>
      </c>
      <c r="E94" t="s">
        <v>660</v>
      </c>
      <c r="F94">
        <f>COUNTIF(pokemon!$AA$2:$AA$241, A94)</f>
        <v>4</v>
      </c>
      <c r="G94" cm="1">
        <f t="array" ref="G94">MIN(IF($A94=pokemon!$AA$2:$AA$241, pokemon!$R$2:$R$241))</f>
        <v>10</v>
      </c>
      <c r="H94" cm="1">
        <f t="array" ref="H94">MAX(IF($A94=pokemon!$AA$2:$AA$241, pokemon!$R$2:$R$241))</f>
        <v>13</v>
      </c>
      <c r="I94">
        <f t="shared" si="2"/>
        <v>3</v>
      </c>
    </row>
    <row r="95" spans="1:9" x14ac:dyDescent="0.25">
      <c r="A95" t="s">
        <v>551</v>
      </c>
      <c r="B95" s="18" t="s">
        <v>33</v>
      </c>
      <c r="C95" s="2">
        <v>60</v>
      </c>
      <c r="D95" s="1">
        <f t="shared" si="3"/>
        <v>3</v>
      </c>
      <c r="E95" t="s">
        <v>662</v>
      </c>
      <c r="F95">
        <f>COUNTIF(pokemon!$AA$2:$AA$241, A95)</f>
        <v>4</v>
      </c>
      <c r="G95" cm="1">
        <f t="array" ref="G95">MIN(IF($A95=pokemon!$AA$2:$AA$241, pokemon!$R$2:$R$241))</f>
        <v>11</v>
      </c>
      <c r="H95" cm="1">
        <f t="array" ref="H95">MAX(IF($A95=pokemon!$AA$2:$AA$241, pokemon!$R$2:$R$241))</f>
        <v>15</v>
      </c>
      <c r="I95">
        <f t="shared" si="2"/>
        <v>4</v>
      </c>
    </row>
    <row r="96" spans="1:9" x14ac:dyDescent="0.25">
      <c r="A96" t="s">
        <v>511</v>
      </c>
      <c r="B96" s="18" t="s">
        <v>33</v>
      </c>
      <c r="C96" s="2">
        <v>90</v>
      </c>
      <c r="D96" s="1">
        <f t="shared" si="3"/>
        <v>4</v>
      </c>
      <c r="E96" t="s">
        <v>620</v>
      </c>
      <c r="F96">
        <f>COUNTIF(pokemon!$AA$2:$AA$241, A96)</f>
        <v>3</v>
      </c>
      <c r="G96" cm="1">
        <f t="array" ref="G96">MIN(IF($A96=pokemon!$AA$2:$AA$241, pokemon!$R$2:$R$241))</f>
        <v>15</v>
      </c>
      <c r="H96" cm="1">
        <f t="array" ref="H96">MAX(IF($A96=pokemon!$AA$2:$AA$241, pokemon!$R$2:$R$241))</f>
        <v>20</v>
      </c>
      <c r="I96">
        <f t="shared" si="2"/>
        <v>5</v>
      </c>
    </row>
    <row r="97" spans="1:9" x14ac:dyDescent="0.25">
      <c r="A97" t="s">
        <v>512</v>
      </c>
      <c r="B97" s="18" t="s">
        <v>33</v>
      </c>
      <c r="C97" s="2">
        <v>150</v>
      </c>
      <c r="D97" s="1">
        <f t="shared" si="3"/>
        <v>7</v>
      </c>
      <c r="E97" t="s">
        <v>623</v>
      </c>
      <c r="F97">
        <f>COUNTIF(pokemon!$AA$2:$AA$241, A97)</f>
        <v>1</v>
      </c>
      <c r="G97" cm="1">
        <f t="array" ref="G97">MIN(IF($A97=pokemon!$AA$2:$AA$241, pokemon!$R$2:$R$241))</f>
        <v>19</v>
      </c>
      <c r="H97" cm="1">
        <f t="array" ref="H97">MAX(IF($A97=pokemon!$AA$2:$AA$241, pokemon!$R$2:$R$241))</f>
        <v>19</v>
      </c>
      <c r="I97">
        <f t="shared" si="2"/>
        <v>0</v>
      </c>
    </row>
    <row r="98" spans="1:9" x14ac:dyDescent="0.25">
      <c r="A98" t="s">
        <v>528</v>
      </c>
      <c r="B98" s="18" t="s">
        <v>33</v>
      </c>
      <c r="C98" s="2">
        <v>150</v>
      </c>
      <c r="D98" s="1">
        <f t="shared" si="3"/>
        <v>7</v>
      </c>
      <c r="E98" t="s">
        <v>681</v>
      </c>
      <c r="F98">
        <f>COUNTIF(pokemon!$AA$2:$AA$241, A98)</f>
        <v>1</v>
      </c>
      <c r="G98" cm="1">
        <f t="array" ref="G98">MIN(IF($A98=pokemon!$AA$2:$AA$241, pokemon!$R$2:$R$241))</f>
        <v>18</v>
      </c>
      <c r="H98" cm="1">
        <f t="array" ref="H98">MAX(IF($A98=pokemon!$AA$2:$AA$241, pokemon!$R$2:$R$241))</f>
        <v>18</v>
      </c>
      <c r="I98">
        <f t="shared" si="2"/>
        <v>0</v>
      </c>
    </row>
    <row r="99" spans="1:9" x14ac:dyDescent="0.25">
      <c r="A99" t="s">
        <v>570</v>
      </c>
      <c r="B99" s="19" t="s">
        <v>42</v>
      </c>
      <c r="C99" s="2">
        <v>20</v>
      </c>
      <c r="D99" s="1">
        <f t="shared" si="3"/>
        <v>1</v>
      </c>
      <c r="E99" t="s">
        <v>593</v>
      </c>
      <c r="F99">
        <f>COUNTIF(pokemon!$AA$2:$AA$241, A99)</f>
        <v>1</v>
      </c>
      <c r="G99" cm="1">
        <f t="array" ref="G99">MIN(IF($A99=pokemon!$AA$2:$AA$241, pokemon!$R$2:$R$241))</f>
        <v>9</v>
      </c>
      <c r="H99" cm="1">
        <f t="array" ref="H99">MAX(IF($A99=pokemon!$AA$2:$AA$241, pokemon!$R$2:$R$241))</f>
        <v>9</v>
      </c>
      <c r="I99">
        <f t="shared" si="2"/>
        <v>0</v>
      </c>
    </row>
    <row r="100" spans="1:9" x14ac:dyDescent="0.25">
      <c r="A100" t="s">
        <v>514</v>
      </c>
      <c r="B100" s="19" t="s">
        <v>42</v>
      </c>
      <c r="C100" s="2">
        <v>65</v>
      </c>
      <c r="D100" s="1">
        <f t="shared" si="3"/>
        <v>3</v>
      </c>
      <c r="E100" t="s">
        <v>632</v>
      </c>
      <c r="F100">
        <f>COUNTIF(pokemon!$AA$2:$AA$241, A100)</f>
        <v>3</v>
      </c>
      <c r="G100" cm="1">
        <f t="array" ref="G100">MIN(IF($A100=pokemon!$AA$2:$AA$241, pokemon!$R$2:$R$241))</f>
        <v>14</v>
      </c>
      <c r="H100" cm="1">
        <f t="array" ref="H100">MAX(IF($A100=pokemon!$AA$2:$AA$241, pokemon!$R$2:$R$241))</f>
        <v>15</v>
      </c>
      <c r="I100">
        <f t="shared" si="2"/>
        <v>1</v>
      </c>
    </row>
    <row r="101" spans="1:9" x14ac:dyDescent="0.25">
      <c r="A101" t="s">
        <v>595</v>
      </c>
      <c r="B101" s="19" t="s">
        <v>42</v>
      </c>
      <c r="C101" s="2">
        <v>80</v>
      </c>
      <c r="D101" s="1">
        <f t="shared" si="3"/>
        <v>4</v>
      </c>
      <c r="E101" t="s">
        <v>656</v>
      </c>
      <c r="F101">
        <f>COUNTIF(pokemon!$AA$2:$AA$241, A101)</f>
        <v>2</v>
      </c>
      <c r="G101" cm="1">
        <f t="array" ref="G101">MIN(IF($A101=pokemon!$AA$2:$AA$241, pokemon!$R$2:$R$241))</f>
        <v>12</v>
      </c>
      <c r="H101" cm="1">
        <f t="array" ref="H101">MAX(IF($A101=pokemon!$AA$2:$AA$241, pokemon!$R$2:$R$241))</f>
        <v>16</v>
      </c>
      <c r="I101">
        <f t="shared" si="2"/>
        <v>4</v>
      </c>
    </row>
    <row r="102" spans="1:9" x14ac:dyDescent="0.25">
      <c r="A102" t="s">
        <v>569</v>
      </c>
      <c r="B102" s="19" t="s">
        <v>42</v>
      </c>
      <c r="C102" s="2">
        <v>110</v>
      </c>
      <c r="D102" s="1">
        <f t="shared" si="3"/>
        <v>5</v>
      </c>
      <c r="E102" t="s">
        <v>669</v>
      </c>
      <c r="F102">
        <f>COUNTIF(pokemon!$AA$2:$AA$241, A102)</f>
        <v>1</v>
      </c>
      <c r="G102" cm="1">
        <f t="array" ref="G102">MIN(IF($A102=pokemon!$AA$2:$AA$241, pokemon!$R$2:$R$241))</f>
        <v>17</v>
      </c>
      <c r="H102" cm="1">
        <f t="array" ref="H102">MAX(IF($A102=pokemon!$AA$2:$AA$241, pokemon!$R$2:$R$241))</f>
        <v>17</v>
      </c>
      <c r="I102">
        <f t="shared" si="2"/>
        <v>0</v>
      </c>
    </row>
    <row r="103" spans="1:9" x14ac:dyDescent="0.25">
      <c r="A103" t="s">
        <v>539</v>
      </c>
      <c r="B103" s="19" t="s">
        <v>42</v>
      </c>
      <c r="C103" s="2">
        <v>120</v>
      </c>
      <c r="D103" s="1">
        <f t="shared" si="3"/>
        <v>6</v>
      </c>
      <c r="E103" t="s">
        <v>626</v>
      </c>
      <c r="F103">
        <f>COUNTIF(pokemon!$AA$2:$AA$241, A103)</f>
        <v>1</v>
      </c>
      <c r="G103" cm="1">
        <f t="array" ref="G103">MIN(IF($A103=pokemon!$AA$2:$AA$241, pokemon!$R$2:$R$241))</f>
        <v>23</v>
      </c>
      <c r="H103" cm="1">
        <f t="array" ref="H103">MAX(IF($A103=pokemon!$AA$2:$AA$241, pokemon!$R$2:$R$241))</f>
        <v>23</v>
      </c>
      <c r="I103">
        <f t="shared" si="2"/>
        <v>0</v>
      </c>
    </row>
    <row r="104" spans="1:9" x14ac:dyDescent="0.25">
      <c r="A104" t="s">
        <v>643</v>
      </c>
      <c r="B104" s="20" t="s">
        <v>67</v>
      </c>
      <c r="C104" s="2">
        <v>45</v>
      </c>
      <c r="D104" s="1">
        <f t="shared" si="3"/>
        <v>2</v>
      </c>
      <c r="E104" t="s">
        <v>649</v>
      </c>
      <c r="F104">
        <f>COUNTIF(pokemon!$AA$2:$AA$241, A104)</f>
        <v>1</v>
      </c>
      <c r="G104" cm="1">
        <f t="array" ref="G104">MIN(IF($A104=pokemon!$AA$2:$AA$241, pokemon!$R$2:$R$241))</f>
        <v>10</v>
      </c>
      <c r="H104" cm="1">
        <f t="array" ref="H104">MAX(IF($A104=pokemon!$AA$2:$AA$241, pokemon!$R$2:$R$241))</f>
        <v>10</v>
      </c>
      <c r="I104">
        <f t="shared" si="2"/>
        <v>0</v>
      </c>
    </row>
    <row r="105" spans="1:9" x14ac:dyDescent="0.25">
      <c r="A105" t="s">
        <v>561</v>
      </c>
      <c r="B105" s="20" t="s">
        <v>67</v>
      </c>
      <c r="C105" s="2">
        <v>40</v>
      </c>
      <c r="D105" s="1">
        <f t="shared" si="3"/>
        <v>2</v>
      </c>
      <c r="E105" t="s">
        <v>597</v>
      </c>
      <c r="F105">
        <f>COUNTIF(pokemon!$AA$2:$AA$241, A105)</f>
        <v>2</v>
      </c>
      <c r="G105" cm="1">
        <f t="array" ref="G105">MIN(IF($A105=pokemon!$AA$2:$AA$241, pokemon!$R$2:$R$241))</f>
        <v>14</v>
      </c>
      <c r="H105" cm="1">
        <f t="array" ref="H105">MAX(IF($A105=pokemon!$AA$2:$AA$241, pokemon!$R$2:$R$241))</f>
        <v>17</v>
      </c>
      <c r="I105">
        <f t="shared" si="2"/>
        <v>3</v>
      </c>
    </row>
    <row r="106" spans="1:9" x14ac:dyDescent="0.25">
      <c r="A106" t="s">
        <v>644</v>
      </c>
      <c r="B106" s="20" t="s">
        <v>67</v>
      </c>
      <c r="C106" s="2">
        <v>100</v>
      </c>
      <c r="D106" s="1">
        <f t="shared" si="3"/>
        <v>5</v>
      </c>
      <c r="E106" t="s">
        <v>624</v>
      </c>
      <c r="F106">
        <f>COUNTIF(pokemon!$AA$2:$AA$241, A106)</f>
        <v>2</v>
      </c>
      <c r="G106" cm="1">
        <f t="array" ref="G106">MIN(IF($A106=pokemon!$AA$2:$AA$241, pokemon!$R$2:$R$241))</f>
        <v>20</v>
      </c>
      <c r="H106" cm="1">
        <f t="array" ref="H106">MAX(IF($A106=pokemon!$AA$2:$AA$241, pokemon!$R$2:$R$241))</f>
        <v>21</v>
      </c>
      <c r="I106">
        <f t="shared" si="2"/>
        <v>1</v>
      </c>
    </row>
    <row r="107" spans="1:9" x14ac:dyDescent="0.25">
      <c r="A107" t="s">
        <v>516</v>
      </c>
      <c r="B107" s="20" t="s">
        <v>67</v>
      </c>
      <c r="C107" s="2">
        <v>120</v>
      </c>
      <c r="D107" s="1">
        <f t="shared" si="3"/>
        <v>6</v>
      </c>
      <c r="E107" t="s">
        <v>594</v>
      </c>
      <c r="F107">
        <f>COUNTIF(pokemon!$AA$2:$AA$241, A107)</f>
        <v>2</v>
      </c>
      <c r="G107" cm="1">
        <f t="array" ref="G107">MIN(IF($A107=pokemon!$AA$2:$AA$241, pokemon!$R$2:$R$241))</f>
        <v>19</v>
      </c>
      <c r="H107" cm="1">
        <f t="array" ref="H107">MAX(IF($A107=pokemon!$AA$2:$AA$241, pokemon!$R$2:$R$241))</f>
        <v>21</v>
      </c>
      <c r="I107">
        <f t="shared" si="2"/>
        <v>2</v>
      </c>
    </row>
    <row r="108" spans="1:9" x14ac:dyDescent="0.25">
      <c r="A108" t="s">
        <v>482</v>
      </c>
      <c r="B108" s="20" t="s">
        <v>67</v>
      </c>
      <c r="C108" s="2">
        <v>100</v>
      </c>
      <c r="D108" s="1">
        <f t="shared" si="3"/>
        <v>5</v>
      </c>
      <c r="E108" t="s">
        <v>620</v>
      </c>
      <c r="F108">
        <f>COUNTIF(pokemon!$AA$2:$AA$241, A108)</f>
        <v>1</v>
      </c>
      <c r="G108" cm="1">
        <f t="array" ref="G108">MIN(IF($A108=pokemon!$AA$2:$AA$241, pokemon!$R$2:$R$241))</f>
        <v>23</v>
      </c>
      <c r="H108" cm="1">
        <f t="array" ref="H108">MAX(IF($A108=pokemon!$AA$2:$AA$241, pokemon!$R$2:$R$241))</f>
        <v>23</v>
      </c>
      <c r="I108">
        <f t="shared" si="2"/>
        <v>0</v>
      </c>
    </row>
    <row r="109" spans="1:9" x14ac:dyDescent="0.25">
      <c r="A109" t="s">
        <v>517</v>
      </c>
      <c r="B109" s="20" t="s">
        <v>67</v>
      </c>
      <c r="C109" s="2">
        <v>150</v>
      </c>
      <c r="D109" s="1">
        <f t="shared" si="3"/>
        <v>7</v>
      </c>
      <c r="E109" t="s">
        <v>623</v>
      </c>
      <c r="F109">
        <f>COUNTIF(pokemon!$AA$2:$AA$241, A109)</f>
        <v>1</v>
      </c>
      <c r="G109" cm="1">
        <f t="array" ref="G109">MIN(IF($A109=pokemon!$AA$2:$AA$241, pokemon!$R$2:$R$241))</f>
        <v>23</v>
      </c>
      <c r="H109" cm="1">
        <f t="array" ref="H109">MAX(IF($A109=pokemon!$AA$2:$AA$241, pokemon!$R$2:$R$241))</f>
        <v>23</v>
      </c>
      <c r="I109">
        <f t="shared" si="2"/>
        <v>0</v>
      </c>
    </row>
    <row r="110" spans="1:9" x14ac:dyDescent="0.25">
      <c r="A110" t="s">
        <v>544</v>
      </c>
      <c r="B110" s="21" t="s">
        <v>9</v>
      </c>
      <c r="C110" s="2">
        <v>60</v>
      </c>
      <c r="D110" s="1">
        <f t="shared" si="3"/>
        <v>3</v>
      </c>
      <c r="E110" t="s">
        <v>656</v>
      </c>
      <c r="F110">
        <f>COUNTIF(pokemon!$AA$2:$AA$241, A110)</f>
        <v>7</v>
      </c>
      <c r="G110" cm="1">
        <f t="array" ref="G110">MIN(IF($A110=pokemon!$AA$2:$AA$241, pokemon!$R$2:$R$241))</f>
        <v>11</v>
      </c>
      <c r="H110" cm="1">
        <f t="array" ref="H110">MAX(IF($A110=pokemon!$AA$2:$AA$241, pokemon!$R$2:$R$241))</f>
        <v>14</v>
      </c>
      <c r="I110">
        <f t="shared" si="2"/>
        <v>3</v>
      </c>
    </row>
    <row r="111" spans="1:9" x14ac:dyDescent="0.25">
      <c r="A111" t="s">
        <v>538</v>
      </c>
      <c r="B111" s="21" t="s">
        <v>9</v>
      </c>
      <c r="C111" s="2">
        <v>75</v>
      </c>
      <c r="D111" s="1">
        <f t="shared" si="3"/>
        <v>4</v>
      </c>
      <c r="E111" t="s">
        <v>620</v>
      </c>
      <c r="F111">
        <f>COUNTIF(pokemon!$AA$2:$AA$241, A111)</f>
        <v>2</v>
      </c>
      <c r="G111" cm="1">
        <f t="array" ref="G111">MIN(IF($A111=pokemon!$AA$2:$AA$241, pokemon!$R$2:$R$241))</f>
        <v>16</v>
      </c>
      <c r="H111" cm="1">
        <f t="array" ref="H111">MAX(IF($A111=pokemon!$AA$2:$AA$241, pokemon!$R$2:$R$241))</f>
        <v>17</v>
      </c>
      <c r="I111">
        <f t="shared" si="2"/>
        <v>1</v>
      </c>
    </row>
    <row r="112" spans="1:9" x14ac:dyDescent="0.25">
      <c r="A112" t="s">
        <v>518</v>
      </c>
      <c r="B112" s="21" t="s">
        <v>9</v>
      </c>
      <c r="C112" s="2">
        <v>80</v>
      </c>
      <c r="D112" s="1">
        <f t="shared" si="3"/>
        <v>4</v>
      </c>
      <c r="E112" t="s">
        <v>656</v>
      </c>
      <c r="F112">
        <f>COUNTIF(pokemon!$AA$2:$AA$241, A112)</f>
        <v>4</v>
      </c>
      <c r="G112" cm="1">
        <f t="array" ref="G112">MIN(IF($A112=pokemon!$AA$2:$AA$241, pokemon!$R$2:$R$241))</f>
        <v>16</v>
      </c>
      <c r="H112" cm="1">
        <f t="array" ref="H112">MAX(IF($A112=pokemon!$AA$2:$AA$241, pokemon!$R$2:$R$241))</f>
        <v>18</v>
      </c>
      <c r="I112">
        <f t="shared" si="2"/>
        <v>2</v>
      </c>
    </row>
    <row r="113" spans="1:9" x14ac:dyDescent="0.25">
      <c r="A113" t="s">
        <v>519</v>
      </c>
      <c r="B113" s="21" t="s">
        <v>9</v>
      </c>
      <c r="C113" s="2">
        <v>35</v>
      </c>
      <c r="D113" s="1">
        <f t="shared" si="3"/>
        <v>2</v>
      </c>
      <c r="E113" t="s">
        <v>630</v>
      </c>
      <c r="F113">
        <f>COUNTIF(pokemon!$AA$2:$AA$241, A113)</f>
        <v>1</v>
      </c>
      <c r="G113" cm="1">
        <f t="array" ref="G113">MIN(IF($A113=pokemon!$AA$2:$AA$241, pokemon!$R$2:$R$241))</f>
        <v>21</v>
      </c>
      <c r="H113" cm="1">
        <f t="array" ref="H113">MAX(IF($A113=pokemon!$AA$2:$AA$241, pokemon!$R$2:$R$241))</f>
        <v>21</v>
      </c>
      <c r="I113">
        <f t="shared" si="2"/>
        <v>0</v>
      </c>
    </row>
    <row r="114" spans="1:9" x14ac:dyDescent="0.25">
      <c r="A114" t="s">
        <v>684</v>
      </c>
      <c r="B114" s="21" t="s">
        <v>9</v>
      </c>
      <c r="C114" s="2">
        <v>90</v>
      </c>
      <c r="D114" s="1">
        <f t="shared" si="3"/>
        <v>4</v>
      </c>
      <c r="E114" t="s">
        <v>685</v>
      </c>
      <c r="F114">
        <f>COUNTIF(pokemon!$AA$2:$AA$241, A114)</f>
        <v>1</v>
      </c>
      <c r="G114" cm="1">
        <f t="array" ref="G114">MIN(IF($A114=pokemon!$AA$2:$AA$241, pokemon!$R$2:$R$241))</f>
        <v>15</v>
      </c>
      <c r="H114" cm="1">
        <f t="array" ref="H114">MAX(IF($A114=pokemon!$AA$2:$AA$241, pokemon!$R$2:$R$241))</f>
        <v>15</v>
      </c>
      <c r="I114">
        <f t="shared" si="2"/>
        <v>0</v>
      </c>
    </row>
    <row r="115" spans="1:9" x14ac:dyDescent="0.25">
      <c r="A115" t="s">
        <v>521</v>
      </c>
      <c r="B115" s="22" t="s">
        <v>39</v>
      </c>
      <c r="C115" s="2">
        <v>80</v>
      </c>
      <c r="D115" s="1">
        <f t="shared" si="3"/>
        <v>4</v>
      </c>
      <c r="E115" t="s">
        <v>624</v>
      </c>
      <c r="F115">
        <f>COUNTIF(pokemon!$AA$2:$AA$241, A115)</f>
        <v>1</v>
      </c>
      <c r="G115" cm="1">
        <f t="array" ref="G115">MIN(IF($A115=pokemon!$AA$2:$AA$241, pokemon!$R$2:$R$241))</f>
        <v>19</v>
      </c>
      <c r="H115" cm="1">
        <f t="array" ref="H115">MAX(IF($A115=pokemon!$AA$2:$AA$241, pokemon!$R$2:$R$241))</f>
        <v>19</v>
      </c>
      <c r="I115">
        <f t="shared" si="2"/>
        <v>0</v>
      </c>
    </row>
    <row r="116" spans="1:9" x14ac:dyDescent="0.25">
      <c r="A116" t="s">
        <v>520</v>
      </c>
      <c r="B116" s="22" t="s">
        <v>39</v>
      </c>
      <c r="C116" s="2">
        <v>90</v>
      </c>
      <c r="D116" s="1">
        <f t="shared" si="3"/>
        <v>4</v>
      </c>
      <c r="E116" s="43" t="s">
        <v>656</v>
      </c>
      <c r="F116">
        <f>COUNTIF(pokemon!$AA$2:$AA$241, A116)</f>
        <v>1</v>
      </c>
      <c r="G116" cm="1">
        <f t="array" ref="G116">MIN(IF($A116=pokemon!$AA$2:$AA$241, pokemon!$R$2:$R$241))</f>
        <v>17</v>
      </c>
      <c r="H116" cm="1">
        <f t="array" ref="H116">MAX(IF($A116=pokemon!$AA$2:$AA$241, pokemon!$R$2:$R$241))</f>
        <v>17</v>
      </c>
      <c r="I116">
        <f t="shared" si="2"/>
        <v>0</v>
      </c>
    </row>
    <row r="117" spans="1:9" x14ac:dyDescent="0.25">
      <c r="A117" t="s">
        <v>586</v>
      </c>
      <c r="B117" s="22" t="s">
        <v>39</v>
      </c>
      <c r="C117" s="2">
        <v>100</v>
      </c>
      <c r="D117" s="1">
        <f t="shared" si="3"/>
        <v>5</v>
      </c>
      <c r="E117" t="s">
        <v>619</v>
      </c>
      <c r="F117">
        <f>COUNTIF(pokemon!$AA$2:$AA$241, A117)</f>
        <v>4</v>
      </c>
      <c r="G117" cm="1">
        <f t="array" ref="G117">MIN(IF($A117=pokemon!$AA$2:$AA$241, pokemon!$R$2:$R$241))</f>
        <v>16</v>
      </c>
      <c r="H117" cm="1">
        <f t="array" ref="H117">MAX(IF($A117=pokemon!$AA$2:$AA$241, pokemon!$R$2:$R$241))</f>
        <v>20</v>
      </c>
      <c r="I117">
        <f t="shared" si="2"/>
        <v>4</v>
      </c>
    </row>
    <row r="118" spans="1:9" x14ac:dyDescent="0.25">
      <c r="A118" t="s">
        <v>670</v>
      </c>
      <c r="B118" s="22" t="s">
        <v>39</v>
      </c>
      <c r="C118" s="2">
        <v>55</v>
      </c>
      <c r="D118" s="1">
        <f t="shared" si="3"/>
        <v>3</v>
      </c>
      <c r="E118" t="s">
        <v>621</v>
      </c>
      <c r="F118">
        <f>COUNTIF(pokemon!$AA$2:$AA$241, A118)</f>
        <v>2</v>
      </c>
      <c r="G118" cm="1">
        <f t="array" ref="G118">MIN(IF($A118=pokemon!$AA$2:$AA$241, pokemon!$R$2:$R$241))</f>
        <v>10</v>
      </c>
      <c r="H118" cm="1">
        <f t="array" ref="H118">MAX(IF($A118=pokemon!$AA$2:$AA$241, pokemon!$R$2:$R$241))</f>
        <v>14</v>
      </c>
      <c r="I118">
        <f t="shared" si="2"/>
        <v>4</v>
      </c>
    </row>
    <row r="119" spans="1:9" x14ac:dyDescent="0.25">
      <c r="A119" t="s">
        <v>522</v>
      </c>
      <c r="B119" s="23" t="s">
        <v>16</v>
      </c>
      <c r="C119" s="2">
        <v>40</v>
      </c>
      <c r="D119" s="1">
        <f t="shared" si="3"/>
        <v>2</v>
      </c>
      <c r="E119" t="s">
        <v>710</v>
      </c>
      <c r="F119">
        <f>COUNTIF(pokemon!$AA$2:$AA$241, A119)</f>
        <v>2</v>
      </c>
      <c r="G119" cm="1">
        <f t="array" ref="G119">MIN(IF($A119=pokemon!$AA$2:$AA$241, pokemon!$R$2:$R$241))</f>
        <v>7</v>
      </c>
      <c r="H119" cm="1">
        <f t="array" ref="H119">MAX(IF($A119=pokemon!$AA$2:$AA$241, pokemon!$R$2:$R$241))</f>
        <v>9</v>
      </c>
      <c r="I119">
        <f t="shared" si="2"/>
        <v>2</v>
      </c>
    </row>
    <row r="120" spans="1:9" x14ac:dyDescent="0.25">
      <c r="A120" t="s">
        <v>523</v>
      </c>
      <c r="B120" s="23" t="s">
        <v>16</v>
      </c>
      <c r="C120" s="2">
        <v>70</v>
      </c>
      <c r="D120" s="1">
        <f t="shared" si="3"/>
        <v>3</v>
      </c>
      <c r="E120" t="s">
        <v>657</v>
      </c>
      <c r="F120">
        <f>COUNTIF(pokemon!$AA$2:$AA$241, A120)</f>
        <v>2</v>
      </c>
      <c r="G120" cm="1">
        <f t="array" ref="G120">MIN(IF($A120=pokemon!$AA$2:$AA$241, pokemon!$R$2:$R$241))</f>
        <v>11</v>
      </c>
      <c r="H120" cm="1">
        <f t="array" ref="H120">MAX(IF($A120=pokemon!$AA$2:$AA$241, pokemon!$R$2:$R$241))</f>
        <v>11</v>
      </c>
      <c r="I120">
        <f t="shared" si="2"/>
        <v>0</v>
      </c>
    </row>
    <row r="121" spans="1:9" x14ac:dyDescent="0.25">
      <c r="A121" t="s">
        <v>552</v>
      </c>
      <c r="B121" s="23" t="s">
        <v>16</v>
      </c>
      <c r="C121" s="2">
        <v>95</v>
      </c>
      <c r="D121" s="1">
        <f t="shared" si="3"/>
        <v>5</v>
      </c>
      <c r="E121" t="s">
        <v>657</v>
      </c>
      <c r="F121">
        <f>COUNTIF(pokemon!$AA$2:$AA$241, A121)</f>
        <v>2</v>
      </c>
      <c r="G121" cm="1">
        <f t="array" ref="G121">MIN(IF($A121=pokemon!$AA$2:$AA$241, pokemon!$R$2:$R$241))</f>
        <v>17</v>
      </c>
      <c r="H121" cm="1">
        <f t="array" ref="H121">MAX(IF($A121=pokemon!$AA$2:$AA$241, pokemon!$R$2:$R$241))</f>
        <v>18</v>
      </c>
      <c r="I121">
        <f t="shared" si="2"/>
        <v>1</v>
      </c>
    </row>
    <row r="122" spans="1:9" x14ac:dyDescent="0.25">
      <c r="A122" t="s">
        <v>614</v>
      </c>
      <c r="B122" s="23" t="s">
        <v>16</v>
      </c>
      <c r="C122" s="2">
        <v>130</v>
      </c>
      <c r="D122" s="1">
        <f t="shared" si="3"/>
        <v>6</v>
      </c>
      <c r="E122" t="s">
        <v>658</v>
      </c>
      <c r="F122">
        <f>COUNTIF(pokemon!$AA$2:$AA$241, A122)</f>
        <v>0</v>
      </c>
      <c r="G122" cm="1">
        <f t="array" ref="G122">MIN(IF($A122=pokemon!$AA$2:$AA$241, pokemon!$R$2:$R$241))</f>
        <v>0</v>
      </c>
      <c r="H122" cm="1">
        <f t="array" ref="H122">MAX(IF($A122=pokemon!$AA$2:$AA$241, pokemon!$R$2:$R$241))</f>
        <v>0</v>
      </c>
      <c r="I122">
        <f t="shared" si="2"/>
        <v>0</v>
      </c>
    </row>
  </sheetData>
  <conditionalFormatting sqref="A62:A63">
    <cfRule type="expression" dxfId="1" priority="12">
      <formula>NOT(ISNA(VLOOKUP(A62,XEH:XEH,1,FALSE)))</formula>
    </cfRule>
  </conditionalFormatting>
  <conditionalFormatting sqref="C2">
    <cfRule type="expression" priority="5">
      <formula>MOD((C2-10),20)=0</formula>
    </cfRule>
  </conditionalFormatting>
  <conditionalFormatting sqref="C3:C8">
    <cfRule type="expression" priority="4">
      <formula>MOD((C3-10),20)=0</formula>
    </cfRule>
  </conditionalFormatting>
  <conditionalFormatting sqref="C9:C122">
    <cfRule type="expression" dxfId="0" priority="3">
      <formula>MOD((C9-10),20)=0</formula>
    </cfRule>
  </conditionalFormatting>
  <conditionalFormatting sqref="F2:F122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2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C57" sqref="C57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43"/>
      <c r="B1" s="43"/>
      <c r="C1" s="43" t="s">
        <v>689</v>
      </c>
      <c r="D1" s="43" t="s">
        <v>690</v>
      </c>
      <c r="E1" s="43" t="s">
        <v>691</v>
      </c>
      <c r="F1" t="s">
        <v>582</v>
      </c>
    </row>
    <row r="2" spans="1:6" x14ac:dyDescent="0.25">
      <c r="A2" s="43" t="s">
        <v>301</v>
      </c>
      <c r="B2" s="43" t="s">
        <v>300</v>
      </c>
      <c r="C2" s="43">
        <f>COUNTIFS(pokemon!$L:$L, $A2, pokemon!$M:$M, $B2, pokemon!$AD:$AD, C$1)</f>
        <v>7</v>
      </c>
      <c r="D2" s="43">
        <f>COUNTIFS(pokemon!$L:$L, $A2, pokemon!$M:$M, $B2, pokemon!$AD:$AD, D$1)</f>
        <v>11</v>
      </c>
      <c r="E2" s="43">
        <f>COUNTIFS(pokemon!$L:$L, $A2, pokemon!$M:$M, $B2, pokemon!$AD:$AD, E$1)</f>
        <v>7</v>
      </c>
      <c r="F2">
        <f>SUM(C2,D2,E2)</f>
        <v>25</v>
      </c>
    </row>
    <row r="3" spans="1:6" x14ac:dyDescent="0.25">
      <c r="A3" s="43" t="s">
        <v>301</v>
      </c>
      <c r="B3" s="43" t="s">
        <v>299</v>
      </c>
      <c r="C3" s="43">
        <f>COUNTIFS(pokemon!$L:$L, $A3, pokemon!$M:$M, $B3, pokemon!$AD:$AD, C$1)</f>
        <v>3</v>
      </c>
      <c r="D3" s="43">
        <f>COUNTIFS(pokemon!$L:$L, $A3, pokemon!$M:$M, $B3, pokemon!$AD:$AD, D$1)</f>
        <v>9</v>
      </c>
      <c r="E3" s="43">
        <f>COUNTIFS(pokemon!$L:$L, $A3, pokemon!$M:$M, $B3, pokemon!$AD:$AD, E$1)</f>
        <v>5</v>
      </c>
      <c r="F3" s="43">
        <f t="shared" ref="F3:F13" si="0">SUM(C3,D3,E3)</f>
        <v>17</v>
      </c>
    </row>
    <row r="4" spans="1:6" x14ac:dyDescent="0.25">
      <c r="A4" s="43" t="s">
        <v>301</v>
      </c>
      <c r="B4" s="43" t="s">
        <v>302</v>
      </c>
      <c r="C4" s="43">
        <f>COUNTIFS(pokemon!$L:$L, $A4, pokemon!$M:$M, $B4, pokemon!$AD:$AD, C$1)</f>
        <v>4</v>
      </c>
      <c r="D4" s="43">
        <f>COUNTIFS(pokemon!$L:$L, $A4, pokemon!$M:$M, $B4, pokemon!$AD:$AD, D$1)</f>
        <v>8</v>
      </c>
      <c r="E4" s="43">
        <f>COUNTIFS(pokemon!$L:$L, $A4, pokemon!$M:$M, $B4, pokemon!$AD:$AD, E$1)</f>
        <v>9</v>
      </c>
      <c r="F4" s="43">
        <f t="shared" si="0"/>
        <v>21</v>
      </c>
    </row>
    <row r="5" spans="1:6" x14ac:dyDescent="0.25">
      <c r="A5" s="43" t="s">
        <v>298</v>
      </c>
      <c r="B5" s="43" t="s">
        <v>299</v>
      </c>
      <c r="C5" s="43">
        <f>COUNTIFS(pokemon!$L:$L, $A5, pokemon!$M:$M, $B5, pokemon!$AD:$AD, C$1)</f>
        <v>5</v>
      </c>
      <c r="D5" s="43">
        <f>COUNTIFS(pokemon!$L:$L, $A5, pokemon!$M:$M, $B5, pokemon!$AD:$AD, D$1)</f>
        <v>6</v>
      </c>
      <c r="E5" s="43">
        <f>COUNTIFS(pokemon!$L:$L, $A5, pokemon!$M:$M, $B5, pokemon!$AD:$AD, E$1)</f>
        <v>6</v>
      </c>
      <c r="F5" s="43">
        <f t="shared" si="0"/>
        <v>17</v>
      </c>
    </row>
    <row r="6" spans="1:6" x14ac:dyDescent="0.25">
      <c r="A6" s="43" t="s">
        <v>298</v>
      </c>
      <c r="B6" s="43" t="s">
        <v>300</v>
      </c>
      <c r="C6" s="43">
        <f>COUNTIFS(pokemon!$L:$L, $A6, pokemon!$M:$M, $B6, pokemon!$AD:$AD, C$1)</f>
        <v>6</v>
      </c>
      <c r="D6" s="43">
        <f>COUNTIFS(pokemon!$L:$L, $A6, pokemon!$M:$M, $B6, pokemon!$AD:$AD, D$1)</f>
        <v>8</v>
      </c>
      <c r="E6" s="43">
        <f>COUNTIFS(pokemon!$L:$L, $A6, pokemon!$M:$M, $B6, pokemon!$AD:$AD, E$1)</f>
        <v>4</v>
      </c>
      <c r="F6" s="43">
        <f t="shared" si="0"/>
        <v>18</v>
      </c>
    </row>
    <row r="7" spans="1:6" x14ac:dyDescent="0.25">
      <c r="A7" s="43" t="s">
        <v>298</v>
      </c>
      <c r="B7" s="43" t="s">
        <v>302</v>
      </c>
      <c r="C7" s="43">
        <f>COUNTIFS(pokemon!$L:$L, $A7, pokemon!$M:$M, $B7, pokemon!$AD:$AD, C$1)</f>
        <v>5</v>
      </c>
      <c r="D7" s="43">
        <f>COUNTIFS(pokemon!$L:$L, $A7, pokemon!$M:$M, $B7, pokemon!$AD:$AD, D$1)</f>
        <v>7</v>
      </c>
      <c r="E7" s="43">
        <f>COUNTIFS(pokemon!$L:$L, $A7, pokemon!$M:$M, $B7, pokemon!$AD:$AD, E$1)</f>
        <v>7</v>
      </c>
      <c r="F7" s="43">
        <f t="shared" si="0"/>
        <v>19</v>
      </c>
    </row>
    <row r="8" spans="1:6" x14ac:dyDescent="0.25">
      <c r="A8" s="43" t="s">
        <v>304</v>
      </c>
      <c r="B8" s="43" t="s">
        <v>299</v>
      </c>
      <c r="C8" s="43">
        <f>COUNTIFS(pokemon!$L:$L, $A8, pokemon!$M:$M, $B8, pokemon!$AD:$AD, C$1)</f>
        <v>3</v>
      </c>
      <c r="D8" s="43">
        <f>COUNTIFS(pokemon!$L:$L, $A8, pokemon!$M:$M, $B8, pokemon!$AD:$AD, D$1)</f>
        <v>5</v>
      </c>
      <c r="E8" s="43">
        <f>COUNTIFS(pokemon!$L:$L, $A8, pokemon!$M:$M, $B8, pokemon!$AD:$AD, E$1)</f>
        <v>7</v>
      </c>
      <c r="F8" s="43">
        <f t="shared" si="0"/>
        <v>15</v>
      </c>
    </row>
    <row r="9" spans="1:6" x14ac:dyDescent="0.25">
      <c r="A9" s="43" t="s">
        <v>304</v>
      </c>
      <c r="B9" s="43" t="s">
        <v>300</v>
      </c>
      <c r="C9" s="43">
        <f>COUNTIFS(pokemon!$L:$L, $A9, pokemon!$M:$M, $B9, pokemon!$AD:$AD, C$1)</f>
        <v>6</v>
      </c>
      <c r="D9" s="43">
        <f>COUNTIFS(pokemon!$L:$L, $A9, pokemon!$M:$M, $B9, pokemon!$AD:$AD, D$1)</f>
        <v>6</v>
      </c>
      <c r="E9" s="43">
        <f>COUNTIFS(pokemon!$L:$L, $A9, pokemon!$M:$M, $B9, pokemon!$AD:$AD, E$1)</f>
        <v>8</v>
      </c>
      <c r="F9" s="43">
        <f t="shared" si="0"/>
        <v>20</v>
      </c>
    </row>
    <row r="10" spans="1:6" x14ac:dyDescent="0.25">
      <c r="A10" s="43" t="s">
        <v>304</v>
      </c>
      <c r="B10" s="43" t="s">
        <v>302</v>
      </c>
      <c r="C10" s="43">
        <f>COUNTIFS(pokemon!$L:$L, $A10, pokemon!$M:$M, $B10, pokemon!$AD:$AD, C$1)</f>
        <v>5</v>
      </c>
      <c r="D10" s="43">
        <f>COUNTIFS(pokemon!$L:$L, $A10, pokemon!$M:$M, $B10, pokemon!$AD:$AD, D$1)</f>
        <v>9</v>
      </c>
      <c r="E10" s="43">
        <f>COUNTIFS(pokemon!$L:$L, $A10, pokemon!$M:$M, $B10, pokemon!$AD:$AD, E$1)</f>
        <v>8</v>
      </c>
      <c r="F10" s="43">
        <f t="shared" si="0"/>
        <v>22</v>
      </c>
    </row>
    <row r="11" spans="1:6" x14ac:dyDescent="0.25">
      <c r="A11" s="43" t="s">
        <v>303</v>
      </c>
      <c r="B11" s="43" t="s">
        <v>299</v>
      </c>
      <c r="C11" s="43">
        <f>COUNTIFS(pokemon!$L:$L, $A11, pokemon!$M:$M, $B11, pokemon!$AD:$AD, C$1)</f>
        <v>4</v>
      </c>
      <c r="D11" s="43">
        <f>COUNTIFS(pokemon!$L:$L, $A11, pokemon!$M:$M, $B11, pokemon!$AD:$AD, D$1)</f>
        <v>5</v>
      </c>
      <c r="E11" s="43">
        <f>COUNTIFS(pokemon!$L:$L, $A11, pokemon!$M:$M, $B11, pokemon!$AD:$AD, E$1)</f>
        <v>3</v>
      </c>
      <c r="F11" s="43">
        <f t="shared" si="0"/>
        <v>12</v>
      </c>
    </row>
    <row r="12" spans="1:6" x14ac:dyDescent="0.25">
      <c r="A12" s="43" t="s">
        <v>303</v>
      </c>
      <c r="B12" s="43" t="s">
        <v>300</v>
      </c>
      <c r="C12" s="43">
        <f>COUNTIFS(pokemon!$L:$L, $A12, pokemon!$M:$M, $B12, pokemon!$AD:$AD, C$1)</f>
        <v>5</v>
      </c>
      <c r="D12" s="43">
        <f>COUNTIFS(pokemon!$L:$L, $A12, pokemon!$M:$M, $B12, pokemon!$AD:$AD, D$1)</f>
        <v>4</v>
      </c>
      <c r="E12" s="43">
        <f>COUNTIFS(pokemon!$L:$L, $A12, pokemon!$M:$M, $B12, pokemon!$AD:$AD, E$1)</f>
        <v>4</v>
      </c>
      <c r="F12" s="43">
        <f t="shared" si="0"/>
        <v>13</v>
      </c>
    </row>
    <row r="13" spans="1:6" x14ac:dyDescent="0.25">
      <c r="A13" s="43" t="s">
        <v>303</v>
      </c>
      <c r="B13" s="43" t="s">
        <v>302</v>
      </c>
      <c r="C13" s="43">
        <f>COUNTIFS(pokemon!$L:$L, $A13, pokemon!$M:$M, $B13, pokemon!$AD:$AD, C$1)</f>
        <v>6</v>
      </c>
      <c r="D13" s="43">
        <f>COUNTIFS(pokemon!$L:$L, $A13, pokemon!$M:$M, $B13, pokemon!$AD:$AD, D$1)</f>
        <v>6</v>
      </c>
      <c r="E13" s="43">
        <f>COUNTIFS(pokemon!$L:$L, $A13, pokemon!$M:$M, $B13, pokemon!$AD:$AD, E$1)</f>
        <v>3</v>
      </c>
      <c r="F13" s="43">
        <f t="shared" si="0"/>
        <v>15</v>
      </c>
    </row>
    <row r="14" spans="1:6" s="43" customFormat="1" x14ac:dyDescent="0.25">
      <c r="C14" s="43">
        <f>SUM(C2:C13)</f>
        <v>59</v>
      </c>
      <c r="D14" s="43">
        <f t="shared" ref="D14:E14" si="1">SUM(D2:D13)</f>
        <v>84</v>
      </c>
      <c r="E14" s="43">
        <f t="shared" si="1"/>
        <v>71</v>
      </c>
    </row>
    <row r="15" spans="1:6" x14ac:dyDescent="0.25">
      <c r="A15" s="43"/>
      <c r="B15" s="43"/>
      <c r="C15" s="43"/>
      <c r="D15" s="43"/>
      <c r="E15" s="43"/>
    </row>
    <row r="16" spans="1:6" s="43" customFormat="1" x14ac:dyDescent="0.25">
      <c r="D16" s="43" t="s">
        <v>718</v>
      </c>
      <c r="E16" s="43" t="s">
        <v>719</v>
      </c>
      <c r="F16" s="43" t="s">
        <v>720</v>
      </c>
    </row>
    <row r="17" spans="1:6" x14ac:dyDescent="0.25">
      <c r="A17" s="43" t="s">
        <v>8</v>
      </c>
      <c r="B17" s="43">
        <f>COUNTIF(pokemon!C$2:C$241, $A17)</f>
        <v>29</v>
      </c>
      <c r="C17" s="43">
        <f>COUNTIF(pokemon!D$2:D$241, $A17)</f>
        <v>0</v>
      </c>
      <c r="D17" s="43">
        <f t="shared" ref="D17:D34" si="2">SUM(B17,C17)</f>
        <v>29</v>
      </c>
      <c r="E17" s="43">
        <f>SUMIF(moves!B:B, A17, moves!F:F)</f>
        <v>34</v>
      </c>
      <c r="F17">
        <f>E17/D17</f>
        <v>1.1724137931034482</v>
      </c>
    </row>
    <row r="18" spans="1:6" x14ac:dyDescent="0.25">
      <c r="A18" s="43" t="s">
        <v>4</v>
      </c>
      <c r="B18" s="43">
        <f>COUNTIF(pokemon!C$2:C$241, $A18)</f>
        <v>15</v>
      </c>
      <c r="C18" s="43">
        <f>COUNTIF(pokemon!D$2:D$241, $A18)</f>
        <v>2</v>
      </c>
      <c r="D18" s="43">
        <f t="shared" si="2"/>
        <v>17</v>
      </c>
      <c r="E18" s="43">
        <f>SUMIF(moves!B:B, A18, moves!F:F)</f>
        <v>15</v>
      </c>
      <c r="F18" s="43">
        <f t="shared" ref="F18:F33" si="3">E18/D18</f>
        <v>0.88235294117647056</v>
      </c>
    </row>
    <row r="19" spans="1:6" x14ac:dyDescent="0.25">
      <c r="A19" s="43" t="s">
        <v>6</v>
      </c>
      <c r="B19" s="43">
        <f>COUNTIF(pokemon!C$2:C$241, $A19)</f>
        <v>38</v>
      </c>
      <c r="C19" s="43">
        <f>COUNTIF(pokemon!D$2:D$241, $A19)</f>
        <v>4</v>
      </c>
      <c r="D19" s="43">
        <f t="shared" si="2"/>
        <v>42</v>
      </c>
      <c r="E19" s="43">
        <f>SUMIF(moves!B:B, A19, moves!F:F)</f>
        <v>20</v>
      </c>
      <c r="F19" s="43">
        <f t="shared" si="3"/>
        <v>0.47619047619047616</v>
      </c>
    </row>
    <row r="20" spans="1:6" x14ac:dyDescent="0.25">
      <c r="A20" s="43" t="s">
        <v>11</v>
      </c>
      <c r="B20" s="43">
        <f>COUNTIF(pokemon!C$2:C$241, $A20)</f>
        <v>16</v>
      </c>
      <c r="C20" s="43">
        <f>COUNTIF(pokemon!D$2:D$241, $A20)</f>
        <v>0</v>
      </c>
      <c r="D20" s="43">
        <f t="shared" si="2"/>
        <v>16</v>
      </c>
      <c r="E20" s="43">
        <f>SUMIF(moves!B:B, A20, moves!F:F)</f>
        <v>12</v>
      </c>
      <c r="F20" s="43">
        <f t="shared" si="3"/>
        <v>0.75</v>
      </c>
    </row>
    <row r="21" spans="1:6" x14ac:dyDescent="0.25">
      <c r="A21" s="43" t="s">
        <v>2</v>
      </c>
      <c r="B21" s="43">
        <f>COUNTIF(pokemon!C$2:C$241, $A21)</f>
        <v>15</v>
      </c>
      <c r="C21" s="43">
        <f>COUNTIF(pokemon!D$2:D$241, $A21)</f>
        <v>2</v>
      </c>
      <c r="D21" s="43">
        <f t="shared" si="2"/>
        <v>17</v>
      </c>
      <c r="E21" s="43">
        <f>SUMIF(moves!B:B, A21, moves!F:F)</f>
        <v>12</v>
      </c>
      <c r="F21" s="43">
        <f t="shared" si="3"/>
        <v>0.70588235294117652</v>
      </c>
    </row>
    <row r="22" spans="1:6" x14ac:dyDescent="0.25">
      <c r="A22" s="43" t="s">
        <v>14</v>
      </c>
      <c r="B22" s="43">
        <f>COUNTIF(pokemon!C$2:C$241, $A22)</f>
        <v>12</v>
      </c>
      <c r="C22" s="43">
        <f>COUNTIF(pokemon!D$2:D$241, $A22)</f>
        <v>4</v>
      </c>
      <c r="D22" s="43">
        <f t="shared" si="2"/>
        <v>16</v>
      </c>
      <c r="E22" s="43">
        <f>SUMIF(moves!B:B, A22, moves!F:F)</f>
        <v>11</v>
      </c>
      <c r="F22" s="43">
        <f t="shared" si="3"/>
        <v>0.6875</v>
      </c>
    </row>
    <row r="23" spans="1:6" x14ac:dyDescent="0.25">
      <c r="A23" s="43" t="s">
        <v>22</v>
      </c>
      <c r="B23" s="43">
        <f>COUNTIF(pokemon!C$2:C$241, $A23)</f>
        <v>11</v>
      </c>
      <c r="C23" s="43">
        <f>COUNTIF(pokemon!D$2:D$241, $A23)</f>
        <v>6</v>
      </c>
      <c r="D23" s="43">
        <f t="shared" si="2"/>
        <v>17</v>
      </c>
      <c r="E23" s="43">
        <f>SUMIF(moves!B:B, A23, moves!F:F)</f>
        <v>12</v>
      </c>
      <c r="F23" s="43">
        <f t="shared" si="3"/>
        <v>0.70588235294117652</v>
      </c>
    </row>
    <row r="24" spans="1:6" x14ac:dyDescent="0.25">
      <c r="A24" s="43" t="s">
        <v>3</v>
      </c>
      <c r="B24" s="43">
        <f>COUNTIF(pokemon!C$2:C$241, $A24)</f>
        <v>9</v>
      </c>
      <c r="C24" s="43">
        <f>COUNTIF(pokemon!D$2:D$241, $A24)</f>
        <v>9</v>
      </c>
      <c r="D24" s="43">
        <f t="shared" si="2"/>
        <v>18</v>
      </c>
      <c r="E24" s="43">
        <f>SUMIF(moves!B:B, A24, moves!F:F)</f>
        <v>7</v>
      </c>
      <c r="F24" s="43">
        <f t="shared" si="3"/>
        <v>0.3888888888888889</v>
      </c>
    </row>
    <row r="25" spans="1:6" x14ac:dyDescent="0.25">
      <c r="A25" s="43" t="s">
        <v>13</v>
      </c>
      <c r="B25" s="43">
        <f>COUNTIF(pokemon!C$2:C$241, $A25)</f>
        <v>7</v>
      </c>
      <c r="C25" s="43">
        <f>COUNTIF(pokemon!D$2:D$241, $A25)</f>
        <v>20</v>
      </c>
      <c r="D25" s="43">
        <f t="shared" si="2"/>
        <v>27</v>
      </c>
      <c r="E25" s="43">
        <f>SUMIF(moves!B:B, A25, moves!F:F)</f>
        <v>12</v>
      </c>
      <c r="F25" s="43">
        <f t="shared" si="3"/>
        <v>0.44444444444444442</v>
      </c>
    </row>
    <row r="26" spans="1:6" x14ac:dyDescent="0.25">
      <c r="A26" s="43" t="s">
        <v>5</v>
      </c>
      <c r="B26" s="43">
        <f>COUNTIF(pokemon!C$2:C$241, $A26)</f>
        <v>0</v>
      </c>
      <c r="C26" s="43">
        <f>COUNTIF(pokemon!D$2:D$241, $A26)</f>
        <v>35</v>
      </c>
      <c r="D26" s="43">
        <f t="shared" si="2"/>
        <v>35</v>
      </c>
      <c r="E26" s="43">
        <f>SUMIF(moves!B:B, A26, moves!F:F)</f>
        <v>10</v>
      </c>
      <c r="F26" s="43">
        <f t="shared" si="3"/>
        <v>0.2857142857142857</v>
      </c>
    </row>
    <row r="27" spans="1:6" x14ac:dyDescent="0.25">
      <c r="A27" s="43" t="s">
        <v>26</v>
      </c>
      <c r="B27" s="43">
        <f>COUNTIF(pokemon!C$2:C$241, $A27)</f>
        <v>15</v>
      </c>
      <c r="C27" s="43">
        <f>COUNTIF(pokemon!D$2:D$241, $A27)</f>
        <v>5</v>
      </c>
      <c r="D27" s="43">
        <f t="shared" si="2"/>
        <v>20</v>
      </c>
      <c r="E27" s="43">
        <f>SUMIF(moves!B:B, A27, moves!F:F)</f>
        <v>15</v>
      </c>
      <c r="F27" s="43">
        <f t="shared" si="3"/>
        <v>0.75</v>
      </c>
    </row>
    <row r="28" spans="1:6" x14ac:dyDescent="0.25">
      <c r="A28" s="43" t="s">
        <v>7</v>
      </c>
      <c r="B28" s="43">
        <f>COUNTIF(pokemon!C$2:C$241, $A28)</f>
        <v>15</v>
      </c>
      <c r="C28" s="43">
        <f>COUNTIF(pokemon!D$2:D$241, $A28)</f>
        <v>1</v>
      </c>
      <c r="D28" s="43">
        <f t="shared" si="2"/>
        <v>16</v>
      </c>
      <c r="E28" s="43">
        <f>SUMIF(moves!B:B, A28, moves!F:F)</f>
        <v>11</v>
      </c>
      <c r="F28" s="43">
        <f t="shared" si="3"/>
        <v>0.6875</v>
      </c>
    </row>
    <row r="29" spans="1:6" x14ac:dyDescent="0.25">
      <c r="A29" s="43" t="s">
        <v>33</v>
      </c>
      <c r="B29" s="43">
        <f>COUNTIF(pokemon!C$2:C$241, $A29)</f>
        <v>16</v>
      </c>
      <c r="C29" s="43">
        <f>COUNTIF(pokemon!D$2:D$241, $A29)</f>
        <v>4</v>
      </c>
      <c r="D29" s="43">
        <f t="shared" si="2"/>
        <v>20</v>
      </c>
      <c r="E29" s="43">
        <f>SUMIF(moves!B:B, A29, moves!F:F)</f>
        <v>17</v>
      </c>
      <c r="F29" s="43">
        <f t="shared" si="3"/>
        <v>0.85</v>
      </c>
    </row>
    <row r="30" spans="1:6" x14ac:dyDescent="0.25">
      <c r="A30" s="43" t="s">
        <v>42</v>
      </c>
      <c r="B30" s="43">
        <f>COUNTIF(pokemon!C$2:C$241, $A30)</f>
        <v>12</v>
      </c>
      <c r="C30" s="43">
        <f>COUNTIF(pokemon!D$2:D$241, $A30)</f>
        <v>2</v>
      </c>
      <c r="D30" s="43">
        <f t="shared" si="2"/>
        <v>14</v>
      </c>
      <c r="E30" s="43">
        <f>SUMIF(moves!B:B, A30, moves!F:F)</f>
        <v>8</v>
      </c>
      <c r="F30" s="43">
        <f t="shared" si="3"/>
        <v>0.5714285714285714</v>
      </c>
    </row>
    <row r="31" spans="1:6" x14ac:dyDescent="0.25">
      <c r="A31" s="43" t="s">
        <v>67</v>
      </c>
      <c r="B31" s="43">
        <f>COUNTIF(pokemon!C$2:C$241, $A31)</f>
        <v>10</v>
      </c>
      <c r="C31" s="43">
        <f>COUNTIF(pokemon!D$2:D$241, $A31)</f>
        <v>3</v>
      </c>
      <c r="D31" s="43">
        <f t="shared" si="2"/>
        <v>13</v>
      </c>
      <c r="E31" s="43">
        <f>SUMIF(moves!B:B, A31, moves!F:F)</f>
        <v>9</v>
      </c>
      <c r="F31" s="43">
        <f t="shared" si="3"/>
        <v>0.69230769230769229</v>
      </c>
    </row>
    <row r="32" spans="1:6" x14ac:dyDescent="0.25">
      <c r="A32" s="43" t="s">
        <v>9</v>
      </c>
      <c r="B32" s="43">
        <f>COUNTIF(pokemon!C$2:C$241, $A32)</f>
        <v>9</v>
      </c>
      <c r="C32" s="43">
        <f>COUNTIF(pokemon!D$2:D$241, $A32)</f>
        <v>5</v>
      </c>
      <c r="D32" s="43">
        <f t="shared" si="2"/>
        <v>14</v>
      </c>
      <c r="E32" s="43">
        <f>SUMIF(moves!B:B, A32, moves!F:F)</f>
        <v>15</v>
      </c>
      <c r="F32" s="43">
        <f t="shared" si="3"/>
        <v>1.0714285714285714</v>
      </c>
    </row>
    <row r="33" spans="1:6" x14ac:dyDescent="0.25">
      <c r="A33" s="43" t="s">
        <v>39</v>
      </c>
      <c r="B33" s="43">
        <f>COUNTIF(pokemon!C$2:C$241, $A33)</f>
        <v>5</v>
      </c>
      <c r="C33" s="43">
        <f>COUNTIF(pokemon!D$2:D$241, $A33)</f>
        <v>9</v>
      </c>
      <c r="D33" s="43">
        <f t="shared" si="2"/>
        <v>14</v>
      </c>
      <c r="E33" s="43">
        <f>SUMIF(moves!B:B, A33, moves!F:F)</f>
        <v>8</v>
      </c>
      <c r="F33" s="43">
        <f t="shared" si="3"/>
        <v>0.5714285714285714</v>
      </c>
    </row>
    <row r="34" spans="1:6" x14ac:dyDescent="0.25">
      <c r="A34" s="43" t="s">
        <v>16</v>
      </c>
      <c r="B34" s="43">
        <f>COUNTIF(pokemon!C$2:C$241, $A34)</f>
        <v>6</v>
      </c>
      <c r="C34" s="43">
        <f>COUNTIF(pokemon!D$2:D$241, $A34)</f>
        <v>8</v>
      </c>
      <c r="D34" s="43">
        <f t="shared" si="2"/>
        <v>14</v>
      </c>
      <c r="E34" s="43">
        <f>SUMIF(moves!B:B, A34, moves!F:F)</f>
        <v>6</v>
      </c>
      <c r="F34" s="43">
        <f>E34/D34</f>
        <v>0.42857142857142855</v>
      </c>
    </row>
    <row r="35" spans="1:6" x14ac:dyDescent="0.25">
      <c r="A35" s="43"/>
      <c r="B35" s="43"/>
      <c r="C35" s="43"/>
      <c r="D35" s="43"/>
      <c r="E35" s="43"/>
    </row>
    <row r="36" spans="1:6" x14ac:dyDescent="0.25">
      <c r="A36" s="43"/>
      <c r="B36" s="43"/>
      <c r="C36" s="43"/>
      <c r="D36" s="43"/>
      <c r="E36" s="43"/>
    </row>
    <row r="37" spans="1:6" x14ac:dyDescent="0.25">
      <c r="A37" s="43"/>
      <c r="B37" s="50"/>
      <c r="C37" s="43"/>
      <c r="D37" s="43"/>
      <c r="E37" s="43"/>
    </row>
    <row r="38" spans="1:6" x14ac:dyDescent="0.25">
      <c r="A38" s="43"/>
      <c r="B38" s="50"/>
      <c r="C38" s="43"/>
      <c r="D38" s="43"/>
      <c r="E38" s="43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2021-11-28T18:41:01Z</dcterms:modified>
</cp:coreProperties>
</file>