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29A101A6-D3A9-43BE-9E97-C50DC0800534}" xr6:coauthVersionLast="47" xr6:coauthVersionMax="47" xr10:uidLastSave="{00000000-0000-0000-0000-000000000000}"/>
  <bookViews>
    <workbookView xWindow="0" yWindow="9345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6" l="1"/>
  <c r="D18" i="6"/>
  <c r="G18" i="6" a="1"/>
  <c r="G18" i="6" s="1"/>
  <c r="H18" i="6" a="1"/>
  <c r="H18" i="6" s="1"/>
  <c r="I18" i="6" s="1"/>
  <c r="F9" i="6"/>
  <c r="D9" i="6"/>
  <c r="G9" i="6" a="1"/>
  <c r="G9" i="6" s="1"/>
  <c r="H9" i="6" a="1"/>
  <c r="H9" i="6" s="1"/>
  <c r="F13" i="6"/>
  <c r="D13" i="6"/>
  <c r="G13" i="6" a="1"/>
  <c r="G13" i="6" s="1"/>
  <c r="H13" i="6" a="1"/>
  <c r="H13" i="6" s="1"/>
  <c r="D179" i="6"/>
  <c r="F108" i="6"/>
  <c r="D108" i="6"/>
  <c r="F2" i="6"/>
  <c r="D2" i="6"/>
  <c r="F6" i="6"/>
  <c r="F157" i="6"/>
  <c r="D157" i="6"/>
  <c r="F29" i="6"/>
  <c r="F30" i="6"/>
  <c r="F72" i="6"/>
  <c r="F31" i="6"/>
  <c r="F32" i="6"/>
  <c r="F33" i="6"/>
  <c r="F35" i="6"/>
  <c r="F36" i="6"/>
  <c r="F37" i="6"/>
  <c r="F38" i="6"/>
  <c r="F39" i="6"/>
  <c r="F40" i="6"/>
  <c r="F41" i="6"/>
  <c r="F42" i="6"/>
  <c r="F43" i="6"/>
  <c r="F51" i="6"/>
  <c r="F44" i="6"/>
  <c r="F45" i="6"/>
  <c r="F46" i="6"/>
  <c r="F47" i="6"/>
  <c r="F48" i="6"/>
  <c r="F34" i="6"/>
  <c r="F49" i="6"/>
  <c r="F50" i="6"/>
  <c r="F53" i="6"/>
  <c r="D51" i="6"/>
  <c r="D72" i="6"/>
  <c r="D34" i="6"/>
  <c r="F52" i="6"/>
  <c r="D52" i="6"/>
  <c r="F92" i="6"/>
  <c r="D92" i="6"/>
  <c r="F117" i="6"/>
  <c r="F115" i="6"/>
  <c r="F112" i="6"/>
  <c r="F114" i="6"/>
  <c r="F113" i="6"/>
  <c r="F111" i="6"/>
  <c r="F110" i="6"/>
  <c r="F116" i="6"/>
  <c r="D115" i="6"/>
  <c r="D112" i="6"/>
  <c r="D114" i="6"/>
  <c r="D113" i="6"/>
  <c r="D111" i="6"/>
  <c r="D110" i="6"/>
  <c r="D116" i="6"/>
  <c r="D117" i="6"/>
  <c r="D44" i="6"/>
  <c r="AF291" i="1" a="1"/>
  <c r="AF291" i="1" s="1"/>
  <c r="AF290" i="1" a="1"/>
  <c r="AF290" i="1" s="1"/>
  <c r="AA290" i="1"/>
  <c r="AA291" i="1"/>
  <c r="Y290" i="1"/>
  <c r="Z284" i="1"/>
  <c r="Z285" i="1"/>
  <c r="Z286" i="1"/>
  <c r="Z287" i="1"/>
  <c r="Z288" i="1"/>
  <c r="Z289" i="1"/>
  <c r="Z290" i="1"/>
  <c r="Z291" i="1"/>
  <c r="T290" i="1"/>
  <c r="T291" i="1"/>
  <c r="V290" i="1"/>
  <c r="V291" i="1"/>
  <c r="U290" i="1"/>
  <c r="U291" i="1"/>
  <c r="S291" i="1"/>
  <c r="R291" i="1"/>
  <c r="N291" i="1"/>
  <c r="O291" i="1"/>
  <c r="N290" i="1"/>
  <c r="R290" i="1" s="1"/>
  <c r="O290" i="1"/>
  <c r="S290" i="1" s="1"/>
  <c r="F194" i="6"/>
  <c r="D194" i="6"/>
  <c r="D43" i="6"/>
  <c r="Y288" i="1"/>
  <c r="AA288" i="1"/>
  <c r="AA289" i="1"/>
  <c r="U289" i="1"/>
  <c r="S288" i="1"/>
  <c r="N289" i="1"/>
  <c r="R289" i="1" s="1"/>
  <c r="O289" i="1"/>
  <c r="S289" i="1" s="1"/>
  <c r="T289" i="1" s="1"/>
  <c r="N288" i="1"/>
  <c r="R288" i="1" s="1"/>
  <c r="O288" i="1"/>
  <c r="U288" i="1"/>
  <c r="AA285" i="1"/>
  <c r="AA286" i="1"/>
  <c r="AA287" i="1"/>
  <c r="F25" i="6"/>
  <c r="F26" i="6"/>
  <c r="D26" i="6"/>
  <c r="D25" i="6"/>
  <c r="D45" i="6"/>
  <c r="Y285" i="1"/>
  <c r="Y286" i="1"/>
  <c r="U286" i="1"/>
  <c r="U287" i="1"/>
  <c r="N287" i="1"/>
  <c r="R287" i="1" s="1"/>
  <c r="O287" i="1"/>
  <c r="S287" i="1" s="1"/>
  <c r="N286" i="1"/>
  <c r="R286" i="1" s="1"/>
  <c r="O286" i="1"/>
  <c r="S286" i="1" s="1"/>
  <c r="N285" i="1"/>
  <c r="R285" i="1" s="1"/>
  <c r="O285" i="1"/>
  <c r="S285" i="1" s="1"/>
  <c r="U285" i="1"/>
  <c r="F104" i="6"/>
  <c r="D104" i="6"/>
  <c r="F3" i="6"/>
  <c r="D3" i="6"/>
  <c r="Z282" i="1"/>
  <c r="Y283" i="1"/>
  <c r="U284" i="1"/>
  <c r="V284" i="1"/>
  <c r="N284" i="1"/>
  <c r="R284" i="1" s="1"/>
  <c r="O284" i="1"/>
  <c r="S284" i="1" s="1"/>
  <c r="AA284" i="1"/>
  <c r="V283" i="1"/>
  <c r="N283" i="1"/>
  <c r="R283" i="1" s="1"/>
  <c r="O283" i="1"/>
  <c r="S283" i="1" s="1"/>
  <c r="U283" i="1"/>
  <c r="AA283" i="1"/>
  <c r="D41" i="6"/>
  <c r="F54" i="6"/>
  <c r="F155" i="6"/>
  <c r="D155" i="6"/>
  <c r="F93" i="6"/>
  <c r="D93" i="6"/>
  <c r="F153" i="6"/>
  <c r="D153" i="6"/>
  <c r="D54" i="6"/>
  <c r="D119" i="6"/>
  <c r="D50" i="6"/>
  <c r="F27" i="6"/>
  <c r="D27" i="6"/>
  <c r="F192" i="6"/>
  <c r="F195" i="6"/>
  <c r="F191" i="6"/>
  <c r="D192" i="6"/>
  <c r="D191" i="6"/>
  <c r="D195" i="6"/>
  <c r="V306" i="1"/>
  <c r="V307" i="1"/>
  <c r="U305" i="1"/>
  <c r="U306" i="1"/>
  <c r="U307" i="1"/>
  <c r="N307" i="1"/>
  <c r="R307" i="1" s="1"/>
  <c r="O307" i="1"/>
  <c r="S307" i="1" s="1"/>
  <c r="N306" i="1"/>
  <c r="R306" i="1" s="1"/>
  <c r="O306" i="1"/>
  <c r="S306" i="1" s="1"/>
  <c r="N305" i="1"/>
  <c r="R305" i="1" s="1"/>
  <c r="O305" i="1"/>
  <c r="S305" i="1" s="1"/>
  <c r="AA305" i="1"/>
  <c r="Y272" i="1"/>
  <c r="Y273" i="1"/>
  <c r="P299" i="1"/>
  <c r="Q296" i="1"/>
  <c r="P304" i="1"/>
  <c r="P303" i="1"/>
  <c r="P302" i="1"/>
  <c r="P301" i="1"/>
  <c r="P300" i="1"/>
  <c r="P298" i="1"/>
  <c r="P297" i="1"/>
  <c r="P296" i="1"/>
  <c r="Q304" i="1"/>
  <c r="Q303" i="1"/>
  <c r="Q302" i="1"/>
  <c r="Q301" i="1"/>
  <c r="Q300" i="1"/>
  <c r="Q299" i="1"/>
  <c r="Q298" i="1"/>
  <c r="Q297" i="1"/>
  <c r="Z280" i="1"/>
  <c r="Y281" i="1"/>
  <c r="V282" i="1"/>
  <c r="N282" i="1"/>
  <c r="R282" i="1" s="1"/>
  <c r="O282" i="1"/>
  <c r="S282" i="1" s="1"/>
  <c r="U282" i="1"/>
  <c r="AA282" i="1"/>
  <c r="N281" i="1"/>
  <c r="R281" i="1" s="1"/>
  <c r="O281" i="1"/>
  <c r="S281" i="1" s="1"/>
  <c r="U281" i="1"/>
  <c r="AA281" i="1"/>
  <c r="U316" i="1"/>
  <c r="V315" i="1"/>
  <c r="U315" i="1"/>
  <c r="V314" i="1"/>
  <c r="U314" i="1"/>
  <c r="U313" i="1"/>
  <c r="V312" i="1"/>
  <c r="U312" i="1"/>
  <c r="U311" i="1"/>
  <c r="V310" i="1"/>
  <c r="U310" i="1"/>
  <c r="V309" i="1"/>
  <c r="U309" i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AA309" i="1"/>
  <c r="AA310" i="1"/>
  <c r="AA311" i="1"/>
  <c r="AA312" i="1"/>
  <c r="AA313" i="1"/>
  <c r="AA314" i="1"/>
  <c r="AA315" i="1"/>
  <c r="AA316" i="1"/>
  <c r="V293" i="1"/>
  <c r="V294" i="1"/>
  <c r="V292" i="1"/>
  <c r="U292" i="1"/>
  <c r="U293" i="1"/>
  <c r="U294" i="1"/>
  <c r="AA294" i="1"/>
  <c r="Z294" i="1"/>
  <c r="O294" i="1"/>
  <c r="S294" i="1" s="1"/>
  <c r="N294" i="1"/>
  <c r="R294" i="1" s="1"/>
  <c r="AA293" i="1"/>
  <c r="Z293" i="1"/>
  <c r="O293" i="1"/>
  <c r="S293" i="1" s="1"/>
  <c r="N293" i="1"/>
  <c r="R293" i="1" s="1"/>
  <c r="N292" i="1"/>
  <c r="R292" i="1" s="1"/>
  <c r="O292" i="1"/>
  <c r="S292" i="1" s="1"/>
  <c r="Z292" i="1"/>
  <c r="AA292" i="1"/>
  <c r="D97" i="6"/>
  <c r="Z295" i="1"/>
  <c r="N295" i="1"/>
  <c r="R295" i="1" s="1"/>
  <c r="O295" i="1"/>
  <c r="S295" i="1" s="1"/>
  <c r="AA295" i="1"/>
  <c r="D168" i="6"/>
  <c r="D10" i="6"/>
  <c r="D32" i="6"/>
  <c r="D202" i="6"/>
  <c r="D84" i="6"/>
  <c r="D142" i="6"/>
  <c r="D133" i="6"/>
  <c r="D118" i="6"/>
  <c r="D126" i="6"/>
  <c r="D170" i="6"/>
  <c r="D7" i="6"/>
  <c r="D11" i="6"/>
  <c r="D30" i="6"/>
  <c r="D61" i="6"/>
  <c r="D141" i="6"/>
  <c r="D136" i="6"/>
  <c r="D145" i="6"/>
  <c r="D102" i="6"/>
  <c r="D184" i="6"/>
  <c r="D161" i="6"/>
  <c r="D187" i="6"/>
  <c r="D31" i="6"/>
  <c r="D200" i="6"/>
  <c r="D88" i="6"/>
  <c r="D67" i="6"/>
  <c r="D131" i="6"/>
  <c r="D130" i="6"/>
  <c r="D125" i="6"/>
  <c r="D169" i="6"/>
  <c r="D178" i="6"/>
  <c r="D80" i="6"/>
  <c r="D39" i="6"/>
  <c r="D19" i="6"/>
  <c r="D78" i="6"/>
  <c r="D201" i="6"/>
  <c r="D98" i="6"/>
  <c r="D139" i="6"/>
  <c r="D185" i="6"/>
  <c r="D165" i="6"/>
  <c r="D198" i="6"/>
  <c r="D12" i="6"/>
  <c r="D33" i="6"/>
  <c r="D79" i="6"/>
  <c r="D74" i="6"/>
  <c r="D70" i="6"/>
  <c r="D101" i="6"/>
  <c r="D134" i="6"/>
  <c r="D171" i="6"/>
  <c r="D42" i="6"/>
  <c r="D95" i="6"/>
  <c r="D91" i="6"/>
  <c r="D166" i="6"/>
  <c r="D186" i="6"/>
  <c r="D46" i="6"/>
  <c r="D71" i="6"/>
  <c r="D90" i="6"/>
  <c r="D77" i="6"/>
  <c r="D100" i="6"/>
  <c r="D158" i="6"/>
  <c r="D62" i="6"/>
  <c r="D15" i="6"/>
  <c r="D8" i="6"/>
  <c r="D28" i="6"/>
  <c r="D60" i="6"/>
  <c r="D122" i="6"/>
  <c r="D129" i="6"/>
  <c r="D181" i="6"/>
  <c r="D176" i="6"/>
  <c r="D59" i="6"/>
  <c r="D73" i="6"/>
  <c r="D83" i="6"/>
  <c r="D106" i="6"/>
  <c r="D120" i="6"/>
  <c r="D143" i="6"/>
  <c r="D162" i="6"/>
  <c r="D23" i="6"/>
  <c r="D180" i="6"/>
  <c r="D47" i="6"/>
  <c r="D56" i="6"/>
  <c r="D86" i="6"/>
  <c r="D163" i="6"/>
  <c r="D193" i="6"/>
  <c r="D189" i="6"/>
  <c r="D5" i="6"/>
  <c r="D57" i="6"/>
  <c r="D69" i="6"/>
  <c r="D148" i="6"/>
  <c r="D107" i="6"/>
  <c r="D137" i="6"/>
  <c r="D182" i="6"/>
  <c r="D21" i="6"/>
  <c r="D140" i="6"/>
  <c r="D172" i="6"/>
  <c r="D164" i="6"/>
  <c r="D173" i="6"/>
  <c r="D196" i="6"/>
  <c r="D204" i="6"/>
  <c r="D87" i="6"/>
  <c r="D29" i="6"/>
  <c r="D103" i="6"/>
  <c r="D144" i="6"/>
  <c r="D154" i="6"/>
  <c r="D150" i="6"/>
  <c r="D183" i="6"/>
  <c r="D17" i="6"/>
  <c r="D38" i="6"/>
  <c r="D76" i="6"/>
  <c r="D81" i="6"/>
  <c r="D152" i="6"/>
  <c r="D109" i="6"/>
  <c r="D146" i="6"/>
  <c r="D199" i="6"/>
  <c r="D94" i="6"/>
  <c r="D89" i="6"/>
  <c r="D151" i="6"/>
  <c r="D149" i="6"/>
  <c r="D174" i="6"/>
  <c r="D123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85" i="6"/>
  <c r="D55" i="6"/>
  <c r="N258" i="1"/>
  <c r="R258" i="1" s="1"/>
  <c r="O258" i="1"/>
  <c r="S258" i="1" s="1"/>
  <c r="U258" i="1"/>
  <c r="AA258" i="1"/>
  <c r="N308" i="1"/>
  <c r="R308" i="1" s="1"/>
  <c r="O308" i="1"/>
  <c r="S308" i="1" s="1"/>
  <c r="U308" i="1"/>
  <c r="Y42" i="1"/>
  <c r="Y44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4" i="1"/>
  <c r="Z277" i="1"/>
  <c r="Z296" i="1"/>
  <c r="Z297" i="1"/>
  <c r="Z298" i="1"/>
  <c r="Z299" i="1"/>
  <c r="Z300" i="1"/>
  <c r="Z301" i="1"/>
  <c r="Z302" i="1"/>
  <c r="Z303" i="1"/>
  <c r="Z304" i="1"/>
  <c r="D147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203" i="6"/>
  <c r="U277" i="1"/>
  <c r="AA277" i="1"/>
  <c r="N277" i="1"/>
  <c r="R277" i="1" s="1"/>
  <c r="O277" i="1"/>
  <c r="S277" i="1" s="1"/>
  <c r="D177" i="6"/>
  <c r="D40" i="6"/>
  <c r="D65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96" i="6"/>
  <c r="D4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96" i="1"/>
  <c r="O297" i="1"/>
  <c r="O298" i="1"/>
  <c r="O299" i="1"/>
  <c r="O300" i="1"/>
  <c r="S300" i="1" s="1"/>
  <c r="O301" i="1"/>
  <c r="O302" i="1"/>
  <c r="O303" i="1"/>
  <c r="O304" i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8" i="1"/>
  <c r="S328" i="1" s="1"/>
  <c r="O329" i="1"/>
  <c r="S329" i="1" s="1"/>
  <c r="O330" i="1"/>
  <c r="S330" i="1" s="1"/>
  <c r="O331" i="1"/>
  <c r="S331" i="1" s="1"/>
  <c r="O332" i="1"/>
  <c r="S332" i="1" s="1"/>
  <c r="O333" i="1"/>
  <c r="S333" i="1" s="1"/>
  <c r="O334" i="1"/>
  <c r="S334" i="1" s="1"/>
  <c r="O335" i="1"/>
  <c r="S335" i="1" s="1"/>
  <c r="O336" i="1"/>
  <c r="S336" i="1" s="1"/>
  <c r="O337" i="1"/>
  <c r="S337" i="1" s="1"/>
  <c r="O338" i="1"/>
  <c r="S338" i="1" s="1"/>
  <c r="O339" i="1"/>
  <c r="S339" i="1" s="1"/>
  <c r="O340" i="1"/>
  <c r="S340" i="1" s="1"/>
  <c r="O341" i="1"/>
  <c r="S341" i="1" s="1"/>
  <c r="O342" i="1"/>
  <c r="S342" i="1" s="1"/>
  <c r="O343" i="1"/>
  <c r="S343" i="1" s="1"/>
  <c r="O344" i="1"/>
  <c r="S344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96" i="1"/>
  <c r="N297" i="1"/>
  <c r="N298" i="1"/>
  <c r="N299" i="1"/>
  <c r="N300" i="1"/>
  <c r="R300" i="1" s="1"/>
  <c r="N301" i="1"/>
  <c r="N302" i="1"/>
  <c r="N303" i="1"/>
  <c r="N304" i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8" i="1"/>
  <c r="R328" i="1" s="1"/>
  <c r="N329" i="1"/>
  <c r="R329" i="1" s="1"/>
  <c r="N330" i="1"/>
  <c r="R330" i="1" s="1"/>
  <c r="N331" i="1"/>
  <c r="R331" i="1" s="1"/>
  <c r="N332" i="1"/>
  <c r="R332" i="1" s="1"/>
  <c r="N333" i="1"/>
  <c r="R333" i="1" s="1"/>
  <c r="N334" i="1"/>
  <c r="R334" i="1" s="1"/>
  <c r="N335" i="1"/>
  <c r="R335" i="1" s="1"/>
  <c r="N336" i="1"/>
  <c r="R336" i="1" s="1"/>
  <c r="N337" i="1"/>
  <c r="R337" i="1" s="1"/>
  <c r="N338" i="1"/>
  <c r="R338" i="1" s="1"/>
  <c r="N339" i="1"/>
  <c r="R339" i="1" s="1"/>
  <c r="N340" i="1"/>
  <c r="R340" i="1" s="1"/>
  <c r="N341" i="1"/>
  <c r="R341" i="1" s="1"/>
  <c r="N342" i="1"/>
  <c r="R342" i="1" s="1"/>
  <c r="N343" i="1"/>
  <c r="R343" i="1" s="1"/>
  <c r="N344" i="1"/>
  <c r="R344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90" i="6"/>
  <c r="AA304" i="1"/>
  <c r="V304" i="1"/>
  <c r="U304" i="1"/>
  <c r="AA303" i="1"/>
  <c r="V303" i="1"/>
  <c r="U303" i="1"/>
  <c r="AA302" i="1"/>
  <c r="V302" i="1"/>
  <c r="U302" i="1"/>
  <c r="AA301" i="1"/>
  <c r="V301" i="1"/>
  <c r="U301" i="1"/>
  <c r="AA300" i="1"/>
  <c r="V300" i="1"/>
  <c r="U300" i="1"/>
  <c r="AA299" i="1"/>
  <c r="U299" i="1"/>
  <c r="AA298" i="1"/>
  <c r="V298" i="1"/>
  <c r="U298" i="1"/>
  <c r="AA317" i="1"/>
  <c r="AA297" i="1"/>
  <c r="V297" i="1"/>
  <c r="U297" i="1"/>
  <c r="AA296" i="1"/>
  <c r="V296" i="1"/>
  <c r="U296" i="1"/>
  <c r="V254" i="1"/>
  <c r="U254" i="1"/>
  <c r="AA254" i="1"/>
  <c r="D53" i="6"/>
  <c r="D22" i="6"/>
  <c r="V253" i="1"/>
  <c r="U253" i="1"/>
  <c r="AA253" i="1"/>
  <c r="D160" i="6"/>
  <c r="D64" i="6"/>
  <c r="AA252" i="1"/>
  <c r="U252" i="1"/>
  <c r="U251" i="1"/>
  <c r="AA251" i="1"/>
  <c r="AA250" i="1"/>
  <c r="U250" i="1"/>
  <c r="V249" i="1"/>
  <c r="U249" i="1"/>
  <c r="AA249" i="1"/>
  <c r="D37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42" i="1"/>
  <c r="AA341" i="1"/>
  <c r="D82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24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I9" i="6" l="1"/>
  <c r="I13" i="6"/>
  <c r="S299" i="1"/>
  <c r="T288" i="1"/>
  <c r="AF288" i="1" s="1" a="1"/>
  <c r="AF288" i="1" s="1"/>
  <c r="AF289" i="1" a="1"/>
  <c r="AF289" i="1" s="1"/>
  <c r="R301" i="1"/>
  <c r="R297" i="1"/>
  <c r="R303" i="1"/>
  <c r="T286" i="1"/>
  <c r="AF286" i="1" s="1" a="1"/>
  <c r="AF286" i="1" s="1"/>
  <c r="T287" i="1"/>
  <c r="AF287" i="1" s="1" a="1"/>
  <c r="AF287" i="1" s="1"/>
  <c r="R302" i="1"/>
  <c r="T285" i="1"/>
  <c r="AF285" i="1" s="1" a="1"/>
  <c r="AF285" i="1" s="1"/>
  <c r="R298" i="1"/>
  <c r="T298" i="1" s="1"/>
  <c r="S304" i="1"/>
  <c r="T305" i="1"/>
  <c r="R296" i="1"/>
  <c r="T283" i="1"/>
  <c r="AF283" i="1" s="1" a="1"/>
  <c r="AF283" i="1" s="1"/>
  <c r="S302" i="1"/>
  <c r="S297" i="1"/>
  <c r="S296" i="1"/>
  <c r="T284" i="1"/>
  <c r="AF284" i="1" s="1" a="1"/>
  <c r="AF284" i="1" s="1"/>
  <c r="R304" i="1"/>
  <c r="T307" i="1"/>
  <c r="S303" i="1"/>
  <c r="R299" i="1"/>
  <c r="S298" i="1"/>
  <c r="T306" i="1"/>
  <c r="S301" i="1"/>
  <c r="T301" i="1" s="1"/>
  <c r="T308" i="1"/>
  <c r="T282" i="1"/>
  <c r="AF282" i="1" s="1" a="1"/>
  <c r="AF282" i="1" s="1"/>
  <c r="T281" i="1"/>
  <c r="AF281" i="1" s="1" a="1"/>
  <c r="AF281" i="1" s="1"/>
  <c r="T310" i="1"/>
  <c r="T315" i="1"/>
  <c r="T313" i="1"/>
  <c r="T312" i="1"/>
  <c r="T311" i="1"/>
  <c r="T316" i="1"/>
  <c r="T314" i="1"/>
  <c r="T309" i="1"/>
  <c r="T295" i="1"/>
  <c r="AF295" i="1" s="1" a="1"/>
  <c r="AF295" i="1" s="1"/>
  <c r="T292" i="1"/>
  <c r="AF292" i="1" s="1" a="1"/>
  <c r="AF292" i="1" s="1"/>
  <c r="T293" i="1"/>
  <c r="AF293" i="1" s="1" a="1"/>
  <c r="AF293" i="1" s="1"/>
  <c r="T294" i="1"/>
  <c r="AF294" i="1" s="1" a="1"/>
  <c r="AF294" i="1" s="1"/>
  <c r="F135" i="6"/>
  <c r="F124" i="6"/>
  <c r="F168" i="6"/>
  <c r="F145" i="6"/>
  <c r="F171" i="6"/>
  <c r="F60" i="6"/>
  <c r="F23" i="6"/>
  <c r="F164" i="6"/>
  <c r="F76" i="6"/>
  <c r="F64" i="6"/>
  <c r="F128" i="6"/>
  <c r="F121" i="6"/>
  <c r="F96" i="6"/>
  <c r="F132" i="6"/>
  <c r="F203" i="6"/>
  <c r="F102" i="6"/>
  <c r="F19" i="6"/>
  <c r="F122" i="6"/>
  <c r="F196" i="6"/>
  <c r="F151" i="6"/>
  <c r="F169" i="6"/>
  <c r="F156" i="6"/>
  <c r="F99" i="6"/>
  <c r="F138" i="6"/>
  <c r="F10" i="6"/>
  <c r="F184" i="6"/>
  <c r="F78" i="6"/>
  <c r="F95" i="6"/>
  <c r="F129" i="6"/>
  <c r="F56" i="6"/>
  <c r="F204" i="6"/>
  <c r="F89" i="6"/>
  <c r="F15" i="6"/>
  <c r="F134" i="6"/>
  <c r="F206" i="6"/>
  <c r="F24" i="6"/>
  <c r="F167" i="6"/>
  <c r="F161" i="6"/>
  <c r="F201" i="6"/>
  <c r="F91" i="6"/>
  <c r="F181" i="6"/>
  <c r="F163" i="6"/>
  <c r="F87" i="6"/>
  <c r="F149" i="6"/>
  <c r="F21" i="6"/>
  <c r="F172" i="6"/>
  <c r="F136" i="6"/>
  <c r="F205" i="6"/>
  <c r="F159" i="6"/>
  <c r="F177" i="6"/>
  <c r="F202" i="6"/>
  <c r="F187" i="6"/>
  <c r="F98" i="6"/>
  <c r="F166" i="6"/>
  <c r="F176" i="6"/>
  <c r="F193" i="6"/>
  <c r="F103" i="6"/>
  <c r="F85" i="6"/>
  <c r="F11" i="6"/>
  <c r="F81" i="6"/>
  <c r="F14" i="6"/>
  <c r="F175" i="6"/>
  <c r="F160" i="6"/>
  <c r="F84" i="6"/>
  <c r="F139" i="6"/>
  <c r="F186" i="6"/>
  <c r="F59" i="6"/>
  <c r="F189" i="6"/>
  <c r="F144" i="6"/>
  <c r="F147" i="6"/>
  <c r="F68" i="6"/>
  <c r="F80" i="6"/>
  <c r="F22" i="6"/>
  <c r="F197" i="6"/>
  <c r="F142" i="6"/>
  <c r="F185" i="6"/>
  <c r="F73" i="6"/>
  <c r="F5" i="6"/>
  <c r="F154" i="6"/>
  <c r="F70" i="6"/>
  <c r="F141" i="6"/>
  <c r="F140" i="6"/>
  <c r="F188" i="6"/>
  <c r="F190" i="6"/>
  <c r="F133" i="6"/>
  <c r="F200" i="6"/>
  <c r="F165" i="6"/>
  <c r="F71" i="6"/>
  <c r="F57" i="6"/>
  <c r="F75" i="6"/>
  <c r="F199" i="6"/>
  <c r="F17" i="6"/>
  <c r="F16" i="6"/>
  <c r="F118" i="6"/>
  <c r="F88" i="6"/>
  <c r="F90" i="6"/>
  <c r="F86" i="6"/>
  <c r="F69" i="6"/>
  <c r="F150" i="6"/>
  <c r="F61" i="6"/>
  <c r="F162" i="6"/>
  <c r="F173" i="6"/>
  <c r="F97" i="6"/>
  <c r="F4" i="6"/>
  <c r="F126" i="6"/>
  <c r="F67" i="6"/>
  <c r="F198" i="6"/>
  <c r="F77" i="6"/>
  <c r="F58" i="6"/>
  <c r="F148" i="6"/>
  <c r="F183" i="6"/>
  <c r="F79" i="6"/>
  <c r="F107" i="6"/>
  <c r="F28" i="6"/>
  <c r="F174" i="6"/>
  <c r="F82" i="6"/>
  <c r="F170" i="6"/>
  <c r="F131" i="6"/>
  <c r="F12" i="6"/>
  <c r="F100" i="6"/>
  <c r="F83" i="6"/>
  <c r="F94" i="6"/>
  <c r="F143" i="6"/>
  <c r="F101" i="6"/>
  <c r="F180" i="6"/>
  <c r="F55" i="6"/>
  <c r="F66" i="6"/>
  <c r="F130" i="6"/>
  <c r="F158" i="6"/>
  <c r="F106" i="6"/>
  <c r="F137" i="6"/>
  <c r="F152" i="6"/>
  <c r="F146" i="6"/>
  <c r="F8" i="6"/>
  <c r="F105" i="6"/>
  <c r="F123" i="6"/>
  <c r="F65" i="6"/>
  <c r="F63" i="6"/>
  <c r="F7" i="6"/>
  <c r="F125" i="6"/>
  <c r="F74" i="6"/>
  <c r="F62" i="6"/>
  <c r="F120" i="6"/>
  <c r="F182" i="6"/>
  <c r="F109" i="6"/>
  <c r="F20" i="6"/>
  <c r="F178" i="6"/>
  <c r="F127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T278" i="1"/>
  <c r="AF278" i="1" s="1" a="1"/>
  <c r="AF278" i="1" s="1"/>
  <c r="T274" i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302" i="1"/>
  <c r="T300" i="1"/>
  <c r="T317" i="1"/>
  <c r="T299" i="1"/>
  <c r="T29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42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41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AF265" i="1" l="1" a="1"/>
  <c r="AF265" i="1" s="1"/>
  <c r="G157" i="6" a="1"/>
  <c r="G157" i="6" s="1"/>
  <c r="H72" i="6" a="1"/>
  <c r="H72" i="6" s="1"/>
  <c r="G111" i="6" a="1"/>
  <c r="G111" i="6" s="1"/>
  <c r="G179" i="6" a="1"/>
  <c r="G179" i="6" s="1"/>
  <c r="H157" i="6" a="1"/>
  <c r="H157" i="6" s="1"/>
  <c r="H179" i="6" a="1"/>
  <c r="H179" i="6" s="1"/>
  <c r="G34" i="6" a="1"/>
  <c r="G34" i="6" s="1"/>
  <c r="G113" i="6" a="1"/>
  <c r="G113" i="6" s="1"/>
  <c r="H34" i="6" a="1"/>
  <c r="H34" i="6" s="1"/>
  <c r="H113" i="6" a="1"/>
  <c r="H113" i="6" s="1"/>
  <c r="G114" i="6" a="1"/>
  <c r="G114" i="6" s="1"/>
  <c r="G108" i="6" a="1"/>
  <c r="G108" i="6" s="1"/>
  <c r="H114" i="6" a="1"/>
  <c r="H114" i="6" s="1"/>
  <c r="H108" i="6" a="1"/>
  <c r="H108" i="6" s="1"/>
  <c r="G52" i="6" a="1"/>
  <c r="G52" i="6" s="1"/>
  <c r="G112" i="6" a="1"/>
  <c r="G112" i="6" s="1"/>
  <c r="G117" i="6" a="1"/>
  <c r="G117" i="6" s="1"/>
  <c r="H52" i="6" a="1"/>
  <c r="H52" i="6" s="1"/>
  <c r="H112" i="6" a="1"/>
  <c r="H112" i="6" s="1"/>
  <c r="G115" i="6" a="1"/>
  <c r="G115" i="6" s="1"/>
  <c r="H115" i="6" a="1"/>
  <c r="H115" i="6" s="1"/>
  <c r="G2" i="6" a="1"/>
  <c r="G2" i="6" s="1"/>
  <c r="H2" i="6" a="1"/>
  <c r="H2" i="6" s="1"/>
  <c r="G92" i="6" a="1"/>
  <c r="G92" i="6" s="1"/>
  <c r="H92" i="6" a="1"/>
  <c r="H92" i="6" s="1"/>
  <c r="H117" i="6" a="1"/>
  <c r="H117" i="6" s="1"/>
  <c r="G44" i="6" a="1"/>
  <c r="G44" i="6" s="1"/>
  <c r="G6" i="6" a="1"/>
  <c r="G6" i="6" s="1"/>
  <c r="G51" i="6" a="1"/>
  <c r="G51" i="6" s="1"/>
  <c r="G116" i="6" a="1"/>
  <c r="G116" i="6" s="1"/>
  <c r="H6" i="6" a="1"/>
  <c r="H6" i="6" s="1"/>
  <c r="H51" i="6" a="1"/>
  <c r="H51" i="6" s="1"/>
  <c r="H116" i="6" a="1"/>
  <c r="H116" i="6" s="1"/>
  <c r="G110" i="6" a="1"/>
  <c r="G110" i="6" s="1"/>
  <c r="H44" i="6" a="1"/>
  <c r="H44" i="6" s="1"/>
  <c r="G72" i="6" a="1"/>
  <c r="G72" i="6" s="1"/>
  <c r="H110" i="6" a="1"/>
  <c r="H110" i="6" s="1"/>
  <c r="H111" i="6" a="1"/>
  <c r="H111" i="6" s="1"/>
  <c r="I111" i="6" s="1"/>
  <c r="T296" i="1"/>
  <c r="T303" i="1"/>
  <c r="T304" i="1"/>
  <c r="Z283" i="1"/>
  <c r="AF274" i="1" a="1"/>
  <c r="AF274" i="1" s="1"/>
  <c r="Z273" i="1"/>
  <c r="AF273" i="1" a="1"/>
  <c r="AF273" i="1" s="1"/>
  <c r="Z272" i="1"/>
  <c r="Z281" i="1"/>
  <c r="Z266" i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20" i="6"/>
  <c r="AA326" i="1"/>
  <c r="AA327" i="1"/>
  <c r="AA328" i="1"/>
  <c r="AA329" i="1"/>
  <c r="AA330" i="1"/>
  <c r="AA331" i="1"/>
  <c r="AA332" i="1"/>
  <c r="AA333" i="1"/>
  <c r="AA334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68" i="6"/>
  <c r="D75" i="6"/>
  <c r="D159" i="6"/>
  <c r="D121" i="6"/>
  <c r="AA325" i="1"/>
  <c r="AA223" i="1"/>
  <c r="V223" i="1"/>
  <c r="U223" i="1"/>
  <c r="D36" i="6"/>
  <c r="D205" i="6"/>
  <c r="D58" i="6"/>
  <c r="D156" i="6"/>
  <c r="D14" i="6"/>
  <c r="D16" i="6"/>
  <c r="D49" i="6"/>
  <c r="D35" i="6"/>
  <c r="D105" i="6"/>
  <c r="D135" i="6"/>
  <c r="D132" i="6"/>
  <c r="D99" i="6"/>
  <c r="D188" i="6"/>
  <c r="D175" i="6"/>
  <c r="D197" i="6"/>
  <c r="D127" i="6"/>
  <c r="D167" i="6"/>
  <c r="D138" i="6"/>
  <c r="D124" i="6"/>
  <c r="D66" i="6"/>
  <c r="D48" i="6"/>
  <c r="D128" i="6"/>
  <c r="D63" i="6"/>
  <c r="D206" i="6"/>
  <c r="AA338" i="1"/>
  <c r="AA340" i="1"/>
  <c r="AA337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39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44" i="1"/>
  <c r="AA343" i="1"/>
  <c r="AA336" i="1"/>
  <c r="AA335" i="1"/>
  <c r="AA323" i="1"/>
  <c r="AA324" i="1"/>
  <c r="AA322" i="1"/>
  <c r="AA320" i="1"/>
  <c r="AA319" i="1"/>
  <c r="AA318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I114" i="6" l="1"/>
  <c r="I44" i="6"/>
  <c r="I116" i="6"/>
  <c r="I117" i="6"/>
  <c r="I157" i="6"/>
  <c r="I110" i="6"/>
  <c r="I51" i="6"/>
  <c r="I6" i="6"/>
  <c r="I113" i="6"/>
  <c r="I2" i="6"/>
  <c r="I108" i="6"/>
  <c r="I92" i="6"/>
  <c r="I34" i="6"/>
  <c r="I179" i="6"/>
  <c r="I115" i="6"/>
  <c r="I112" i="6"/>
  <c r="I52" i="6"/>
  <c r="I72" i="6"/>
  <c r="AC336" i="1"/>
  <c r="U336" i="1" s="1"/>
  <c r="AC324" i="1"/>
  <c r="U324" i="1" s="1"/>
  <c r="AC331" i="1"/>
  <c r="AC323" i="1"/>
  <c r="AC330" i="1"/>
  <c r="U330" i="1" s="1"/>
  <c r="AC335" i="1"/>
  <c r="AC329" i="1"/>
  <c r="AC343" i="1"/>
  <c r="U343" i="1" s="1"/>
  <c r="AC327" i="1"/>
  <c r="U327" i="1" s="1"/>
  <c r="AC326" i="1"/>
  <c r="U326" i="1" s="1"/>
  <c r="AC321" i="1"/>
  <c r="U321" i="1" s="1"/>
  <c r="AC341" i="1"/>
  <c r="U341" i="1" s="1"/>
  <c r="AC342" i="1"/>
  <c r="U342" i="1" s="1"/>
  <c r="AC317" i="1"/>
  <c r="U317" i="1" s="1"/>
  <c r="AC337" i="1"/>
  <c r="U337" i="1" s="1"/>
  <c r="AC340" i="1"/>
  <c r="U340" i="1" s="1"/>
  <c r="AC339" i="1"/>
  <c r="U339" i="1" s="1"/>
  <c r="AC338" i="1"/>
  <c r="U338" i="1" s="1"/>
  <c r="AC325" i="1"/>
  <c r="U325" i="1" s="1"/>
  <c r="AC334" i="1"/>
  <c r="AC318" i="1"/>
  <c r="U318" i="1" s="1"/>
  <c r="AC333" i="1"/>
  <c r="U333" i="1" s="1"/>
  <c r="AC328" i="1"/>
  <c r="U328" i="1" s="1"/>
  <c r="AC319" i="1"/>
  <c r="U319" i="1" s="1"/>
  <c r="AC320" i="1"/>
  <c r="U320" i="1" s="1"/>
  <c r="AC322" i="1"/>
  <c r="U322" i="1" s="1"/>
  <c r="AC332" i="1"/>
  <c r="U332" i="1" s="1"/>
  <c r="U331" i="1"/>
  <c r="Z11" i="1"/>
  <c r="Z243" i="1"/>
  <c r="N144" i="1"/>
  <c r="R144" i="1" s="1"/>
  <c r="T330" i="1"/>
  <c r="T329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AF106" i="1" s="1" a="1"/>
  <c r="AF106" i="1" s="1"/>
  <c r="T209" i="1"/>
  <c r="T193" i="1"/>
  <c r="T336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37" i="1"/>
  <c r="T257" i="1"/>
  <c r="T334" i="1"/>
  <c r="T322" i="1"/>
  <c r="T339" i="1"/>
  <c r="T318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28" i="1"/>
  <c r="T177" i="1"/>
  <c r="AF177" i="1" s="1" a="1"/>
  <c r="AF177" i="1" s="1"/>
  <c r="T117" i="1"/>
  <c r="AF117" i="1" s="1" a="1"/>
  <c r="AF117" i="1" s="1"/>
  <c r="T323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38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31" i="1"/>
  <c r="T143" i="1"/>
  <c r="AF143" i="1" s="1" a="1"/>
  <c r="AF143" i="1" s="1"/>
  <c r="T205" i="1"/>
  <c r="T189" i="1"/>
  <c r="AF189" i="1" s="1" a="1"/>
  <c r="AF189" i="1" s="1"/>
  <c r="T325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44" i="1"/>
  <c r="T321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35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27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26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43" i="1"/>
  <c r="T320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40" i="1"/>
  <c r="T319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33" i="1"/>
  <c r="T332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24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29" i="1"/>
  <c r="U334" i="1"/>
  <c r="AF186" i="1" a="1"/>
  <c r="AF186" i="1" s="1"/>
  <c r="AF134" i="1" a="1"/>
  <c r="AF134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23" i="1"/>
  <c r="U335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70" i="6" a="1"/>
  <c r="H70" i="6" s="1"/>
  <c r="H147" i="6" a="1"/>
  <c r="H147" i="6" s="1"/>
  <c r="T144" i="1"/>
  <c r="H201" i="6" s="1" a="1"/>
  <c r="H201" i="6" s="1"/>
  <c r="AF167" i="1" a="1"/>
  <c r="AF167" i="1" s="1"/>
  <c r="AF2" i="1" a="1"/>
  <c r="AF2" i="1" s="1"/>
  <c r="AF19" i="1" a="1"/>
  <c r="AF19" i="1" s="1"/>
  <c r="Z2" i="1"/>
  <c r="G43" i="6" l="1" a="1"/>
  <c r="G43" i="6" s="1"/>
  <c r="H194" i="6" a="1"/>
  <c r="H194" i="6" s="1"/>
  <c r="H43" i="6" a="1"/>
  <c r="H43" i="6" s="1"/>
  <c r="G194" i="6" a="1"/>
  <c r="G194" i="6" s="1"/>
  <c r="H25" i="6" a="1"/>
  <c r="H25" i="6" s="1"/>
  <c r="G25" i="6" a="1"/>
  <c r="G25" i="6" s="1"/>
  <c r="H26" i="6" a="1"/>
  <c r="H26" i="6" s="1"/>
  <c r="G26" i="6" a="1"/>
  <c r="G26" i="6" s="1"/>
  <c r="H45" i="6" a="1"/>
  <c r="H45" i="6" s="1"/>
  <c r="G45" i="6" a="1"/>
  <c r="G45" i="6" s="1"/>
  <c r="H3" i="6" a="1"/>
  <c r="H3" i="6" s="1"/>
  <c r="G3" i="6" a="1"/>
  <c r="G3" i="6" s="1"/>
  <c r="H104" i="6" a="1"/>
  <c r="H104" i="6" s="1"/>
  <c r="G104" i="6" a="1"/>
  <c r="G104" i="6" s="1"/>
  <c r="H195" i="6" a="1"/>
  <c r="H195" i="6" s="1"/>
  <c r="H50" i="6" a="1"/>
  <c r="H50" i="6" s="1"/>
  <c r="G195" i="6" a="1"/>
  <c r="G195" i="6" s="1"/>
  <c r="G50" i="6" a="1"/>
  <c r="G50" i="6" s="1"/>
  <c r="H155" i="6" a="1"/>
  <c r="H155" i="6" s="1"/>
  <c r="G155" i="6" a="1"/>
  <c r="G155" i="6" s="1"/>
  <c r="H119" i="6" a="1"/>
  <c r="H119" i="6" s="1"/>
  <c r="G119" i="6" a="1"/>
  <c r="G119" i="6" s="1"/>
  <c r="H54" i="6" a="1"/>
  <c r="H54" i="6" s="1"/>
  <c r="H192" i="6" a="1"/>
  <c r="H192" i="6" s="1"/>
  <c r="G191" i="6" a="1"/>
  <c r="G191" i="6" s="1"/>
  <c r="G54" i="6" a="1"/>
  <c r="G54" i="6" s="1"/>
  <c r="G153" i="6" a="1"/>
  <c r="G153" i="6" s="1"/>
  <c r="H41" i="6" a="1"/>
  <c r="H41" i="6" s="1"/>
  <c r="H27" i="6" a="1"/>
  <c r="H27" i="6" s="1"/>
  <c r="G192" i="6" a="1"/>
  <c r="G192" i="6" s="1"/>
  <c r="G27" i="6" a="1"/>
  <c r="G27" i="6" s="1"/>
  <c r="G41" i="6" a="1"/>
  <c r="G41" i="6" s="1"/>
  <c r="H93" i="6" a="1"/>
  <c r="H93" i="6" s="1"/>
  <c r="H191" i="6" a="1"/>
  <c r="H191" i="6" s="1"/>
  <c r="G93" i="6" a="1"/>
  <c r="G93" i="6" s="1"/>
  <c r="H153" i="6" a="1"/>
  <c r="H153" i="6" s="1"/>
  <c r="C13" i="7"/>
  <c r="H97" i="6" a="1"/>
  <c r="H97" i="6" s="1"/>
  <c r="G97" i="6" a="1"/>
  <c r="G97" i="6" s="1"/>
  <c r="H174" i="6" a="1"/>
  <c r="H174" i="6" s="1"/>
  <c r="G174" i="6" a="1"/>
  <c r="G174" i="6" s="1"/>
  <c r="H11" i="6" a="1"/>
  <c r="H11" i="6" s="1"/>
  <c r="G11" i="6" a="1"/>
  <c r="G11" i="6" s="1"/>
  <c r="H79" i="6" a="1"/>
  <c r="H79" i="6" s="1"/>
  <c r="G79" i="6" a="1"/>
  <c r="G79" i="6" s="1"/>
  <c r="H123" i="6" a="1"/>
  <c r="H123" i="6" s="1"/>
  <c r="G123" i="6" a="1"/>
  <c r="G123" i="6" s="1"/>
  <c r="D12" i="7"/>
  <c r="H17" i="6" a="1"/>
  <c r="H17" i="6" s="1"/>
  <c r="G17" i="6" a="1"/>
  <c r="G17" i="6" s="1"/>
  <c r="H140" i="6" a="1"/>
  <c r="H140" i="6" s="1"/>
  <c r="G140" i="6" a="1"/>
  <c r="G140" i="6" s="1"/>
  <c r="E11" i="7"/>
  <c r="H30" i="6" a="1"/>
  <c r="H30" i="6" s="1"/>
  <c r="G30" i="6" a="1"/>
  <c r="G30" i="6" s="1"/>
  <c r="H85" i="6" a="1"/>
  <c r="H85" i="6" s="1"/>
  <c r="G85" i="6" a="1"/>
  <c r="G85" i="6" s="1"/>
  <c r="H55" i="6" a="1"/>
  <c r="H55" i="6" s="1"/>
  <c r="G55" i="6" a="1"/>
  <c r="G55" i="6" s="1"/>
  <c r="G147" i="6" a="1"/>
  <c r="G147" i="6" s="1"/>
  <c r="I147" i="6" s="1"/>
  <c r="G70" i="6" a="1"/>
  <c r="G70" i="6" s="1"/>
  <c r="I70" i="6" s="1"/>
  <c r="H176" i="6" a="1"/>
  <c r="H176" i="6" s="1"/>
  <c r="G176" i="6" a="1"/>
  <c r="G176" i="6" s="1"/>
  <c r="H4" i="6" a="1"/>
  <c r="H4" i="6" s="1"/>
  <c r="G186" i="6" a="1"/>
  <c r="G186" i="6" s="1"/>
  <c r="G39" i="6" a="1"/>
  <c r="G39" i="6" s="1"/>
  <c r="H203" i="6" a="1"/>
  <c r="H203" i="6" s="1"/>
  <c r="G203" i="6" a="1"/>
  <c r="G203" i="6" s="1"/>
  <c r="H46" i="6" a="1"/>
  <c r="H46" i="6" s="1"/>
  <c r="G46" i="6" a="1"/>
  <c r="G46" i="6" s="1"/>
  <c r="H102" i="6" a="1"/>
  <c r="H102" i="6" s="1"/>
  <c r="G102" i="6" a="1"/>
  <c r="G102" i="6" s="1"/>
  <c r="H107" i="6" a="1"/>
  <c r="H107" i="6" s="1"/>
  <c r="G107" i="6" a="1"/>
  <c r="G107" i="6" s="1"/>
  <c r="G4" i="6" a="1"/>
  <c r="G4" i="6" s="1"/>
  <c r="H186" i="6" a="1"/>
  <c r="H186" i="6" s="1"/>
  <c r="H39" i="6" a="1"/>
  <c r="H39" i="6" s="1"/>
  <c r="H96" i="6" a="1"/>
  <c r="H96" i="6" s="1"/>
  <c r="G96" i="6" a="1"/>
  <c r="G96" i="6" s="1"/>
  <c r="H65" i="6" a="1"/>
  <c r="H65" i="6" s="1"/>
  <c r="G65" i="6" a="1"/>
  <c r="G65" i="6" s="1"/>
  <c r="H40" i="6" a="1"/>
  <c r="H40" i="6" s="1"/>
  <c r="G40" i="6" a="1"/>
  <c r="G40" i="6" s="1"/>
  <c r="H177" i="6" a="1"/>
  <c r="H177" i="6" s="1"/>
  <c r="G177" i="6" a="1"/>
  <c r="G177" i="6" s="1"/>
  <c r="H198" i="6" a="1"/>
  <c r="H198" i="6" s="1"/>
  <c r="G198" i="6" a="1"/>
  <c r="G198" i="6" s="1"/>
  <c r="G201" i="6" a="1"/>
  <c r="G201" i="6" s="1"/>
  <c r="I201" i="6" s="1"/>
  <c r="AF144" i="1" a="1"/>
  <c r="AF144" i="1" s="1"/>
  <c r="E2" i="7" s="1"/>
  <c r="G180" i="6" a="1"/>
  <c r="G180" i="6" s="1"/>
  <c r="G61" i="6" a="1"/>
  <c r="G61" i="6" s="1"/>
  <c r="H98" i="6" a="1"/>
  <c r="H98" i="6" s="1"/>
  <c r="G133" i="6" a="1"/>
  <c r="G133" i="6" s="1"/>
  <c r="H193" i="6" a="1"/>
  <c r="H193" i="6" s="1"/>
  <c r="H31" i="6" a="1"/>
  <c r="H31" i="6" s="1"/>
  <c r="G60" i="6" a="1"/>
  <c r="G60" i="6" s="1"/>
  <c r="H22" i="6" a="1"/>
  <c r="H22" i="6" s="1"/>
  <c r="G106" i="6" a="1"/>
  <c r="G106" i="6" s="1"/>
  <c r="G188" i="6" a="1"/>
  <c r="G188" i="6" s="1"/>
  <c r="H143" i="6" a="1"/>
  <c r="H143" i="6" s="1"/>
  <c r="H106" i="6" a="1"/>
  <c r="H106" i="6" s="1"/>
  <c r="H184" i="6" a="1"/>
  <c r="H184" i="6" s="1"/>
  <c r="G14" i="6" a="1"/>
  <c r="G14" i="6" s="1"/>
  <c r="H162" i="6" a="1"/>
  <c r="H162" i="6" s="1"/>
  <c r="G144" i="6" a="1"/>
  <c r="G144" i="6" s="1"/>
  <c r="G47" i="6" a="1"/>
  <c r="G47" i="6" s="1"/>
  <c r="G187" i="6" a="1"/>
  <c r="G187" i="6" s="1"/>
  <c r="H73" i="6" a="1"/>
  <c r="H73" i="6" s="1"/>
  <c r="H130" i="6" a="1"/>
  <c r="H130" i="6" s="1"/>
  <c r="G124" i="6" a="1"/>
  <c r="G124" i="6" s="1"/>
  <c r="G105" i="6" a="1"/>
  <c r="G105" i="6" s="1"/>
  <c r="H144" i="6" a="1"/>
  <c r="H144" i="6" s="1"/>
  <c r="G21" i="6" a="1"/>
  <c r="G21" i="6" s="1"/>
  <c r="H77" i="6" a="1"/>
  <c r="H77" i="6" s="1"/>
  <c r="H66" i="6" a="1"/>
  <c r="H66" i="6" s="1"/>
  <c r="H38" i="6" a="1"/>
  <c r="H38" i="6" s="1"/>
  <c r="G134" i="6" a="1"/>
  <c r="G134" i="6" s="1"/>
  <c r="G197" i="6" a="1"/>
  <c r="G197" i="6" s="1"/>
  <c r="H133" i="6" a="1"/>
  <c r="H133" i="6" s="1"/>
  <c r="H152" i="6" a="1"/>
  <c r="H152" i="6" s="1"/>
  <c r="H166" i="6" a="1"/>
  <c r="H166" i="6" s="1"/>
  <c r="G129" i="6" a="1"/>
  <c r="G129" i="6" s="1"/>
  <c r="G88" i="6" a="1"/>
  <c r="G88" i="6" s="1"/>
  <c r="G82" i="6" a="1"/>
  <c r="G82" i="6" s="1"/>
  <c r="G38" i="6" a="1"/>
  <c r="G38" i="6" s="1"/>
  <c r="H161" i="6" a="1"/>
  <c r="H161" i="6" s="1"/>
  <c r="G185" i="6" a="1"/>
  <c r="G185" i="6" s="1"/>
  <c r="H59" i="6" a="1"/>
  <c r="H59" i="6" s="1"/>
  <c r="H127" i="6" a="1"/>
  <c r="H127" i="6" s="1"/>
  <c r="H178" i="6" a="1"/>
  <c r="H178" i="6" s="1"/>
  <c r="G178" i="6" a="1"/>
  <c r="G178" i="6" s="1"/>
  <c r="G139" i="6" a="1"/>
  <c r="G139" i="6" s="1"/>
  <c r="G94" i="6" a="1"/>
  <c r="G94" i="6" s="1"/>
  <c r="H125" i="6" a="1"/>
  <c r="H125" i="6" s="1"/>
  <c r="H196" i="6" a="1"/>
  <c r="H196" i="6" s="1"/>
  <c r="H74" i="6" a="1"/>
  <c r="H74" i="6" s="1"/>
  <c r="G148" i="6" a="1"/>
  <c r="G148" i="6" s="1"/>
  <c r="G130" i="6" a="1"/>
  <c r="G130" i="6" s="1"/>
  <c r="G73" i="6" a="1"/>
  <c r="G73" i="6" s="1"/>
  <c r="G63" i="6" a="1"/>
  <c r="G63" i="6" s="1"/>
  <c r="H86" i="6" a="1"/>
  <c r="H86" i="6" s="1"/>
  <c r="H200" i="6" a="1"/>
  <c r="H200" i="6" s="1"/>
  <c r="H103" i="6" a="1"/>
  <c r="H103" i="6" s="1"/>
  <c r="G23" i="6" a="1"/>
  <c r="G23" i="6" s="1"/>
  <c r="G143" i="6" a="1"/>
  <c r="G143" i="6" s="1"/>
  <c r="G202" i="6" a="1"/>
  <c r="G202" i="6" s="1"/>
  <c r="G160" i="6" a="1"/>
  <c r="G160" i="6" s="1"/>
  <c r="H19" i="6" a="1"/>
  <c r="H19" i="6" s="1"/>
  <c r="H75" i="6" a="1"/>
  <c r="H75" i="6" s="1"/>
  <c r="H36" i="6" a="1"/>
  <c r="H36" i="6" s="1"/>
  <c r="H137" i="6" a="1"/>
  <c r="H137" i="6" s="1"/>
  <c r="H205" i="6" a="1"/>
  <c r="H205" i="6" s="1"/>
  <c r="G190" i="6" a="1"/>
  <c r="G190" i="6" s="1"/>
  <c r="G12" i="6" a="1"/>
  <c r="G12" i="6" s="1"/>
  <c r="G80" i="6" a="1"/>
  <c r="G80" i="6" s="1"/>
  <c r="G127" i="6" a="1"/>
  <c r="G127" i="6" s="1"/>
  <c r="G8" i="6" a="1"/>
  <c r="G8" i="6" s="1"/>
  <c r="H135" i="6" a="1"/>
  <c r="H135" i="6" s="1"/>
  <c r="G137" i="6" a="1"/>
  <c r="G137" i="6" s="1"/>
  <c r="H47" i="6" a="1"/>
  <c r="H47" i="6" s="1"/>
  <c r="H190" i="6" a="1"/>
  <c r="H190" i="6" s="1"/>
  <c r="G87" i="6" a="1"/>
  <c r="G87" i="6" s="1"/>
  <c r="G172" i="6" a="1"/>
  <c r="G172" i="6" s="1"/>
  <c r="G7" i="6" a="1"/>
  <c r="G7" i="6" s="1"/>
  <c r="H182" i="6" a="1"/>
  <c r="H182" i="6" s="1"/>
  <c r="H88" i="6" a="1"/>
  <c r="H88" i="6" s="1"/>
  <c r="H90" i="6" a="1"/>
  <c r="H90" i="6" s="1"/>
  <c r="H132" i="6" a="1"/>
  <c r="H132" i="6" s="1"/>
  <c r="H35" i="6" a="1"/>
  <c r="H35" i="6" s="1"/>
  <c r="G168" i="6" a="1"/>
  <c r="G168" i="6" s="1"/>
  <c r="H81" i="6" a="1"/>
  <c r="H81" i="6" s="1"/>
  <c r="H76" i="6" a="1"/>
  <c r="H76" i="6" s="1"/>
  <c r="G101" i="6" a="1"/>
  <c r="G101" i="6" s="1"/>
  <c r="H10" i="6" a="1"/>
  <c r="H10" i="6" s="1"/>
  <c r="G20" i="6" a="1"/>
  <c r="G20" i="6" s="1"/>
  <c r="G28" i="6" a="1"/>
  <c r="G28" i="6" s="1"/>
  <c r="H109" i="6" a="1"/>
  <c r="H109" i="6" s="1"/>
  <c r="H61" i="6" a="1"/>
  <c r="H61" i="6" s="1"/>
  <c r="G71" i="6" a="1"/>
  <c r="G71" i="6" s="1"/>
  <c r="G125" i="6" a="1"/>
  <c r="G125" i="6" s="1"/>
  <c r="G95" i="6" a="1"/>
  <c r="G95" i="6" s="1"/>
  <c r="H56" i="6" a="1"/>
  <c r="H56" i="6" s="1"/>
  <c r="H28" i="6" a="1"/>
  <c r="H28" i="6" s="1"/>
  <c r="G58" i="6" a="1"/>
  <c r="G58" i="6" s="1"/>
  <c r="H180" i="6" a="1"/>
  <c r="H180" i="6" s="1"/>
  <c r="G90" i="6" a="1"/>
  <c r="G90" i="6" s="1"/>
  <c r="H131" i="6" a="1"/>
  <c r="H131" i="6" s="1"/>
  <c r="G171" i="6" a="1"/>
  <c r="G171" i="6" s="1"/>
  <c r="H29" i="6" a="1"/>
  <c r="H29" i="6" s="1"/>
  <c r="H64" i="6" a="1"/>
  <c r="H64" i="6" s="1"/>
  <c r="G103" i="6" a="1"/>
  <c r="G103" i="6" s="1"/>
  <c r="G204" i="6" a="1"/>
  <c r="G204" i="6" s="1"/>
  <c r="H202" i="6" a="1"/>
  <c r="H202" i="6" s="1"/>
  <c r="H68" i="6" a="1"/>
  <c r="H68" i="6" s="1"/>
  <c r="G146" i="6" a="1"/>
  <c r="G146" i="6" s="1"/>
  <c r="G66" i="6" a="1"/>
  <c r="G66" i="6" s="1"/>
  <c r="G19" i="6" a="1"/>
  <c r="G19" i="6" s="1"/>
  <c r="H169" i="6" a="1"/>
  <c r="H169" i="6" s="1"/>
  <c r="H87" i="6" a="1"/>
  <c r="H87" i="6" s="1"/>
  <c r="G200" i="6" a="1"/>
  <c r="G200" i="6" s="1"/>
  <c r="G150" i="6" a="1"/>
  <c r="G150" i="6" s="1"/>
  <c r="G42" i="6" a="1"/>
  <c r="G42" i="6" s="1"/>
  <c r="G98" i="6" a="1"/>
  <c r="G98" i="6" s="1"/>
  <c r="H78" i="6" a="1"/>
  <c r="H78" i="6" s="1"/>
  <c r="G77" i="6" a="1"/>
  <c r="G77" i="6" s="1"/>
  <c r="H7" i="6" a="1"/>
  <c r="H7" i="6" s="1"/>
  <c r="G189" i="6" a="1"/>
  <c r="G189" i="6" s="1"/>
  <c r="G126" i="6" a="1"/>
  <c r="G126" i="6" s="1"/>
  <c r="G205" i="6" a="1"/>
  <c r="G205" i="6" s="1"/>
  <c r="H189" i="6" a="1"/>
  <c r="H189" i="6" s="1"/>
  <c r="H163" i="6" a="1"/>
  <c r="H163" i="6" s="1"/>
  <c r="G68" i="6" a="1"/>
  <c r="G68" i="6" s="1"/>
  <c r="G120" i="6" a="1"/>
  <c r="G120" i="6" s="1"/>
  <c r="G99" i="6" a="1"/>
  <c r="G99" i="6" s="1"/>
  <c r="H20" i="6" a="1"/>
  <c r="H20" i="6" s="1"/>
  <c r="H154" i="6" a="1"/>
  <c r="H154" i="6" s="1"/>
  <c r="G152" i="6" a="1"/>
  <c r="G152" i="6" s="1"/>
  <c r="H204" i="6" a="1"/>
  <c r="H204" i="6" s="1"/>
  <c r="G89" i="6" a="1"/>
  <c r="G89" i="6" s="1"/>
  <c r="G136" i="6" a="1"/>
  <c r="G136" i="6" s="1"/>
  <c r="G5" i="6" a="1"/>
  <c r="G5" i="6" s="1"/>
  <c r="G32" i="6" a="1"/>
  <c r="G32" i="6" s="1"/>
  <c r="G159" i="6" a="1"/>
  <c r="G159" i="6" s="1"/>
  <c r="H84" i="6" a="1"/>
  <c r="H84" i="6" s="1"/>
  <c r="H164" i="6" a="1"/>
  <c r="H164" i="6" s="1"/>
  <c r="H170" i="6" a="1"/>
  <c r="H170" i="6" s="1"/>
  <c r="G154" i="6" a="1"/>
  <c r="G154" i="6" s="1"/>
  <c r="G67" i="6" a="1"/>
  <c r="G67" i="6" s="1"/>
  <c r="G167" i="6" a="1"/>
  <c r="G167" i="6" s="1"/>
  <c r="G64" i="6" a="1"/>
  <c r="G64" i="6" s="1"/>
  <c r="H60" i="6" a="1"/>
  <c r="H60" i="6" s="1"/>
  <c r="G29" i="6" a="1"/>
  <c r="G29" i="6" s="1"/>
  <c r="G162" i="6" a="1"/>
  <c r="G162" i="6" s="1"/>
  <c r="G165" i="6" a="1"/>
  <c r="G165" i="6" s="1"/>
  <c r="G142" i="6" a="1"/>
  <c r="G142" i="6" s="1"/>
  <c r="G91" i="6" a="1"/>
  <c r="G91" i="6" s="1"/>
  <c r="G62" i="6" a="1"/>
  <c r="G62" i="6" s="1"/>
  <c r="G206" i="6" a="1"/>
  <c r="G206" i="6" s="1"/>
  <c r="G173" i="6" a="1"/>
  <c r="G173" i="6" s="1"/>
  <c r="H124" i="6" a="1"/>
  <c r="H124" i="6" s="1"/>
  <c r="H80" i="6" a="1"/>
  <c r="H80" i="6" s="1"/>
  <c r="G128" i="6" a="1"/>
  <c r="G128" i="6" s="1"/>
  <c r="G83" i="6" a="1"/>
  <c r="G83" i="6" s="1"/>
  <c r="H57" i="6" a="1"/>
  <c r="H57" i="6" s="1"/>
  <c r="H128" i="6" a="1"/>
  <c r="H128" i="6" s="1"/>
  <c r="H175" i="6" a="1"/>
  <c r="H175" i="6" s="1"/>
  <c r="H49" i="6" a="1"/>
  <c r="H49" i="6" s="1"/>
  <c r="G100" i="6" a="1"/>
  <c r="G100" i="6" s="1"/>
  <c r="G36" i="6" a="1"/>
  <c r="G36" i="6" s="1"/>
  <c r="H181" i="6" a="1"/>
  <c r="H181" i="6" s="1"/>
  <c r="H171" i="6" a="1"/>
  <c r="H171" i="6" s="1"/>
  <c r="H21" i="6" a="1"/>
  <c r="H21" i="6" s="1"/>
  <c r="H206" i="6" a="1"/>
  <c r="H206" i="6" s="1"/>
  <c r="H139" i="6" a="1"/>
  <c r="H139" i="6" s="1"/>
  <c r="H185" i="6" a="1"/>
  <c r="H185" i="6" s="1"/>
  <c r="G193" i="6" a="1"/>
  <c r="G193" i="6" s="1"/>
  <c r="G74" i="6" a="1"/>
  <c r="G74" i="6" s="1"/>
  <c r="H37" i="6" a="1"/>
  <c r="H37" i="6" s="1"/>
  <c r="G151" i="6" a="1"/>
  <c r="G151" i="6" s="1"/>
  <c r="H14" i="6" a="1"/>
  <c r="H14" i="6" s="1"/>
  <c r="H99" i="6" a="1"/>
  <c r="H99" i="6" s="1"/>
  <c r="H95" i="6" a="1"/>
  <c r="H95" i="6" s="1"/>
  <c r="H58" i="6" a="1"/>
  <c r="H58" i="6" s="1"/>
  <c r="G158" i="6" a="1"/>
  <c r="G158" i="6" s="1"/>
  <c r="G49" i="6" a="1"/>
  <c r="G49" i="6" s="1"/>
  <c r="G37" i="6" a="1"/>
  <c r="G37" i="6" s="1"/>
  <c r="H199" i="6" a="1"/>
  <c r="H199" i="6" s="1"/>
  <c r="H67" i="6" a="1"/>
  <c r="H67" i="6" s="1"/>
  <c r="H156" i="6" a="1"/>
  <c r="H156" i="6" s="1"/>
  <c r="G118" i="6" a="1"/>
  <c r="G118" i="6" s="1"/>
  <c r="H168" i="6" a="1"/>
  <c r="H168" i="6" s="1"/>
  <c r="G59" i="6" a="1"/>
  <c r="G59" i="6" s="1"/>
  <c r="H101" i="6" a="1"/>
  <c r="H101" i="6" s="1"/>
  <c r="G121" i="6" a="1"/>
  <c r="G121" i="6" s="1"/>
  <c r="H151" i="6" a="1"/>
  <c r="H151" i="6" s="1"/>
  <c r="G86" i="6" a="1"/>
  <c r="G86" i="6" s="1"/>
  <c r="H158" i="6" a="1"/>
  <c r="H158" i="6" s="1"/>
  <c r="G75" i="6" a="1"/>
  <c r="G75" i="6" s="1"/>
  <c r="G170" i="6" a="1"/>
  <c r="G170" i="6" s="1"/>
  <c r="G182" i="6" a="1"/>
  <c r="G182" i="6" s="1"/>
  <c r="H5" i="6" a="1"/>
  <c r="H5" i="6" s="1"/>
  <c r="H173" i="6" a="1"/>
  <c r="H173" i="6" s="1"/>
  <c r="G31" i="6" a="1"/>
  <c r="G31" i="6" s="1"/>
  <c r="H150" i="6" a="1"/>
  <c r="H150" i="6" s="1"/>
  <c r="H187" i="6" a="1"/>
  <c r="H187" i="6" s="1"/>
  <c r="G199" i="6" a="1"/>
  <c r="G199" i="6" s="1"/>
  <c r="H167" i="6" a="1"/>
  <c r="H167" i="6" s="1"/>
  <c r="G69" i="6" a="1"/>
  <c r="G69" i="6" s="1"/>
  <c r="G53" i="6" a="1"/>
  <c r="G53" i="6" s="1"/>
  <c r="H183" i="6" a="1"/>
  <c r="H183" i="6" s="1"/>
  <c r="G161" i="6" a="1"/>
  <c r="G161" i="6" s="1"/>
  <c r="H53" i="6" a="1"/>
  <c r="H53" i="6" s="1"/>
  <c r="H91" i="6" a="1"/>
  <c r="H91" i="6" s="1"/>
  <c r="H129" i="6" a="1"/>
  <c r="H129" i="6" s="1"/>
  <c r="H82" i="6" a="1"/>
  <c r="H82" i="6" s="1"/>
  <c r="H62" i="6" a="1"/>
  <c r="H62" i="6" s="1"/>
  <c r="G84" i="6" a="1"/>
  <c r="G84" i="6" s="1"/>
  <c r="H188" i="6" a="1"/>
  <c r="H188" i="6" s="1"/>
  <c r="G164" i="6" a="1"/>
  <c r="G164" i="6" s="1"/>
  <c r="G138" i="6" a="1"/>
  <c r="G138" i="6" s="1"/>
  <c r="H120" i="6" a="1"/>
  <c r="H120" i="6" s="1"/>
  <c r="H197" i="6" a="1"/>
  <c r="H197" i="6" s="1"/>
  <c r="G33" i="6" a="1"/>
  <c r="G33" i="6" s="1"/>
  <c r="H142" i="6" a="1"/>
  <c r="H142" i="6" s="1"/>
  <c r="H71" i="6" a="1"/>
  <c r="H71" i="6" s="1"/>
  <c r="H149" i="6" a="1"/>
  <c r="H149" i="6" s="1"/>
  <c r="G57" i="6" a="1"/>
  <c r="G57" i="6" s="1"/>
  <c r="H32" i="6" a="1"/>
  <c r="H32" i="6" s="1"/>
  <c r="G56" i="6" a="1"/>
  <c r="G56" i="6" s="1"/>
  <c r="G175" i="6" a="1"/>
  <c r="G175" i="6" s="1"/>
  <c r="H172" i="6" a="1"/>
  <c r="H172" i="6" s="1"/>
  <c r="G156" i="6" a="1"/>
  <c r="G156" i="6" s="1"/>
  <c r="H42" i="6" a="1"/>
  <c r="H42" i="6" s="1"/>
  <c r="H159" i="6" a="1"/>
  <c r="H159" i="6" s="1"/>
  <c r="G163" i="6" a="1"/>
  <c r="G163" i="6" s="1"/>
  <c r="G184" i="6" a="1"/>
  <c r="G184" i="6" s="1"/>
  <c r="G35" i="6" a="1"/>
  <c r="G35" i="6" s="1"/>
  <c r="G16" i="6" a="1"/>
  <c r="G16" i="6" s="1"/>
  <c r="G131" i="6" a="1"/>
  <c r="G131" i="6" s="1"/>
  <c r="G135" i="6" a="1"/>
  <c r="G135" i="6" s="1"/>
  <c r="G169" i="6" a="1"/>
  <c r="G169" i="6" s="1"/>
  <c r="H160" i="6" a="1"/>
  <c r="H160" i="6" s="1"/>
  <c r="H94" i="6" a="1"/>
  <c r="H94" i="6" s="1"/>
  <c r="H148" i="6" a="1"/>
  <c r="H148" i="6" s="1"/>
  <c r="H100" i="6" a="1"/>
  <c r="H100" i="6" s="1"/>
  <c r="G48" i="6" a="1"/>
  <c r="G48" i="6" s="1"/>
  <c r="G145" i="6" a="1"/>
  <c r="G145" i="6" s="1"/>
  <c r="H136" i="6" a="1"/>
  <c r="H136" i="6" s="1"/>
  <c r="H122" i="6" a="1"/>
  <c r="H122" i="6" s="1"/>
  <c r="G22" i="6" a="1"/>
  <c r="G22" i="6" s="1"/>
  <c r="H15" i="6" a="1"/>
  <c r="H15" i="6" s="1"/>
  <c r="G181" i="6" a="1"/>
  <c r="G181" i="6" s="1"/>
  <c r="G183" i="6" a="1"/>
  <c r="G183" i="6" s="1"/>
  <c r="H69" i="6" a="1"/>
  <c r="H69" i="6" s="1"/>
  <c r="H8" i="6" a="1"/>
  <c r="H8" i="6" s="1"/>
  <c r="H126" i="6" a="1"/>
  <c r="H126" i="6" s="1"/>
  <c r="G81" i="6" a="1"/>
  <c r="G81" i="6" s="1"/>
  <c r="H165" i="6" a="1"/>
  <c r="H165" i="6" s="1"/>
  <c r="H118" i="6" a="1"/>
  <c r="H118" i="6" s="1"/>
  <c r="G149" i="6" a="1"/>
  <c r="G149" i="6" s="1"/>
  <c r="H121" i="6" a="1"/>
  <c r="H121" i="6" s="1"/>
  <c r="G141" i="6" a="1"/>
  <c r="G141" i="6" s="1"/>
  <c r="H63" i="6" a="1"/>
  <c r="H63" i="6" s="1"/>
  <c r="H105" i="6" a="1"/>
  <c r="H105" i="6" s="1"/>
  <c r="H16" i="6" a="1"/>
  <c r="H16" i="6" s="1"/>
  <c r="G15" i="6" a="1"/>
  <c r="G15" i="6" s="1"/>
  <c r="G166" i="6" a="1"/>
  <c r="G166" i="6" s="1"/>
  <c r="G78" i="6" a="1"/>
  <c r="G78" i="6" s="1"/>
  <c r="G132" i="6" a="1"/>
  <c r="G132" i="6" s="1"/>
  <c r="H83" i="6" a="1"/>
  <c r="H83" i="6" s="1"/>
  <c r="G196" i="6" a="1"/>
  <c r="G196" i="6" s="1"/>
  <c r="H33" i="6" a="1"/>
  <c r="H33" i="6" s="1"/>
  <c r="G76" i="6" a="1"/>
  <c r="G76" i="6" s="1"/>
  <c r="H48" i="6" a="1"/>
  <c r="H48" i="6" s="1"/>
  <c r="G109" i="6" a="1"/>
  <c r="G109" i="6" s="1"/>
  <c r="H89" i="6" a="1"/>
  <c r="H89" i="6" s="1"/>
  <c r="H23" i="6" a="1"/>
  <c r="H23" i="6" s="1"/>
  <c r="G10" i="6" a="1"/>
  <c r="G10" i="6" s="1"/>
  <c r="G24" i="6" a="1"/>
  <c r="G24" i="6" s="1"/>
  <c r="H141" i="6" a="1"/>
  <c r="H141" i="6" s="1"/>
  <c r="H24" i="6" a="1"/>
  <c r="H24" i="6" s="1"/>
  <c r="G122" i="6" a="1"/>
  <c r="G122" i="6" s="1"/>
  <c r="H146" i="6" a="1"/>
  <c r="H146" i="6" s="1"/>
  <c r="H12" i="6" a="1"/>
  <c r="H12" i="6" s="1"/>
  <c r="H134" i="6" a="1"/>
  <c r="H134" i="6" s="1"/>
  <c r="H145" i="6" a="1"/>
  <c r="H145" i="6" s="1"/>
  <c r="H138" i="6" a="1"/>
  <c r="H138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94" i="6" l="1"/>
  <c r="I43" i="6"/>
  <c r="I45" i="6"/>
  <c r="I26" i="6"/>
  <c r="I25" i="6"/>
  <c r="I3" i="6"/>
  <c r="I104" i="6"/>
  <c r="I195" i="6"/>
  <c r="I119" i="6"/>
  <c r="I50" i="6"/>
  <c r="I153" i="6"/>
  <c r="I27" i="6"/>
  <c r="I41" i="6"/>
  <c r="I166" i="6"/>
  <c r="I192" i="6"/>
  <c r="I54" i="6"/>
  <c r="I155" i="6"/>
  <c r="I191" i="6"/>
  <c r="I93" i="6"/>
  <c r="I159" i="6"/>
  <c r="I97" i="6"/>
  <c r="I123" i="6"/>
  <c r="I11" i="6"/>
  <c r="I79" i="6"/>
  <c r="I174" i="6"/>
  <c r="C2" i="7"/>
  <c r="C14" i="7" s="1"/>
  <c r="I17" i="6"/>
  <c r="I140" i="6"/>
  <c r="I30" i="6"/>
  <c r="I85" i="6"/>
  <c r="I55" i="6"/>
  <c r="I176" i="6"/>
  <c r="I4" i="6"/>
  <c r="D2" i="7"/>
  <c r="I203" i="6"/>
  <c r="I107" i="6"/>
  <c r="I39" i="6"/>
  <c r="I186" i="6"/>
  <c r="I102" i="6"/>
  <c r="I46" i="6"/>
  <c r="I66" i="6"/>
  <c r="I177" i="6"/>
  <c r="I96" i="6"/>
  <c r="I40" i="6"/>
  <c r="I65" i="6"/>
  <c r="I187" i="6"/>
  <c r="I38" i="6"/>
  <c r="I64" i="6"/>
  <c r="I62" i="6"/>
  <c r="I35" i="6"/>
  <c r="I74" i="6"/>
  <c r="I99" i="6"/>
  <c r="I180" i="6"/>
  <c r="I120" i="6"/>
  <c r="I47" i="6"/>
  <c r="I86" i="6"/>
  <c r="I131" i="6"/>
  <c r="I105" i="6"/>
  <c r="I22" i="6"/>
  <c r="I21" i="6"/>
  <c r="I98" i="6"/>
  <c r="I198" i="6"/>
  <c r="I63" i="6"/>
  <c r="I129" i="6"/>
  <c r="I150" i="6"/>
  <c r="I160" i="6"/>
  <c r="I103" i="6"/>
  <c r="I76" i="6"/>
  <c r="I171" i="6"/>
  <c r="I200" i="6"/>
  <c r="I67" i="6"/>
  <c r="I10" i="6"/>
  <c r="I89" i="6"/>
  <c r="I82" i="6"/>
  <c r="I33" i="6"/>
  <c r="I158" i="6"/>
  <c r="I161" i="6"/>
  <c r="I124" i="6"/>
  <c r="I205" i="6"/>
  <c r="I143" i="6"/>
  <c r="I42" i="6"/>
  <c r="I190" i="6"/>
  <c r="I109" i="6"/>
  <c r="I7" i="6"/>
  <c r="I197" i="6"/>
  <c r="I106" i="6"/>
  <c r="I164" i="6"/>
  <c r="I75" i="6"/>
  <c r="I94" i="6"/>
  <c r="I136" i="6"/>
  <c r="I48" i="6"/>
  <c r="I181" i="6"/>
  <c r="I77" i="6"/>
  <c r="I145" i="6"/>
  <c r="I142" i="6"/>
  <c r="I184" i="6"/>
  <c r="I68" i="6"/>
  <c r="I182" i="6"/>
  <c r="I162" i="6"/>
  <c r="I202" i="6"/>
  <c r="I29" i="6"/>
  <c r="I149" i="6"/>
  <c r="I81" i="6"/>
  <c r="I193" i="6"/>
  <c r="I87" i="6"/>
  <c r="I95" i="6"/>
  <c r="I196" i="6"/>
  <c r="I152" i="6"/>
  <c r="I125" i="6"/>
  <c r="I163" i="6"/>
  <c r="I188" i="6"/>
  <c r="I169" i="6"/>
  <c r="I53" i="6"/>
  <c r="I14" i="6"/>
  <c r="I183" i="6"/>
  <c r="I126" i="6"/>
  <c r="I204" i="6"/>
  <c r="I91" i="6"/>
  <c r="I118" i="6"/>
  <c r="I57" i="6"/>
  <c r="I80" i="6"/>
  <c r="I37" i="6"/>
  <c r="I61" i="6"/>
  <c r="I24" i="6"/>
  <c r="I154" i="6"/>
  <c r="I88" i="6"/>
  <c r="I73" i="6"/>
  <c r="E14" i="7"/>
  <c r="F9" i="7"/>
  <c r="F12" i="7"/>
  <c r="F5" i="7"/>
  <c r="F4" i="7"/>
  <c r="F6" i="7"/>
  <c r="F8" i="7"/>
  <c r="F13" i="7"/>
  <c r="F7" i="7"/>
  <c r="F10" i="7"/>
  <c r="F3" i="7"/>
  <c r="F11" i="7"/>
  <c r="I185" i="6"/>
  <c r="I121" i="6"/>
  <c r="I58" i="6"/>
  <c r="I122" i="6"/>
  <c r="I49" i="6"/>
  <c r="I156" i="6"/>
  <c r="I59" i="6"/>
  <c r="I134" i="6"/>
  <c r="I32" i="6"/>
  <c r="I189" i="6"/>
  <c r="I167" i="6"/>
  <c r="I172" i="6"/>
  <c r="I8" i="6"/>
  <c r="I127" i="6"/>
  <c r="I19" i="6"/>
  <c r="I170" i="6"/>
  <c r="I148" i="6"/>
  <c r="I139" i="6"/>
  <c r="I137" i="6"/>
  <c r="I199" i="6"/>
  <c r="I36" i="6"/>
  <c r="I71" i="6"/>
  <c r="I78" i="6"/>
  <c r="I84" i="6"/>
  <c r="I178" i="6"/>
  <c r="I5" i="6"/>
  <c r="I146" i="6"/>
  <c r="I165" i="6"/>
  <c r="I15" i="6"/>
  <c r="I151" i="6"/>
  <c r="I101" i="6"/>
  <c r="I16" i="6"/>
  <c r="I12" i="6"/>
  <c r="I31" i="6"/>
  <c r="I141" i="6"/>
  <c r="I173" i="6"/>
  <c r="I168" i="6"/>
  <c r="I144" i="6"/>
  <c r="I206" i="6"/>
  <c r="I56" i="6"/>
  <c r="I138" i="6"/>
  <c r="I128" i="6"/>
  <c r="I83" i="6"/>
  <c r="I23" i="6"/>
  <c r="I135" i="6"/>
  <c r="I175" i="6"/>
  <c r="I90" i="6"/>
  <c r="I133" i="6"/>
  <c r="I60" i="6"/>
  <c r="I69" i="6"/>
  <c r="I130" i="6"/>
  <c r="I20" i="6"/>
  <c r="I28" i="6"/>
  <c r="I132" i="6"/>
  <c r="I100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<sst xmlns="http://schemas.openxmlformats.org/spreadsheetml/2006/main" count="3837" uniqueCount="1030">
  <si>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</si>
  <si>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</si>
  <si>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</si>
  <si>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</si>
  <si>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</si>
  <si>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</si>
  <si>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</si>
  <si>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</si>
  <si>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</si>
  <si>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</si>
  <si>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</si>
  <si>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</si>
  <si>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</si>
  <si>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</si>
  <si>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</si>
  <si>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</si>
  <si>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</si>
  <si>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</si>
  <si>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</si>
  <si>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</si>
  <si>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</si>
  <si>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</si>
  <si>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</si>
  <si>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</si>
  <si>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</si>
  <si>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</si>
  <si>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</si>
  <si>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</si>
  <si>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</si>
  <si>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</si>
  <si>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</si>
  <si>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</si>
  <si>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</si>
  <si>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</si>
  <si>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</si>
  <si>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</si>
  <si>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</si>
  <si>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</si>
  <si>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</si>
  <si>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</si>
  <si>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</si>
  <si>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</si>
  <si>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</si>
  <si>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</si>
  <si>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</si>
  <si>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</si>
  <si>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</si>
  <si>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</si>
  <si>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</si>
  <si>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</si>
  <si>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</si>
  <si>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</si>
  <si>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</si>
  <si>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</si>
  <si>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</si>
  <si>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</si>
  <si>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</si>
  <si>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</si>
  <si>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</si>
  <si>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</si>
  <si>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</si>
  <si>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</si>
  <si>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</si>
  <si>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</si>
  <si>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</si>
  <si>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</si>
  <si>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</si>
  <si>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</si>
  <si>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</si>
  <si>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</si>
  <si>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</si>
  <si>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</si>
  <si>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</si>
  <si>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</si>
  <si>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</si>
  <si>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</si>
  <si>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</si>
  <si>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</si>
  <si>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</si>
  <si>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</si>
  <si>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</si>
  <si>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</si>
  <si>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</si>
  <si>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</si>
  <si>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</si>
  <si>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</si>
  <si>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</si>
  <si>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</si>
  <si>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</si>
  <si>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</si>
  <si>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</si>
  <si>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</si>
  <si>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</si>
  <si>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</si>
  <si>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</si>
  <si>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</si>
  <si>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</si>
  <si>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</si>
  <si>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</si>
  <si>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</si>
  <si>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</si>
  <si>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</si>
  <si>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</si>
  <si>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</si>
  <si>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</si>
  <si>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</si>
  <si>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</si>
  <si>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</si>
  <si>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</si>
  <si>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</si>
  <si>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</si>
  <si>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</si>
  <si>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</si>
  <si>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</si>
  <si>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</si>
  <si>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</si>
  <si>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</si>
  <si>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</si>
  <si>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</si>
  <si>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</si>
  <si>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</si>
  <si>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</si>
  <si>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</si>
  <si>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</si>
  <si>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</si>
  <si>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</si>
  <si>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</si>
  <si>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</si>
  <si>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</si>
  <si>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</si>
  <si>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</si>
  <si>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</si>
  <si>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</si>
  <si>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</si>
  <si>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</si>
  <si>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</si>
  <si>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</si>
  <si>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</si>
  <si>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</si>
  <si>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</si>
  <si>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</si>
  <si>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</si>
  <si>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</si>
  <si>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</si>
  <si>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</si>
  <si>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</si>
  <si>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</si>
  <si>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</si>
  <si>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</si>
  <si>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</si>
  <si>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</si>
  <si>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</si>
  <si>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</si>
  <si>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</si>
  <si>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</si>
  <si>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</si>
  <si>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</si>
  <si>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</si>
  <si>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</si>
  <si>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</si>
  <si>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</si>
  <si>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</si>
  <si>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</si>
  <si>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</si>
  <si>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</si>
  <si>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</si>
  <si>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</si>
  <si>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</si>
  <si>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</si>
  <si>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</si>
  <si>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</si>
  <si>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</si>
  <si>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</si>
  <si>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</si>
  <si>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</si>
  <si>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</si>
  <si>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</si>
  <si>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</si>
  <si>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</si>
  <si>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</si>
  <si>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</si>
  <si>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</si>
  <si>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</si>
  <si>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</si>
  <si>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</si>
  <si>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</si>
  <si>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</si>
  <si>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</si>
  <si>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</si>
  <si>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</si>
  <si>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</si>
  <si>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</si>
  <si>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</si>
  <si>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</si>
  <si>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</si>
  <si>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</si>
  <si>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</si>
  <si>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</si>
  <si>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</si>
  <si>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</si>
  <si>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</si>
  <si>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</si>
  <si>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</si>
  <si>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</si>
  <si>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</si>
  <si>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</si>
  <si>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</si>
  <si>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</si>
  <si>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</si>
  <si>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</si>
  <si>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</si>
  <si>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</si>
  <si>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</si>
  <si>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</si>
  <si>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</si>
  <si>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</si>
  <si>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</si>
  <si>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</si>
  <si>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</si>
  <si>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</si>
  <si>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</si>
  <si>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</si>
  <si>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</si>
  <si>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</si>
  <si>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</si>
  <si>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</si>
  <si>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</si>
  <si>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</si>
  <si>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</si>
  <si>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</si>
  <si>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</si>
  <si>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</si>
  <si>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</si>
  <si>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</si>
  <si>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</si>
  <si>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</si>
  <si>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</si>
  <si>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</si>
  <si>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</si>
  <si>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</si>
  <si>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</si>
  <si>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</si>
  <si>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</si>
  <si>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</si>
  <si>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</si>
  <si>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</si>
  <si>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</si>
  <si>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</si>
  <si>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</si>
  <si>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</si>
  <si>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</si>
  <si>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</si>
  <si>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</si>
  <si>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</si>
  <si>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</si>
  <si>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</si>
  <si>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</si>
  <si>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</si>
  <si>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</si>
  <si>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</si>
  <si>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</si>
  <si>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</si>
  <si>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</si>
  <si>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</si>
  <si>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</si>
  <si>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</si>
  <si>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</si>
  <si>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</si>
  <si>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</si>
  <si>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</si>
  <si>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</si>
  <si>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</si>
  <si>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</si>
  <si>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</si>
  <si>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</si>
  <si>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</si>
  <si>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</si>
  <si>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</si>
  <si>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</si>
  <si>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</si>
  <si>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</si>
  <si>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</si>
  <si>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</si>
  <si>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</si>
  <si>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</si>
  <si>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</si>
  <si>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</si>
  <si>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</si>
  <si>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</si>
  <si>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</si>
  <si>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</si>
  <si>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</si>
  <si>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</si>
  <si>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</si>
  <si>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</si>
  <si>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</si>
  <si>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</si>
  <si>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</si>
  <si>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</si>
  <si>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</si>
  <si>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</si>
  <si>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</si>
  <si>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</si>
  <si>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</si>
  <si>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</si>
  <si>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</si>
  <si>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</si>
  <si>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</si>
  <si>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</si>
  <si>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</si>
  <si>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</si>
  <si>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</si>
  <si>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</si>
  <si>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</si>
  <si>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</si>
  <si>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</si>
  <si>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</si>
  <si>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</si>
  <si>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</si>
  <si>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</si>
  <si>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</si>
  <si>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</si>
  <si>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</si>
  <si>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</si>
  <si>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</si>
  <si>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</si>
  <si>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</si>
  <si>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</si>
  <si>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</si>
  <si>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</si>
  <si>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</si>
  <si>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</si>
  <si>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</si>
  <si>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</si>
  <si>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</si>
  <si>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</si>
  <si>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</si>
  <si>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</si>
  <si>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</si>
  <si>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</si>
  <si>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</si>
  <si>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</si>
  <si>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</si>
  <si>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</si>
  <si>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</si>
  <si>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</si>
  <si>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</si>
  <si>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</si>
  <si>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</si>
  <si>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</si>
  <si>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</si>
  <si>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</si>
  <si>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</si>
  <si>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</si>
  <si>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</si>
  <si>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</si>
  <si>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</si>
  <si>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</si>
  <si>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</si>
  <si>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</si>
  <si>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</si>
  <si>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</si>
  <si>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</si>
  <si>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</si>
  <si>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</si>
  <si>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</si>
  <si>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</si>
  <si>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</si>
  <si>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</si>
  <si>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</si>
  <si>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</si>
  <si>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</si>
  <si>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</si>
  <si>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</si>
  <si>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</si>
  <si>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</si>
  <si>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</si>
  <si>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</si>
  <si>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</si>
  <si>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</si>
  <si>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</si>
  <si>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</si>
  <si>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</si>
  <si>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</si>
  <si>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</si>
  <si>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</si>
  <si>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</si>
  <si>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</si>
  <si>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</si>
  <si>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</si>
  <si>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</si>
  <si>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</si>
  <si>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</si>
  <si>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</si>
  <si>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</si>
  <si>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</si>
  <si>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</si>
  <si>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</si>
  <si>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</si>
  <si>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</si>
  <si>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</si>
  <si>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</si>
  <si>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</si>
  <si>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</si>
  <si>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</si>
  <si>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</si>
  <si>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</si>
  <si>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</si>
  <si>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</si>
  <si>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</si>
  <si>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</si>
  <si>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</si>
  <si>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</si>
  <si>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</si>
  <si>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</si>
  <si>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</si>
  <si>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</si>
  <si>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</si>
  <si>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</si>
  <si>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</si>
  <si>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</si>
  <si>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</si>
  <si>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</si>
  <si>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</si>
  <si>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</si>
  <si>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</si>
  <si>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</si>
  <si>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</si>
  <si>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</si>
  <si>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</si>
  <si>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</si>
  <si>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</si>
  <si>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</si>
  <si>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</si>
  <si>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</si>
  <si>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</si>
  <si>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</si>
  <si>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</si>
  <si>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</si>
  <si>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</si>
  <si>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</si>
  <si>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</si>
  <si>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</si>
  <si>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</si>
  <si>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</si>
  <si>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</si>
  <si>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</si>
  <si>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</si>
  <si>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</si>
  <si>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</si>
  <si>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</si>
  <si>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</si>
  <si>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</si>
  <si>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</si>
  <si>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</si>
  <si>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</si>
  <si>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</si>
  <si>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</si>
  <si>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</si>
  <si>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</si>
  <si>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</si>
  <si>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</si>
  <si>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</si>
  <si>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</si>
  <si>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</si>
  <si>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</si>
  <si>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</si>
  <si>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</si>
  <si>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</si>
  <si>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</si>
  <si>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</si>
  <si>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</si>
  <si>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</si>
  <si>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</si>
  <si>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</si>
  <si>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</si>
  <si>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</si>
  <si>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</si>
  <si>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</si>
  <si>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</si>
  <si>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</si>
  <si>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</si>
  <si>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</si>
  <si>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</si>
  <si>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</si>
  <si>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</si>
  <si>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</si>
  <si>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</si>
  <si>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</si>
  <si>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</si>
  <si>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</si>
  <si>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</si>
  <si>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</si>
  <si>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</si>
  <si>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</si>
  <si>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</si>
  <si>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</si>
  <si>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</si>
  <si>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</si>
  <si>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</si>
  <si>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</si>
  <si>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</si>
  <si>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</si>
  <si>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</si>
  <si>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</si>
  <si>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</si>
  <si>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</si>
  <si>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</si>
  <si>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</si>
  <si>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</si>
  <si>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</si>
  <si>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</si>
  <si>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</si>
  <si>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</si>
  <si>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</si>
  <si>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</si>
  <si>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</si>
  <si>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</si>
  <si>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</si>
  <si>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</si>
  <si>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</si>
  <si>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</si>
  <si>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</si>
  <si>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</si>
  <si>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</si>
  <si>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</si>
  <si>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</si>
  <si>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</si>
  <si>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</si>
  <si>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</si>
  <si>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</si>
  <si>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</si>
  <si>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</si>
  <si>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</si>
  <si>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</si>
  <si>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</si>
  <si>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</si>
  <si>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</si>
  <si>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</si>
  <si>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</si>
  <si>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</si>
  <si>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</si>
  <si>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</si>
  <si>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</si>
  <si>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</si>
  <si>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</si>
  <si>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</si>
  <si>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</si>
  <si>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</si>
  <si>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</si>
  <si>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</si>
  <si>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</si>
  <si>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</si>
  <si>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</si>
  <si>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</si>
  <si>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</si>
  <si>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</si>
  <si>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</si>
  <si>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</si>
  <si>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</si>
  <si>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</si>
  <si>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</si>
  <si>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</si>
  <si>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</si>
  <si>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</si>
  <si>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</si>
  <si>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</si>
  <si>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</si>
  <si>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</si>
  <si>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</si>
  <si>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</si>
  <si>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</si>
  <si>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</si>
  <si>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</si>
  <si>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</si>
  <si>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</si>
  <si>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</si>
  <si>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</si>
  <si>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</si>
  <si>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</si>
  <si>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</si>
  <si>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</si>
  <si>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</si>
  <si>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</si>
  <si>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</si>
  <si>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</si>
  <si>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Sheer Cold</t>
  </si>
  <si>
    <t>Sky Attack</t>
  </si>
  <si>
    <t>Zap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</si>
  <si>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</si>
  <si>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</si>
  <si>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</si>
  <si>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</si>
  <si>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</si>
  <si>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</si>
  <si>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</si>
  <si>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</si>
  <si>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</si>
  <si>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</si>
  <si>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</si>
  <si>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</si>
  <si>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</si>
  <si>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</si>
  <si>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</si>
  <si>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</si>
  <si>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</si>
  <si>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</si>
  <si>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</si>
  <si>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</si>
  <si>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</si>
  <si>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</si>
  <si>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</si>
  <si>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</si>
  <si>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</si>
  <si>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</si>
  <si>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</si>
  <si>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</si>
  <si>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</si>
  <si>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</si>
  <si>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</si>
  <si>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</si>
  <si>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</si>
  <si>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</si>
  <si>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</si>
  <si>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</si>
  <si>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</si>
  <si>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</si>
  <si>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</si>
  <si>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</si>
  <si>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</si>
  <si>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</si>
  <si>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</si>
  <si>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</si>
  <si>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</si>
  <si>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</si>
  <si>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</si>
  <si>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</si>
  <si>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</si>
  <si>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</si>
  <si>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</si>
  <si>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</si>
  <si>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</si>
  <si>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</si>
  <si>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</si>
  <si>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</si>
  <si>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</si>
  <si>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</si>
  <si>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</si>
  <si>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</si>
  <si>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</si>
  <si>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</si>
  <si>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</si>
  <si>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</si>
  <si>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</si>
  <si>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</si>
  <si>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</si>
  <si>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</si>
  <si>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</si>
  <si>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</si>
  <si>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</si>
  <si>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</si>
  <si>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</si>
  <si>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</si>
  <si>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</si>
  <si>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</si>
  <si>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</si>
  <si>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</si>
  <si>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</si>
  <si>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</si>
  <si>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</si>
  <si>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</si>
  <si>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</si>
  <si>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</si>
  <si>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</si>
  <si>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</si>
  <si>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</si>
  <si>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</si>
  <si>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</si>
  <si>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</si>
  <si>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</si>
  <si>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</si>
  <si>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</si>
  <si>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</si>
  <si>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</si>
  <si>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</si>
  <si>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</si>
  <si>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</si>
  <si>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</si>
  <si>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</si>
  <si>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</si>
  <si>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</si>
  <si>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</si>
  <si>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</si>
  <si>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</si>
  <si>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</si>
  <si>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</si>
  <si>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</si>
  <si>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</si>
  <si>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</si>
  <si>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</si>
  <si>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</si>
  <si>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</si>
  <si>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</si>
  <si>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</si>
  <si>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</si>
  <si>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</si>
  <si>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</si>
  <si>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</si>
  <si>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</si>
  <si>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</si>
  <si>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</si>
  <si>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</si>
  <si>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</si>
  <si>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</si>
  <si>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</si>
  <si>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</si>
  <si>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</si>
  <si>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</si>
  <si>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</si>
  <si>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</si>
  <si>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</si>
  <si>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</si>
  <si>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</si>
  <si>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</si>
  <si>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</si>
  <si>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Encore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</si>
  <si>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</si>
  <si>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</si>
  <si>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</si>
  <si>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</si>
  <si>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</si>
  <si>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</si>
  <si>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</si>
  <si>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</si>
  <si>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</si>
  <si>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</si>
  <si>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</si>
  <si>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</si>
  <si>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</si>
  <si>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</si>
  <si>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</si>
  <si>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</si>
  <si>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</si>
  <si>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</si>
  <si>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</si>
  <si>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</si>
  <si>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</si>
  <si>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</si>
  <si>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</si>
  <si>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</si>
  <si>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</si>
  <si>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</si>
  <si>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</si>
  <si>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</si>
  <si>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</si>
  <si>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</si>
  <si>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</si>
  <si>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</si>
  <si>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</si>
  <si>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</si>
  <si>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</si>
  <si>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Vital Throw</t>
  </si>
  <si>
    <t>Hidden Punch</t>
  </si>
  <si>
    <t>Dazzling Gleam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</si>
  <si>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</si>
  <si>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</si>
  <si>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</si>
  <si>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</si>
  <si>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</si>
  <si>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</si>
  <si>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</si>
  <si>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</si>
  <si>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</si>
  <si>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</si>
  <si>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</si>
  <si>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</si>
  <si>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</si>
  <si>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</si>
  <si>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</si>
  <si>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</si>
  <si>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</si>
  <si>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</si>
  <si>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</si>
  <si>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</si>
  <si>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</si>
  <si>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</si>
  <si>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</si>
  <si>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</si>
  <si>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</si>
  <si>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</si>
  <si>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</si>
  <si>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</si>
  <si>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</si>
  <si>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</si>
  <si>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</si>
  <si>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</si>
  <si>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</si>
  <si>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</si>
  <si>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</si>
  <si>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</si>
  <si>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</si>
  <si>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</si>
  <si>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</si>
  <si>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</si>
  <si>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</si>
  <si>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</si>
  <si>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</si>
  <si>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</si>
  <si>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</si>
  <si>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</si>
  <si>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</si>
  <si>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</si>
  <si>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</si>
  <si>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</si>
  <si>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</si>
  <si>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</si>
  <si>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</si>
  <si>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</si>
  <si>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</si>
  <si>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</si>
  <si>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</si>
  <si>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</si>
  <si>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</si>
  <si>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</si>
  <si>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</si>
  <si>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</si>
  <si>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</si>
  <si>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</si>
  <si>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</si>
  <si>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</si>
  <si>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</si>
  <si>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</si>
  <si>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</si>
  <si>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</si>
  <si>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</si>
  <si>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</si>
  <si>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</si>
  <si>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</si>
  <si>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</si>
  <si>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</si>
  <si>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</si>
  <si>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</si>
  <si>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>Critical hits deal +1 damage but for each critical hit rolled: The user takes 2 damage.</t>
  </si>
  <si>
    <t>Critical hits deal +1 damage but for each critical hit rolled: The user takes 3 damage.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</si>
  <si>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</si>
  <si>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</si>
  <si>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</si>
  <si>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</si>
  <si>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</si>
  <si>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</si>
  <si>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</si>
  <si>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</si>
  <si>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</si>
  <si>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</si>
  <si>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</si>
  <si>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</si>
  <si>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</si>
  <si>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</si>
  <si>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For each other Electric-type move the user knows: Attack strength is increased by 1.</t>
  </si>
  <si>
    <t>For each other Fire-type move the user knows: Attack strength is increased by 1.</t>
  </si>
  <si>
    <t>For each other non-fainted Pokémon in your party with the move Surf: Attack strength is increased by 1.</t>
  </si>
  <si>
    <t>For each other Water-type move the user knows: Attack strength is increased by 1.</t>
  </si>
  <si>
    <t>If the target has a held item, attack strength is increased to 6.</t>
  </si>
  <si>
    <t>Critical hits deal +1 damage. If this move was used last turn, attack strength is increased to 6.</t>
  </si>
  <si>
    <t>Ultra Beast</t>
  </si>
  <si>
    <t>389x</t>
  </si>
  <si>
    <t>392x</t>
  </si>
  <si>
    <t>395x</t>
  </si>
  <si>
    <t>398x</t>
  </si>
  <si>
    <t>405x</t>
  </si>
  <si>
    <t>468x</t>
  </si>
  <si>
    <t>473x</t>
  </si>
  <si>
    <t>477x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</si>
  <si>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</si>
  <si>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</si>
  <si>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</si>
  <si>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</si>
  <si>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</si>
  <si>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</si>
  <si>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</si>
  <si>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</si>
  <si>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</si>
  <si>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</si>
  <si>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</si>
  <si>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</si>
  <si>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</si>
  <si>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</si>
  <si>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When the user and target are next attacked, add a critical hit to the roll.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</si>
  <si>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</si>
  <si>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</si>
  <si>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</si>
  <si>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</si>
  <si>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</si>
  <si>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</si>
  <si>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</si>
  <si>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</si>
  <si>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</si>
  <si>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</si>
  <si>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</si>
  <si>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</si>
  <si>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</si>
  <si>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</si>
  <si>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</si>
  <si>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Choose any learnable type of the user as the type of this attack. Ignores the effects of Prism Armour.</t>
  </si>
  <si>
    <t>Qwilfish</t>
  </si>
  <si>
    <t>Dartrix</t>
  </si>
  <si>
    <t>Inflict both the Paralysed and Confused statuses on the target simultaneously.</t>
  </si>
  <si>
    <t>Inflict both the Poisoned and Drowsy statuses on the target simultaneously.</t>
  </si>
  <si>
    <t>If the target has a status effect, this move deals double damage.</t>
  </si>
  <si>
    <t>Necrozma</t>
  </si>
  <si>
    <t>800-m</t>
  </si>
  <si>
    <t>800-dw</t>
  </si>
  <si>
    <t>800-dm</t>
  </si>
  <si>
    <t>Phase 1</t>
  </si>
  <si>
    <t>Dusk Mane Necrozma</t>
  </si>
  <si>
    <t>Dawn Wings Necrozma</t>
  </si>
  <si>
    <t>Heal 3 damage from the user or from any non-fainted Pokémon in your party.</t>
  </si>
  <si>
    <t>Searing Sunraze</t>
  </si>
  <si>
    <t>Menacing Moonraze</t>
  </si>
  <si>
    <t>Photon Geyser</t>
  </si>
  <si>
    <t>Inflict the Frozen status on the target. If the target is already Frozen, this move deals double damage.</t>
  </si>
  <si>
    <t>Inflict the Burned status on the target. If the target is already Burned, this move deals double damage.</t>
  </si>
  <si>
    <t>Phase 2 - Dusk Mane Form</t>
  </si>
  <si>
    <t>Phase 2 - Dawn Wings Form</t>
  </si>
  <si>
    <t>Phase 3 - Ultra Burst Form</t>
  </si>
  <si>
    <t>If this move was used last turn, increase attack strength to 5 or heal 5 damage from the user.</t>
  </si>
  <si>
    <t>Kinesis</t>
  </si>
  <si>
    <t>Copy the effect of a move the user or target knows.</t>
  </si>
  <si>
    <t>Ember</t>
  </si>
  <si>
    <t>Smokescreen</t>
  </si>
  <si>
    <t>When the user and target are next attacked, replace a regular hit with a status symbol.</t>
  </si>
  <si>
    <t>Lava Plume</t>
  </si>
  <si>
    <t>Foul Play</t>
  </si>
  <si>
    <t>Copy the attack strength of a move the target knows. Minimum 1 attack strength.</t>
  </si>
  <si>
    <t>If the user faints when it is next attacked, the user may use a final move before fainting.</t>
  </si>
  <si>
    <t>Bubble</t>
  </si>
  <si>
    <t>When the user next attacks, add 2 status symbols to the roll.</t>
  </si>
  <si>
    <t>Critical hits deal +1 damage but for each critical hit rolled: The user takes 1 damage.</t>
  </si>
  <si>
    <t>Muddy Water</t>
  </si>
  <si>
    <t>Steel Wing</t>
  </si>
  <si>
    <t>When the user is next attacked, remove a regular hit from the roll.</t>
  </si>
  <si>
    <t>Status symbols deal -1 damage. The user may use another move but cannot use this effect again this turn.</t>
  </si>
  <si>
    <t>Psyshield Bash</t>
  </si>
  <si>
    <t>Shadow Sneak</t>
  </si>
  <si>
    <t>Attack strength is equal to half the base health of the target, rounded down. Maximum 5 attack strength.</t>
  </si>
  <si>
    <t>Attack strength is equal to half the base health of the user, rounded down. Maximum 5 attack strength.</t>
  </si>
  <si>
    <t>Attack strength is equal to half the current initiative of the target, rounded down. Maximum 5 attack strength.</t>
  </si>
  <si>
    <t>Attack strength is equal to half the current initiative of the user, rounded down. Maximum 5 attack strength.</t>
  </si>
  <si>
    <t>Reset your battle fatigue to 0. Heal all status effects from the user and from all Pokémon in your party.</t>
  </si>
  <si>
    <t>Inkay</t>
  </si>
  <si>
    <t>Revolving Pokémon</t>
  </si>
  <si>
    <t>Malamar</t>
  </si>
  <si>
    <t>Overturning Pokémon</t>
  </si>
  <si>
    <t>Topsy-Turvy</t>
  </si>
  <si>
    <t>Inflict both the Drowsy and Confused statuses on the target simultaneously.</t>
  </si>
  <si>
    <t>Psycho Cut</t>
  </si>
  <si>
    <t>Inflict the Drowsy status on the target and increase the battle fatigue of the target by 2.</t>
  </si>
  <si>
    <t>Tynamo</t>
  </si>
  <si>
    <t>Eelektrik</t>
  </si>
  <si>
    <t>Eelektross</t>
  </si>
  <si>
    <t>EleFish Pokémon</t>
  </si>
  <si>
    <t>Charge Beam</t>
  </si>
  <si>
    <t>Ion Deluge</t>
  </si>
  <si>
    <t>Coil</t>
  </si>
  <si>
    <t>Increase the battle fatigue of the target by 2.</t>
  </si>
  <si>
    <t>Inflict both the Paralysed and Poisoned statuses on the target simultaneously.</t>
  </si>
  <si>
    <t>Elgyem</t>
  </si>
  <si>
    <t>Beheeyem</t>
  </si>
  <si>
    <t>Cerebral Pokémon</t>
  </si>
  <si>
    <t>Imprison</t>
  </si>
  <si>
    <t>Future Sight</t>
  </si>
  <si>
    <t>Until the user switches out: If the user is attacked with a move type it can learn, it deals -2 damage.</t>
  </si>
  <si>
    <t>Will there be more, less or an equal amount of critical hits rolled than status symbols? If incorrect, deal -3 damage.</t>
  </si>
  <si>
    <t>Morelull</t>
  </si>
  <si>
    <t>Illuminating Pokémon</t>
  </si>
  <si>
    <t>Shiinotic</t>
  </si>
  <si>
    <t>Moonlight</t>
  </si>
  <si>
    <t>Spirit of the Mountain</t>
  </si>
  <si>
    <t>Growth of the Forest</t>
  </si>
  <si>
    <t>Wrath of the Ocean</t>
  </si>
  <si>
    <t>Frost of the North</t>
  </si>
  <si>
    <t>Roar of the Storm</t>
  </si>
  <si>
    <t>Requiem of the Lost</t>
  </si>
  <si>
    <t>Ferocity of the Volcano</t>
  </si>
  <si>
    <t>Until the user switches out: The user now heals 2 damage at the end of their turns.</t>
  </si>
  <si>
    <t>Melody of the Moon</t>
  </si>
  <si>
    <t>Inflict the Poisoned status on the target. If the target is already Poisoned, this move deals double damage.</t>
  </si>
  <si>
    <t>Inflict the Confused status on the target. If the target is already Confused, this move deals double damage.</t>
  </si>
  <si>
    <t>Effect may be used once per battle: The user faints to fully restore another Pokémon in your party.</t>
  </si>
  <si>
    <t>Barrier</t>
  </si>
  <si>
    <t>When the user is next attacked, reflect a regular hit and any status effects back to the attacker.</t>
  </si>
  <si>
    <t>Struggle Bug</t>
  </si>
  <si>
    <t>When the user is next attacked, remove a critical hit from the roll.</t>
  </si>
  <si>
    <t>Sweet Scent</t>
  </si>
  <si>
    <t>Solar Beam</t>
  </si>
  <si>
    <t>If this move was used last turn, attack strength is increased to 6.</t>
  </si>
  <si>
    <t>Flower Shield</t>
  </si>
  <si>
    <t>Belch</t>
  </si>
  <si>
    <t>Consume an Apricorn from the bag of user. The user decides which one.</t>
  </si>
  <si>
    <t>Sweet Kiss</t>
  </si>
  <si>
    <t>Flail</t>
  </si>
  <si>
    <t>For every 2 damage taken by the user: Increase attack strength by 1.</t>
  </si>
  <si>
    <t>Bug Trap</t>
  </si>
  <si>
    <t>Deals 4 extra damage to Bug-type Pokémon. The target may no longer switch out or flee the battle.</t>
  </si>
  <si>
    <t>Deals 4 extra damage to Water-type Pokémon. The target may no longer switch out or flee the battle.</t>
  </si>
  <si>
    <t>Deals 2 extra damage to Ghost-type Pokémon. The target may no longer switch out or flee the battle.</t>
  </si>
  <si>
    <t>When the user is next attacked, the attacker takes 5 damage if a critical hit is rolled.</t>
  </si>
  <si>
    <t>Poison Jab</t>
  </si>
  <si>
    <t>For each other non-fainted Bug-type Pokémon in your party: Attack strength is increased by 1.</t>
  </si>
  <si>
    <t>For each other non-fainted Psychic-type or Fairy-type Pokémon in your party: Attack strength is increased by 1.</t>
  </si>
  <si>
    <t>If this move was used last turn, attack strength is increased to 6 but inflict the Confused status on the user.</t>
  </si>
  <si>
    <t>Effect may be used once per battle: Use another move this turn.</t>
  </si>
  <si>
    <t>Poison Sting</t>
  </si>
  <si>
    <t>Inflict the Poisoned status on the target. When the user is next attacked, remove all regular hits from the roll.</t>
  </si>
  <si>
    <t>Ice Shard</t>
  </si>
  <si>
    <t>Inflict the Frozen status on the target. When the user is next attacked, remove all regular hits from the roll.</t>
  </si>
  <si>
    <t>On the next attack or capture roll against the target, status symbols deal +1 damage.</t>
  </si>
  <si>
    <t>Calm Mind</t>
  </si>
  <si>
    <t>Deal extra damage equal to your current battle fatigue and then reset your battle fatigue to 0.</t>
  </si>
  <si>
    <t>If a status symbol is rolled: The target skips their next turn but the user increases their battle fatigue by 2.</t>
  </si>
  <si>
    <t>If a status symbol is rolled: The target skips their next turn but the user increases their battle fatigue by 1.</t>
  </si>
  <si>
    <t>Increase attack strength by 1 for each status effect the user has. If the target faints, permanently move a Prism Armour token back to the Ultra Burst.</t>
  </si>
  <si>
    <t>Attack strength is equal to the current health of the user. Maximum 7 attack strength.</t>
  </si>
  <si>
    <t>If 2+ status symbols are rolled: Deal 2 damage to all Pokémon in the target party that is not the target.</t>
  </si>
  <si>
    <t>Effect may be used once per battle: Force the target to switch out to a Pokémon of your choice if possible.</t>
  </si>
  <si>
    <t>Effect may be used once per battle: Deals 1 extra damage for each fainted Pokémon in your party.</t>
  </si>
  <si>
    <t>Effect may be used once per battle: Increase the battle fatigue of the target to 5.</t>
  </si>
  <si>
    <t>Effect may be used once per battle: Increase the base health and initiative of the user by 3 until switched out.</t>
  </si>
  <si>
    <t>Effect may be used once per battle: Heal 5 damage and all status effects from the user.</t>
  </si>
  <si>
    <t>Effect may be used once per battle: Deals 1 extra damage for every 2 damage taken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</si>
</sst>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4"/>
  <sheetViews>
    <sheetView topLeftCell="A110" zoomScaleNormal="100" workbookViewId="0">
      <selection activeCell="Q145" sqref="Q145"/>
    </sheetView>
  </sheetViews>
  <sheetFormatPr defaultRowHeight="15" x14ac:dyDescent="0.25"/>
  <cols>
    <col min="1" max="1" width="7.42578125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608</v>
      </c>
      <c r="O1" s="22" t="s">
        <v>609</v>
      </c>
      <c r="P1" s="22" t="s">
        <v>808</v>
      </c>
      <c r="Q1" s="22" t="s">
        <v>809</v>
      </c>
      <c r="R1" s="24" t="s">
        <v>568</v>
      </c>
      <c r="S1" s="24" t="s">
        <v>567</v>
      </c>
      <c r="T1" s="24" t="s">
        <v>569</v>
      </c>
      <c r="U1" s="22" t="s">
        <v>437</v>
      </c>
      <c r="V1" s="22" t="s">
        <v>438</v>
      </c>
      <c r="W1" s="22" t="s">
        <v>439</v>
      </c>
      <c r="X1" s="22" t="s">
        <v>556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516</v>
      </c>
      <c r="AD1" s="22" t="s">
        <v>589</v>
      </c>
      <c r="AE1" s="22" t="s">
        <v>460</v>
      </c>
      <c r="AF1" s="21" t="s">
        <v>607</v>
      </c>
      <c r="AG1" s="21" t="s">
        <v>471</v>
      </c>
      <c r="AH1" s="22" t="s">
        <v>461</v>
      </c>
      <c r="AI1" s="22" t="s">
        <v>899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625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535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778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928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779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838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935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621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837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501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939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499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517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597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991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555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535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710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528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807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493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603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520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542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573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521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494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522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9" t="s">
        <v>3</v>
      </c>
      <c r="X31" s="1" t="s">
        <v>8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993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523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661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1" t="s">
        <v>14</v>
      </c>
      <c r="X34" s="1" t="s">
        <v>22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665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1" t="s">
        <v>14</v>
      </c>
      <c r="X35" s="1" t="s">
        <v>22</v>
      </c>
      <c r="Z35" s="12" t="str">
        <f t="shared" si="1"/>
        <v/>
      </c>
      <c r="AA35" t="str">
        <f t="shared" si="2"/>
        <v>Floatzel</v>
      </c>
      <c r="AB35" s="2"/>
      <c r="AC35" t="s">
        <v>676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996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994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626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496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777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601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719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524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603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580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943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602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501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529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515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539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503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526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535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997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503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573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527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505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527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989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999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531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601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532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628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535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604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606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1000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s="8" t="s">
        <v>534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621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498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9" t="s">
        <v>9</v>
      </c>
      <c r="X76" s="1" t="s">
        <v>6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533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9" t="s">
        <v>9</v>
      </c>
      <c r="X77" s="9" t="s">
        <v>6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521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536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1007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1002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553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501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597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657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537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497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538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539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623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584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540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514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541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524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671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506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542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493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584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710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929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931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552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763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522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542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624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685</v>
      </c>
      <c r="Z114" s="12">
        <f t="shared" si="10"/>
        <v>8</v>
      </c>
      <c r="AA114" t="str">
        <f t="shared" si="17"/>
        <v>Eevee</v>
      </c>
      <c r="AB114" s="2"/>
      <c r="AC114" t="s">
        <v>785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502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511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794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495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683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684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543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600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542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668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551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503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543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499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507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588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559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508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623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497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511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579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558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10" t="s">
        <v>313</v>
      </c>
      <c r="M141" s="1" t="s">
        <v>561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510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10" t="s">
        <v>313</v>
      </c>
      <c r="M142" s="1" t="s">
        <v>561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544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545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10" t="s">
        <v>313</v>
      </c>
      <c r="M145" s="2" t="s">
        <v>561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530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525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597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546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512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547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535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529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505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495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573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562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509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661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513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562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515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597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690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522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536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761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760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518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721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504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495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533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535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505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548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549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508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646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507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513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725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552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543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777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938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551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s="26" t="s">
        <v>926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502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928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18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671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604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524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3</v>
      </c>
      <c r="W199" t="s">
        <v>8</v>
      </c>
      <c r="X199" s="9" t="s">
        <v>39</v>
      </c>
      <c r="Y199" t="s">
        <v>554</v>
      </c>
      <c r="Z199" s="12">
        <f t="shared" si="30"/>
        <v>2</v>
      </c>
      <c r="AA199" t="str">
        <f t="shared" si="27"/>
        <v>Wurmple</v>
      </c>
      <c r="AB199"/>
      <c r="AC199" t="s">
        <v>521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9" t="s">
        <v>3</v>
      </c>
      <c r="W200" s="8" t="s">
        <v>8</v>
      </c>
      <c r="X200" s="1" t="s">
        <v>39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1012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3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493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9" t="s">
        <v>3</v>
      </c>
      <c r="W202" s="8" t="s">
        <v>8</v>
      </c>
      <c r="X202" s="9" t="s">
        <v>39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s="8" t="s">
        <v>1012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42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624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555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587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720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721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515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583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942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1017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598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535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603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509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582</v>
      </c>
      <c r="Z216" s="12">
        <f t="shared" si="30"/>
        <v>7</v>
      </c>
      <c r="AA216" t="str">
        <f t="shared" si="27"/>
        <v>Tyrogue</v>
      </c>
      <c r="AB216"/>
      <c r="AC216" t="s">
        <v>517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580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762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581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562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622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507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605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597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606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633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635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503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634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635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522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636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638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626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637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639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640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641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642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502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643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645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553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644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645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646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647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649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20" si="38">B234</f>
        <v>Barboach</v>
      </c>
      <c r="AC234" s="8" t="s">
        <v>553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648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649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651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653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503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652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653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654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656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94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626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655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656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504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675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674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665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677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678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679</v>
      </c>
      <c r="Z241" s="12">
        <f t="shared" si="30"/>
        <v>3</v>
      </c>
      <c r="AA241" s="8" t="str">
        <f t="shared" si="38"/>
        <v>Scyther</v>
      </c>
      <c r="AC241" s="8" t="s">
        <v>681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679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680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682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686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688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687</v>
      </c>
      <c r="Z243" s="12">
        <f t="shared" si="30"/>
        <v>8</v>
      </c>
      <c r="AA243" s="8" t="str">
        <f t="shared" si="38"/>
        <v>Voltorb</v>
      </c>
      <c r="AC243" s="8" t="s">
        <v>689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687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688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524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692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694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693</v>
      </c>
      <c r="Z245" s="12">
        <f t="shared" si="30"/>
        <v>7</v>
      </c>
      <c r="AA245" s="8" t="str">
        <f t="shared" si="38"/>
        <v>Zorua</v>
      </c>
      <c r="AC245" s="8" t="s">
        <v>932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693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695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696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702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704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703</v>
      </c>
      <c r="Z247" s="12">
        <f t="shared" si="30"/>
        <v>9</v>
      </c>
      <c r="AA247" s="8" t="str">
        <f t="shared" si="38"/>
        <v>Rufflet</v>
      </c>
      <c r="AC247" s="8" t="s">
        <v>501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703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705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706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707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708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709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714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713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586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716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715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717</v>
      </c>
      <c r="Z251" s="12">
        <f t="shared" si="30"/>
        <v>8</v>
      </c>
      <c r="AA251" s="8" t="str">
        <f t="shared" si="38"/>
        <v>Bergmite</v>
      </c>
      <c r="AC251" s="8" t="s">
        <v>1014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717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718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722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723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96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724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729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730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728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626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534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495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815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620</v>
      </c>
      <c r="L258" s="9"/>
      <c r="M258" s="9" t="s">
        <v>561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816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818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620</v>
      </c>
      <c r="L259" s="9"/>
      <c r="M259" s="9" t="s">
        <v>561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817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620</v>
      </c>
      <c r="L260" s="9"/>
      <c r="M260" s="9" t="s">
        <v>561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540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820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821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822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823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821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681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825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826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4</v>
      </c>
      <c r="AA263" s="8" t="str">
        <f t="shared" si="38"/>
        <v>Goomy</v>
      </c>
      <c r="AB263" s="10"/>
      <c r="AC263" s="8" t="s">
        <v>827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830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826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-1</v>
      </c>
      <c r="R264" s="12">
        <f t="shared" si="48"/>
        <v>7</v>
      </c>
      <c r="S264" s="12">
        <f t="shared" si="49"/>
        <v>7</v>
      </c>
      <c r="T264" s="12">
        <f t="shared" si="50"/>
        <v>14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11</v>
      </c>
      <c r="AA264" s="8" t="str">
        <f t="shared" si="38"/>
        <v>Sliggoo</v>
      </c>
      <c r="AB264" s="10"/>
      <c r="AC264" s="8" t="s">
        <v>553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831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-1</v>
      </c>
      <c r="Q265" s="9">
        <v>2</v>
      </c>
      <c r="R265" s="12">
        <f t="shared" si="48"/>
        <v>9</v>
      </c>
      <c r="S265" s="12">
        <f t="shared" si="49"/>
        <v>12</v>
      </c>
      <c r="T265" s="12">
        <f t="shared" si="50"/>
        <v>21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829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832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833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836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834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835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622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904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Qwilfish</v>
      </c>
      <c r="AB268" s="10"/>
      <c r="AC268" s="8" t="s">
        <v>824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764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767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44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786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765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768</v>
      </c>
      <c r="L270" s="9" t="s">
        <v>298</v>
      </c>
      <c r="M270" s="9" t="s">
        <v>299</v>
      </c>
      <c r="N270" s="9">
        <f t="shared" ref="N270:N344" si="55">(0.4*J270 + 0.5*MAX(F270,H270) + 0.1*MIN(F270,H270)) / 10</f>
        <v>7.35</v>
      </c>
      <c r="O270" s="9">
        <f t="shared" ref="O270:O344" si="56">(0.4*E270 + 0.3*G270 + 0.3*I270) / 10</f>
        <v>6</v>
      </c>
      <c r="P270" s="9">
        <v>1</v>
      </c>
      <c r="Q270" s="9">
        <v>0</v>
      </c>
      <c r="R270" s="12">
        <f t="shared" ref="R270:R344" si="57">ROUND(N270,0)+P270</f>
        <v>8</v>
      </c>
      <c r="S270" s="12">
        <f t="shared" ref="S270:S344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508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766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769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787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791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792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 t="str">
        <f t="shared" ref="Y272:Y273" si="59">B273</f>
        <v>Dartrix</v>
      </c>
      <c r="Z272" s="12">
        <f t="shared" si="54"/>
        <v>4</v>
      </c>
      <c r="AA272" s="8" t="str">
        <f t="shared" si="38"/>
        <v>Rowlet</v>
      </c>
      <c r="AB272" s="10"/>
      <c r="AC272" s="8" t="s">
        <v>793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905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797</v>
      </c>
      <c r="L273" s="9" t="s">
        <v>298</v>
      </c>
      <c r="M273" s="9" t="s">
        <v>300</v>
      </c>
      <c r="N273" s="9">
        <f t="shared" ref="N273:N274" si="60">(0.4*J273 + 0.5*MAX(F273,H273) + 0.1*MIN(F273,H273)) / 10</f>
        <v>6.5299999999999994</v>
      </c>
      <c r="O273" s="9">
        <f t="shared" ref="O273:O274" si="61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2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 t="str">
        <f t="shared" si="59"/>
        <v>Decidueye</v>
      </c>
      <c r="Z273" s="12">
        <f t="shared" si="54"/>
        <v>6</v>
      </c>
      <c r="AA273" s="8" t="str">
        <f t="shared" si="38"/>
        <v>Dartrix</v>
      </c>
      <c r="AB273" s="10"/>
      <c r="AC273" s="8" t="s">
        <v>794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796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798</v>
      </c>
      <c r="L274" s="9" t="s">
        <v>298</v>
      </c>
      <c r="M274" s="9" t="s">
        <v>300</v>
      </c>
      <c r="N274" s="9">
        <f t="shared" si="60"/>
        <v>9.15</v>
      </c>
      <c r="O274" s="9">
        <f t="shared" si="61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2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799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780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781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929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782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783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784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789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783</v>
      </c>
      <c r="L277" s="9" t="s">
        <v>304</v>
      </c>
      <c r="M277" s="9" t="s">
        <v>302</v>
      </c>
      <c r="N277" s="9">
        <f t="shared" ref="N277:N294" si="63">(0.4*J277 + 0.5*MAX(F277,H277) + 0.1*MIN(F277,H277)) / 10</f>
        <v>10.290000000000001</v>
      </c>
      <c r="O277" s="9">
        <f t="shared" ref="O277:O294" si="64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94" si="65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790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800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801</v>
      </c>
      <c r="L278" s="9" t="s">
        <v>303</v>
      </c>
      <c r="M278" s="9" t="s">
        <v>299</v>
      </c>
      <c r="N278" s="9">
        <f t="shared" si="63"/>
        <v>5.5</v>
      </c>
      <c r="O278" s="9">
        <f t="shared" si="64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5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665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802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803</v>
      </c>
      <c r="L279" s="9" t="s">
        <v>303</v>
      </c>
      <c r="M279" s="9" t="s">
        <v>299</v>
      </c>
      <c r="N279" s="9">
        <f t="shared" si="63"/>
        <v>7.3</v>
      </c>
      <c r="O279" s="9">
        <f t="shared" si="64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5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806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805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804</v>
      </c>
      <c r="L280" s="29" t="s">
        <v>303</v>
      </c>
      <c r="M280" s="29" t="s">
        <v>299</v>
      </c>
      <c r="N280" s="29">
        <f t="shared" si="63"/>
        <v>9.8000000000000007</v>
      </c>
      <c r="O280" s="29">
        <f t="shared" si="64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5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504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896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897</v>
      </c>
      <c r="L281" s="29"/>
      <c r="M281" s="25" t="s">
        <v>561</v>
      </c>
      <c r="N281" s="25">
        <f t="shared" si="63"/>
        <v>7.3</v>
      </c>
      <c r="O281" s="25">
        <f t="shared" si="64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5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:Y283" si="66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500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898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897</v>
      </c>
      <c r="L282" s="29"/>
      <c r="M282" s="25" t="s">
        <v>561</v>
      </c>
      <c r="N282" s="25">
        <f t="shared" si="63"/>
        <v>11.92</v>
      </c>
      <c r="O282" s="25">
        <f t="shared" si="64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5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9"/>
      <c r="Z282" s="12" t="str">
        <f t="shared" si="54"/>
        <v/>
      </c>
      <c r="AA282" s="27" t="str">
        <f t="shared" si="38"/>
        <v>Naganadel</v>
      </c>
      <c r="AB282" s="25"/>
      <c r="AC282" s="27" t="s">
        <v>829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686</v>
      </c>
      <c r="B283" s="25" t="s">
        <v>949</v>
      </c>
      <c r="C283" s="47" t="s">
        <v>9</v>
      </c>
      <c r="D283" s="47" t="s">
        <v>26</v>
      </c>
      <c r="E283" s="25">
        <v>53</v>
      </c>
      <c r="F283" s="25">
        <v>54</v>
      </c>
      <c r="G283" s="25">
        <v>53</v>
      </c>
      <c r="H283" s="25">
        <v>37</v>
      </c>
      <c r="I283" s="25">
        <v>46</v>
      </c>
      <c r="J283" s="25">
        <v>45</v>
      </c>
      <c r="K283" s="25" t="s">
        <v>950</v>
      </c>
      <c r="L283" s="25" t="s">
        <v>303</v>
      </c>
      <c r="M283" s="25" t="s">
        <v>299</v>
      </c>
      <c r="N283" s="25">
        <f t="shared" si="63"/>
        <v>4.87</v>
      </c>
      <c r="O283" s="25">
        <f t="shared" si="64"/>
        <v>5.09</v>
      </c>
      <c r="P283" s="25">
        <v>0</v>
      </c>
      <c r="Q283" s="25">
        <v>0</v>
      </c>
      <c r="R283" s="48">
        <f t="shared" si="57"/>
        <v>5</v>
      </c>
      <c r="S283" s="48">
        <f t="shared" si="58"/>
        <v>5</v>
      </c>
      <c r="T283" s="48">
        <f t="shared" si="65"/>
        <v>10</v>
      </c>
      <c r="U283" s="25" t="str">
        <f t="shared" si="39"/>
        <v>dark</v>
      </c>
      <c r="V283" s="9" t="str">
        <f>IF(D283 = 0, "", D283)</f>
        <v>psychic</v>
      </c>
      <c r="W283" s="25" t="s">
        <v>22</v>
      </c>
      <c r="X283" s="25" t="s">
        <v>5</v>
      </c>
      <c r="Y283" s="9" t="str">
        <f t="shared" si="66"/>
        <v>Malamar</v>
      </c>
      <c r="Z283" s="12">
        <f t="shared" si="54"/>
        <v>6</v>
      </c>
      <c r="AA283" s="27" t="str">
        <f t="shared" si="38"/>
        <v>Inkay</v>
      </c>
      <c r="AB283" s="25"/>
      <c r="AC283" s="27" t="s">
        <v>953</v>
      </c>
      <c r="AD283" s="27">
        <v>0</v>
      </c>
      <c r="AE283" s="27">
        <v>0</v>
      </c>
      <c r="AF283" s="27" t="str" cm="1">
        <f t="array" ref="AF283">_xlfn.IFS(AD283=1, "starter", AE283=1, "legendary",T283&lt; 13, "weak",T283&lt; 17, "moderate", TRUE, "strong")</f>
        <v>weak</v>
      </c>
      <c r="AG283" s="26"/>
      <c r="AH283" s="27">
        <v>1</v>
      </c>
      <c r="AI283" s="8">
        <v>0</v>
      </c>
    </row>
    <row r="284" spans="1:35" s="8" customFormat="1" x14ac:dyDescent="0.25">
      <c r="A284" s="25">
        <v>687</v>
      </c>
      <c r="B284" s="25" t="s">
        <v>951</v>
      </c>
      <c r="C284" s="47" t="s">
        <v>9</v>
      </c>
      <c r="D284" s="47" t="s">
        <v>26</v>
      </c>
      <c r="E284" s="25">
        <v>86</v>
      </c>
      <c r="F284" s="25">
        <v>92</v>
      </c>
      <c r="G284" s="25">
        <v>88</v>
      </c>
      <c r="H284" s="25">
        <v>68</v>
      </c>
      <c r="I284" s="25">
        <v>75</v>
      </c>
      <c r="J284" s="25">
        <v>73</v>
      </c>
      <c r="K284" s="25" t="s">
        <v>952</v>
      </c>
      <c r="L284" s="25" t="s">
        <v>303</v>
      </c>
      <c r="M284" s="25" t="s">
        <v>299</v>
      </c>
      <c r="N284" s="25">
        <f t="shared" si="63"/>
        <v>8.1999999999999993</v>
      </c>
      <c r="O284" s="25">
        <f t="shared" si="64"/>
        <v>8.33</v>
      </c>
      <c r="P284" s="25">
        <v>0</v>
      </c>
      <c r="Q284" s="25">
        <v>0</v>
      </c>
      <c r="R284" s="48">
        <f t="shared" si="57"/>
        <v>8</v>
      </c>
      <c r="S284" s="48">
        <f t="shared" si="58"/>
        <v>8</v>
      </c>
      <c r="T284" s="48">
        <f t="shared" si="65"/>
        <v>16</v>
      </c>
      <c r="U284" s="25" t="str">
        <f t="shared" ref="U284:U289" si="67">C284</f>
        <v>dark</v>
      </c>
      <c r="V284" s="9" t="str">
        <f>IF(D284 = 0, "", D284)</f>
        <v>psychic</v>
      </c>
      <c r="W284" s="25" t="s">
        <v>22</v>
      </c>
      <c r="X284" s="25" t="s">
        <v>5</v>
      </c>
      <c r="Y284" s="9"/>
      <c r="Z284" s="12" t="str">
        <f t="shared" si="54"/>
        <v/>
      </c>
      <c r="AA284" s="27" t="str">
        <f t="shared" si="38"/>
        <v>Malamar</v>
      </c>
      <c r="AB284" s="25"/>
      <c r="AC284" s="27" t="s">
        <v>955</v>
      </c>
      <c r="AD284" s="27">
        <v>0</v>
      </c>
      <c r="AE284" s="27">
        <v>0</v>
      </c>
      <c r="AF284" s="27" t="str" cm="1">
        <f t="array" ref="AF284">_xlfn.IFS(AD284=1, "starter", AE284=1, "legendary",T284&lt; 13, "weak",T284&lt; 17, "moderate", TRUE, "strong")</f>
        <v>moderate</v>
      </c>
      <c r="AG284" s="26"/>
      <c r="AH284" s="27">
        <v>2</v>
      </c>
      <c r="AI284" s="8">
        <v>0</v>
      </c>
    </row>
    <row r="285" spans="1:35" s="8" customFormat="1" x14ac:dyDescent="0.25">
      <c r="A285" s="25">
        <v>602</v>
      </c>
      <c r="B285" s="25" t="s">
        <v>957</v>
      </c>
      <c r="C285" s="47" t="s">
        <v>11</v>
      </c>
      <c r="D285" s="47"/>
      <c r="E285" s="25">
        <v>35</v>
      </c>
      <c r="F285" s="25">
        <v>55</v>
      </c>
      <c r="G285" s="25">
        <v>40</v>
      </c>
      <c r="H285" s="25">
        <v>45</v>
      </c>
      <c r="I285" s="25">
        <v>40</v>
      </c>
      <c r="J285" s="25">
        <v>60</v>
      </c>
      <c r="K285" s="25" t="s">
        <v>960</v>
      </c>
      <c r="L285" s="25" t="s">
        <v>303</v>
      </c>
      <c r="M285" s="25" t="s">
        <v>300</v>
      </c>
      <c r="N285" s="25">
        <f t="shared" si="63"/>
        <v>5.6</v>
      </c>
      <c r="O285" s="25">
        <f t="shared" si="64"/>
        <v>3.8</v>
      </c>
      <c r="P285" s="25">
        <v>0</v>
      </c>
      <c r="Q285" s="25">
        <v>0</v>
      </c>
      <c r="R285" s="48">
        <f t="shared" ref="R285:R291" si="68">ROUND(N285,0)+P285</f>
        <v>6</v>
      </c>
      <c r="S285" s="48">
        <f t="shared" ref="S285:S291" si="69">ROUND(O285,0)+Q285</f>
        <v>4</v>
      </c>
      <c r="T285" s="48">
        <f t="shared" ref="T285:T291" si="70">SUM(ROUND(R285,0),ROUND(S285,0))</f>
        <v>10</v>
      </c>
      <c r="U285" s="25" t="str">
        <f t="shared" si="67"/>
        <v>electric</v>
      </c>
      <c r="V285" s="9" t="s">
        <v>3</v>
      </c>
      <c r="W285" s="25" t="s">
        <v>8</v>
      </c>
      <c r="X285" s="25" t="s">
        <v>9</v>
      </c>
      <c r="Y285" s="9" t="str">
        <f t="shared" ref="Y285:Y290" si="71">B286</f>
        <v>Eelektrik</v>
      </c>
      <c r="Z285" s="12">
        <f t="shared" si="54"/>
        <v>4</v>
      </c>
      <c r="AA285" s="27" t="str">
        <f t="shared" si="38"/>
        <v>Tynamo</v>
      </c>
      <c r="AB285" s="25"/>
      <c r="AC285" s="27" t="s">
        <v>961</v>
      </c>
      <c r="AD285" s="27">
        <v>0</v>
      </c>
      <c r="AE285" s="27">
        <v>0</v>
      </c>
      <c r="AF285" s="27" t="str" cm="1">
        <f t="array" ref="AF285">_xlfn.IFS(AD285=1, "starter", AE285=1, "legendary",T285&lt; 13, "weak",T285&lt; 17, "moderate", TRUE, "strong")</f>
        <v>weak</v>
      </c>
      <c r="AG285" s="26"/>
      <c r="AH285" s="27">
        <v>1</v>
      </c>
      <c r="AI285" s="8">
        <v>0</v>
      </c>
    </row>
    <row r="286" spans="1:35" s="8" customFormat="1" x14ac:dyDescent="0.25">
      <c r="A286" s="25">
        <v>603</v>
      </c>
      <c r="B286" s="25" t="s">
        <v>958</v>
      </c>
      <c r="C286" s="47" t="s">
        <v>11</v>
      </c>
      <c r="D286" s="47"/>
      <c r="E286" s="25">
        <v>65</v>
      </c>
      <c r="F286" s="25">
        <v>85</v>
      </c>
      <c r="G286" s="25">
        <v>70</v>
      </c>
      <c r="H286" s="25">
        <v>75</v>
      </c>
      <c r="I286" s="25">
        <v>70</v>
      </c>
      <c r="J286" s="25">
        <v>40</v>
      </c>
      <c r="K286" s="25" t="s">
        <v>960</v>
      </c>
      <c r="L286" s="25" t="s">
        <v>303</v>
      </c>
      <c r="M286" s="25" t="s">
        <v>300</v>
      </c>
      <c r="N286" s="25">
        <f t="shared" si="63"/>
        <v>6.6</v>
      </c>
      <c r="O286" s="25">
        <f t="shared" si="64"/>
        <v>6.8</v>
      </c>
      <c r="P286" s="25">
        <v>0</v>
      </c>
      <c r="Q286" s="25">
        <v>0</v>
      </c>
      <c r="R286" s="48">
        <f t="shared" si="68"/>
        <v>7</v>
      </c>
      <c r="S286" s="48">
        <f t="shared" si="69"/>
        <v>7</v>
      </c>
      <c r="T286" s="48">
        <f t="shared" si="70"/>
        <v>14</v>
      </c>
      <c r="U286" s="25" t="str">
        <f t="shared" si="67"/>
        <v>electric</v>
      </c>
      <c r="V286" s="9" t="s">
        <v>3</v>
      </c>
      <c r="W286" s="25" t="s">
        <v>8</v>
      </c>
      <c r="X286" s="25" t="s">
        <v>9</v>
      </c>
      <c r="Y286" s="9" t="str">
        <f t="shared" si="71"/>
        <v>Eelektross</v>
      </c>
      <c r="Z286" s="12">
        <f t="shared" si="54"/>
        <v>5</v>
      </c>
      <c r="AA286" s="27" t="str">
        <f t="shared" si="38"/>
        <v>Eelektrik</v>
      </c>
      <c r="AB286" s="25"/>
      <c r="AC286" s="27" t="s">
        <v>963</v>
      </c>
      <c r="AD286" s="27">
        <v>0</v>
      </c>
      <c r="AE286" s="27">
        <v>0</v>
      </c>
      <c r="AF286" s="27" t="str" cm="1">
        <f t="array" ref="AF286">_xlfn.IFS(AD286=1, "starter", AE286=1, "legendary",T286&lt; 13, "weak",T286&lt; 17, "moderate", TRUE, "strong")</f>
        <v>moderate</v>
      </c>
      <c r="AG286" s="26"/>
      <c r="AH286" s="27">
        <v>2</v>
      </c>
      <c r="AI286" s="8">
        <v>0</v>
      </c>
    </row>
    <row r="287" spans="1:35" s="8" customFormat="1" x14ac:dyDescent="0.25">
      <c r="A287" s="25">
        <v>604</v>
      </c>
      <c r="B287" s="25" t="s">
        <v>959</v>
      </c>
      <c r="C287" s="47" t="s">
        <v>11</v>
      </c>
      <c r="D287" s="47"/>
      <c r="E287" s="25">
        <v>85</v>
      </c>
      <c r="F287" s="25">
        <v>115</v>
      </c>
      <c r="G287" s="25">
        <v>80</v>
      </c>
      <c r="H287" s="25">
        <v>105</v>
      </c>
      <c r="I287" s="25">
        <v>80</v>
      </c>
      <c r="J287" s="25">
        <v>50</v>
      </c>
      <c r="K287" s="25" t="s">
        <v>960</v>
      </c>
      <c r="L287" s="25" t="s">
        <v>303</v>
      </c>
      <c r="M287" s="25" t="s">
        <v>300</v>
      </c>
      <c r="N287" s="25">
        <f t="shared" si="63"/>
        <v>8.8000000000000007</v>
      </c>
      <c r="O287" s="25">
        <f t="shared" si="64"/>
        <v>8.1999999999999993</v>
      </c>
      <c r="P287" s="25">
        <v>0</v>
      </c>
      <c r="Q287" s="25">
        <v>0</v>
      </c>
      <c r="R287" s="48">
        <f t="shared" si="68"/>
        <v>9</v>
      </c>
      <c r="S287" s="48">
        <f t="shared" si="69"/>
        <v>8</v>
      </c>
      <c r="T287" s="48">
        <f t="shared" si="70"/>
        <v>17</v>
      </c>
      <c r="U287" s="25" t="str">
        <f t="shared" si="67"/>
        <v>electric</v>
      </c>
      <c r="V287" s="9" t="s">
        <v>3</v>
      </c>
      <c r="W287" s="25" t="s">
        <v>8</v>
      </c>
      <c r="X287" s="25" t="s">
        <v>9</v>
      </c>
      <c r="Y287" s="9"/>
      <c r="Z287" s="12" t="str">
        <f t="shared" si="54"/>
        <v/>
      </c>
      <c r="AA287" s="27" t="str">
        <f t="shared" si="38"/>
        <v>Eelektross</v>
      </c>
      <c r="AB287" s="25"/>
      <c r="AC287" s="27" t="s">
        <v>962</v>
      </c>
      <c r="AD287" s="27">
        <v>0</v>
      </c>
      <c r="AE287" s="27">
        <v>0</v>
      </c>
      <c r="AF287" s="27" t="str" cm="1">
        <f t="array" ref="AF287">_xlfn.IFS(AD287=1, "starter", AE287=1, "legendary",T287&lt; 13, "weak",T287&lt; 17, "moderate", TRUE, "strong")</f>
        <v>strong</v>
      </c>
      <c r="AG287" s="26"/>
      <c r="AH287" s="27">
        <v>3</v>
      </c>
      <c r="AI287" s="8">
        <v>0</v>
      </c>
    </row>
    <row r="288" spans="1:35" s="8" customFormat="1" x14ac:dyDescent="0.25">
      <c r="A288" s="25">
        <v>605</v>
      </c>
      <c r="B288" s="25" t="s">
        <v>966</v>
      </c>
      <c r="C288" s="47" t="s">
        <v>26</v>
      </c>
      <c r="D288" s="47"/>
      <c r="E288" s="25">
        <v>55</v>
      </c>
      <c r="F288" s="25">
        <v>55</v>
      </c>
      <c r="G288" s="25">
        <v>55</v>
      </c>
      <c r="H288" s="25">
        <v>85</v>
      </c>
      <c r="I288" s="25">
        <v>55</v>
      </c>
      <c r="J288" s="25">
        <v>30</v>
      </c>
      <c r="K288" s="25" t="s">
        <v>968</v>
      </c>
      <c r="L288" s="25"/>
      <c r="M288" s="25" t="s">
        <v>561</v>
      </c>
      <c r="N288" s="25">
        <f t="shared" si="63"/>
        <v>6</v>
      </c>
      <c r="O288" s="25">
        <f t="shared" si="64"/>
        <v>5.5</v>
      </c>
      <c r="P288" s="25">
        <v>0</v>
      </c>
      <c r="Q288" s="25">
        <v>0</v>
      </c>
      <c r="R288" s="48">
        <f t="shared" si="68"/>
        <v>6</v>
      </c>
      <c r="S288" s="48">
        <f t="shared" si="69"/>
        <v>6</v>
      </c>
      <c r="T288" s="48">
        <f t="shared" si="70"/>
        <v>12</v>
      </c>
      <c r="U288" s="25" t="str">
        <f t="shared" si="67"/>
        <v>psychic</v>
      </c>
      <c r="V288" s="9" t="s">
        <v>8</v>
      </c>
      <c r="W288" s="25" t="s">
        <v>11</v>
      </c>
      <c r="X288" s="25" t="s">
        <v>42</v>
      </c>
      <c r="Y288" s="9" t="str">
        <f t="shared" si="71"/>
        <v>Beheeyem</v>
      </c>
      <c r="Z288" s="12">
        <f t="shared" si="54"/>
        <v>6</v>
      </c>
      <c r="AA288" s="27" t="str">
        <f t="shared" si="38"/>
        <v>Elgyem</v>
      </c>
      <c r="AB288" s="25"/>
      <c r="AC288" s="27" t="s">
        <v>969</v>
      </c>
      <c r="AD288" s="27">
        <v>0</v>
      </c>
      <c r="AE288" s="27">
        <v>0</v>
      </c>
      <c r="AF288" s="27" t="str" cm="1">
        <f t="array" ref="AF288">_xlfn.IFS(AD288=1, "starter", AE288=1, "legendary",T288&lt; 13, "weak",T288&lt; 17, "moderate", TRUE, "strong")</f>
        <v>weak</v>
      </c>
      <c r="AG288" s="26"/>
      <c r="AH288" s="27">
        <v>1</v>
      </c>
      <c r="AI288" s="27">
        <v>0</v>
      </c>
    </row>
    <row r="289" spans="1:35" s="8" customFormat="1" x14ac:dyDescent="0.25">
      <c r="A289" s="25">
        <v>606</v>
      </c>
      <c r="B289" s="25" t="s">
        <v>967</v>
      </c>
      <c r="C289" s="47" t="s">
        <v>26</v>
      </c>
      <c r="D289" s="47"/>
      <c r="E289" s="25">
        <v>75</v>
      </c>
      <c r="F289" s="25">
        <v>75</v>
      </c>
      <c r="G289" s="25">
        <v>75</v>
      </c>
      <c r="H289" s="25">
        <v>125</v>
      </c>
      <c r="I289" s="25">
        <v>95</v>
      </c>
      <c r="J289" s="25">
        <v>40</v>
      </c>
      <c r="K289" s="25" t="s">
        <v>968</v>
      </c>
      <c r="L289" s="25"/>
      <c r="M289" s="25" t="s">
        <v>561</v>
      </c>
      <c r="N289" s="25">
        <f t="shared" si="63"/>
        <v>8.6</v>
      </c>
      <c r="O289" s="25">
        <f t="shared" si="64"/>
        <v>8.1</v>
      </c>
      <c r="P289" s="25">
        <v>0</v>
      </c>
      <c r="Q289" s="25">
        <v>0</v>
      </c>
      <c r="R289" s="48">
        <f t="shared" si="68"/>
        <v>9</v>
      </c>
      <c r="S289" s="48">
        <f t="shared" si="69"/>
        <v>8</v>
      </c>
      <c r="T289" s="48">
        <f t="shared" si="70"/>
        <v>17</v>
      </c>
      <c r="U289" s="25" t="str">
        <f t="shared" si="67"/>
        <v>psychic</v>
      </c>
      <c r="V289" s="9" t="s">
        <v>8</v>
      </c>
      <c r="W289" s="25" t="s">
        <v>11</v>
      </c>
      <c r="X289" s="25" t="s">
        <v>42</v>
      </c>
      <c r="Y289" s="9"/>
      <c r="Z289" s="12" t="str">
        <f t="shared" si="54"/>
        <v/>
      </c>
      <c r="AA289" s="27" t="str">
        <f t="shared" si="38"/>
        <v>Beheeyem</v>
      </c>
      <c r="AB289" s="25"/>
      <c r="AC289" s="27" t="s">
        <v>970</v>
      </c>
      <c r="AD289" s="27">
        <v>0</v>
      </c>
      <c r="AE289" s="27">
        <v>0</v>
      </c>
      <c r="AF289" s="27" t="str" cm="1">
        <f t="array" ref="AF289">_xlfn.IFS(AD289=1, "starter", AE289=1, "legendary",T289&lt; 13, "weak",T289&lt; 17, "moderate", TRUE, "strong")</f>
        <v>strong</v>
      </c>
      <c r="AG289" s="26"/>
      <c r="AH289" s="27">
        <v>2</v>
      </c>
      <c r="AI289" s="27">
        <v>0</v>
      </c>
    </row>
    <row r="290" spans="1:35" s="8" customFormat="1" x14ac:dyDescent="0.25">
      <c r="A290" s="25">
        <v>755</v>
      </c>
      <c r="B290" s="25" t="s">
        <v>973</v>
      </c>
      <c r="C290" s="47" t="s">
        <v>2</v>
      </c>
      <c r="D290" s="47" t="s">
        <v>16</v>
      </c>
      <c r="E290" s="25">
        <v>40</v>
      </c>
      <c r="F290" s="25">
        <v>35</v>
      </c>
      <c r="G290" s="25">
        <v>55</v>
      </c>
      <c r="H290" s="25">
        <v>65</v>
      </c>
      <c r="I290" s="25">
        <v>75</v>
      </c>
      <c r="J290" s="25">
        <v>15</v>
      </c>
      <c r="K290" s="25" t="s">
        <v>974</v>
      </c>
      <c r="L290" s="25" t="s">
        <v>298</v>
      </c>
      <c r="M290" s="25" t="s">
        <v>299</v>
      </c>
      <c r="N290" s="25">
        <f t="shared" si="63"/>
        <v>4.2</v>
      </c>
      <c r="O290" s="25">
        <f t="shared" si="64"/>
        <v>5.5</v>
      </c>
      <c r="P290" s="25">
        <v>0</v>
      </c>
      <c r="Q290" s="25">
        <v>0</v>
      </c>
      <c r="R290" s="48">
        <f t="shared" si="68"/>
        <v>4</v>
      </c>
      <c r="S290" s="48">
        <f t="shared" si="69"/>
        <v>6</v>
      </c>
      <c r="T290" s="48">
        <f t="shared" si="70"/>
        <v>10</v>
      </c>
      <c r="U290" s="29" t="str">
        <f t="shared" si="39"/>
        <v>grass</v>
      </c>
      <c r="V290" s="9" t="str">
        <f t="shared" ref="V290:V291" si="72">IF(D290 = 0, "", D290)</f>
        <v>fairy</v>
      </c>
      <c r="W290" s="25" t="s">
        <v>26</v>
      </c>
      <c r="X290" s="25" t="s">
        <v>42</v>
      </c>
      <c r="Y290" s="9" t="str">
        <f t="shared" si="71"/>
        <v>Shiinotic</v>
      </c>
      <c r="Z290" s="12">
        <f t="shared" si="54"/>
        <v>4</v>
      </c>
      <c r="AA290" s="27" t="str">
        <f t="shared" si="38"/>
        <v>Morelull</v>
      </c>
      <c r="AB290" s="25"/>
      <c r="AC290" s="27" t="s">
        <v>822</v>
      </c>
      <c r="AD290" s="27">
        <v>0</v>
      </c>
      <c r="AE290" s="27">
        <v>0</v>
      </c>
      <c r="AF290" s="27" t="str" cm="1">
        <f t="array" ref="AF290">_xlfn.IFS(AD290=1, "starter", AE290=1, "legendary",T290&lt; 13, "weak",T290&lt; 17, "moderate", TRUE, "strong")</f>
        <v>weak</v>
      </c>
      <c r="AG290" s="26"/>
      <c r="AH290" s="27">
        <v>1</v>
      </c>
      <c r="AI290" s="27">
        <v>0</v>
      </c>
    </row>
    <row r="291" spans="1:35" s="8" customFormat="1" x14ac:dyDescent="0.25">
      <c r="A291" s="25">
        <v>756</v>
      </c>
      <c r="B291" s="25" t="s">
        <v>975</v>
      </c>
      <c r="C291" s="47" t="s">
        <v>2</v>
      </c>
      <c r="D291" s="47" t="s">
        <v>16</v>
      </c>
      <c r="E291" s="25">
        <v>60</v>
      </c>
      <c r="F291" s="25">
        <v>45</v>
      </c>
      <c r="G291" s="25">
        <v>80</v>
      </c>
      <c r="H291" s="25">
        <v>90</v>
      </c>
      <c r="I291" s="25">
        <v>100</v>
      </c>
      <c r="J291" s="25">
        <v>30</v>
      </c>
      <c r="K291" s="25" t="s">
        <v>974</v>
      </c>
      <c r="L291" s="25" t="s">
        <v>298</v>
      </c>
      <c r="M291" s="25" t="s">
        <v>299</v>
      </c>
      <c r="N291" s="25">
        <f t="shared" si="63"/>
        <v>6.15</v>
      </c>
      <c r="O291" s="25">
        <f t="shared" si="64"/>
        <v>7.8</v>
      </c>
      <c r="P291" s="25">
        <v>0</v>
      </c>
      <c r="Q291" s="25">
        <v>0</v>
      </c>
      <c r="R291" s="48">
        <f t="shared" si="68"/>
        <v>6</v>
      </c>
      <c r="S291" s="48">
        <f t="shared" si="69"/>
        <v>8</v>
      </c>
      <c r="T291" s="48">
        <f t="shared" si="70"/>
        <v>14</v>
      </c>
      <c r="U291" s="29" t="str">
        <f t="shared" si="39"/>
        <v>grass</v>
      </c>
      <c r="V291" s="9" t="str">
        <f t="shared" si="72"/>
        <v>fairy</v>
      </c>
      <c r="W291" s="25" t="s">
        <v>26</v>
      </c>
      <c r="X291" s="25" t="s">
        <v>42</v>
      </c>
      <c r="Y291" s="9"/>
      <c r="Z291" s="12" t="str">
        <f t="shared" si="54"/>
        <v/>
      </c>
      <c r="AA291" s="27" t="str">
        <f t="shared" si="38"/>
        <v>Shiinotic</v>
      </c>
      <c r="AB291" s="25"/>
      <c r="AC291" s="27" t="s">
        <v>976</v>
      </c>
      <c r="AD291" s="27">
        <v>0</v>
      </c>
      <c r="AE291" s="27">
        <v>0</v>
      </c>
      <c r="AF291" s="27" t="str" cm="1">
        <f t="array" ref="AF291">_xlfn.IFS(AD291=1, "starter", AE291=1, "legendary",T291&lt; 13, "weak",T291&lt; 17, "moderate", TRUE, "strong")</f>
        <v>moderate</v>
      </c>
      <c r="AG291" s="26"/>
      <c r="AH291" s="27">
        <v>2</v>
      </c>
      <c r="AI291" s="27">
        <v>0</v>
      </c>
    </row>
    <row r="292" spans="1:35" s="8" customFormat="1" x14ac:dyDescent="0.25">
      <c r="A292" s="25">
        <v>480</v>
      </c>
      <c r="B292" s="25" t="s">
        <v>233</v>
      </c>
      <c r="C292" s="49" t="s">
        <v>26</v>
      </c>
      <c r="D292" s="49" t="s">
        <v>14</v>
      </c>
      <c r="E292" s="25">
        <v>75</v>
      </c>
      <c r="F292" s="25">
        <v>75</v>
      </c>
      <c r="G292" s="25">
        <v>130</v>
      </c>
      <c r="H292" s="25">
        <v>75</v>
      </c>
      <c r="I292" s="25">
        <v>130</v>
      </c>
      <c r="J292" s="25">
        <v>95</v>
      </c>
      <c r="K292" s="25" t="s">
        <v>617</v>
      </c>
      <c r="L292" s="25" t="s">
        <v>313</v>
      </c>
      <c r="M292" s="25" t="s">
        <v>299</v>
      </c>
      <c r="N292" s="29">
        <f t="shared" si="63"/>
        <v>8.3000000000000007</v>
      </c>
      <c r="O292" s="29">
        <f t="shared" si="64"/>
        <v>10.8</v>
      </c>
      <c r="P292" s="29">
        <v>0</v>
      </c>
      <c r="Q292" s="29">
        <v>0</v>
      </c>
      <c r="R292" s="48">
        <f t="shared" ref="R292:R294" si="73">ROUND(N292,0)+P292</f>
        <v>8</v>
      </c>
      <c r="S292" s="48">
        <f t="shared" ref="S292:S294" si="74">ROUND(O292,0)+Q292</f>
        <v>11</v>
      </c>
      <c r="T292" s="48">
        <f t="shared" si="65"/>
        <v>19</v>
      </c>
      <c r="U292" s="29" t="str">
        <f t="shared" si="39"/>
        <v>psychic</v>
      </c>
      <c r="V292" s="9" t="str">
        <f>IF(D292 = 0, "", D292)</f>
        <v>ice</v>
      </c>
      <c r="W292" s="25" t="s">
        <v>16</v>
      </c>
      <c r="X292" s="25" t="s">
        <v>8</v>
      </c>
      <c r="Y292" s="29"/>
      <c r="Z292" s="48" t="str">
        <f t="shared" ref="Z292:Z294" si="75">IF(ISBLANK(Y292), "", ROUND(( (T293-6)*(T293-7) - (T292-6)*(T292-7) )/15, 0) + 1)</f>
        <v/>
      </c>
      <c r="AA292" s="26" t="str">
        <f t="shared" si="38"/>
        <v>Uxie</v>
      </c>
      <c r="AB292" s="29" t="s">
        <v>877</v>
      </c>
      <c r="AC292" s="26" t="s">
        <v>474</v>
      </c>
      <c r="AD292" s="27">
        <v>0</v>
      </c>
      <c r="AE292" s="27">
        <v>1</v>
      </c>
      <c r="AF292" s="26" t="str" cm="1">
        <f t="array" ref="AF292">_xlfn.IFS(AD292=1, "starter", AE292=1, "legendary",T292&lt; 13, "weak",T292&lt; 17, "moderate", TRUE, "strong")</f>
        <v>legendary</v>
      </c>
      <c r="AG292" s="26"/>
      <c r="AH292" s="26">
        <v>1</v>
      </c>
      <c r="AI292" s="8">
        <v>0</v>
      </c>
    </row>
    <row r="293" spans="1:35" s="8" customFormat="1" x14ac:dyDescent="0.25">
      <c r="A293" s="25">
        <v>481</v>
      </c>
      <c r="B293" s="25" t="s">
        <v>234</v>
      </c>
      <c r="C293" s="49" t="s">
        <v>26</v>
      </c>
      <c r="D293" s="49" t="s">
        <v>11</v>
      </c>
      <c r="E293" s="25">
        <v>80</v>
      </c>
      <c r="F293" s="25">
        <v>105</v>
      </c>
      <c r="G293" s="25">
        <v>105</v>
      </c>
      <c r="H293" s="25">
        <v>105</v>
      </c>
      <c r="I293" s="25">
        <v>105</v>
      </c>
      <c r="J293" s="25">
        <v>80</v>
      </c>
      <c r="K293" s="25" t="s">
        <v>420</v>
      </c>
      <c r="L293" s="25" t="s">
        <v>313</v>
      </c>
      <c r="M293" s="25" t="s">
        <v>300</v>
      </c>
      <c r="N293" s="29">
        <f t="shared" si="63"/>
        <v>9.5</v>
      </c>
      <c r="O293" s="29">
        <f t="shared" si="64"/>
        <v>9.5</v>
      </c>
      <c r="P293" s="29">
        <v>0</v>
      </c>
      <c r="Q293" s="29">
        <v>-1</v>
      </c>
      <c r="R293" s="48">
        <f t="shared" si="73"/>
        <v>10</v>
      </c>
      <c r="S293" s="48">
        <f t="shared" si="74"/>
        <v>9</v>
      </c>
      <c r="T293" s="48">
        <f t="shared" si="65"/>
        <v>19</v>
      </c>
      <c r="U293" s="29" t="str">
        <f t="shared" si="39"/>
        <v>psychic</v>
      </c>
      <c r="V293" s="9" t="str">
        <f t="shared" ref="V293:V294" si="76">IF(D293 = 0, "", D293)</f>
        <v>electric</v>
      </c>
      <c r="W293" s="25" t="s">
        <v>16</v>
      </c>
      <c r="X293" s="25" t="s">
        <v>8</v>
      </c>
      <c r="Y293" s="29"/>
      <c r="Z293" s="48" t="str">
        <f t="shared" si="75"/>
        <v/>
      </c>
      <c r="AA293" s="26" t="str">
        <f t="shared" si="38"/>
        <v>Mesprit</v>
      </c>
      <c r="AB293" s="29" t="s">
        <v>878</v>
      </c>
      <c r="AC293" s="26" t="s">
        <v>585</v>
      </c>
      <c r="AD293" s="27">
        <v>0</v>
      </c>
      <c r="AE293" s="27">
        <v>1</v>
      </c>
      <c r="AF293" s="26" t="str" cm="1">
        <f t="array" ref="AF293">_xlfn.IFS(AD293=1, "starter", AE293=1, "legendary",T293&lt; 13, "weak",T293&lt; 17, "moderate", TRUE, "strong")</f>
        <v>legendary</v>
      </c>
      <c r="AG293" s="26"/>
      <c r="AH293" s="26">
        <v>1</v>
      </c>
      <c r="AI293" s="8">
        <v>0</v>
      </c>
    </row>
    <row r="294" spans="1:35" s="8" customFormat="1" x14ac:dyDescent="0.25">
      <c r="A294" s="25">
        <v>482</v>
      </c>
      <c r="B294" s="25" t="s">
        <v>235</v>
      </c>
      <c r="C294" s="49" t="s">
        <v>26</v>
      </c>
      <c r="D294" s="49" t="s">
        <v>4</v>
      </c>
      <c r="E294" s="25">
        <v>75</v>
      </c>
      <c r="F294" s="25">
        <v>125</v>
      </c>
      <c r="G294" s="25">
        <v>70</v>
      </c>
      <c r="H294" s="25">
        <v>125</v>
      </c>
      <c r="I294" s="25">
        <v>70</v>
      </c>
      <c r="J294" s="25">
        <v>115</v>
      </c>
      <c r="K294" s="25" t="s">
        <v>618</v>
      </c>
      <c r="L294" s="25" t="s">
        <v>313</v>
      </c>
      <c r="M294" s="25" t="s">
        <v>302</v>
      </c>
      <c r="N294" s="29">
        <f t="shared" si="63"/>
        <v>12.1</v>
      </c>
      <c r="O294" s="29">
        <f t="shared" si="64"/>
        <v>7.2</v>
      </c>
      <c r="P294" s="29">
        <v>0</v>
      </c>
      <c r="Q294" s="29">
        <v>0</v>
      </c>
      <c r="R294" s="48">
        <f t="shared" si="73"/>
        <v>12</v>
      </c>
      <c r="S294" s="48">
        <f t="shared" si="74"/>
        <v>7</v>
      </c>
      <c r="T294" s="48">
        <f t="shared" si="65"/>
        <v>19</v>
      </c>
      <c r="U294" s="29" t="str">
        <f t="shared" si="39"/>
        <v>psychic</v>
      </c>
      <c r="V294" s="9" t="str">
        <f t="shared" si="76"/>
        <v>fire</v>
      </c>
      <c r="W294" s="25" t="s">
        <v>16</v>
      </c>
      <c r="X294" s="25" t="s">
        <v>8</v>
      </c>
      <c r="Y294" s="29"/>
      <c r="Z294" s="48" t="str">
        <f t="shared" si="75"/>
        <v/>
      </c>
      <c r="AA294" s="26" t="str">
        <f t="shared" si="38"/>
        <v>Azelf</v>
      </c>
      <c r="AB294" s="29" t="s">
        <v>879</v>
      </c>
      <c r="AC294" s="26" t="s">
        <v>475</v>
      </c>
      <c r="AD294" s="27">
        <v>0</v>
      </c>
      <c r="AE294" s="27">
        <v>1</v>
      </c>
      <c r="AF294" s="26" t="str" cm="1">
        <f t="array" ref="AF294">_xlfn.IFS(AD294=1, "starter", AE294=1, "legendary",T294&lt; 13, "weak",T294&lt; 17, "moderate", TRUE, "strong")</f>
        <v>legendary</v>
      </c>
      <c r="AG294" s="26"/>
      <c r="AH294" s="26">
        <v>1</v>
      </c>
      <c r="AI294" s="8">
        <v>0</v>
      </c>
    </row>
    <row r="295" spans="1:35" s="8" customFormat="1" x14ac:dyDescent="0.25">
      <c r="A295" s="25">
        <v>773</v>
      </c>
      <c r="B295" s="25" t="s">
        <v>846</v>
      </c>
      <c r="C295" s="47" t="s">
        <v>560</v>
      </c>
      <c r="D295" s="47"/>
      <c r="E295" s="25">
        <v>95</v>
      </c>
      <c r="F295" s="25">
        <v>95</v>
      </c>
      <c r="G295" s="25">
        <v>95</v>
      </c>
      <c r="H295" s="25">
        <v>95</v>
      </c>
      <c r="I295" s="25">
        <v>95</v>
      </c>
      <c r="J295" s="25">
        <v>95</v>
      </c>
      <c r="K295" s="25" t="s">
        <v>845</v>
      </c>
      <c r="L295" s="25" t="s">
        <v>313</v>
      </c>
      <c r="M295" s="10" t="s">
        <v>561</v>
      </c>
      <c r="N295" s="25">
        <f t="shared" ref="N295" si="77">(0.4*J295 + 0.5*MAX(F295,H295) + 0.1*MIN(F295,H295)) / 10</f>
        <v>9.5</v>
      </c>
      <c r="O295" s="25">
        <f t="shared" ref="O295" si="78">(0.4*E295 + 0.3*G295 + 0.3*I295) / 10</f>
        <v>9.5</v>
      </c>
      <c r="P295" s="25">
        <v>0</v>
      </c>
      <c r="Q295" s="25">
        <v>0</v>
      </c>
      <c r="R295" s="48">
        <f t="shared" ref="R295" si="79">ROUND(N295,0)+P295</f>
        <v>10</v>
      </c>
      <c r="S295" s="48">
        <f t="shared" ref="S295" si="80">ROUND(O295,0)+Q295</f>
        <v>10</v>
      </c>
      <c r="T295" s="48">
        <f t="shared" ref="T295" si="81">SUM(ROUND(R295,0),ROUND(S295,0))</f>
        <v>20</v>
      </c>
      <c r="U295" s="25" t="s">
        <v>8</v>
      </c>
      <c r="V295" s="9" t="s">
        <v>11</v>
      </c>
      <c r="W295" s="9" t="s">
        <v>4</v>
      </c>
      <c r="X295" s="9" t="s">
        <v>14</v>
      </c>
      <c r="Y295" s="29"/>
      <c r="Z295" s="12" t="str">
        <f>IF(ISBLANK(Y295), "", ROUND(( (T296-6)*(T296-7) - (T295-6)*(T295-7) )/15, 0) + 1)</f>
        <v/>
      </c>
      <c r="AA295" s="27" t="str">
        <f t="shared" si="38"/>
        <v>Silvally</v>
      </c>
      <c r="AB295" s="25"/>
      <c r="AC295" s="27" t="s">
        <v>847</v>
      </c>
      <c r="AD295" s="27">
        <v>0</v>
      </c>
      <c r="AE295" s="27">
        <v>1</v>
      </c>
      <c r="AF295" s="27" t="str" cm="1">
        <f t="array" ref="AF295">_xlfn.IFS(AD295=1, "starter", AE295=1, "legendary",T295&lt; 13, "weak",T295&lt; 17, "moderate", TRUE, "strong")</f>
        <v>legendary</v>
      </c>
      <c r="AG295" s="26"/>
      <c r="AH295" s="27">
        <v>1</v>
      </c>
      <c r="AI295" s="8">
        <v>0</v>
      </c>
    </row>
    <row r="296" spans="1:35" s="8" customFormat="1" x14ac:dyDescent="0.25">
      <c r="A296" s="9">
        <v>793</v>
      </c>
      <c r="B296" s="10" t="s">
        <v>732</v>
      </c>
      <c r="C296" s="3" t="s">
        <v>33</v>
      </c>
      <c r="D296" s="3" t="s">
        <v>3</v>
      </c>
      <c r="E296" s="9">
        <v>109</v>
      </c>
      <c r="F296" s="9">
        <v>53</v>
      </c>
      <c r="G296" s="9">
        <v>47</v>
      </c>
      <c r="H296" s="9">
        <v>127</v>
      </c>
      <c r="I296" s="9">
        <v>131</v>
      </c>
      <c r="J296" s="9">
        <v>103</v>
      </c>
      <c r="K296" s="9" t="s">
        <v>733</v>
      </c>
      <c r="L296" s="9"/>
      <c r="M296" s="10" t="s">
        <v>561</v>
      </c>
      <c r="N296" s="9">
        <f t="shared" si="55"/>
        <v>11</v>
      </c>
      <c r="O296" s="9">
        <f t="shared" si="56"/>
        <v>9.6999999999999993</v>
      </c>
      <c r="P296" s="9">
        <f>-2+0</f>
        <v>-2</v>
      </c>
      <c r="Q296" s="9">
        <f>10-1</f>
        <v>9</v>
      </c>
      <c r="R296" s="12">
        <f t="shared" si="57"/>
        <v>9</v>
      </c>
      <c r="S296" s="12">
        <f t="shared" si="58"/>
        <v>19</v>
      </c>
      <c r="T296" s="12">
        <f t="shared" ref="T296" si="82">SUM(ROUND(R296,0),ROUND(S296,0))</f>
        <v>28</v>
      </c>
      <c r="U296" s="9" t="str">
        <f t="shared" ref="U296" si="83">C296</f>
        <v>rock</v>
      </c>
      <c r="V296" s="9" t="str">
        <f t="shared" si="40"/>
        <v>poison</v>
      </c>
      <c r="W296" s="9" t="s">
        <v>26</v>
      </c>
      <c r="X296" s="9" t="s">
        <v>11</v>
      </c>
      <c r="Y296" s="9"/>
      <c r="Z296" s="12" t="str">
        <f t="shared" si="54"/>
        <v/>
      </c>
      <c r="AA296" s="8" t="str">
        <f t="shared" ref="AA296" si="84">B296</f>
        <v>Nihilego</v>
      </c>
      <c r="AB296" s="25" t="s">
        <v>864</v>
      </c>
      <c r="AC296" s="8" t="s">
        <v>735</v>
      </c>
      <c r="AD296" s="11">
        <v>0</v>
      </c>
      <c r="AE296" s="11">
        <v>0</v>
      </c>
      <c r="AF296" s="8" t="s">
        <v>884</v>
      </c>
      <c r="AH296" s="8">
        <v>1</v>
      </c>
      <c r="AI296" s="8">
        <v>1</v>
      </c>
    </row>
    <row r="297" spans="1:35" s="8" customFormat="1" x14ac:dyDescent="0.25">
      <c r="A297" s="9">
        <v>794</v>
      </c>
      <c r="B297" s="10" t="s">
        <v>736</v>
      </c>
      <c r="C297" s="3" t="s">
        <v>7</v>
      </c>
      <c r="D297" s="3" t="s">
        <v>22</v>
      </c>
      <c r="E297" s="9">
        <v>107</v>
      </c>
      <c r="F297" s="9">
        <v>139</v>
      </c>
      <c r="G297" s="9">
        <v>139</v>
      </c>
      <c r="H297" s="9">
        <v>53</v>
      </c>
      <c r="I297" s="9">
        <v>53</v>
      </c>
      <c r="J297" s="9">
        <v>79</v>
      </c>
      <c r="K297" s="9" t="s">
        <v>743</v>
      </c>
      <c r="L297" s="9"/>
      <c r="M297" s="10" t="s">
        <v>561</v>
      </c>
      <c r="N297" s="9">
        <f t="shared" si="55"/>
        <v>10.639999999999999</v>
      </c>
      <c r="O297" s="9">
        <f t="shared" si="56"/>
        <v>10.040000000000001</v>
      </c>
      <c r="P297" s="9">
        <f>-2-1</f>
        <v>-3</v>
      </c>
      <c r="Q297" s="9">
        <f>10+0</f>
        <v>10</v>
      </c>
      <c r="R297" s="12">
        <f t="shared" si="57"/>
        <v>8</v>
      </c>
      <c r="S297" s="12">
        <f t="shared" si="58"/>
        <v>20</v>
      </c>
      <c r="T297" s="12">
        <f t="shared" ref="T297:T298" si="85">SUM(ROUND(R297,0),ROUND(S297,0))</f>
        <v>28</v>
      </c>
      <c r="U297" s="9" t="str">
        <f t="shared" ref="U297:U298" si="86">C297</f>
        <v>bug</v>
      </c>
      <c r="V297" s="9" t="str">
        <f t="shared" ref="V297:V298" si="87">IF(D297 = 0, "", D297)</f>
        <v>fighting</v>
      </c>
      <c r="W297" s="9" t="s">
        <v>13</v>
      </c>
      <c r="X297" s="9" t="s">
        <v>33</v>
      </c>
      <c r="Y297" s="9"/>
      <c r="Z297" s="12" t="str">
        <f t="shared" si="54"/>
        <v/>
      </c>
      <c r="AA297" s="8" t="str">
        <f t="shared" ref="AA297:AA298" si="88">B297</f>
        <v>Buzzwole</v>
      </c>
      <c r="AB297" s="25" t="s">
        <v>864</v>
      </c>
      <c r="AC297" s="8" t="s">
        <v>753</v>
      </c>
      <c r="AD297" s="11">
        <v>0</v>
      </c>
      <c r="AE297" s="11">
        <v>0</v>
      </c>
      <c r="AF297" s="8" t="s">
        <v>884</v>
      </c>
      <c r="AH297" s="8">
        <v>1</v>
      </c>
      <c r="AI297" s="8">
        <v>1</v>
      </c>
    </row>
    <row r="298" spans="1:35" s="8" customFormat="1" x14ac:dyDescent="0.25">
      <c r="A298" s="9">
        <v>795</v>
      </c>
      <c r="B298" s="10" t="s">
        <v>737</v>
      </c>
      <c r="C298" s="3" t="s">
        <v>7</v>
      </c>
      <c r="D298" s="3" t="s">
        <v>22</v>
      </c>
      <c r="E298" s="9">
        <v>71</v>
      </c>
      <c r="F298" s="9">
        <v>137</v>
      </c>
      <c r="G298" s="9">
        <v>37</v>
      </c>
      <c r="H298" s="9">
        <v>137</v>
      </c>
      <c r="I298" s="9">
        <v>37</v>
      </c>
      <c r="J298" s="9">
        <v>151</v>
      </c>
      <c r="K298" s="9" t="s">
        <v>742</v>
      </c>
      <c r="L298" s="9"/>
      <c r="M298" s="10" t="s">
        <v>561</v>
      </c>
      <c r="N298" s="9">
        <f t="shared" si="55"/>
        <v>14.26</v>
      </c>
      <c r="O298" s="9">
        <f t="shared" si="56"/>
        <v>5.0600000000000005</v>
      </c>
      <c r="P298" s="9">
        <f>-2+1</f>
        <v>-1</v>
      </c>
      <c r="Q298" s="9">
        <f>10+0</f>
        <v>10</v>
      </c>
      <c r="R298" s="12">
        <f t="shared" si="57"/>
        <v>13</v>
      </c>
      <c r="S298" s="12">
        <f t="shared" si="58"/>
        <v>15</v>
      </c>
      <c r="T298" s="12">
        <f t="shared" si="85"/>
        <v>28</v>
      </c>
      <c r="U298" s="9" t="str">
        <f t="shared" si="86"/>
        <v>bug</v>
      </c>
      <c r="V298" s="9" t="str">
        <f t="shared" si="87"/>
        <v>fighting</v>
      </c>
      <c r="W298" s="9" t="s">
        <v>5</v>
      </c>
      <c r="X298" s="9" t="s">
        <v>14</v>
      </c>
      <c r="Y298" s="9"/>
      <c r="Z298" s="12" t="str">
        <f t="shared" si="54"/>
        <v/>
      </c>
      <c r="AA298" s="8" t="str">
        <f t="shared" si="88"/>
        <v>Pheromosa</v>
      </c>
      <c r="AB298" s="25" t="s">
        <v>864</v>
      </c>
      <c r="AC298" s="8" t="s">
        <v>755</v>
      </c>
      <c r="AD298" s="11">
        <v>0</v>
      </c>
      <c r="AE298" s="11">
        <v>0</v>
      </c>
      <c r="AF298" s="8" t="s">
        <v>884</v>
      </c>
      <c r="AH298" s="8">
        <v>1</v>
      </c>
      <c r="AI298" s="8">
        <v>1</v>
      </c>
    </row>
    <row r="299" spans="1:35" s="8" customFormat="1" x14ac:dyDescent="0.25">
      <c r="A299" s="9">
        <v>796</v>
      </c>
      <c r="B299" s="10" t="s">
        <v>738</v>
      </c>
      <c r="C299" s="3" t="s">
        <v>11</v>
      </c>
      <c r="D299" s="3"/>
      <c r="E299" s="9">
        <v>83</v>
      </c>
      <c r="F299" s="9">
        <v>83</v>
      </c>
      <c r="G299" s="9">
        <v>71</v>
      </c>
      <c r="H299" s="9">
        <v>173</v>
      </c>
      <c r="I299" s="9">
        <v>71</v>
      </c>
      <c r="J299" s="9">
        <v>83</v>
      </c>
      <c r="K299" s="9" t="s">
        <v>741</v>
      </c>
      <c r="L299" s="9"/>
      <c r="M299" s="10" t="s">
        <v>561</v>
      </c>
      <c r="N299" s="9">
        <f t="shared" si="55"/>
        <v>12.8</v>
      </c>
      <c r="O299" s="9">
        <f t="shared" si="56"/>
        <v>7.58</v>
      </c>
      <c r="P299" s="9">
        <f>-2-1</f>
        <v>-3</v>
      </c>
      <c r="Q299" s="9">
        <f>10+0</f>
        <v>10</v>
      </c>
      <c r="R299" s="12">
        <f t="shared" si="57"/>
        <v>10</v>
      </c>
      <c r="S299" s="12">
        <f t="shared" si="58"/>
        <v>18</v>
      </c>
      <c r="T299" s="12">
        <f t="shared" ref="T299:T302" si="89">SUM(ROUND(R299,0),ROUND(S299,0))</f>
        <v>28</v>
      </c>
      <c r="U299" s="9" t="str">
        <f t="shared" ref="U299:U302" si="90">C299</f>
        <v>electric</v>
      </c>
      <c r="V299" s="9" t="s">
        <v>2</v>
      </c>
      <c r="W299" s="9" t="s">
        <v>7</v>
      </c>
      <c r="X299" s="9" t="s">
        <v>16</v>
      </c>
      <c r="Y299" s="9"/>
      <c r="Z299" s="12" t="str">
        <f t="shared" si="54"/>
        <v/>
      </c>
      <c r="AA299" s="8" t="str">
        <f t="shared" ref="AA299:AA302" si="91">B299</f>
        <v>Xurkitree</v>
      </c>
      <c r="AB299" s="25" t="s">
        <v>864</v>
      </c>
      <c r="AC299" s="8" t="s">
        <v>754</v>
      </c>
      <c r="AD299" s="11">
        <v>0</v>
      </c>
      <c r="AE299" s="11">
        <v>0</v>
      </c>
      <c r="AF299" s="8" t="s">
        <v>884</v>
      </c>
      <c r="AH299" s="8">
        <v>1</v>
      </c>
      <c r="AI299" s="8">
        <v>1</v>
      </c>
    </row>
    <row r="300" spans="1:35" s="8" customFormat="1" x14ac:dyDescent="0.25">
      <c r="A300" s="9">
        <v>797</v>
      </c>
      <c r="B300" s="10" t="s">
        <v>739</v>
      </c>
      <c r="C300" s="3" t="s">
        <v>39</v>
      </c>
      <c r="D300" s="3" t="s">
        <v>5</v>
      </c>
      <c r="E300" s="9">
        <v>97</v>
      </c>
      <c r="F300" s="9">
        <v>101</v>
      </c>
      <c r="G300" s="9">
        <v>103</v>
      </c>
      <c r="H300" s="9">
        <v>107</v>
      </c>
      <c r="I300" s="9">
        <v>101</v>
      </c>
      <c r="J300" s="9">
        <v>61</v>
      </c>
      <c r="K300" s="9" t="s">
        <v>740</v>
      </c>
      <c r="L300" s="9"/>
      <c r="M300" s="10" t="s">
        <v>561</v>
      </c>
      <c r="N300" s="9">
        <f t="shared" si="55"/>
        <v>8.8000000000000007</v>
      </c>
      <c r="O300" s="9">
        <f t="shared" si="56"/>
        <v>10</v>
      </c>
      <c r="P300" s="9">
        <f>-2+0</f>
        <v>-2</v>
      </c>
      <c r="Q300" s="9">
        <f>10+1</f>
        <v>11</v>
      </c>
      <c r="R300" s="12">
        <f t="shared" si="57"/>
        <v>7</v>
      </c>
      <c r="S300" s="12">
        <f t="shared" si="58"/>
        <v>21</v>
      </c>
      <c r="T300" s="12">
        <f t="shared" si="89"/>
        <v>28</v>
      </c>
      <c r="U300" s="9" t="str">
        <f t="shared" si="90"/>
        <v>steel</v>
      </c>
      <c r="V300" s="9" t="str">
        <f t="shared" ref="V300:V302" si="92">IF(D300 = 0, "", D300)</f>
        <v>flying</v>
      </c>
      <c r="W300" s="9" t="s">
        <v>2</v>
      </c>
      <c r="X300" s="9" t="s">
        <v>4</v>
      </c>
      <c r="Y300" s="9"/>
      <c r="Z300" s="12" t="str">
        <f t="shared" si="54"/>
        <v/>
      </c>
      <c r="AA300" s="8" t="str">
        <f t="shared" si="91"/>
        <v>Celesteela</v>
      </c>
      <c r="AB300" s="25" t="s">
        <v>864</v>
      </c>
      <c r="AC300" s="8" t="s">
        <v>756</v>
      </c>
      <c r="AD300" s="11">
        <v>0</v>
      </c>
      <c r="AE300" s="11">
        <v>0</v>
      </c>
      <c r="AF300" s="8" t="s">
        <v>884</v>
      </c>
      <c r="AH300" s="8">
        <v>1</v>
      </c>
      <c r="AI300" s="8">
        <v>1</v>
      </c>
    </row>
    <row r="301" spans="1:35" s="8" customFormat="1" x14ac:dyDescent="0.25">
      <c r="A301" s="9">
        <v>798</v>
      </c>
      <c r="B301" s="10" t="s">
        <v>744</v>
      </c>
      <c r="C301" s="3" t="s">
        <v>2</v>
      </c>
      <c r="D301" s="3" t="s">
        <v>39</v>
      </c>
      <c r="E301" s="9">
        <v>59</v>
      </c>
      <c r="F301" s="9">
        <v>181</v>
      </c>
      <c r="G301" s="9">
        <v>131</v>
      </c>
      <c r="H301" s="9">
        <v>59</v>
      </c>
      <c r="I301" s="9">
        <v>31</v>
      </c>
      <c r="J301" s="9">
        <v>109</v>
      </c>
      <c r="K301" s="9" t="s">
        <v>745</v>
      </c>
      <c r="L301" s="9"/>
      <c r="M301" s="10" t="s">
        <v>561</v>
      </c>
      <c r="N301" s="9">
        <f t="shared" si="55"/>
        <v>14</v>
      </c>
      <c r="O301" s="9">
        <f t="shared" si="56"/>
        <v>7.2200000000000006</v>
      </c>
      <c r="P301" s="9">
        <f>-2+0</f>
        <v>-2</v>
      </c>
      <c r="Q301" s="9">
        <f>10-1</f>
        <v>9</v>
      </c>
      <c r="R301" s="12">
        <f t="shared" si="57"/>
        <v>12</v>
      </c>
      <c r="S301" s="12">
        <f t="shared" si="58"/>
        <v>16</v>
      </c>
      <c r="T301" s="12">
        <f t="shared" si="89"/>
        <v>28</v>
      </c>
      <c r="U301" s="9" t="str">
        <f t="shared" si="90"/>
        <v>grass</v>
      </c>
      <c r="V301" s="9" t="str">
        <f t="shared" si="92"/>
        <v>steel</v>
      </c>
      <c r="W301" s="9" t="s">
        <v>22</v>
      </c>
      <c r="X301" s="9" t="s">
        <v>5</v>
      </c>
      <c r="Y301" s="9"/>
      <c r="Z301" s="12" t="str">
        <f t="shared" si="54"/>
        <v/>
      </c>
      <c r="AA301" s="8" t="str">
        <f t="shared" si="91"/>
        <v>Kartana</v>
      </c>
      <c r="AB301" s="25" t="s">
        <v>864</v>
      </c>
      <c r="AC301" s="8" t="s">
        <v>757</v>
      </c>
      <c r="AD301" s="11">
        <v>0</v>
      </c>
      <c r="AE301" s="11">
        <v>0</v>
      </c>
      <c r="AF301" s="8" t="s">
        <v>884</v>
      </c>
      <c r="AH301" s="8">
        <v>1</v>
      </c>
      <c r="AI301" s="8">
        <v>1</v>
      </c>
    </row>
    <row r="302" spans="1:35" s="8" customFormat="1" x14ac:dyDescent="0.25">
      <c r="A302" s="9">
        <v>799</v>
      </c>
      <c r="B302" s="10" t="s">
        <v>747</v>
      </c>
      <c r="C302" s="3" t="s">
        <v>9</v>
      </c>
      <c r="D302" s="3" t="s">
        <v>67</v>
      </c>
      <c r="E302" s="9">
        <v>223</v>
      </c>
      <c r="F302" s="9">
        <v>101</v>
      </c>
      <c r="G302" s="9">
        <v>53</v>
      </c>
      <c r="H302" s="9">
        <v>97</v>
      </c>
      <c r="I302" s="9">
        <v>53</v>
      </c>
      <c r="J302" s="9">
        <v>43</v>
      </c>
      <c r="K302" s="9" t="s">
        <v>746</v>
      </c>
      <c r="L302" s="9"/>
      <c r="M302" s="10" t="s">
        <v>561</v>
      </c>
      <c r="N302" s="9">
        <f t="shared" si="55"/>
        <v>7.74</v>
      </c>
      <c r="O302" s="9">
        <f t="shared" si="56"/>
        <v>12.1</v>
      </c>
      <c r="P302" s="9">
        <f>-2-1</f>
        <v>-3</v>
      </c>
      <c r="Q302" s="9">
        <f>10+1</f>
        <v>11</v>
      </c>
      <c r="R302" s="12">
        <f t="shared" si="57"/>
        <v>5</v>
      </c>
      <c r="S302" s="12">
        <f t="shared" si="58"/>
        <v>23</v>
      </c>
      <c r="T302" s="12">
        <f t="shared" si="89"/>
        <v>28</v>
      </c>
      <c r="U302" s="9" t="str">
        <f t="shared" si="90"/>
        <v>dark</v>
      </c>
      <c r="V302" s="9" t="str">
        <f t="shared" si="92"/>
        <v>dragon</v>
      </c>
      <c r="W302" s="9" t="s">
        <v>39</v>
      </c>
      <c r="X302" s="9" t="s">
        <v>13</v>
      </c>
      <c r="Y302" s="9"/>
      <c r="Z302" s="12" t="str">
        <f t="shared" si="54"/>
        <v/>
      </c>
      <c r="AA302" s="8" t="str">
        <f t="shared" si="91"/>
        <v>Guzzlord</v>
      </c>
      <c r="AB302" s="25" t="s">
        <v>864</v>
      </c>
      <c r="AC302" s="8" t="s">
        <v>734</v>
      </c>
      <c r="AD302" s="11">
        <v>0</v>
      </c>
      <c r="AE302" s="11">
        <v>0</v>
      </c>
      <c r="AF302" s="8" t="s">
        <v>884</v>
      </c>
      <c r="AH302" s="8">
        <v>1</v>
      </c>
      <c r="AI302" s="8">
        <v>1</v>
      </c>
    </row>
    <row r="303" spans="1:35" s="8" customFormat="1" x14ac:dyDescent="0.25">
      <c r="A303" s="9">
        <v>805</v>
      </c>
      <c r="B303" s="10" t="s">
        <v>748</v>
      </c>
      <c r="C303" s="3" t="s">
        <v>33</v>
      </c>
      <c r="D303" s="3" t="s">
        <v>39</v>
      </c>
      <c r="E303" s="9">
        <v>61</v>
      </c>
      <c r="F303" s="9">
        <v>131</v>
      </c>
      <c r="G303" s="9">
        <v>211</v>
      </c>
      <c r="H303" s="9">
        <v>53</v>
      </c>
      <c r="I303" s="9">
        <v>101</v>
      </c>
      <c r="J303" s="9">
        <v>13</v>
      </c>
      <c r="K303" s="9" t="s">
        <v>750</v>
      </c>
      <c r="L303" s="9"/>
      <c r="M303" s="10" t="s">
        <v>561</v>
      </c>
      <c r="N303" s="9">
        <f t="shared" si="55"/>
        <v>7.6</v>
      </c>
      <c r="O303" s="9">
        <f t="shared" si="56"/>
        <v>11.8</v>
      </c>
      <c r="P303" s="9">
        <f>-2+0</f>
        <v>-2</v>
      </c>
      <c r="Q303" s="9">
        <f>10+0</f>
        <v>10</v>
      </c>
      <c r="R303" s="12">
        <f t="shared" si="57"/>
        <v>6</v>
      </c>
      <c r="S303" s="12">
        <f t="shared" si="58"/>
        <v>22</v>
      </c>
      <c r="T303" s="12">
        <f t="shared" ref="T303:T316" si="93">SUM(ROUND(R303,0),ROUND(S303,0))</f>
        <v>28</v>
      </c>
      <c r="U303" s="9" t="str">
        <f t="shared" ref="U303" si="94">C303</f>
        <v>rock</v>
      </c>
      <c r="V303" s="9" t="str">
        <f t="shared" ref="V303" si="95">IF(D303 = 0, "", D303)</f>
        <v>steel</v>
      </c>
      <c r="W303" s="9" t="s">
        <v>13</v>
      </c>
      <c r="X303" s="9" t="s">
        <v>8</v>
      </c>
      <c r="Y303" s="9"/>
      <c r="Z303" s="12" t="str">
        <f t="shared" si="54"/>
        <v/>
      </c>
      <c r="AA303" s="8" t="str">
        <f t="shared" ref="AA303" si="96">B303</f>
        <v>Stakataka</v>
      </c>
      <c r="AB303" s="25" t="s">
        <v>864</v>
      </c>
      <c r="AC303" s="8" t="s">
        <v>758</v>
      </c>
      <c r="AD303" s="11">
        <v>0</v>
      </c>
      <c r="AE303" s="11">
        <v>0</v>
      </c>
      <c r="AF303" s="8" t="s">
        <v>884</v>
      </c>
      <c r="AH303" s="8">
        <v>1</v>
      </c>
      <c r="AI303" s="8">
        <v>1</v>
      </c>
    </row>
    <row r="304" spans="1:35" s="8" customFormat="1" x14ac:dyDescent="0.25">
      <c r="A304" s="9">
        <v>806</v>
      </c>
      <c r="B304" s="10" t="s">
        <v>749</v>
      </c>
      <c r="C304" s="3" t="s">
        <v>4</v>
      </c>
      <c r="D304" s="3" t="s">
        <v>42</v>
      </c>
      <c r="E304" s="9">
        <v>53</v>
      </c>
      <c r="F304" s="9">
        <v>127</v>
      </c>
      <c r="G304" s="9">
        <v>53</v>
      </c>
      <c r="H304" s="9">
        <v>151</v>
      </c>
      <c r="I304" s="9">
        <v>79</v>
      </c>
      <c r="J304" s="9">
        <v>107</v>
      </c>
      <c r="K304" s="9" t="s">
        <v>751</v>
      </c>
      <c r="L304" s="9"/>
      <c r="M304" s="10" t="s">
        <v>561</v>
      </c>
      <c r="N304" s="9">
        <f t="shared" si="55"/>
        <v>13.1</v>
      </c>
      <c r="O304" s="9">
        <f t="shared" si="56"/>
        <v>6.08</v>
      </c>
      <c r="P304" s="9">
        <f>-2+0</f>
        <v>-2</v>
      </c>
      <c r="Q304" s="9">
        <f>10+1</f>
        <v>11</v>
      </c>
      <c r="R304" s="12">
        <f t="shared" si="57"/>
        <v>11</v>
      </c>
      <c r="S304" s="12">
        <f t="shared" si="58"/>
        <v>17</v>
      </c>
      <c r="T304" s="12">
        <f t="shared" si="93"/>
        <v>28</v>
      </c>
      <c r="U304" s="9" t="str">
        <f t="shared" ref="U304:U316" si="97">C304</f>
        <v>fire</v>
      </c>
      <c r="V304" s="9" t="str">
        <f t="shared" ref="V304:V307" si="98">IF(D304 = 0, "", D304)</f>
        <v>ghost</v>
      </c>
      <c r="W304" s="9" t="s">
        <v>9</v>
      </c>
      <c r="X304" s="9" t="s">
        <v>26</v>
      </c>
      <c r="Y304" s="9"/>
      <c r="Z304" s="12" t="str">
        <f>IF(ISBLANK(Y304), "", ROUND(( (T317-6)*(T317-7) - (T304-6)*(T304-7) )/15, 0) + 1)</f>
        <v/>
      </c>
      <c r="AA304" s="8" t="str">
        <f t="shared" ref="AA304:AA305" si="99">B304</f>
        <v>Blacephalon</v>
      </c>
      <c r="AB304" s="25" t="s">
        <v>864</v>
      </c>
      <c r="AC304" s="8" t="s">
        <v>752</v>
      </c>
      <c r="AD304" s="11">
        <v>0</v>
      </c>
      <c r="AE304" s="11">
        <v>0</v>
      </c>
      <c r="AF304" s="8" t="s">
        <v>884</v>
      </c>
      <c r="AH304" s="8">
        <v>1</v>
      </c>
      <c r="AI304" s="8">
        <v>1</v>
      </c>
    </row>
    <row r="305" spans="1:35" s="8" customFormat="1" x14ac:dyDescent="0.25">
      <c r="A305" s="9">
        <v>800</v>
      </c>
      <c r="B305" s="10" t="s">
        <v>909</v>
      </c>
      <c r="C305" s="47" t="s">
        <v>26</v>
      </c>
      <c r="D305" s="3"/>
      <c r="E305" s="9">
        <v>97</v>
      </c>
      <c r="F305" s="9">
        <v>107</v>
      </c>
      <c r="G305" s="9">
        <v>101</v>
      </c>
      <c r="H305" s="9">
        <v>127</v>
      </c>
      <c r="I305" s="9">
        <v>89</v>
      </c>
      <c r="J305" s="9">
        <v>79</v>
      </c>
      <c r="K305" s="29" t="s">
        <v>811</v>
      </c>
      <c r="L305" s="9"/>
      <c r="M305" s="10" t="s">
        <v>561</v>
      </c>
      <c r="N305" s="9">
        <f t="shared" si="55"/>
        <v>10.58</v>
      </c>
      <c r="O305" s="9">
        <f t="shared" si="56"/>
        <v>9.58</v>
      </c>
      <c r="P305" s="9">
        <v>0</v>
      </c>
      <c r="Q305" s="9">
        <v>20</v>
      </c>
      <c r="R305" s="12">
        <f t="shared" si="57"/>
        <v>11</v>
      </c>
      <c r="S305" s="12">
        <f t="shared" si="58"/>
        <v>30</v>
      </c>
      <c r="T305" s="12">
        <f t="shared" si="93"/>
        <v>41</v>
      </c>
      <c r="U305" s="29" t="str">
        <f t="shared" si="97"/>
        <v>psychic</v>
      </c>
      <c r="V305" s="9" t="s">
        <v>4</v>
      </c>
      <c r="W305" s="9" t="s">
        <v>16</v>
      </c>
      <c r="X305" s="9" t="s">
        <v>33</v>
      </c>
      <c r="Y305" s="9"/>
      <c r="Z305" s="12"/>
      <c r="AA305" s="8" t="str">
        <f t="shared" si="99"/>
        <v>Necrozma</v>
      </c>
      <c r="AB305" s="25" t="s">
        <v>913</v>
      </c>
      <c r="AC305" s="26" t="s">
        <v>812</v>
      </c>
      <c r="AD305" s="11">
        <v>0</v>
      </c>
      <c r="AE305" s="11">
        <v>0</v>
      </c>
      <c r="AF305" s="8" t="s">
        <v>902</v>
      </c>
      <c r="AH305" s="8">
        <v>1</v>
      </c>
      <c r="AI305" s="8">
        <v>1</v>
      </c>
    </row>
    <row r="306" spans="1:35" s="8" customFormat="1" x14ac:dyDescent="0.25">
      <c r="A306" s="29" t="s">
        <v>912</v>
      </c>
      <c r="B306" s="10" t="s">
        <v>909</v>
      </c>
      <c r="C306" s="47" t="s">
        <v>26</v>
      </c>
      <c r="D306" s="3" t="s">
        <v>39</v>
      </c>
      <c r="E306" s="9">
        <v>97</v>
      </c>
      <c r="F306" s="9">
        <v>157</v>
      </c>
      <c r="G306" s="9">
        <v>127</v>
      </c>
      <c r="H306" s="9">
        <v>113</v>
      </c>
      <c r="I306" s="9">
        <v>109</v>
      </c>
      <c r="J306" s="9">
        <v>77</v>
      </c>
      <c r="K306" s="29" t="s">
        <v>811</v>
      </c>
      <c r="L306" s="9"/>
      <c r="M306" s="10" t="s">
        <v>561</v>
      </c>
      <c r="N306" s="9">
        <f t="shared" si="55"/>
        <v>12.059999999999999</v>
      </c>
      <c r="O306" s="9">
        <f t="shared" si="56"/>
        <v>10.959999999999999</v>
      </c>
      <c r="P306" s="9">
        <v>0</v>
      </c>
      <c r="Q306" s="9">
        <v>19</v>
      </c>
      <c r="R306" s="12">
        <f t="shared" si="57"/>
        <v>12</v>
      </c>
      <c r="S306" s="12">
        <f t="shared" si="58"/>
        <v>30</v>
      </c>
      <c r="T306" s="12">
        <f t="shared" si="93"/>
        <v>42</v>
      </c>
      <c r="U306" s="29" t="str">
        <f t="shared" si="97"/>
        <v>psychic</v>
      </c>
      <c r="V306" s="29" t="str">
        <f t="shared" si="98"/>
        <v>steel</v>
      </c>
      <c r="W306" s="9" t="s">
        <v>4</v>
      </c>
      <c r="X306" s="9" t="s">
        <v>33</v>
      </c>
      <c r="Y306" s="9"/>
      <c r="Z306" s="12"/>
      <c r="AA306" s="8" t="s">
        <v>914</v>
      </c>
      <c r="AB306" s="25" t="s">
        <v>922</v>
      </c>
      <c r="AC306" s="27" t="s">
        <v>917</v>
      </c>
      <c r="AD306" s="11">
        <v>0</v>
      </c>
      <c r="AE306" s="11">
        <v>0</v>
      </c>
      <c r="AF306" s="8" t="s">
        <v>902</v>
      </c>
      <c r="AH306" s="8">
        <v>1</v>
      </c>
      <c r="AI306" s="8">
        <v>1</v>
      </c>
    </row>
    <row r="307" spans="1:35" s="8" customFormat="1" x14ac:dyDescent="0.25">
      <c r="A307" s="29" t="s">
        <v>911</v>
      </c>
      <c r="B307" s="10" t="s">
        <v>909</v>
      </c>
      <c r="C307" s="47" t="s">
        <v>26</v>
      </c>
      <c r="D307" s="3" t="s">
        <v>42</v>
      </c>
      <c r="E307" s="9">
        <v>97</v>
      </c>
      <c r="F307" s="9">
        <v>113</v>
      </c>
      <c r="G307" s="9">
        <v>109</v>
      </c>
      <c r="H307" s="9">
        <v>157</v>
      </c>
      <c r="I307" s="9">
        <v>127</v>
      </c>
      <c r="J307" s="9">
        <v>77</v>
      </c>
      <c r="K307" s="29" t="s">
        <v>811</v>
      </c>
      <c r="L307" s="9"/>
      <c r="M307" s="10" t="s">
        <v>561</v>
      </c>
      <c r="N307" s="9">
        <f t="shared" si="55"/>
        <v>12.059999999999999</v>
      </c>
      <c r="O307" s="9">
        <f t="shared" si="56"/>
        <v>10.959999999999999</v>
      </c>
      <c r="P307" s="9">
        <v>0</v>
      </c>
      <c r="Q307" s="9">
        <v>19</v>
      </c>
      <c r="R307" s="12">
        <f t="shared" si="57"/>
        <v>12</v>
      </c>
      <c r="S307" s="12">
        <f t="shared" si="58"/>
        <v>30</v>
      </c>
      <c r="T307" s="12">
        <f t="shared" si="93"/>
        <v>42</v>
      </c>
      <c r="U307" s="29" t="str">
        <f t="shared" si="97"/>
        <v>psychic</v>
      </c>
      <c r="V307" s="29" t="str">
        <f t="shared" si="98"/>
        <v>ghost</v>
      </c>
      <c r="W307" s="9" t="s">
        <v>16</v>
      </c>
      <c r="X307" s="9" t="s">
        <v>33</v>
      </c>
      <c r="Y307" s="9"/>
      <c r="Z307" s="12"/>
      <c r="AA307" s="8" t="s">
        <v>915</v>
      </c>
      <c r="AB307" s="25" t="s">
        <v>923</v>
      </c>
      <c r="AC307" s="27" t="s">
        <v>918</v>
      </c>
      <c r="AD307" s="11">
        <v>0</v>
      </c>
      <c r="AE307" s="11">
        <v>0</v>
      </c>
      <c r="AF307" s="8" t="s">
        <v>902</v>
      </c>
      <c r="AH307" s="8">
        <v>1</v>
      </c>
      <c r="AI307" s="8">
        <v>1</v>
      </c>
    </row>
    <row r="308" spans="1:35" s="8" customFormat="1" x14ac:dyDescent="0.25">
      <c r="A308" s="29" t="s">
        <v>910</v>
      </c>
      <c r="B308" s="25" t="s">
        <v>909</v>
      </c>
      <c r="C308" s="47" t="s">
        <v>26</v>
      </c>
      <c r="D308" s="47" t="s">
        <v>67</v>
      </c>
      <c r="E308" s="29">
        <v>97</v>
      </c>
      <c r="F308" s="29">
        <v>167</v>
      </c>
      <c r="G308" s="29">
        <v>97</v>
      </c>
      <c r="H308" s="29">
        <v>167</v>
      </c>
      <c r="I308" s="29">
        <v>97</v>
      </c>
      <c r="J308" s="29">
        <v>129</v>
      </c>
      <c r="K308" s="29" t="s">
        <v>811</v>
      </c>
      <c r="L308" s="29"/>
      <c r="M308" s="25" t="s">
        <v>561</v>
      </c>
      <c r="N308" s="29">
        <f t="shared" si="55"/>
        <v>15.179999999999998</v>
      </c>
      <c r="O308" s="29">
        <f t="shared" si="56"/>
        <v>9.6999999999999993</v>
      </c>
      <c r="P308" s="29">
        <v>0</v>
      </c>
      <c r="Q308" s="29">
        <v>20</v>
      </c>
      <c r="R308" s="48">
        <f t="shared" ref="R308:R316" si="100">ROUND(N308,0)+P308</f>
        <v>15</v>
      </c>
      <c r="S308" s="48">
        <f t="shared" ref="S308:S316" si="101">ROUND(O308,0)+Q308</f>
        <v>30</v>
      </c>
      <c r="T308" s="12">
        <f t="shared" si="93"/>
        <v>45</v>
      </c>
      <c r="U308" s="29" t="str">
        <f t="shared" si="97"/>
        <v>psychic</v>
      </c>
      <c r="V308" s="29" t="s">
        <v>4</v>
      </c>
      <c r="W308" s="9" t="s">
        <v>16</v>
      </c>
      <c r="X308" s="9" t="s">
        <v>33</v>
      </c>
      <c r="Y308" s="29"/>
      <c r="Z308" s="48"/>
      <c r="AA308" s="26" t="s">
        <v>900</v>
      </c>
      <c r="AB308" s="25" t="s">
        <v>924</v>
      </c>
      <c r="AC308" s="27" t="s">
        <v>919</v>
      </c>
      <c r="AD308" s="27">
        <v>0</v>
      </c>
      <c r="AE308" s="11">
        <v>0</v>
      </c>
      <c r="AF308" s="8" t="s">
        <v>902</v>
      </c>
      <c r="AG308" s="26"/>
      <c r="AH308" s="26">
        <v>1</v>
      </c>
      <c r="AI308" s="8">
        <v>1</v>
      </c>
    </row>
    <row r="309" spans="1:35" x14ac:dyDescent="0.25">
      <c r="A309" s="29" t="s">
        <v>865</v>
      </c>
      <c r="B309" s="29" t="s">
        <v>145</v>
      </c>
      <c r="C309" s="47" t="s">
        <v>2</v>
      </c>
      <c r="D309" s="47" t="s">
        <v>13</v>
      </c>
      <c r="E309" s="29">
        <v>95</v>
      </c>
      <c r="F309" s="29">
        <v>109</v>
      </c>
      <c r="G309" s="29">
        <v>105</v>
      </c>
      <c r="H309" s="29">
        <v>75</v>
      </c>
      <c r="I309" s="29">
        <v>85</v>
      </c>
      <c r="J309" s="29">
        <v>56</v>
      </c>
      <c r="K309" s="29" t="s">
        <v>731</v>
      </c>
      <c r="L309" s="25"/>
      <c r="M309" s="25" t="s">
        <v>886</v>
      </c>
      <c r="N309" s="29">
        <f t="shared" si="55"/>
        <v>8.4400000000000013</v>
      </c>
      <c r="O309" s="29">
        <f t="shared" si="56"/>
        <v>9.5</v>
      </c>
      <c r="P309" s="29">
        <v>0</v>
      </c>
      <c r="Q309" s="29">
        <v>7</v>
      </c>
      <c r="R309" s="48">
        <f t="shared" si="100"/>
        <v>8</v>
      </c>
      <c r="S309" s="48">
        <f t="shared" si="101"/>
        <v>17</v>
      </c>
      <c r="T309" s="12">
        <f t="shared" si="93"/>
        <v>25</v>
      </c>
      <c r="U309" s="9" t="str">
        <f t="shared" si="97"/>
        <v>grass</v>
      </c>
      <c r="V309" s="9" t="str">
        <f>IF(D309 = 0, "", D309)</f>
        <v>ground</v>
      </c>
      <c r="W309" s="9" t="s">
        <v>9</v>
      </c>
      <c r="X309" s="9" t="s">
        <v>8</v>
      </c>
      <c r="Y309" s="29"/>
      <c r="Z309" s="48"/>
      <c r="AA309" s="26" t="str">
        <f t="shared" ref="AA309:AA316" si="102">B309</f>
        <v>Torterra</v>
      </c>
      <c r="AB309" s="25" t="s">
        <v>888</v>
      </c>
      <c r="AC309" s="26" t="s">
        <v>978</v>
      </c>
      <c r="AD309" s="27">
        <v>0</v>
      </c>
      <c r="AE309" s="11">
        <v>0</v>
      </c>
      <c r="AF309" s="26" t="s">
        <v>885</v>
      </c>
      <c r="AG309" s="26"/>
      <c r="AH309" s="26">
        <v>1</v>
      </c>
      <c r="AI309" s="8">
        <v>1</v>
      </c>
    </row>
    <row r="310" spans="1:35" x14ac:dyDescent="0.25">
      <c r="A310" s="9" t="s">
        <v>866</v>
      </c>
      <c r="B310" s="9" t="s">
        <v>148</v>
      </c>
      <c r="C310" s="3" t="s">
        <v>4</v>
      </c>
      <c r="D310" s="3" t="s">
        <v>22</v>
      </c>
      <c r="E310" s="9">
        <v>76</v>
      </c>
      <c r="F310" s="9">
        <v>104</v>
      </c>
      <c r="G310" s="9">
        <v>71</v>
      </c>
      <c r="H310" s="9">
        <v>104</v>
      </c>
      <c r="I310" s="9">
        <v>71</v>
      </c>
      <c r="J310" s="9">
        <v>108</v>
      </c>
      <c r="K310" s="9" t="s">
        <v>731</v>
      </c>
      <c r="L310" s="25"/>
      <c r="M310" s="25" t="s">
        <v>886</v>
      </c>
      <c r="N310" s="29">
        <f t="shared" si="55"/>
        <v>10.56</v>
      </c>
      <c r="O310" s="29">
        <f t="shared" si="56"/>
        <v>7.3</v>
      </c>
      <c r="P310" s="29">
        <v>0</v>
      </c>
      <c r="Q310" s="29">
        <v>7</v>
      </c>
      <c r="R310" s="48">
        <f t="shared" si="100"/>
        <v>11</v>
      </c>
      <c r="S310" s="48">
        <f t="shared" si="101"/>
        <v>14</v>
      </c>
      <c r="T310" s="12">
        <f t="shared" si="93"/>
        <v>25</v>
      </c>
      <c r="U310" s="9" t="str">
        <f t="shared" si="97"/>
        <v>fire</v>
      </c>
      <c r="V310" s="9" t="str">
        <f>IF(D310 = 0, "", D310)</f>
        <v>fighting</v>
      </c>
      <c r="W310" s="9" t="s">
        <v>33</v>
      </c>
      <c r="X310" s="9" t="s">
        <v>5</v>
      </c>
      <c r="AA310" s="8" t="str">
        <f t="shared" si="102"/>
        <v>Infernape</v>
      </c>
      <c r="AB310" s="25" t="s">
        <v>889</v>
      </c>
      <c r="AC310" t="s">
        <v>983</v>
      </c>
      <c r="AD310" s="27">
        <v>0</v>
      </c>
      <c r="AE310" s="11">
        <v>0</v>
      </c>
      <c r="AF310" s="26" t="s">
        <v>885</v>
      </c>
      <c r="AG310" s="8"/>
      <c r="AH310" s="8">
        <v>1</v>
      </c>
      <c r="AI310" s="8">
        <v>1</v>
      </c>
    </row>
    <row r="311" spans="1:35" x14ac:dyDescent="0.25">
      <c r="A311" s="9" t="s">
        <v>867</v>
      </c>
      <c r="B311" s="9" t="s">
        <v>151</v>
      </c>
      <c r="C311" s="3" t="s">
        <v>6</v>
      </c>
      <c r="D311" s="3" t="s">
        <v>39</v>
      </c>
      <c r="E311" s="9">
        <v>84</v>
      </c>
      <c r="F311" s="9">
        <v>86</v>
      </c>
      <c r="G311" s="9">
        <v>88</v>
      </c>
      <c r="H311" s="9">
        <v>111</v>
      </c>
      <c r="I311" s="9">
        <v>101</v>
      </c>
      <c r="J311" s="9">
        <v>60</v>
      </c>
      <c r="K311" s="9" t="s">
        <v>731</v>
      </c>
      <c r="L311" s="25"/>
      <c r="M311" s="25" t="s">
        <v>886</v>
      </c>
      <c r="N311" s="29">
        <f t="shared" si="55"/>
        <v>8.8099999999999987</v>
      </c>
      <c r="O311" s="29">
        <f t="shared" si="56"/>
        <v>9.0299999999999994</v>
      </c>
      <c r="P311" s="29">
        <v>0</v>
      </c>
      <c r="Q311" s="29">
        <v>7</v>
      </c>
      <c r="R311" s="48">
        <f t="shared" si="100"/>
        <v>9</v>
      </c>
      <c r="S311" s="48">
        <f t="shared" si="101"/>
        <v>16</v>
      </c>
      <c r="T311" s="12">
        <f t="shared" si="93"/>
        <v>25</v>
      </c>
      <c r="U311" s="9" t="str">
        <f t="shared" si="97"/>
        <v>water</v>
      </c>
      <c r="V311" s="9" t="s">
        <v>39</v>
      </c>
      <c r="W311" s="9" t="s">
        <v>5</v>
      </c>
      <c r="X311" s="9" t="s">
        <v>14</v>
      </c>
      <c r="AA311" s="8" t="str">
        <f t="shared" si="102"/>
        <v>Empoleon</v>
      </c>
      <c r="AB311" s="25" t="s">
        <v>890</v>
      </c>
      <c r="AC311" t="s">
        <v>979</v>
      </c>
      <c r="AD311" s="27">
        <v>0</v>
      </c>
      <c r="AE311" s="11">
        <v>0</v>
      </c>
      <c r="AF311" s="26" t="s">
        <v>885</v>
      </c>
      <c r="AG311" s="8"/>
      <c r="AH311" s="8">
        <v>1</v>
      </c>
      <c r="AI311" s="8">
        <v>1</v>
      </c>
    </row>
    <row r="312" spans="1:35" x14ac:dyDescent="0.25">
      <c r="A312" s="9" t="s">
        <v>868</v>
      </c>
      <c r="B312" s="9" t="s">
        <v>154</v>
      </c>
      <c r="C312" s="3" t="s">
        <v>8</v>
      </c>
      <c r="D312" s="3" t="s">
        <v>5</v>
      </c>
      <c r="E312" s="9">
        <v>85</v>
      </c>
      <c r="F312" s="9">
        <v>120</v>
      </c>
      <c r="G312" s="9">
        <v>70</v>
      </c>
      <c r="H312" s="9">
        <v>50</v>
      </c>
      <c r="I312" s="9">
        <v>60</v>
      </c>
      <c r="J312" s="9">
        <v>100</v>
      </c>
      <c r="K312" s="9" t="s">
        <v>731</v>
      </c>
      <c r="L312" s="25"/>
      <c r="M312" s="25" t="s">
        <v>886</v>
      </c>
      <c r="N312" s="29">
        <f t="shared" si="55"/>
        <v>10.5</v>
      </c>
      <c r="O312" s="29">
        <f t="shared" si="56"/>
        <v>7.3</v>
      </c>
      <c r="P312" s="29">
        <v>0</v>
      </c>
      <c r="Q312" s="29">
        <v>7</v>
      </c>
      <c r="R312" s="48">
        <f t="shared" si="100"/>
        <v>11</v>
      </c>
      <c r="S312" s="48">
        <f t="shared" si="101"/>
        <v>14</v>
      </c>
      <c r="T312" s="12">
        <f t="shared" si="93"/>
        <v>25</v>
      </c>
      <c r="U312" s="9" t="str">
        <f t="shared" si="97"/>
        <v>normal</v>
      </c>
      <c r="V312" s="9" t="str">
        <f>IF(D312 = 0, "", D312)</f>
        <v>flying</v>
      </c>
      <c r="W312" s="9" t="s">
        <v>22</v>
      </c>
      <c r="X312" s="9" t="s">
        <v>39</v>
      </c>
      <c r="AA312" s="8" t="str">
        <f t="shared" si="102"/>
        <v>Staraptor</v>
      </c>
      <c r="AB312" s="25" t="s">
        <v>891</v>
      </c>
      <c r="AC312" s="8" t="s">
        <v>977</v>
      </c>
      <c r="AD312" s="27">
        <v>0</v>
      </c>
      <c r="AE312" s="11">
        <v>0</v>
      </c>
      <c r="AF312" s="26" t="s">
        <v>885</v>
      </c>
      <c r="AG312" s="8"/>
      <c r="AH312" s="8">
        <v>1</v>
      </c>
      <c r="AI312" s="8">
        <v>1</v>
      </c>
    </row>
    <row r="313" spans="1:35" x14ac:dyDescent="0.25">
      <c r="A313" s="9" t="s">
        <v>869</v>
      </c>
      <c r="B313" s="9" t="s">
        <v>161</v>
      </c>
      <c r="C313" s="3" t="s">
        <v>11</v>
      </c>
      <c r="E313" s="9">
        <v>80</v>
      </c>
      <c r="F313" s="9">
        <v>120</v>
      </c>
      <c r="G313" s="9">
        <v>79</v>
      </c>
      <c r="H313" s="9">
        <v>95</v>
      </c>
      <c r="I313" s="9">
        <v>79</v>
      </c>
      <c r="J313" s="9">
        <v>70</v>
      </c>
      <c r="K313" s="9" t="s">
        <v>731</v>
      </c>
      <c r="L313" s="25"/>
      <c r="M313" s="25" t="s">
        <v>886</v>
      </c>
      <c r="N313" s="29">
        <f t="shared" si="55"/>
        <v>9.75</v>
      </c>
      <c r="O313" s="29">
        <f t="shared" si="56"/>
        <v>7.94</v>
      </c>
      <c r="P313" s="29">
        <v>0</v>
      </c>
      <c r="Q313" s="29">
        <v>7</v>
      </c>
      <c r="R313" s="48">
        <f t="shared" si="100"/>
        <v>10</v>
      </c>
      <c r="S313" s="48">
        <f t="shared" si="101"/>
        <v>15</v>
      </c>
      <c r="T313" s="12">
        <f t="shared" si="93"/>
        <v>25</v>
      </c>
      <c r="U313" s="9" t="str">
        <f t="shared" si="97"/>
        <v>electric</v>
      </c>
      <c r="V313" s="9" t="s">
        <v>9</v>
      </c>
      <c r="W313" s="9" t="s">
        <v>8</v>
      </c>
      <c r="X313" s="9" t="s">
        <v>22</v>
      </c>
      <c r="AA313" s="8" t="str">
        <f t="shared" si="102"/>
        <v>Luxray</v>
      </c>
      <c r="AB313" s="25" t="s">
        <v>892</v>
      </c>
      <c r="AC313" s="8" t="s">
        <v>981</v>
      </c>
      <c r="AD313" s="27">
        <v>0</v>
      </c>
      <c r="AE313" s="11">
        <v>0</v>
      </c>
      <c r="AF313" s="26" t="s">
        <v>885</v>
      </c>
      <c r="AG313" s="8"/>
      <c r="AH313" s="8">
        <v>1</v>
      </c>
      <c r="AI313" s="8">
        <v>1</v>
      </c>
    </row>
    <row r="314" spans="1:35" x14ac:dyDescent="0.25">
      <c r="A314" s="9" t="s">
        <v>870</v>
      </c>
      <c r="B314" s="10" t="s">
        <v>222</v>
      </c>
      <c r="C314" s="3" t="s">
        <v>16</v>
      </c>
      <c r="D314" s="3" t="s">
        <v>5</v>
      </c>
      <c r="E314" s="9">
        <v>85</v>
      </c>
      <c r="F314" s="9">
        <v>50</v>
      </c>
      <c r="G314" s="9">
        <v>95</v>
      </c>
      <c r="H314" s="9">
        <v>120</v>
      </c>
      <c r="I314" s="9">
        <v>115</v>
      </c>
      <c r="J314" s="9">
        <v>80</v>
      </c>
      <c r="K314" s="9" t="s">
        <v>731</v>
      </c>
      <c r="L314" s="25"/>
      <c r="M314" s="25" t="s">
        <v>886</v>
      </c>
      <c r="N314" s="29">
        <f t="shared" si="55"/>
        <v>9.6999999999999993</v>
      </c>
      <c r="O314" s="29">
        <f t="shared" si="56"/>
        <v>9.6999999999999993</v>
      </c>
      <c r="P314" s="29">
        <v>0</v>
      </c>
      <c r="Q314" s="29">
        <v>7</v>
      </c>
      <c r="R314" s="48">
        <f t="shared" si="100"/>
        <v>10</v>
      </c>
      <c r="S314" s="48">
        <f t="shared" si="101"/>
        <v>17</v>
      </c>
      <c r="T314" s="12">
        <f t="shared" si="93"/>
        <v>27</v>
      </c>
      <c r="U314" s="9" t="str">
        <f t="shared" si="97"/>
        <v>fairy</v>
      </c>
      <c r="V314" s="9" t="str">
        <f>IF(D314 = 0, "", D314)</f>
        <v>flying</v>
      </c>
      <c r="W314" s="9" t="s">
        <v>8</v>
      </c>
      <c r="X314" s="9" t="s">
        <v>22</v>
      </c>
      <c r="AA314" s="8" t="str">
        <f t="shared" si="102"/>
        <v>Togekiss</v>
      </c>
      <c r="AB314" s="25" t="s">
        <v>893</v>
      </c>
      <c r="AC314" s="8" t="s">
        <v>985</v>
      </c>
      <c r="AD314" s="27">
        <v>0</v>
      </c>
      <c r="AE314" s="11">
        <v>0</v>
      </c>
      <c r="AF314" s="26" t="s">
        <v>885</v>
      </c>
      <c r="AG314" s="8"/>
      <c r="AH314" s="8">
        <v>1</v>
      </c>
      <c r="AI314" s="8">
        <v>1</v>
      </c>
    </row>
    <row r="315" spans="1:35" x14ac:dyDescent="0.25">
      <c r="A315" s="9" t="s">
        <v>871</v>
      </c>
      <c r="B315" s="10" t="s">
        <v>227</v>
      </c>
      <c r="C315" s="3" t="s">
        <v>14</v>
      </c>
      <c r="D315" s="3" t="s">
        <v>13</v>
      </c>
      <c r="E315" s="9">
        <v>110</v>
      </c>
      <c r="F315" s="9">
        <v>130</v>
      </c>
      <c r="G315" s="9">
        <v>80</v>
      </c>
      <c r="H315" s="9">
        <v>70</v>
      </c>
      <c r="I315" s="9">
        <v>60</v>
      </c>
      <c r="J315" s="9">
        <v>80</v>
      </c>
      <c r="K315" s="9" t="s">
        <v>731</v>
      </c>
      <c r="L315" s="25"/>
      <c r="M315" s="25" t="s">
        <v>886</v>
      </c>
      <c r="N315" s="29">
        <f t="shared" si="55"/>
        <v>10.4</v>
      </c>
      <c r="O315" s="29">
        <f t="shared" si="56"/>
        <v>8.6</v>
      </c>
      <c r="P315" s="29">
        <v>0</v>
      </c>
      <c r="Q315" s="29">
        <v>7</v>
      </c>
      <c r="R315" s="48">
        <f t="shared" si="100"/>
        <v>10</v>
      </c>
      <c r="S315" s="48">
        <f t="shared" si="101"/>
        <v>16</v>
      </c>
      <c r="T315" s="12">
        <f t="shared" si="93"/>
        <v>26</v>
      </c>
      <c r="U315" s="9" t="str">
        <f t="shared" si="97"/>
        <v>ice</v>
      </c>
      <c r="V315" s="9" t="str">
        <f t="shared" ref="V315" si="103">IF(D315 = 0, "", D315)</f>
        <v>ground</v>
      </c>
      <c r="W315" s="9" t="s">
        <v>33</v>
      </c>
      <c r="X315" s="9" t="s">
        <v>22</v>
      </c>
      <c r="AA315" s="8" t="str">
        <f t="shared" si="102"/>
        <v>Mamoswine</v>
      </c>
      <c r="AB315" s="25" t="s">
        <v>894</v>
      </c>
      <c r="AC315" s="8" t="s">
        <v>980</v>
      </c>
      <c r="AD315" s="27">
        <v>0</v>
      </c>
      <c r="AE315" s="11">
        <v>0</v>
      </c>
      <c r="AF315" s="26" t="s">
        <v>885</v>
      </c>
      <c r="AG315" s="8"/>
      <c r="AH315" s="8">
        <v>1</v>
      </c>
      <c r="AI315" s="8">
        <v>1</v>
      </c>
    </row>
    <row r="316" spans="1:35" ht="15.75" thickBot="1" x14ac:dyDescent="0.3">
      <c r="A316" s="14" t="s">
        <v>872</v>
      </c>
      <c r="B316" s="15" t="s">
        <v>230</v>
      </c>
      <c r="C316" s="16" t="s">
        <v>42</v>
      </c>
      <c r="D316" s="16"/>
      <c r="E316" s="14">
        <v>45</v>
      </c>
      <c r="F316" s="14">
        <v>100</v>
      </c>
      <c r="G316" s="14">
        <v>135</v>
      </c>
      <c r="H316" s="14">
        <v>65</v>
      </c>
      <c r="I316" s="14">
        <v>135</v>
      </c>
      <c r="J316" s="14">
        <v>45</v>
      </c>
      <c r="K316" s="14" t="s">
        <v>731</v>
      </c>
      <c r="L316" s="15"/>
      <c r="M316" s="15" t="s">
        <v>886</v>
      </c>
      <c r="N316" s="14">
        <f t="shared" si="55"/>
        <v>7.45</v>
      </c>
      <c r="O316" s="14">
        <f t="shared" si="56"/>
        <v>9.9</v>
      </c>
      <c r="P316" s="14">
        <v>0</v>
      </c>
      <c r="Q316" s="14">
        <v>7</v>
      </c>
      <c r="R316" s="17">
        <f t="shared" si="100"/>
        <v>7</v>
      </c>
      <c r="S316" s="17">
        <f t="shared" si="101"/>
        <v>17</v>
      </c>
      <c r="T316" s="17">
        <f t="shared" si="93"/>
        <v>24</v>
      </c>
      <c r="U316" s="14" t="str">
        <f t="shared" si="97"/>
        <v>ghost</v>
      </c>
      <c r="V316" s="14" t="s">
        <v>14</v>
      </c>
      <c r="W316" s="14" t="s">
        <v>13</v>
      </c>
      <c r="X316" s="14" t="s">
        <v>22</v>
      </c>
      <c r="Y316" s="14"/>
      <c r="Z316" s="17"/>
      <c r="AA316" s="18" t="str">
        <f t="shared" si="102"/>
        <v>Dusknoir</v>
      </c>
      <c r="AB316" s="15" t="s">
        <v>895</v>
      </c>
      <c r="AC316" s="18" t="s">
        <v>982</v>
      </c>
      <c r="AD316" s="19">
        <v>0</v>
      </c>
      <c r="AE316" s="19">
        <v>0</v>
      </c>
      <c r="AF316" s="18" t="s">
        <v>885</v>
      </c>
      <c r="AG316" s="18"/>
      <c r="AH316" s="18">
        <v>1</v>
      </c>
      <c r="AI316" s="18">
        <v>1</v>
      </c>
    </row>
    <row r="317" spans="1:35" x14ac:dyDescent="0.25">
      <c r="A317" s="10">
        <v>41</v>
      </c>
      <c r="B317" s="10" t="s">
        <v>20</v>
      </c>
      <c r="C317" s="13" t="s">
        <v>3</v>
      </c>
      <c r="D317" s="13" t="s">
        <v>5</v>
      </c>
      <c r="E317" s="11">
        <v>40</v>
      </c>
      <c r="F317" s="11">
        <v>45</v>
      </c>
      <c r="G317" s="11">
        <v>35</v>
      </c>
      <c r="H317" s="11">
        <v>30</v>
      </c>
      <c r="I317" s="11">
        <v>40</v>
      </c>
      <c r="J317" s="11">
        <v>55</v>
      </c>
      <c r="K317" s="11" t="s">
        <v>254</v>
      </c>
      <c r="M317" s="2" t="s">
        <v>561</v>
      </c>
      <c r="N317" s="9">
        <f t="shared" si="55"/>
        <v>4.75</v>
      </c>
      <c r="O317" s="9">
        <f t="shared" si="56"/>
        <v>3.85</v>
      </c>
      <c r="P317" s="9">
        <v>0</v>
      </c>
      <c r="Q317" s="9">
        <v>2</v>
      </c>
      <c r="R317" s="12">
        <f t="shared" si="57"/>
        <v>5</v>
      </c>
      <c r="S317" s="12">
        <f t="shared" si="58"/>
        <v>6</v>
      </c>
      <c r="T317" s="12">
        <f t="shared" si="35"/>
        <v>11</v>
      </c>
      <c r="U317" s="1" t="str">
        <f>VLOOKUP(AC317,moves!A:B,2,FALSE)</f>
        <v>poison</v>
      </c>
      <c r="Z317" s="12" t="str">
        <f t="shared" si="54"/>
        <v/>
      </c>
      <c r="AA317" t="str">
        <f t="shared" si="38"/>
        <v>Zubat</v>
      </c>
      <c r="AB317" s="1" t="s">
        <v>563</v>
      </c>
      <c r="AC317" s="8" t="str">
        <f>VLOOKUP(AA317,$AA$2:$AC$308,3,FALSE)</f>
        <v>Poison Fang</v>
      </c>
      <c r="AD317" s="6">
        <v>0</v>
      </c>
      <c r="AE317" s="6">
        <v>0</v>
      </c>
      <c r="AF317" t="s">
        <v>570</v>
      </c>
      <c r="AG317" t="s">
        <v>469</v>
      </c>
      <c r="AH317">
        <v>1</v>
      </c>
      <c r="AI317" s="8">
        <v>1</v>
      </c>
    </row>
    <row r="318" spans="1:35" x14ac:dyDescent="0.25">
      <c r="A318" s="10">
        <v>431</v>
      </c>
      <c r="B318" s="10" t="s">
        <v>185</v>
      </c>
      <c r="C318" s="13" t="s">
        <v>8</v>
      </c>
      <c r="D318" s="13"/>
      <c r="E318" s="10">
        <v>49</v>
      </c>
      <c r="F318" s="10">
        <v>55</v>
      </c>
      <c r="G318" s="10">
        <v>42</v>
      </c>
      <c r="H318" s="10">
        <v>42</v>
      </c>
      <c r="I318" s="10">
        <v>37</v>
      </c>
      <c r="J318" s="10">
        <v>85</v>
      </c>
      <c r="K318" s="10" t="s">
        <v>358</v>
      </c>
      <c r="M318" s="2" t="s">
        <v>561</v>
      </c>
      <c r="N318" s="9">
        <f t="shared" si="55"/>
        <v>6.57</v>
      </c>
      <c r="O318" s="9">
        <f t="shared" si="56"/>
        <v>4.33</v>
      </c>
      <c r="P318" s="9">
        <v>0</v>
      </c>
      <c r="Q318" s="9">
        <v>2</v>
      </c>
      <c r="R318" s="12">
        <f t="shared" si="57"/>
        <v>7</v>
      </c>
      <c r="S318" s="12">
        <f t="shared" si="58"/>
        <v>6</v>
      </c>
      <c r="T318" s="12">
        <f t="shared" si="35"/>
        <v>13</v>
      </c>
      <c r="U318" s="1" t="str">
        <f>VLOOKUP(AC318,moves!A:B,2,FALSE)</f>
        <v>fairy</v>
      </c>
      <c r="Z318" s="12" t="str">
        <f t="shared" si="54"/>
        <v/>
      </c>
      <c r="AA318" t="str">
        <f t="shared" si="38"/>
        <v>Glameow</v>
      </c>
      <c r="AB318" s="1" t="s">
        <v>563</v>
      </c>
      <c r="AC318" s="8" t="str">
        <f t="shared" ref="AC318:AC343" si="104">VLOOKUP(AA318,$AA$2:$AC$308,3,FALSE)</f>
        <v>Play Rough</v>
      </c>
      <c r="AD318" s="6">
        <v>0</v>
      </c>
      <c r="AE318" s="6">
        <v>0</v>
      </c>
      <c r="AF318" t="s">
        <v>570</v>
      </c>
      <c r="AG318" t="s">
        <v>469</v>
      </c>
      <c r="AH318">
        <v>1</v>
      </c>
      <c r="AI318" s="8">
        <v>1</v>
      </c>
    </row>
    <row r="319" spans="1:35" x14ac:dyDescent="0.25">
      <c r="A319" s="10">
        <v>453</v>
      </c>
      <c r="B319" s="10" t="s">
        <v>207</v>
      </c>
      <c r="C319" s="13" t="s">
        <v>3</v>
      </c>
      <c r="D319" s="13" t="s">
        <v>22</v>
      </c>
      <c r="E319" s="10">
        <v>48</v>
      </c>
      <c r="F319" s="10">
        <v>61</v>
      </c>
      <c r="G319" s="10">
        <v>40</v>
      </c>
      <c r="H319" s="10">
        <v>61</v>
      </c>
      <c r="I319" s="10">
        <v>40</v>
      </c>
      <c r="J319" s="10">
        <v>50</v>
      </c>
      <c r="K319" s="10" t="s">
        <v>385</v>
      </c>
      <c r="M319" s="2" t="s">
        <v>561</v>
      </c>
      <c r="N319" s="9">
        <f t="shared" si="55"/>
        <v>5.66</v>
      </c>
      <c r="O319" s="9">
        <f t="shared" si="56"/>
        <v>4.32</v>
      </c>
      <c r="P319" s="9">
        <v>0</v>
      </c>
      <c r="Q319" s="9">
        <v>2</v>
      </c>
      <c r="R319" s="12">
        <f t="shared" si="57"/>
        <v>6</v>
      </c>
      <c r="S319" s="12">
        <f t="shared" si="58"/>
        <v>6</v>
      </c>
      <c r="T319" s="12">
        <f t="shared" ref="T319:T344" si="105">SUM(ROUND(R319,0),ROUND(S319,0))</f>
        <v>12</v>
      </c>
      <c r="U319" s="1" t="str">
        <f>VLOOKUP(AC319,moves!A:B,2,FALSE)</f>
        <v>fighting</v>
      </c>
      <c r="Z319" s="12" t="str">
        <f t="shared" si="54"/>
        <v/>
      </c>
      <c r="AA319" t="str">
        <f t="shared" si="38"/>
        <v>Croagunk</v>
      </c>
      <c r="AB319" s="1" t="s">
        <v>563</v>
      </c>
      <c r="AC319" s="8" t="str">
        <f t="shared" si="104"/>
        <v>Revenge</v>
      </c>
      <c r="AD319" s="6">
        <v>0</v>
      </c>
      <c r="AE319" s="6">
        <v>0</v>
      </c>
      <c r="AF319" t="s">
        <v>570</v>
      </c>
      <c r="AG319" t="s">
        <v>470</v>
      </c>
      <c r="AH319">
        <v>1</v>
      </c>
      <c r="AI319" s="8">
        <v>1</v>
      </c>
    </row>
    <row r="320" spans="1:35" x14ac:dyDescent="0.25">
      <c r="A320" s="10">
        <v>436</v>
      </c>
      <c r="B320" s="10" t="s">
        <v>190</v>
      </c>
      <c r="C320" s="13" t="s">
        <v>26</v>
      </c>
      <c r="D320" s="13" t="s">
        <v>39</v>
      </c>
      <c r="E320" s="10">
        <v>57</v>
      </c>
      <c r="F320" s="10">
        <v>24</v>
      </c>
      <c r="G320" s="10">
        <v>86</v>
      </c>
      <c r="H320" s="10">
        <v>24</v>
      </c>
      <c r="I320" s="10">
        <v>86</v>
      </c>
      <c r="J320" s="10">
        <v>23</v>
      </c>
      <c r="K320" s="10" t="s">
        <v>363</v>
      </c>
      <c r="M320" s="2" t="s">
        <v>561</v>
      </c>
      <c r="N320" s="9">
        <f t="shared" si="55"/>
        <v>2.3600000000000003</v>
      </c>
      <c r="O320" s="9">
        <f t="shared" si="56"/>
        <v>7.44</v>
      </c>
      <c r="P320" s="9">
        <v>0</v>
      </c>
      <c r="Q320" s="9">
        <v>2</v>
      </c>
      <c r="R320" s="12">
        <f t="shared" si="57"/>
        <v>2</v>
      </c>
      <c r="S320" s="12">
        <f t="shared" si="58"/>
        <v>9</v>
      </c>
      <c r="T320" s="12">
        <f t="shared" si="105"/>
        <v>11</v>
      </c>
      <c r="U320" s="1" t="str">
        <f>VLOOKUP(AC320,moves!A:B,2,FALSE)</f>
        <v>psychic</v>
      </c>
      <c r="Z320" s="12" t="str">
        <f t="shared" si="54"/>
        <v/>
      </c>
      <c r="AA320" t="str">
        <f t="shared" si="38"/>
        <v>Bronzor</v>
      </c>
      <c r="AB320" s="1" t="s">
        <v>563</v>
      </c>
      <c r="AC320" s="8" t="str">
        <f t="shared" si="104"/>
        <v>Confusion</v>
      </c>
      <c r="AD320" s="6">
        <v>0</v>
      </c>
      <c r="AE320" s="6">
        <v>0</v>
      </c>
      <c r="AF320" t="s">
        <v>570</v>
      </c>
      <c r="AG320" t="s">
        <v>470</v>
      </c>
      <c r="AH320">
        <v>1</v>
      </c>
      <c r="AI320" s="8">
        <v>1</v>
      </c>
    </row>
    <row r="321" spans="1:35" x14ac:dyDescent="0.25">
      <c r="A321" s="10">
        <v>434</v>
      </c>
      <c r="B321" s="10" t="s">
        <v>188</v>
      </c>
      <c r="C321" s="13" t="s">
        <v>3</v>
      </c>
      <c r="D321" s="13" t="s">
        <v>9</v>
      </c>
      <c r="E321" s="10">
        <v>63</v>
      </c>
      <c r="F321" s="10">
        <v>63</v>
      </c>
      <c r="G321" s="10">
        <v>47</v>
      </c>
      <c r="H321" s="10">
        <v>41</v>
      </c>
      <c r="I321" s="10">
        <v>41</v>
      </c>
      <c r="J321" s="10">
        <v>74</v>
      </c>
      <c r="K321" s="10" t="s">
        <v>362</v>
      </c>
      <c r="M321" s="2" t="s">
        <v>561</v>
      </c>
      <c r="N321" s="9">
        <f t="shared" si="55"/>
        <v>6.5200000000000005</v>
      </c>
      <c r="O321" s="9">
        <f t="shared" si="56"/>
        <v>5.16</v>
      </c>
      <c r="P321" s="9">
        <v>0</v>
      </c>
      <c r="Q321" s="9">
        <v>2</v>
      </c>
      <c r="R321" s="12">
        <f t="shared" si="57"/>
        <v>7</v>
      </c>
      <c r="S321" s="12">
        <f t="shared" si="58"/>
        <v>7</v>
      </c>
      <c r="T321" s="12">
        <f t="shared" si="105"/>
        <v>14</v>
      </c>
      <c r="U321" s="1" t="str">
        <f>VLOOKUP(AC321,moves!A:B,2,FALSE)</f>
        <v>dark</v>
      </c>
      <c r="Z321" s="12" t="str">
        <f t="shared" si="54"/>
        <v/>
      </c>
      <c r="AA321" t="s">
        <v>188</v>
      </c>
      <c r="AB321" s="1" t="s">
        <v>563</v>
      </c>
      <c r="AC321" s="8" t="str">
        <f t="shared" si="104"/>
        <v>Bite</v>
      </c>
      <c r="AD321" s="6">
        <v>0</v>
      </c>
      <c r="AE321" s="6">
        <v>0</v>
      </c>
      <c r="AF321" t="s">
        <v>570</v>
      </c>
      <c r="AG321" t="s">
        <v>469</v>
      </c>
      <c r="AH321">
        <v>1</v>
      </c>
      <c r="AI321" s="8">
        <v>1</v>
      </c>
    </row>
    <row r="322" spans="1:35" x14ac:dyDescent="0.25">
      <c r="A322" s="10">
        <v>198</v>
      </c>
      <c r="B322" s="10" t="s">
        <v>84</v>
      </c>
      <c r="C322" s="13" t="s">
        <v>9</v>
      </c>
      <c r="D322" s="13" t="s">
        <v>5</v>
      </c>
      <c r="E322" s="10">
        <v>60</v>
      </c>
      <c r="F322" s="10">
        <v>85</v>
      </c>
      <c r="G322" s="10">
        <v>42</v>
      </c>
      <c r="H322" s="10">
        <v>85</v>
      </c>
      <c r="I322" s="10">
        <v>42</v>
      </c>
      <c r="J322" s="10">
        <v>91</v>
      </c>
      <c r="K322" s="10" t="s">
        <v>356</v>
      </c>
      <c r="M322" s="2" t="s">
        <v>561</v>
      </c>
      <c r="N322" s="9">
        <f t="shared" si="55"/>
        <v>8.74</v>
      </c>
      <c r="O322" s="9">
        <f t="shared" si="56"/>
        <v>4.92</v>
      </c>
      <c r="P322" s="9">
        <v>0</v>
      </c>
      <c r="Q322" s="9">
        <v>2</v>
      </c>
      <c r="R322" s="12">
        <f t="shared" si="57"/>
        <v>9</v>
      </c>
      <c r="S322" s="12">
        <f t="shared" si="58"/>
        <v>7</v>
      </c>
      <c r="T322" s="12">
        <f t="shared" si="105"/>
        <v>16</v>
      </c>
      <c r="U322" s="1" t="str">
        <f>VLOOKUP(AC322,moves!A:B,2,FALSE)</f>
        <v>flying</v>
      </c>
      <c r="Z322" s="12" t="str">
        <f t="shared" si="54"/>
        <v/>
      </c>
      <c r="AA322" t="str">
        <f t="shared" ref="AA322:AA340" si="106">B322</f>
        <v>Murkrow</v>
      </c>
      <c r="AB322" s="1" t="s">
        <v>563</v>
      </c>
      <c r="AC322" s="8" t="str">
        <f t="shared" si="104"/>
        <v>Wing Attack</v>
      </c>
      <c r="AD322" s="6">
        <v>0</v>
      </c>
      <c r="AE322" s="6">
        <v>0</v>
      </c>
      <c r="AF322" t="s">
        <v>570</v>
      </c>
      <c r="AG322" t="s">
        <v>469</v>
      </c>
      <c r="AH322">
        <v>1</v>
      </c>
      <c r="AI322" s="8">
        <v>1</v>
      </c>
    </row>
    <row r="323" spans="1:35" x14ac:dyDescent="0.25">
      <c r="A323" s="10">
        <v>451</v>
      </c>
      <c r="B323" s="10" t="s">
        <v>205</v>
      </c>
      <c r="C323" s="13" t="s">
        <v>3</v>
      </c>
      <c r="D323" s="13" t="s">
        <v>7</v>
      </c>
      <c r="E323" s="10">
        <v>40</v>
      </c>
      <c r="F323" s="10">
        <v>50</v>
      </c>
      <c r="G323" s="10">
        <v>90</v>
      </c>
      <c r="H323" s="10">
        <v>30</v>
      </c>
      <c r="I323" s="10">
        <v>55</v>
      </c>
      <c r="J323" s="10">
        <v>65</v>
      </c>
      <c r="K323" s="10" t="s">
        <v>383</v>
      </c>
      <c r="M323" s="2" t="s">
        <v>561</v>
      </c>
      <c r="N323" s="9">
        <f t="shared" si="55"/>
        <v>5.4</v>
      </c>
      <c r="O323" s="9">
        <f t="shared" si="56"/>
        <v>5.95</v>
      </c>
      <c r="P323" s="9">
        <v>0</v>
      </c>
      <c r="Q323" s="9">
        <v>2</v>
      </c>
      <c r="R323" s="12">
        <f t="shared" si="57"/>
        <v>5</v>
      </c>
      <c r="S323" s="12">
        <f t="shared" si="58"/>
        <v>8</v>
      </c>
      <c r="T323" s="12">
        <f t="shared" si="105"/>
        <v>13</v>
      </c>
      <c r="U323" s="1" t="str">
        <f>VLOOKUP(AC323,moves!A:B,2,FALSE)</f>
        <v>bug</v>
      </c>
      <c r="Z323" s="12" t="str">
        <f t="shared" si="54"/>
        <v/>
      </c>
      <c r="AA323" t="str">
        <f t="shared" si="106"/>
        <v>Skorupi</v>
      </c>
      <c r="AB323" s="1" t="s">
        <v>563</v>
      </c>
      <c r="AC323" s="8" t="str">
        <f t="shared" si="104"/>
        <v>Bug Bite</v>
      </c>
      <c r="AD323" s="6">
        <v>0</v>
      </c>
      <c r="AE323" s="6">
        <v>0</v>
      </c>
      <c r="AF323" t="s">
        <v>570</v>
      </c>
      <c r="AG323" t="s">
        <v>470</v>
      </c>
      <c r="AH323">
        <v>1</v>
      </c>
      <c r="AI323" s="8">
        <v>1</v>
      </c>
    </row>
    <row r="324" spans="1:35" ht="15.75" thickBot="1" x14ac:dyDescent="0.3">
      <c r="A324" s="15">
        <v>228</v>
      </c>
      <c r="B324" s="15" t="s">
        <v>99</v>
      </c>
      <c r="C324" s="20" t="s">
        <v>9</v>
      </c>
      <c r="D324" s="20" t="s">
        <v>4</v>
      </c>
      <c r="E324" s="15">
        <v>45</v>
      </c>
      <c r="F324" s="15">
        <v>60</v>
      </c>
      <c r="G324" s="15">
        <v>30</v>
      </c>
      <c r="H324" s="15">
        <v>80</v>
      </c>
      <c r="I324" s="15">
        <v>50</v>
      </c>
      <c r="J324" s="15">
        <v>65</v>
      </c>
      <c r="K324" s="15" t="s">
        <v>430</v>
      </c>
      <c r="L324" s="14"/>
      <c r="M324" s="15" t="s">
        <v>561</v>
      </c>
      <c r="N324" s="14">
        <f t="shared" si="55"/>
        <v>7.2</v>
      </c>
      <c r="O324" s="14">
        <f t="shared" si="56"/>
        <v>4.2</v>
      </c>
      <c r="P324" s="14">
        <v>0</v>
      </c>
      <c r="Q324" s="14">
        <v>2</v>
      </c>
      <c r="R324" s="17">
        <f t="shared" si="57"/>
        <v>7</v>
      </c>
      <c r="S324" s="17">
        <f t="shared" si="58"/>
        <v>6</v>
      </c>
      <c r="T324" s="17">
        <f t="shared" si="105"/>
        <v>13</v>
      </c>
      <c r="U324" s="14" t="str">
        <f>VLOOKUP(AC324,moves!A:B,2,FALSE)</f>
        <v>dark</v>
      </c>
      <c r="V324" s="14"/>
      <c r="W324" s="14"/>
      <c r="X324" s="14"/>
      <c r="Y324" s="14"/>
      <c r="Z324" s="17" t="str">
        <f t="shared" si="54"/>
        <v/>
      </c>
      <c r="AA324" s="18" t="str">
        <f t="shared" si="106"/>
        <v>Houndour</v>
      </c>
      <c r="AB324" s="14" t="s">
        <v>563</v>
      </c>
      <c r="AC324" s="18" t="str">
        <f t="shared" si="104"/>
        <v>Bite</v>
      </c>
      <c r="AD324" s="19">
        <v>0</v>
      </c>
      <c r="AE324" s="19">
        <v>0</v>
      </c>
      <c r="AF324" s="18" t="s">
        <v>570</v>
      </c>
      <c r="AG324" s="18" t="s">
        <v>470</v>
      </c>
      <c r="AH324" s="18">
        <v>1</v>
      </c>
      <c r="AI324" s="18">
        <v>1</v>
      </c>
    </row>
    <row r="325" spans="1:35" x14ac:dyDescent="0.25">
      <c r="A325" s="10">
        <v>42</v>
      </c>
      <c r="B325" s="11" t="s">
        <v>21</v>
      </c>
      <c r="C325" s="11" t="s">
        <v>3</v>
      </c>
      <c r="D325" s="11" t="s">
        <v>5</v>
      </c>
      <c r="E325" s="11">
        <v>75</v>
      </c>
      <c r="F325" s="11">
        <v>80</v>
      </c>
      <c r="G325" s="11">
        <v>70</v>
      </c>
      <c r="H325" s="11">
        <v>65</v>
      </c>
      <c r="I325" s="11">
        <v>75</v>
      </c>
      <c r="J325" s="11">
        <v>90</v>
      </c>
      <c r="K325" s="11" t="s">
        <v>254</v>
      </c>
      <c r="M325" s="2" t="s">
        <v>561</v>
      </c>
      <c r="N325" s="9">
        <f t="shared" si="55"/>
        <v>8.25</v>
      </c>
      <c r="O325" s="9">
        <f t="shared" si="56"/>
        <v>7.35</v>
      </c>
      <c r="P325" s="9">
        <v>0</v>
      </c>
      <c r="Q325" s="9">
        <v>2</v>
      </c>
      <c r="R325" s="12">
        <f t="shared" si="57"/>
        <v>8</v>
      </c>
      <c r="S325" s="12">
        <f t="shared" si="58"/>
        <v>9</v>
      </c>
      <c r="T325" s="12">
        <f t="shared" si="105"/>
        <v>17</v>
      </c>
      <c r="U325" s="1" t="str">
        <f>VLOOKUP(AC325,moves!A:B,2,FALSE)</f>
        <v>flying</v>
      </c>
      <c r="Z325" s="12" t="str">
        <f t="shared" si="54"/>
        <v/>
      </c>
      <c r="AA325" t="str">
        <f t="shared" si="106"/>
        <v>Golbat</v>
      </c>
      <c r="AB325" s="1" t="s">
        <v>564</v>
      </c>
      <c r="AC325" s="8" t="str">
        <f t="shared" si="104"/>
        <v>Air Slash</v>
      </c>
      <c r="AD325" s="6">
        <v>0</v>
      </c>
      <c r="AE325" s="6">
        <v>0</v>
      </c>
      <c r="AF325" t="s">
        <v>571</v>
      </c>
      <c r="AG325" t="s">
        <v>476</v>
      </c>
      <c r="AH325" s="6">
        <v>1</v>
      </c>
      <c r="AI325" s="8">
        <v>1</v>
      </c>
    </row>
    <row r="326" spans="1:35" x14ac:dyDescent="0.25">
      <c r="A326" s="10">
        <v>465</v>
      </c>
      <c r="B326" s="10" t="s">
        <v>219</v>
      </c>
      <c r="C326" s="13" t="s">
        <v>2</v>
      </c>
      <c r="D326" s="13"/>
      <c r="E326" s="10">
        <v>100</v>
      </c>
      <c r="F326" s="10">
        <v>100</v>
      </c>
      <c r="G326" s="10">
        <v>125</v>
      </c>
      <c r="H326" s="10">
        <v>110</v>
      </c>
      <c r="I326" s="10">
        <v>50</v>
      </c>
      <c r="J326" s="10">
        <v>50</v>
      </c>
      <c r="K326" s="10" t="s">
        <v>397</v>
      </c>
      <c r="M326" s="2" t="s">
        <v>561</v>
      </c>
      <c r="N326" s="9">
        <f t="shared" si="55"/>
        <v>8.5</v>
      </c>
      <c r="O326" s="9">
        <f t="shared" si="56"/>
        <v>9.25</v>
      </c>
      <c r="P326" s="9">
        <v>0</v>
      </c>
      <c r="Q326" s="9">
        <v>2</v>
      </c>
      <c r="R326" s="12">
        <f t="shared" si="57"/>
        <v>9</v>
      </c>
      <c r="S326" s="12">
        <f t="shared" si="58"/>
        <v>11</v>
      </c>
      <c r="T326" s="12">
        <f t="shared" si="105"/>
        <v>20</v>
      </c>
      <c r="U326" s="1" t="str">
        <f>VLOOKUP(AC326,moves!A:B,2,FALSE)</f>
        <v>grass</v>
      </c>
      <c r="Z326" s="12" t="str">
        <f t="shared" si="54"/>
        <v/>
      </c>
      <c r="AA326" t="str">
        <f t="shared" si="106"/>
        <v>Tangrowth</v>
      </c>
      <c r="AB326" s="1" t="s">
        <v>564</v>
      </c>
      <c r="AC326" s="8" t="str">
        <f t="shared" si="104"/>
        <v>Giga Drain</v>
      </c>
      <c r="AD326" s="6">
        <v>0</v>
      </c>
      <c r="AE326" s="6">
        <v>0</v>
      </c>
      <c r="AF326" t="s">
        <v>571</v>
      </c>
      <c r="AG326" t="s">
        <v>476</v>
      </c>
      <c r="AH326" s="6">
        <v>1</v>
      </c>
      <c r="AI326" s="8">
        <v>1</v>
      </c>
    </row>
    <row r="327" spans="1:35" x14ac:dyDescent="0.25">
      <c r="A327" s="10">
        <v>435</v>
      </c>
      <c r="B327" s="10" t="s">
        <v>189</v>
      </c>
      <c r="C327" s="13" t="s">
        <v>3</v>
      </c>
      <c r="D327" s="13" t="s">
        <v>9</v>
      </c>
      <c r="E327" s="10">
        <v>103</v>
      </c>
      <c r="F327" s="10">
        <v>93</v>
      </c>
      <c r="G327" s="10">
        <v>67</v>
      </c>
      <c r="H327" s="10">
        <v>71</v>
      </c>
      <c r="I327" s="10">
        <v>61</v>
      </c>
      <c r="J327" s="10">
        <v>84</v>
      </c>
      <c r="K327" s="10" t="s">
        <v>362</v>
      </c>
      <c r="M327" s="2" t="s">
        <v>561</v>
      </c>
      <c r="N327" s="9">
        <f t="shared" si="55"/>
        <v>8.7199999999999989</v>
      </c>
      <c r="O327" s="9">
        <f t="shared" si="56"/>
        <v>7.9599999999999991</v>
      </c>
      <c r="P327" s="9">
        <v>0</v>
      </c>
      <c r="Q327" s="9">
        <v>2</v>
      </c>
      <c r="R327" s="12">
        <f t="shared" si="57"/>
        <v>9</v>
      </c>
      <c r="S327" s="12">
        <f t="shared" si="58"/>
        <v>10</v>
      </c>
      <c r="T327" s="12">
        <f t="shared" si="105"/>
        <v>19</v>
      </c>
      <c r="U327" s="1" t="str">
        <f>VLOOKUP(AC327,moves!A:B,2,FALSE)</f>
        <v>poison</v>
      </c>
      <c r="Z327" s="12" t="str">
        <f t="shared" si="54"/>
        <v/>
      </c>
      <c r="AA327" t="str">
        <f t="shared" si="106"/>
        <v>Skuntank</v>
      </c>
      <c r="AB327" s="1" t="s">
        <v>564</v>
      </c>
      <c r="AC327" s="8" t="str">
        <f t="shared" si="104"/>
        <v>Belch</v>
      </c>
      <c r="AD327" s="6">
        <v>0</v>
      </c>
      <c r="AE327" s="6">
        <v>0</v>
      </c>
      <c r="AF327" t="s">
        <v>571</v>
      </c>
      <c r="AG327" t="s">
        <v>476</v>
      </c>
      <c r="AH327">
        <v>1</v>
      </c>
      <c r="AI327" s="8">
        <v>1</v>
      </c>
    </row>
    <row r="328" spans="1:35" ht="15.75" thickBot="1" x14ac:dyDescent="0.3">
      <c r="A328" s="15" t="s">
        <v>876</v>
      </c>
      <c r="B328" s="15" t="s">
        <v>233</v>
      </c>
      <c r="C328" s="20" t="s">
        <v>26</v>
      </c>
      <c r="D328" s="20" t="s">
        <v>14</v>
      </c>
      <c r="E328" s="15">
        <v>75</v>
      </c>
      <c r="F328" s="15">
        <v>75</v>
      </c>
      <c r="G328" s="15">
        <v>130</v>
      </c>
      <c r="H328" s="15">
        <v>75</v>
      </c>
      <c r="I328" s="15">
        <v>130</v>
      </c>
      <c r="J328" s="15">
        <v>95</v>
      </c>
      <c r="K328" s="15" t="s">
        <v>617</v>
      </c>
      <c r="L328" s="14"/>
      <c r="M328" s="15" t="s">
        <v>561</v>
      </c>
      <c r="N328" s="14">
        <f t="shared" si="55"/>
        <v>8.3000000000000007</v>
      </c>
      <c r="O328" s="14">
        <f t="shared" si="56"/>
        <v>10.8</v>
      </c>
      <c r="P328" s="14">
        <v>0</v>
      </c>
      <c r="Q328" s="14">
        <v>0</v>
      </c>
      <c r="R328" s="17">
        <f t="shared" si="57"/>
        <v>8</v>
      </c>
      <c r="S328" s="17">
        <f t="shared" si="58"/>
        <v>11</v>
      </c>
      <c r="T328" s="17">
        <f t="shared" si="105"/>
        <v>19</v>
      </c>
      <c r="U328" s="14" t="str">
        <f>VLOOKUP(AC328,moves!A:B,2,FALSE)</f>
        <v>ice</v>
      </c>
      <c r="V328" s="15"/>
      <c r="W328" s="15"/>
      <c r="X328" s="15"/>
      <c r="Y328" s="14"/>
      <c r="Z328" s="17" t="str">
        <f t="shared" si="54"/>
        <v/>
      </c>
      <c r="AA328" s="18" t="str">
        <f t="shared" si="106"/>
        <v>Uxie</v>
      </c>
      <c r="AB328" s="14" t="s">
        <v>564</v>
      </c>
      <c r="AC328" s="18" t="str">
        <f t="shared" si="104"/>
        <v>Chilling Acuity</v>
      </c>
      <c r="AD328" s="19">
        <v>0</v>
      </c>
      <c r="AE328" s="19">
        <v>0</v>
      </c>
      <c r="AF328" s="18" t="s">
        <v>571</v>
      </c>
      <c r="AG328" s="18" t="s">
        <v>476</v>
      </c>
      <c r="AH328" s="18">
        <v>1</v>
      </c>
      <c r="AI328" s="18">
        <v>1</v>
      </c>
    </row>
    <row r="329" spans="1:35" x14ac:dyDescent="0.25">
      <c r="A329" s="10">
        <v>437</v>
      </c>
      <c r="B329" s="10" t="s">
        <v>191</v>
      </c>
      <c r="C329" s="13" t="s">
        <v>39</v>
      </c>
      <c r="D329" s="13" t="s">
        <v>26</v>
      </c>
      <c r="E329" s="10">
        <v>67</v>
      </c>
      <c r="F329" s="10">
        <v>89</v>
      </c>
      <c r="G329" s="10">
        <v>116</v>
      </c>
      <c r="H329" s="10">
        <v>79</v>
      </c>
      <c r="I329" s="10">
        <v>116</v>
      </c>
      <c r="J329" s="10">
        <v>33</v>
      </c>
      <c r="K329" s="10" t="s">
        <v>364</v>
      </c>
      <c r="M329" s="2" t="s">
        <v>561</v>
      </c>
      <c r="N329" s="9">
        <f t="shared" si="55"/>
        <v>6.5600000000000005</v>
      </c>
      <c r="O329" s="9">
        <f t="shared" si="56"/>
        <v>9.6399999999999988</v>
      </c>
      <c r="P329" s="9">
        <v>0</v>
      </c>
      <c r="Q329" s="9">
        <v>2</v>
      </c>
      <c r="R329" s="12">
        <f t="shared" si="57"/>
        <v>7</v>
      </c>
      <c r="S329" s="12">
        <f t="shared" si="58"/>
        <v>12</v>
      </c>
      <c r="T329" s="12">
        <f t="shared" si="105"/>
        <v>19</v>
      </c>
      <c r="U329" s="1" t="str">
        <f>VLOOKUP(AC329,moves!A:B,2,FALSE)</f>
        <v>steel</v>
      </c>
      <c r="Z329" s="12" t="str">
        <f t="shared" si="54"/>
        <v/>
      </c>
      <c r="AA329" t="str">
        <f t="shared" si="106"/>
        <v>Bronzong</v>
      </c>
      <c r="AB329" s="1" t="s">
        <v>565</v>
      </c>
      <c r="AC329" s="8" t="str">
        <f t="shared" si="104"/>
        <v>Heavy Slam</v>
      </c>
      <c r="AD329" s="6">
        <v>0</v>
      </c>
      <c r="AE329" s="6">
        <v>0</v>
      </c>
      <c r="AF329" t="s">
        <v>571</v>
      </c>
      <c r="AG329" t="s">
        <v>477</v>
      </c>
      <c r="AH329" s="6">
        <v>1</v>
      </c>
      <c r="AI329" s="8">
        <v>1</v>
      </c>
    </row>
    <row r="330" spans="1:35" x14ac:dyDescent="0.25">
      <c r="A330" s="10">
        <v>125</v>
      </c>
      <c r="B330" s="10" t="s">
        <v>54</v>
      </c>
      <c r="C330" s="13" t="s">
        <v>11</v>
      </c>
      <c r="D330" s="13"/>
      <c r="E330" s="10">
        <v>65</v>
      </c>
      <c r="F330" s="10">
        <v>83</v>
      </c>
      <c r="G330" s="10">
        <v>57</v>
      </c>
      <c r="H330" s="10">
        <v>95</v>
      </c>
      <c r="I330" s="10">
        <v>85</v>
      </c>
      <c r="J330" s="10">
        <v>105</v>
      </c>
      <c r="K330" s="10" t="s">
        <v>398</v>
      </c>
      <c r="M330" s="2" t="s">
        <v>561</v>
      </c>
      <c r="N330" s="9">
        <f t="shared" si="55"/>
        <v>9.7799999999999994</v>
      </c>
      <c r="O330" s="9">
        <f t="shared" si="56"/>
        <v>6.8599999999999994</v>
      </c>
      <c r="P330" s="9">
        <v>0</v>
      </c>
      <c r="Q330" s="9">
        <v>2</v>
      </c>
      <c r="R330" s="12">
        <f t="shared" si="57"/>
        <v>10</v>
      </c>
      <c r="S330" s="12">
        <f t="shared" si="58"/>
        <v>9</v>
      </c>
      <c r="T330" s="12">
        <f t="shared" si="105"/>
        <v>19</v>
      </c>
      <c r="U330" s="1" t="str">
        <f>VLOOKUP(AC330,moves!A:B,2,FALSE)</f>
        <v>electric</v>
      </c>
      <c r="V330" s="2"/>
      <c r="W330" s="2"/>
      <c r="X330" s="2"/>
      <c r="Z330" s="12" t="str">
        <f t="shared" si="54"/>
        <v/>
      </c>
      <c r="AA330" t="str">
        <f t="shared" si="106"/>
        <v>Electabuzz</v>
      </c>
      <c r="AB330" s="1" t="s">
        <v>565</v>
      </c>
      <c r="AC330" s="8" t="str">
        <f t="shared" si="104"/>
        <v>Thunderbolt</v>
      </c>
      <c r="AD330" s="6">
        <v>0</v>
      </c>
      <c r="AE330" s="6">
        <v>0</v>
      </c>
      <c r="AF330" t="s">
        <v>571</v>
      </c>
      <c r="AG330" t="s">
        <v>477</v>
      </c>
      <c r="AH330" s="6">
        <v>1</v>
      </c>
      <c r="AI330" s="8">
        <v>1</v>
      </c>
    </row>
    <row r="331" spans="1:35" x14ac:dyDescent="0.25">
      <c r="A331" s="10">
        <v>432</v>
      </c>
      <c r="B331" s="10" t="s">
        <v>186</v>
      </c>
      <c r="C331" s="13" t="s">
        <v>8</v>
      </c>
      <c r="D331" s="13"/>
      <c r="E331" s="10">
        <v>71</v>
      </c>
      <c r="F331" s="10">
        <v>82</v>
      </c>
      <c r="G331" s="10">
        <v>64</v>
      </c>
      <c r="H331" s="10">
        <v>64</v>
      </c>
      <c r="I331" s="10">
        <v>59</v>
      </c>
      <c r="J331" s="10">
        <v>112</v>
      </c>
      <c r="K331" s="10" t="s">
        <v>359</v>
      </c>
      <c r="M331" s="2" t="s">
        <v>561</v>
      </c>
      <c r="N331" s="9">
        <f t="shared" si="55"/>
        <v>9.2200000000000024</v>
      </c>
      <c r="O331" s="9">
        <f t="shared" si="56"/>
        <v>6.5299999999999994</v>
      </c>
      <c r="P331" s="9">
        <v>0</v>
      </c>
      <c r="Q331" s="9">
        <v>2</v>
      </c>
      <c r="R331" s="12">
        <f t="shared" si="57"/>
        <v>9</v>
      </c>
      <c r="S331" s="12">
        <f t="shared" si="58"/>
        <v>9</v>
      </c>
      <c r="T331" s="12">
        <f t="shared" si="105"/>
        <v>18</v>
      </c>
      <c r="U331" s="1" t="str">
        <f>VLOOKUP(AC331,moves!A:B,2,FALSE)</f>
        <v>normal</v>
      </c>
      <c r="V331" s="2"/>
      <c r="W331" s="2"/>
      <c r="X331" s="2"/>
      <c r="Z331" s="12" t="str">
        <f t="shared" si="54"/>
        <v/>
      </c>
      <c r="AA331" t="str">
        <f t="shared" si="106"/>
        <v>Purugly</v>
      </c>
      <c r="AB331" s="1" t="s">
        <v>565</v>
      </c>
      <c r="AC331" s="8" t="str">
        <f t="shared" si="104"/>
        <v>Slash</v>
      </c>
      <c r="AD331" s="6">
        <v>0</v>
      </c>
      <c r="AE331" s="6">
        <v>0</v>
      </c>
      <c r="AF331" t="s">
        <v>571</v>
      </c>
      <c r="AG331" t="s">
        <v>477</v>
      </c>
      <c r="AH331">
        <v>1</v>
      </c>
      <c r="AI331" s="8">
        <v>1</v>
      </c>
    </row>
    <row r="332" spans="1:35" ht="15.75" thickBot="1" x14ac:dyDescent="0.3">
      <c r="A332" s="15" t="s">
        <v>875</v>
      </c>
      <c r="B332" s="15" t="s">
        <v>234</v>
      </c>
      <c r="C332" s="20" t="s">
        <v>26</v>
      </c>
      <c r="D332" s="20" t="s">
        <v>11</v>
      </c>
      <c r="E332" s="15">
        <v>80</v>
      </c>
      <c r="F332" s="15">
        <v>105</v>
      </c>
      <c r="G332" s="15">
        <v>105</v>
      </c>
      <c r="H332" s="15">
        <v>105</v>
      </c>
      <c r="I332" s="15">
        <v>105</v>
      </c>
      <c r="J332" s="15">
        <v>80</v>
      </c>
      <c r="K332" s="15" t="s">
        <v>420</v>
      </c>
      <c r="L332" s="14"/>
      <c r="M332" s="15" t="s">
        <v>561</v>
      </c>
      <c r="N332" s="14">
        <f t="shared" si="55"/>
        <v>9.5</v>
      </c>
      <c r="O332" s="14">
        <f t="shared" si="56"/>
        <v>9.5</v>
      </c>
      <c r="P332" s="14">
        <v>0</v>
      </c>
      <c r="Q332" s="14">
        <v>-1</v>
      </c>
      <c r="R332" s="17">
        <f t="shared" si="57"/>
        <v>10</v>
      </c>
      <c r="S332" s="17">
        <f t="shared" si="58"/>
        <v>9</v>
      </c>
      <c r="T332" s="17">
        <f t="shared" si="105"/>
        <v>19</v>
      </c>
      <c r="U332" s="14" t="str">
        <f>VLOOKUP(AC332,moves!A:B,2,FALSE)</f>
        <v>electric</v>
      </c>
      <c r="V332" s="15"/>
      <c r="W332" s="15"/>
      <c r="X332" s="15"/>
      <c r="Y332" s="14"/>
      <c r="Z332" s="17" t="str">
        <f t="shared" si="54"/>
        <v/>
      </c>
      <c r="AA332" s="18" t="str">
        <f t="shared" si="106"/>
        <v>Mesprit</v>
      </c>
      <c r="AB332" s="14" t="s">
        <v>565</v>
      </c>
      <c r="AC332" s="18" t="str">
        <f t="shared" si="104"/>
        <v>Shocking Verity</v>
      </c>
      <c r="AD332" s="19">
        <v>0</v>
      </c>
      <c r="AE332" s="19">
        <v>0</v>
      </c>
      <c r="AF332" s="18" t="s">
        <v>571</v>
      </c>
      <c r="AG332" s="18" t="s">
        <v>477</v>
      </c>
      <c r="AH332" s="18">
        <v>1</v>
      </c>
      <c r="AI332" s="18">
        <v>1</v>
      </c>
    </row>
    <row r="333" spans="1:35" x14ac:dyDescent="0.25">
      <c r="A333" s="10">
        <v>64</v>
      </c>
      <c r="B333" s="11" t="s">
        <v>27</v>
      </c>
      <c r="C333" s="11" t="s">
        <v>26</v>
      </c>
      <c r="D333" s="11"/>
      <c r="E333" s="11">
        <v>40</v>
      </c>
      <c r="F333" s="11">
        <v>35</v>
      </c>
      <c r="G333" s="11">
        <v>30</v>
      </c>
      <c r="H333" s="11">
        <v>120</v>
      </c>
      <c r="I333" s="11">
        <v>70</v>
      </c>
      <c r="J333" s="11">
        <v>105</v>
      </c>
      <c r="K333" s="11" t="s">
        <v>258</v>
      </c>
      <c r="M333" s="2" t="s">
        <v>561</v>
      </c>
      <c r="N333" s="9">
        <f t="shared" si="55"/>
        <v>10.55</v>
      </c>
      <c r="O333" s="9">
        <f t="shared" si="56"/>
        <v>4.5999999999999996</v>
      </c>
      <c r="P333" s="9">
        <v>0</v>
      </c>
      <c r="Q333" s="9">
        <v>2</v>
      </c>
      <c r="R333" s="12">
        <f t="shared" si="57"/>
        <v>11</v>
      </c>
      <c r="S333" s="12">
        <f t="shared" si="58"/>
        <v>7</v>
      </c>
      <c r="T333" s="12">
        <f t="shared" si="105"/>
        <v>18</v>
      </c>
      <c r="U333" s="1" t="str">
        <f>VLOOKUP(AC333,moves!A:B,2,FALSE)</f>
        <v>psychic</v>
      </c>
      <c r="Z333" s="12" t="str">
        <f t="shared" si="54"/>
        <v/>
      </c>
      <c r="AA333" t="str">
        <f t="shared" si="106"/>
        <v>Kadabra</v>
      </c>
      <c r="AB333" s="1" t="s">
        <v>566</v>
      </c>
      <c r="AC333" s="8" t="str">
        <f t="shared" si="104"/>
        <v>Kinesis</v>
      </c>
      <c r="AD333" s="6">
        <v>0</v>
      </c>
      <c r="AE333" s="6">
        <v>0</v>
      </c>
      <c r="AF333" t="s">
        <v>571</v>
      </c>
      <c r="AG333" t="s">
        <v>478</v>
      </c>
      <c r="AH333" s="6">
        <v>1</v>
      </c>
      <c r="AI333" s="8">
        <v>1</v>
      </c>
    </row>
    <row r="334" spans="1:35" x14ac:dyDescent="0.25">
      <c r="A334" s="10">
        <v>126</v>
      </c>
      <c r="B334" s="10" t="s">
        <v>55</v>
      </c>
      <c r="C334" s="13" t="s">
        <v>4</v>
      </c>
      <c r="D334" s="13"/>
      <c r="E334" s="10">
        <v>65</v>
      </c>
      <c r="F334" s="10">
        <v>95</v>
      </c>
      <c r="G334" s="10">
        <v>57</v>
      </c>
      <c r="H334" s="10">
        <v>100</v>
      </c>
      <c r="I334" s="10">
        <v>85</v>
      </c>
      <c r="J334" s="10">
        <v>93</v>
      </c>
      <c r="K334" s="10" t="s">
        <v>401</v>
      </c>
      <c r="M334" s="2" t="s">
        <v>561</v>
      </c>
      <c r="N334" s="9">
        <f t="shared" si="55"/>
        <v>9.67</v>
      </c>
      <c r="O334" s="9">
        <f t="shared" si="56"/>
        <v>6.8599999999999994</v>
      </c>
      <c r="P334" s="9">
        <v>0</v>
      </c>
      <c r="Q334" s="9">
        <v>2</v>
      </c>
      <c r="R334" s="12">
        <f t="shared" si="57"/>
        <v>10</v>
      </c>
      <c r="S334" s="12">
        <f t="shared" si="58"/>
        <v>9</v>
      </c>
      <c r="T334" s="12">
        <f t="shared" si="105"/>
        <v>19</v>
      </c>
      <c r="U334" s="1" t="str">
        <f>VLOOKUP(AC334,moves!A:B,2,FALSE)</f>
        <v>fire</v>
      </c>
      <c r="V334" s="2"/>
      <c r="W334" s="2"/>
      <c r="X334" s="2"/>
      <c r="Z334" s="12" t="str">
        <f t="shared" si="54"/>
        <v/>
      </c>
      <c r="AA334" t="str">
        <f t="shared" si="106"/>
        <v>Magmar</v>
      </c>
      <c r="AB334" s="1" t="s">
        <v>566</v>
      </c>
      <c r="AC334" s="8" t="str">
        <f t="shared" si="104"/>
        <v>Flamethrower</v>
      </c>
      <c r="AD334" s="6">
        <v>0</v>
      </c>
      <c r="AE334" s="6">
        <v>0</v>
      </c>
      <c r="AF334" t="s">
        <v>571</v>
      </c>
      <c r="AG334" t="s">
        <v>478</v>
      </c>
      <c r="AH334">
        <v>1</v>
      </c>
      <c r="AI334" s="8">
        <v>1</v>
      </c>
    </row>
    <row r="335" spans="1:35" x14ac:dyDescent="0.25">
      <c r="A335" s="10">
        <v>454</v>
      </c>
      <c r="B335" s="10" t="s">
        <v>208</v>
      </c>
      <c r="C335" s="13" t="s">
        <v>3</v>
      </c>
      <c r="D335" s="13" t="s">
        <v>22</v>
      </c>
      <c r="E335" s="10">
        <v>83</v>
      </c>
      <c r="F335" s="10">
        <v>106</v>
      </c>
      <c r="G335" s="10">
        <v>65</v>
      </c>
      <c r="H335" s="10">
        <v>86</v>
      </c>
      <c r="I335" s="10">
        <v>65</v>
      </c>
      <c r="J335" s="10">
        <v>85</v>
      </c>
      <c r="K335" s="10" t="s">
        <v>385</v>
      </c>
      <c r="M335" s="2" t="s">
        <v>561</v>
      </c>
      <c r="N335" s="9">
        <f t="shared" si="55"/>
        <v>9.5599999999999987</v>
      </c>
      <c r="O335" s="9">
        <f t="shared" si="56"/>
        <v>7.2200000000000006</v>
      </c>
      <c r="P335" s="9">
        <v>0</v>
      </c>
      <c r="Q335" s="9">
        <v>2</v>
      </c>
      <c r="R335" s="12">
        <f t="shared" si="57"/>
        <v>10</v>
      </c>
      <c r="S335" s="12">
        <f t="shared" si="58"/>
        <v>9</v>
      </c>
      <c r="T335" s="12">
        <f t="shared" si="105"/>
        <v>19</v>
      </c>
      <c r="U335" s="1" t="str">
        <f>VLOOKUP(AC335,moves!A:B,2,FALSE)</f>
        <v>poison</v>
      </c>
      <c r="V335" s="2"/>
      <c r="W335" s="2"/>
      <c r="X335" s="2"/>
      <c r="Z335" s="12" t="str">
        <f t="shared" si="54"/>
        <v/>
      </c>
      <c r="AA335" t="str">
        <f t="shared" si="106"/>
        <v>Toxicroak</v>
      </c>
      <c r="AB335" s="1" t="s">
        <v>566</v>
      </c>
      <c r="AC335" s="8" t="str">
        <f t="shared" si="104"/>
        <v>Poison Jab</v>
      </c>
      <c r="AD335" s="6">
        <v>0</v>
      </c>
      <c r="AE335" s="6">
        <v>0</v>
      </c>
      <c r="AF335" t="s">
        <v>571</v>
      </c>
      <c r="AG335" t="s">
        <v>478</v>
      </c>
      <c r="AH335">
        <v>1</v>
      </c>
      <c r="AI335" s="8">
        <v>1</v>
      </c>
    </row>
    <row r="336" spans="1:35" ht="15.75" thickBot="1" x14ac:dyDescent="0.3">
      <c r="A336" s="15" t="s">
        <v>873</v>
      </c>
      <c r="B336" s="15" t="s">
        <v>235</v>
      </c>
      <c r="C336" s="20" t="s">
        <v>26</v>
      </c>
      <c r="D336" s="20" t="s">
        <v>4</v>
      </c>
      <c r="E336" s="15">
        <v>75</v>
      </c>
      <c r="F336" s="15">
        <v>125</v>
      </c>
      <c r="G336" s="15">
        <v>70</v>
      </c>
      <c r="H336" s="15">
        <v>125</v>
      </c>
      <c r="I336" s="15">
        <v>70</v>
      </c>
      <c r="J336" s="15">
        <v>115</v>
      </c>
      <c r="K336" s="15" t="s">
        <v>618</v>
      </c>
      <c r="L336" s="14"/>
      <c r="M336" s="15" t="s">
        <v>561</v>
      </c>
      <c r="N336" s="14">
        <f t="shared" si="55"/>
        <v>12.1</v>
      </c>
      <c r="O336" s="14">
        <f t="shared" si="56"/>
        <v>7.2</v>
      </c>
      <c r="P336" s="14">
        <v>0</v>
      </c>
      <c r="Q336" s="14">
        <v>0</v>
      </c>
      <c r="R336" s="17">
        <f t="shared" si="57"/>
        <v>12</v>
      </c>
      <c r="S336" s="17">
        <f t="shared" si="58"/>
        <v>7</v>
      </c>
      <c r="T336" s="17">
        <f t="shared" si="105"/>
        <v>19</v>
      </c>
      <c r="U336" s="14" t="str">
        <f>VLOOKUP(AC336,moves!A:B,2,FALSE)</f>
        <v>fire</v>
      </c>
      <c r="V336" s="15"/>
      <c r="W336" s="15"/>
      <c r="X336" s="15"/>
      <c r="Y336" s="14"/>
      <c r="Z336" s="17" t="str">
        <f t="shared" si="54"/>
        <v/>
      </c>
      <c r="AA336" s="18" t="str">
        <f t="shared" si="106"/>
        <v>Azelf</v>
      </c>
      <c r="AB336" s="14" t="s">
        <v>566</v>
      </c>
      <c r="AC336" s="18" t="str">
        <f t="shared" si="104"/>
        <v>Blazing Valor</v>
      </c>
      <c r="AD336" s="19">
        <v>0</v>
      </c>
      <c r="AE336" s="19">
        <v>0</v>
      </c>
      <c r="AF336" s="18" t="s">
        <v>571</v>
      </c>
      <c r="AG336" s="18" t="s">
        <v>478</v>
      </c>
      <c r="AH336" s="18">
        <v>1</v>
      </c>
      <c r="AI336" s="18">
        <v>1</v>
      </c>
    </row>
    <row r="337" spans="1:35" x14ac:dyDescent="0.25">
      <c r="A337" s="10">
        <v>229</v>
      </c>
      <c r="B337" s="10" t="s">
        <v>100</v>
      </c>
      <c r="C337" s="13" t="s">
        <v>9</v>
      </c>
      <c r="D337" s="13" t="s">
        <v>4</v>
      </c>
      <c r="E337" s="10">
        <v>75</v>
      </c>
      <c r="F337" s="10">
        <v>90</v>
      </c>
      <c r="G337" s="10">
        <v>50</v>
      </c>
      <c r="H337" s="10">
        <v>110</v>
      </c>
      <c r="I337" s="10">
        <v>80</v>
      </c>
      <c r="J337" s="10">
        <v>95</v>
      </c>
      <c r="K337" s="10" t="s">
        <v>430</v>
      </c>
      <c r="M337" s="2" t="s">
        <v>561</v>
      </c>
      <c r="N337" s="9">
        <f t="shared" si="55"/>
        <v>10.199999999999999</v>
      </c>
      <c r="O337" s="9">
        <f t="shared" si="56"/>
        <v>6.9</v>
      </c>
      <c r="P337" s="9">
        <v>0</v>
      </c>
      <c r="Q337" s="9">
        <v>2</v>
      </c>
      <c r="R337" s="12">
        <f t="shared" si="57"/>
        <v>10</v>
      </c>
      <c r="S337" s="12">
        <f t="shared" si="58"/>
        <v>9</v>
      </c>
      <c r="T337" s="12">
        <f t="shared" si="105"/>
        <v>19</v>
      </c>
      <c r="U337" s="1" t="str">
        <f>VLOOKUP(AC337,moves!A:B,2,FALSE)</f>
        <v>fire</v>
      </c>
      <c r="V337" s="2"/>
      <c r="W337" s="2"/>
      <c r="X337" s="2"/>
      <c r="Z337" s="12" t="str">
        <f t="shared" si="54"/>
        <v/>
      </c>
      <c r="AA337" t="str">
        <f t="shared" si="106"/>
        <v>Houndoom</v>
      </c>
      <c r="AB337" s="1" t="s">
        <v>595</v>
      </c>
      <c r="AC337" s="8" t="str">
        <f t="shared" si="104"/>
        <v>Flamethrower</v>
      </c>
      <c r="AD337" s="6">
        <v>0</v>
      </c>
      <c r="AE337" s="6">
        <v>0</v>
      </c>
      <c r="AF337" t="s">
        <v>572</v>
      </c>
      <c r="AG337" t="s">
        <v>479</v>
      </c>
      <c r="AH337">
        <v>1</v>
      </c>
      <c r="AI337" s="8">
        <v>1</v>
      </c>
    </row>
    <row r="338" spans="1:35" x14ac:dyDescent="0.25">
      <c r="A338" s="10">
        <v>430</v>
      </c>
      <c r="B338" s="10" t="s">
        <v>184</v>
      </c>
      <c r="C338" s="13" t="s">
        <v>9</v>
      </c>
      <c r="D338" s="13" t="s">
        <v>5</v>
      </c>
      <c r="E338" s="10">
        <v>100</v>
      </c>
      <c r="F338" s="10">
        <v>125</v>
      </c>
      <c r="G338" s="10">
        <v>52</v>
      </c>
      <c r="H338" s="10">
        <v>105</v>
      </c>
      <c r="I338" s="10">
        <v>52</v>
      </c>
      <c r="J338" s="10">
        <v>71</v>
      </c>
      <c r="K338" s="10" t="s">
        <v>357</v>
      </c>
      <c r="M338" s="2" t="s">
        <v>561</v>
      </c>
      <c r="N338" s="9">
        <f t="shared" si="55"/>
        <v>10.14</v>
      </c>
      <c r="O338" s="9">
        <f t="shared" si="56"/>
        <v>7.12</v>
      </c>
      <c r="P338" s="9">
        <v>0</v>
      </c>
      <c r="Q338" s="9">
        <v>2</v>
      </c>
      <c r="R338" s="12">
        <f t="shared" si="57"/>
        <v>10</v>
      </c>
      <c r="S338" s="12">
        <f t="shared" si="58"/>
        <v>9</v>
      </c>
      <c r="T338" s="12">
        <f t="shared" si="105"/>
        <v>19</v>
      </c>
      <c r="U338" s="1" t="str">
        <f>VLOOKUP(AC338,moves!A:B,2,FALSE)</f>
        <v>dark</v>
      </c>
      <c r="V338" s="2"/>
      <c r="W338" s="2"/>
      <c r="X338" s="2"/>
      <c r="Z338" s="12" t="str">
        <f t="shared" si="54"/>
        <v/>
      </c>
      <c r="AA338" t="str">
        <f t="shared" si="106"/>
        <v>Honchkrow</v>
      </c>
      <c r="AB338" s="1" t="s">
        <v>595</v>
      </c>
      <c r="AC338" s="8" t="str">
        <f t="shared" si="104"/>
        <v>Night Slash</v>
      </c>
      <c r="AD338" s="6">
        <v>0</v>
      </c>
      <c r="AE338" s="6">
        <v>0</v>
      </c>
      <c r="AF338" t="s">
        <v>572</v>
      </c>
      <c r="AG338" t="s">
        <v>479</v>
      </c>
      <c r="AH338">
        <v>1</v>
      </c>
      <c r="AI338" s="8">
        <v>1</v>
      </c>
    </row>
    <row r="339" spans="1:35" x14ac:dyDescent="0.25">
      <c r="A339" s="10">
        <v>461</v>
      </c>
      <c r="B339" s="10" t="s">
        <v>215</v>
      </c>
      <c r="C339" s="13" t="s">
        <v>9</v>
      </c>
      <c r="D339" s="13" t="s">
        <v>14</v>
      </c>
      <c r="E339" s="10">
        <v>70</v>
      </c>
      <c r="F339" s="10">
        <v>120</v>
      </c>
      <c r="G339" s="10">
        <v>65</v>
      </c>
      <c r="H339" s="10">
        <v>45</v>
      </c>
      <c r="I339" s="10">
        <v>85</v>
      </c>
      <c r="J339" s="10">
        <v>125</v>
      </c>
      <c r="K339" s="10" t="s">
        <v>391</v>
      </c>
      <c r="L339" s="2"/>
      <c r="M339" s="2" t="s">
        <v>561</v>
      </c>
      <c r="N339" s="9">
        <f t="shared" si="55"/>
        <v>11.45</v>
      </c>
      <c r="O339" s="9">
        <f t="shared" si="56"/>
        <v>7.3</v>
      </c>
      <c r="P339" s="9">
        <v>0</v>
      </c>
      <c r="Q339" s="9">
        <v>2</v>
      </c>
      <c r="R339" s="12">
        <f t="shared" si="57"/>
        <v>11</v>
      </c>
      <c r="S339" s="12">
        <f t="shared" si="58"/>
        <v>9</v>
      </c>
      <c r="T339" s="12">
        <f t="shared" si="105"/>
        <v>20</v>
      </c>
      <c r="U339" s="1" t="str">
        <f>VLOOKUP(AC339,moves!A:B,2,FALSE)</f>
        <v>ice</v>
      </c>
      <c r="V339" s="2"/>
      <c r="W339" s="2"/>
      <c r="X339" s="2"/>
      <c r="Z339" s="12" t="str">
        <f t="shared" si="54"/>
        <v/>
      </c>
      <c r="AA339" t="str">
        <f t="shared" si="106"/>
        <v>Weavile</v>
      </c>
      <c r="AB339" s="1" t="s">
        <v>595</v>
      </c>
      <c r="AC339" s="8" t="str">
        <f t="shared" si="104"/>
        <v>Ice Punch</v>
      </c>
      <c r="AD339" s="6">
        <v>0</v>
      </c>
      <c r="AE339" s="6">
        <v>0</v>
      </c>
      <c r="AF339" t="s">
        <v>572</v>
      </c>
      <c r="AG339" t="s">
        <v>479</v>
      </c>
      <c r="AH339">
        <v>1</v>
      </c>
      <c r="AI339" s="8">
        <v>1</v>
      </c>
    </row>
    <row r="340" spans="1:35" x14ac:dyDescent="0.25">
      <c r="A340" s="10">
        <v>130</v>
      </c>
      <c r="B340" s="10" t="s">
        <v>57</v>
      </c>
      <c r="C340" s="13" t="s">
        <v>6</v>
      </c>
      <c r="D340" s="13" t="s">
        <v>5</v>
      </c>
      <c r="E340" s="10">
        <v>95</v>
      </c>
      <c r="F340" s="10">
        <v>125</v>
      </c>
      <c r="G340" s="10">
        <v>79</v>
      </c>
      <c r="H340" s="10">
        <v>60</v>
      </c>
      <c r="I340" s="10">
        <v>100</v>
      </c>
      <c r="J340" s="10">
        <v>81</v>
      </c>
      <c r="K340" s="11" t="s">
        <v>433</v>
      </c>
      <c r="M340" s="2" t="s">
        <v>561</v>
      </c>
      <c r="N340" s="9">
        <f t="shared" si="55"/>
        <v>10.09</v>
      </c>
      <c r="O340" s="9">
        <f t="shared" si="56"/>
        <v>9.17</v>
      </c>
      <c r="P340" s="9">
        <v>0</v>
      </c>
      <c r="Q340" s="9">
        <v>2</v>
      </c>
      <c r="R340" s="12">
        <f t="shared" si="57"/>
        <v>10</v>
      </c>
      <c r="S340" s="12">
        <f t="shared" si="58"/>
        <v>11</v>
      </c>
      <c r="T340" s="12">
        <f t="shared" si="105"/>
        <v>21</v>
      </c>
      <c r="U340" s="1" t="str">
        <f>VLOOKUP(AC340,moves!A:B,2,FALSE)</f>
        <v>dragon</v>
      </c>
      <c r="V340" s="2"/>
      <c r="W340" s="2"/>
      <c r="X340" s="2"/>
      <c r="Z340" s="12" t="str">
        <f t="shared" si="54"/>
        <v/>
      </c>
      <c r="AA340" t="str">
        <f t="shared" si="106"/>
        <v>Gyarados</v>
      </c>
      <c r="AB340" s="1" t="s">
        <v>595</v>
      </c>
      <c r="AC340" s="8" t="str">
        <f t="shared" si="104"/>
        <v>Outrage</v>
      </c>
      <c r="AD340" s="6">
        <v>0</v>
      </c>
      <c r="AE340" s="6">
        <v>0</v>
      </c>
      <c r="AF340" t="s">
        <v>572</v>
      </c>
      <c r="AG340" t="s">
        <v>479</v>
      </c>
      <c r="AH340">
        <v>1</v>
      </c>
      <c r="AI340" s="8">
        <v>1</v>
      </c>
    </row>
    <row r="341" spans="1:35" s="8" customFormat="1" x14ac:dyDescent="0.25">
      <c r="A341" s="10">
        <v>450</v>
      </c>
      <c r="B341" s="10" t="s">
        <v>204</v>
      </c>
      <c r="C341" s="13" t="s">
        <v>13</v>
      </c>
      <c r="D341" s="13"/>
      <c r="E341" s="10">
        <v>108</v>
      </c>
      <c r="F341" s="10">
        <v>112</v>
      </c>
      <c r="G341" s="10">
        <v>118</v>
      </c>
      <c r="H341" s="10">
        <v>68</v>
      </c>
      <c r="I341" s="10">
        <v>72</v>
      </c>
      <c r="J341" s="10">
        <v>47</v>
      </c>
      <c r="K341" s="10" t="s">
        <v>382</v>
      </c>
      <c r="L341" s="9"/>
      <c r="M341" s="10" t="s">
        <v>561</v>
      </c>
      <c r="N341" s="9">
        <f t="shared" si="55"/>
        <v>8.16</v>
      </c>
      <c r="O341" s="9">
        <f t="shared" si="56"/>
        <v>10.02</v>
      </c>
      <c r="P341" s="9">
        <v>0</v>
      </c>
      <c r="Q341" s="9">
        <v>2</v>
      </c>
      <c r="R341" s="12">
        <f t="shared" si="57"/>
        <v>8</v>
      </c>
      <c r="S341" s="12">
        <f t="shared" si="58"/>
        <v>12</v>
      </c>
      <c r="T341" s="12">
        <f t="shared" si="105"/>
        <v>20</v>
      </c>
      <c r="U341" s="9" t="str">
        <f>VLOOKUP(AC341,moves!A:B,2,FALSE)</f>
        <v>ground</v>
      </c>
      <c r="V341" s="9"/>
      <c r="W341" s="9"/>
      <c r="X341" s="9"/>
      <c r="Y341" s="9"/>
      <c r="Z341" s="12" t="str">
        <f t="shared" si="54"/>
        <v/>
      </c>
      <c r="AA341" s="8" t="str">
        <f t="shared" ref="AA341" si="107">B341</f>
        <v>Hippowdon</v>
      </c>
      <c r="AB341" s="9" t="s">
        <v>595</v>
      </c>
      <c r="AC341" s="8" t="str">
        <f t="shared" si="104"/>
        <v>Earthquake</v>
      </c>
      <c r="AD341" s="11">
        <v>0</v>
      </c>
      <c r="AE341" s="11">
        <v>0</v>
      </c>
      <c r="AF341" s="8" t="s">
        <v>572</v>
      </c>
      <c r="AG341" s="8" t="s">
        <v>479</v>
      </c>
      <c r="AH341" s="11">
        <v>1</v>
      </c>
      <c r="AI341" s="8">
        <v>1</v>
      </c>
    </row>
    <row r="342" spans="1:35" s="8" customFormat="1" x14ac:dyDescent="0.25">
      <c r="A342" s="10">
        <v>476</v>
      </c>
      <c r="B342" s="10" t="s">
        <v>229</v>
      </c>
      <c r="C342" s="13" t="s">
        <v>33</v>
      </c>
      <c r="D342" s="13" t="s">
        <v>39</v>
      </c>
      <c r="E342" s="10">
        <v>60</v>
      </c>
      <c r="F342" s="10">
        <v>55</v>
      </c>
      <c r="G342" s="10">
        <v>145</v>
      </c>
      <c r="H342" s="10">
        <v>75</v>
      </c>
      <c r="I342" s="10">
        <v>150</v>
      </c>
      <c r="J342" s="10">
        <v>40</v>
      </c>
      <c r="K342" s="10" t="s">
        <v>423</v>
      </c>
      <c r="L342" s="9"/>
      <c r="M342" s="10" t="s">
        <v>561</v>
      </c>
      <c r="N342" s="9">
        <f t="shared" si="55"/>
        <v>5.9</v>
      </c>
      <c r="O342" s="9">
        <f t="shared" si="56"/>
        <v>11.25</v>
      </c>
      <c r="P342" s="9">
        <v>0</v>
      </c>
      <c r="Q342" s="9">
        <v>2</v>
      </c>
      <c r="R342" s="12">
        <f t="shared" si="57"/>
        <v>6</v>
      </c>
      <c r="S342" s="12">
        <f t="shared" si="58"/>
        <v>13</v>
      </c>
      <c r="T342" s="12">
        <f t="shared" si="105"/>
        <v>19</v>
      </c>
      <c r="U342" s="9" t="str">
        <f>VLOOKUP(AC342,moves!A:B,2,FALSE)</f>
        <v>electric</v>
      </c>
      <c r="V342" s="9"/>
      <c r="W342" s="9"/>
      <c r="X342" s="9"/>
      <c r="Y342" s="9"/>
      <c r="Z342" s="12" t="str">
        <f t="shared" si="54"/>
        <v/>
      </c>
      <c r="AA342" s="8" t="str">
        <f t="shared" ref="AA342" si="108">B342</f>
        <v>Probopass</v>
      </c>
      <c r="AB342" s="9" t="s">
        <v>595</v>
      </c>
      <c r="AC342" s="8" t="str">
        <f t="shared" si="104"/>
        <v>Zap Cannon</v>
      </c>
      <c r="AD342" s="11">
        <v>0</v>
      </c>
      <c r="AE342" s="11">
        <v>0</v>
      </c>
      <c r="AF342" s="8" t="s">
        <v>572</v>
      </c>
      <c r="AG342" s="8" t="s">
        <v>479</v>
      </c>
      <c r="AH342" s="11">
        <v>1</v>
      </c>
      <c r="AI342" s="8">
        <v>1</v>
      </c>
    </row>
    <row r="343" spans="1:35" x14ac:dyDescent="0.25">
      <c r="A343" s="10">
        <v>474</v>
      </c>
      <c r="B343" s="10" t="s">
        <v>462</v>
      </c>
      <c r="C343" s="13" t="s">
        <v>8</v>
      </c>
      <c r="D343" s="13"/>
      <c r="E343" s="10">
        <v>85</v>
      </c>
      <c r="F343" s="10">
        <v>80</v>
      </c>
      <c r="G343" s="10">
        <v>70</v>
      </c>
      <c r="H343" s="10">
        <v>135</v>
      </c>
      <c r="I343" s="10">
        <v>75</v>
      </c>
      <c r="J343" s="10">
        <v>90</v>
      </c>
      <c r="K343" s="10" t="s">
        <v>620</v>
      </c>
      <c r="M343" s="2" t="s">
        <v>561</v>
      </c>
      <c r="N343" s="9">
        <f t="shared" si="55"/>
        <v>11.15</v>
      </c>
      <c r="O343" s="9">
        <f t="shared" si="56"/>
        <v>7.75</v>
      </c>
      <c r="P343" s="9">
        <v>0</v>
      </c>
      <c r="Q343" s="9">
        <v>2</v>
      </c>
      <c r="R343" s="12">
        <f t="shared" si="57"/>
        <v>11</v>
      </c>
      <c r="S343" s="12">
        <f t="shared" si="58"/>
        <v>10</v>
      </c>
      <c r="T343" s="12">
        <f t="shared" si="105"/>
        <v>21</v>
      </c>
      <c r="U343" s="1" t="str">
        <f>VLOOKUP(AC343,moves!A:B,2,FALSE)</f>
        <v>normal</v>
      </c>
      <c r="V343" s="2"/>
      <c r="W343" s="2"/>
      <c r="X343" s="2"/>
      <c r="Z343" s="12" t="str">
        <f t="shared" si="54"/>
        <v/>
      </c>
      <c r="AA343" t="str">
        <f>B343</f>
        <v>Porygon-Z</v>
      </c>
      <c r="AB343" s="1" t="s">
        <v>595</v>
      </c>
      <c r="AC343" s="8" t="str">
        <f t="shared" si="104"/>
        <v>Tri Attack</v>
      </c>
      <c r="AD343" s="6">
        <v>0</v>
      </c>
      <c r="AE343" s="6">
        <v>0</v>
      </c>
      <c r="AF343" t="s">
        <v>572</v>
      </c>
      <c r="AG343" t="s">
        <v>479</v>
      </c>
      <c r="AH343">
        <v>1</v>
      </c>
      <c r="AI343" s="8">
        <v>1</v>
      </c>
    </row>
    <row r="344" spans="1:35" x14ac:dyDescent="0.25">
      <c r="A344" s="10" t="s">
        <v>874</v>
      </c>
      <c r="B344" s="10" t="s">
        <v>246</v>
      </c>
      <c r="C344" s="13" t="s">
        <v>560</v>
      </c>
      <c r="D344" s="13"/>
      <c r="E344" s="10">
        <v>120</v>
      </c>
      <c r="F344" s="10">
        <v>120</v>
      </c>
      <c r="G344" s="10">
        <v>120</v>
      </c>
      <c r="H344" s="10">
        <v>120</v>
      </c>
      <c r="I344" s="10">
        <v>120</v>
      </c>
      <c r="J344" s="10">
        <v>120</v>
      </c>
      <c r="K344" s="10" t="s">
        <v>619</v>
      </c>
      <c r="M344" s="2" t="s">
        <v>561</v>
      </c>
      <c r="N344" s="9">
        <f t="shared" si="55"/>
        <v>12</v>
      </c>
      <c r="O344" s="9">
        <f t="shared" si="56"/>
        <v>12</v>
      </c>
      <c r="P344" s="9">
        <v>0</v>
      </c>
      <c r="Q344" s="9">
        <v>0</v>
      </c>
      <c r="R344" s="12">
        <f t="shared" si="57"/>
        <v>12</v>
      </c>
      <c r="S344" s="12">
        <f t="shared" si="58"/>
        <v>12</v>
      </c>
      <c r="T344" s="12">
        <f t="shared" si="105"/>
        <v>24</v>
      </c>
      <c r="V344" s="2"/>
      <c r="W344" s="2"/>
      <c r="X344" s="2"/>
      <c r="Z344" s="12" t="str">
        <f t="shared" si="54"/>
        <v/>
      </c>
      <c r="AA344" t="str">
        <f>B344</f>
        <v>Arceus</v>
      </c>
      <c r="AB344" s="1" t="s">
        <v>595</v>
      </c>
      <c r="AC344" t="s">
        <v>557</v>
      </c>
      <c r="AD344" s="6">
        <v>0</v>
      </c>
      <c r="AE344" s="6">
        <v>0</v>
      </c>
      <c r="AF344" t="s">
        <v>572</v>
      </c>
      <c r="AG344" t="s">
        <v>479</v>
      </c>
      <c r="AH344">
        <v>1</v>
      </c>
      <c r="AI344" s="8">
        <v>1</v>
      </c>
    </row>
  </sheetData>
  <phoneticPr fontId="18" type="noConversion"/>
  <conditionalFormatting sqref="N2:O344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206"/>
  <sheetViews>
    <sheetView tabSelected="1" topLeftCell="A148" zoomScaleNormal="100" workbookViewId="0">
      <selection activeCell="E163" sqref="E163"/>
    </sheetView>
  </sheetViews>
  <sheetFormatPr defaultRowHeight="15" x14ac:dyDescent="0.25"/>
  <cols>
    <col min="1" max="1" width="21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516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550</v>
      </c>
      <c r="G1" s="21" t="s">
        <v>590</v>
      </c>
      <c r="H1" s="21" t="s">
        <v>591</v>
      </c>
      <c r="I1" s="21" t="s">
        <v>599</v>
      </c>
    </row>
    <row r="2" spans="1:9" x14ac:dyDescent="0.25">
      <c r="A2" s="27" t="s">
        <v>1000</v>
      </c>
      <c r="B2" s="30" t="s">
        <v>8</v>
      </c>
      <c r="C2" s="25">
        <v>20</v>
      </c>
      <c r="D2" s="25">
        <f>IF(NOT(ISBLANK(C2)), IF(ISNUMBER(C2), ROUND((C2 - 5)/20, 0), C2), "")</f>
        <v>1</v>
      </c>
      <c r="E2" s="26" t="s">
        <v>1001</v>
      </c>
      <c r="F2" s="26">
        <f>COUNTIF(pokemon!$AC$2:$AC$304, A2)</f>
        <v>1</v>
      </c>
      <c r="G2" s="27" cm="1">
        <f t="array" ref="G2">MIN(IF($A2=pokemon!$AC$2:$AC$304, pokemon!$T$2:$T$304))</f>
        <v>14</v>
      </c>
      <c r="H2" s="27" cm="1">
        <f t="array" ref="H2">MAX(IF($A2=pokemon!$AC$2:$AC$304, pokemon!$T$2:$T$304))</f>
        <v>14</v>
      </c>
      <c r="I2" s="27">
        <f>H2-G2</f>
        <v>0</v>
      </c>
    </row>
    <row r="3" spans="1:9" x14ac:dyDescent="0.25">
      <c r="A3" s="27" t="s">
        <v>953</v>
      </c>
      <c r="B3" s="44" t="s">
        <v>9</v>
      </c>
      <c r="C3" s="25">
        <v>20</v>
      </c>
      <c r="D3" s="25">
        <f>IF(NOT(ISBLANK(C3)), IF(ISNUMBER(C3), ROUND((C3 - 5)/20, 0), C3), "")</f>
        <v>1</v>
      </c>
      <c r="E3" s="26" t="s">
        <v>954</v>
      </c>
      <c r="F3" s="26">
        <f>COUNTIF(pokemon!$AC$2:$AC$304, A3)</f>
        <v>1</v>
      </c>
      <c r="G3" s="27" cm="1">
        <f t="array" ref="G3">MIN(IF($A3=pokemon!$AC$2:$AC$304, pokemon!$T$2:$T$304))</f>
        <v>10</v>
      </c>
      <c r="H3" s="27" cm="1">
        <f t="array" ref="H3">MAX(IF($A3=pokemon!$AC$2:$AC$304, pokemon!$T$2:$T$304))</f>
        <v>10</v>
      </c>
      <c r="I3" s="27">
        <f>H3-G3</f>
        <v>0</v>
      </c>
    </row>
    <row r="4" spans="1:9" x14ac:dyDescent="0.25">
      <c r="A4" s="26" t="s">
        <v>786</v>
      </c>
      <c r="B4" s="31" t="s">
        <v>4</v>
      </c>
      <c r="C4" s="25">
        <v>20</v>
      </c>
      <c r="D4" s="29">
        <f>IF(NOT(ISBLANK(C4)), IF(ISNUMBER(C4), ROUND((C4 - 5)/20, 0), C4), "")</f>
        <v>1</v>
      </c>
      <c r="E4" s="26" t="s">
        <v>853</v>
      </c>
      <c r="F4" s="26">
        <f>COUNTIF(pokemon!$AC$2:$AC$304, A4)</f>
        <v>1</v>
      </c>
      <c r="G4" s="26" cm="1">
        <f t="array" ref="G4">MIN(IF($A4=pokemon!$AC$2:$AC$304, pokemon!$T$2:$T$304))</f>
        <v>10</v>
      </c>
      <c r="H4" s="26" cm="1">
        <f t="array" ref="H4">MAX(IF($A4=pokemon!$AC$2:$AC$304, pokemon!$T$2:$T$304))</f>
        <v>10</v>
      </c>
      <c r="I4" s="26">
        <f>H4-G4</f>
        <v>0</v>
      </c>
    </row>
    <row r="5" spans="1:9" s="8" customFormat="1" x14ac:dyDescent="0.25">
      <c r="A5" s="26" t="s">
        <v>559</v>
      </c>
      <c r="B5" s="42" t="s">
        <v>42</v>
      </c>
      <c r="C5" s="25">
        <v>20</v>
      </c>
      <c r="D5" s="29">
        <f>IF(NOT(ISBLANK(C5)), IF(ISNUMBER(C5), ROUND((C5 - 5)/20, 0), C5), "")</f>
        <v>1</v>
      </c>
      <c r="E5" s="26" t="s">
        <v>854</v>
      </c>
      <c r="F5" s="26">
        <f>COUNTIF(pokemon!$AC$2:$AC$304, A5)</f>
        <v>1</v>
      </c>
      <c r="G5" s="26" cm="1">
        <f t="array" ref="G5">MIN(IF($A5=pokemon!$AC$2:$AC$304, pokemon!$T$2:$T$304))</f>
        <v>10</v>
      </c>
      <c r="H5" s="26" cm="1">
        <f t="array" ref="H5">MAX(IF($A5=pokemon!$AC$2:$AC$304, pokemon!$T$2:$T$304))</f>
        <v>10</v>
      </c>
      <c r="I5" s="26">
        <f>H5-G5</f>
        <v>0</v>
      </c>
    </row>
    <row r="6" spans="1:9" s="8" customFormat="1" x14ac:dyDescent="0.25">
      <c r="A6" s="27" t="s">
        <v>999</v>
      </c>
      <c r="B6" s="46" t="s">
        <v>16</v>
      </c>
      <c r="C6" s="25">
        <v>20</v>
      </c>
      <c r="D6" s="29">
        <v>1</v>
      </c>
      <c r="E6" s="26" t="s">
        <v>854</v>
      </c>
      <c r="F6" s="26">
        <f>COUNTIF(pokemon!$AC$2:$AC$304, A6)</f>
        <v>1</v>
      </c>
      <c r="G6" s="26" cm="1">
        <f t="array" ref="G6">MIN(IF($A6=pokemon!$AC$2:$AC$304, pokemon!$T$2:$T$304))</f>
        <v>8</v>
      </c>
      <c r="H6" s="26" cm="1">
        <f t="array" ref="H6">MAX(IF($A6=pokemon!$AC$2:$AC$304, pokemon!$T$2:$T$304))</f>
        <v>8</v>
      </c>
      <c r="I6" s="26">
        <f>H6-G6</f>
        <v>0</v>
      </c>
    </row>
    <row r="7" spans="1:9" x14ac:dyDescent="0.25">
      <c r="A7" s="26" t="s">
        <v>528</v>
      </c>
      <c r="B7" s="34" t="s">
        <v>2</v>
      </c>
      <c r="C7" s="25">
        <v>20</v>
      </c>
      <c r="D7" s="29">
        <f>IF(NOT(ISBLANK(C7)), IF(ISNUMBER(C7), ROUND((C7 - 5)/20, 0), C7), "")</f>
        <v>1</v>
      </c>
      <c r="E7" s="26" t="s">
        <v>855</v>
      </c>
      <c r="F7" s="26">
        <f>COUNTIF(pokemon!$AC$2:$AC$304, A7)</f>
        <v>1</v>
      </c>
      <c r="G7" s="26" cm="1">
        <f t="array" ref="G7">MIN(IF($A7=pokemon!$AC$2:$AC$304, pokemon!$T$2:$T$304))</f>
        <v>10</v>
      </c>
      <c r="H7" s="26" cm="1">
        <f t="array" ref="H7">MAX(IF($A7=pokemon!$AC$2:$AC$304, pokemon!$T$2:$T$304))</f>
        <v>10</v>
      </c>
      <c r="I7" s="26">
        <f>H7-G7</f>
        <v>0</v>
      </c>
    </row>
    <row r="8" spans="1:9" x14ac:dyDescent="0.25">
      <c r="A8" s="26" t="s">
        <v>549</v>
      </c>
      <c r="B8" s="39" t="s">
        <v>26</v>
      </c>
      <c r="C8" s="25">
        <v>20</v>
      </c>
      <c r="D8" s="29">
        <f>IF(NOT(ISBLANK(C8)), IF(ISNUMBER(C8), ROUND((C8 - 5)/20, 0), C8), "")</f>
        <v>1</v>
      </c>
      <c r="E8" s="26" t="s">
        <v>855</v>
      </c>
      <c r="F8" s="26">
        <f>COUNTIF(pokemon!$AC$2:$AC$304, A8)</f>
        <v>1</v>
      </c>
      <c r="G8" s="26" cm="1">
        <f t="array" ref="G8">MIN(IF($A8=pokemon!$AC$2:$AC$304, pokemon!$T$2:$T$304))</f>
        <v>12</v>
      </c>
      <c r="H8" s="26" cm="1">
        <f t="array" ref="H8">MAX(IF($A8=pokemon!$AC$2:$AC$304, pokemon!$T$2:$T$304))</f>
        <v>12</v>
      </c>
      <c r="I8" s="26">
        <f>H8-G8</f>
        <v>0</v>
      </c>
    </row>
    <row r="9" spans="1:9" s="8" customFormat="1" x14ac:dyDescent="0.25">
      <c r="A9" s="27" t="s">
        <v>1014</v>
      </c>
      <c r="B9" s="35" t="s">
        <v>14</v>
      </c>
      <c r="C9" s="25">
        <v>30</v>
      </c>
      <c r="D9" s="25">
        <f>IF(NOT(ISBLANK(C9)), IF(ISNUMBER(C9), ROUND((C9 - 5)/20, 0), C9), "")</f>
        <v>1</v>
      </c>
      <c r="E9" s="26" t="s">
        <v>1015</v>
      </c>
      <c r="F9" s="26">
        <f>COUNTIF(pokemon!$AC$2:$AC$304, A9)</f>
        <v>1</v>
      </c>
      <c r="G9" s="27" cm="1">
        <f t="array" ref="G9">MIN(IF($A9=pokemon!$AC$2:$AC$304, pokemon!$T$2:$T$304))</f>
        <v>11</v>
      </c>
      <c r="H9" s="27" cm="1">
        <f t="array" ref="H9">MAX(IF($A9=pokemon!$AC$2:$AC$304, pokemon!$T$2:$T$304))</f>
        <v>11</v>
      </c>
      <c r="I9" s="27">
        <f>H9-G9</f>
        <v>0</v>
      </c>
    </row>
    <row r="10" spans="1:9" x14ac:dyDescent="0.25">
      <c r="A10" s="26" t="s">
        <v>661</v>
      </c>
      <c r="B10" s="33" t="s">
        <v>11</v>
      </c>
      <c r="C10" s="25">
        <v>20</v>
      </c>
      <c r="D10" s="29">
        <f>IF(NOT(ISBLANK(C10)), IF(ISNUMBER(C10), ROUND((C10 - 5)/20, 0), C10), "")</f>
        <v>1</v>
      </c>
      <c r="E10" s="26" t="s">
        <v>856</v>
      </c>
      <c r="F10" s="26">
        <f>COUNTIF(pokemon!$AC$2:$AC$304, A10)</f>
        <v>2</v>
      </c>
      <c r="G10" s="26" cm="1">
        <f t="array" ref="G10">MIN(IF($A10=pokemon!$AC$2:$AC$304, pokemon!$T$2:$T$304))</f>
        <v>10</v>
      </c>
      <c r="H10" s="26" cm="1">
        <f t="array" ref="H10">MAX(IF($A10=pokemon!$AC$2:$AC$304, pokemon!$T$2:$T$304))</f>
        <v>14</v>
      </c>
      <c r="I10" s="26">
        <f>H10-G10</f>
        <v>4</v>
      </c>
    </row>
    <row r="11" spans="1:9" x14ac:dyDescent="0.25">
      <c r="A11" s="26" t="s">
        <v>836</v>
      </c>
      <c r="B11" s="34" t="s">
        <v>2</v>
      </c>
      <c r="C11" s="25">
        <v>20</v>
      </c>
      <c r="D11" s="29">
        <f>IF(NOT(ISBLANK(C11)), IF(ISNUMBER(C11), ROUND((C11 - 5)/20, 0), C11), "")</f>
        <v>1</v>
      </c>
      <c r="E11" s="26" t="s">
        <v>856</v>
      </c>
      <c r="F11" s="26">
        <f>COUNTIF(pokemon!$AC$2:$AC$304, A11)</f>
        <v>1</v>
      </c>
      <c r="G11" s="26" cm="1">
        <f t="array" ref="G11">MIN(IF($A11=pokemon!$AC$2:$AC$304, pokemon!$T$2:$T$304))</f>
        <v>10</v>
      </c>
      <c r="H11" s="26" cm="1">
        <f t="array" ref="H11">MAX(IF($A11=pokemon!$AC$2:$AC$304, pokemon!$T$2:$T$304))</f>
        <v>10</v>
      </c>
      <c r="I11" s="26">
        <f>H11-G11</f>
        <v>0</v>
      </c>
    </row>
    <row r="12" spans="1:9" x14ac:dyDescent="0.25">
      <c r="A12" s="26" t="s">
        <v>500</v>
      </c>
      <c r="B12" s="36" t="s">
        <v>3</v>
      </c>
      <c r="C12" s="25">
        <v>20</v>
      </c>
      <c r="D12" s="29">
        <f>IF(NOT(ISBLANK(C12)), IF(ISNUMBER(C12), ROUND((C12 - 5)/20, 0), C12), "")</f>
        <v>1</v>
      </c>
      <c r="E12" s="26" t="s">
        <v>857</v>
      </c>
      <c r="F12" s="26">
        <f>COUNTIF(pokemon!$AC$2:$AC$304, A12)</f>
        <v>1</v>
      </c>
      <c r="G12" s="26" cm="1">
        <f t="array" ref="G12">MIN(IF($A12=pokemon!$AC$2:$AC$304, pokemon!$T$2:$T$304))</f>
        <v>14</v>
      </c>
      <c r="H12" s="26" cm="1">
        <f t="array" ref="H12">MAX(IF($A12=pokemon!$AC$2:$AC$304, pokemon!$T$2:$T$304))</f>
        <v>14</v>
      </c>
      <c r="I12" s="26">
        <f>H12-G12</f>
        <v>0</v>
      </c>
    </row>
    <row r="13" spans="1:9" s="8" customFormat="1" x14ac:dyDescent="0.25">
      <c r="A13" s="27" t="s">
        <v>1012</v>
      </c>
      <c r="B13" s="36" t="s">
        <v>3</v>
      </c>
      <c r="C13" s="25">
        <v>30</v>
      </c>
      <c r="D13" s="25">
        <f>IF(NOT(ISBLANK(C13)), IF(ISNUMBER(C13), ROUND((C13 - 5)/20, 0), C13), "")</f>
        <v>1</v>
      </c>
      <c r="E13" s="26" t="s">
        <v>1013</v>
      </c>
      <c r="F13" s="26">
        <f>COUNTIF(pokemon!$AC$2:$AC$304, A13)</f>
        <v>2</v>
      </c>
      <c r="G13" s="27" cm="1">
        <f t="array" ref="G13">MIN(IF($A13=pokemon!$AC$2:$AC$304, pokemon!$T$2:$T$304))</f>
        <v>10</v>
      </c>
      <c r="H13" s="27" cm="1">
        <f t="array" ref="H13">MAX(IF($A13=pokemon!$AC$2:$AC$304, pokemon!$T$2:$T$304))</f>
        <v>10</v>
      </c>
      <c r="I13" s="27">
        <f>H13-G13</f>
        <v>0</v>
      </c>
    </row>
    <row r="14" spans="1:9" s="8" customFormat="1" x14ac:dyDescent="0.25">
      <c r="A14" s="26" t="s">
        <v>562</v>
      </c>
      <c r="B14" s="30" t="s">
        <v>8</v>
      </c>
      <c r="C14" s="25">
        <v>20</v>
      </c>
      <c r="D14" s="29">
        <f>IF(NOT(ISBLANK(C14)), IF(ISNUMBER(C14), ROUND((C14 - 5)/20, 0), C14), "")</f>
        <v>1</v>
      </c>
      <c r="E14" s="26" t="s">
        <v>810</v>
      </c>
      <c r="F14" s="26">
        <f>COUNTIF(pokemon!$AC$2:$AC$304, A14)</f>
        <v>3</v>
      </c>
      <c r="G14" s="26" cm="1">
        <f t="array" ref="G14">MIN(IF($A14=pokemon!$AC$2:$AC$304, pokemon!$T$2:$T$304))</f>
        <v>7</v>
      </c>
      <c r="H14" s="26" cm="1">
        <f t="array" ref="H14">MAX(IF($A14=pokemon!$AC$2:$AC$304, pokemon!$T$2:$T$304))</f>
        <v>8</v>
      </c>
      <c r="I14" s="26">
        <f>H14-G14</f>
        <v>1</v>
      </c>
    </row>
    <row r="15" spans="1:9" x14ac:dyDescent="0.25">
      <c r="A15" s="26" t="s">
        <v>551</v>
      </c>
      <c r="B15" s="39" t="s">
        <v>26</v>
      </c>
      <c r="C15" s="25">
        <v>20</v>
      </c>
      <c r="D15" s="29">
        <f>IF(NOT(ISBLANK(C15)), IF(ISNUMBER(C15), ROUND((C15 - 5)/20, 0), C15), "")</f>
        <v>1</v>
      </c>
      <c r="E15" s="26" t="s">
        <v>901</v>
      </c>
      <c r="F15" s="26">
        <f>COUNTIF(pokemon!$AC$2:$AC$304, A15)</f>
        <v>2</v>
      </c>
      <c r="G15" s="26" cm="1">
        <f t="array" ref="G15">MIN(IF($A15=pokemon!$AC$2:$AC$304, pokemon!$T$2:$T$304))</f>
        <v>7</v>
      </c>
      <c r="H15" s="26" cm="1">
        <f t="array" ref="H15">MAX(IF($A15=pokemon!$AC$2:$AC$304, pokemon!$T$2:$T$304))</f>
        <v>12</v>
      </c>
      <c r="I15" s="26">
        <f>H15-G15</f>
        <v>5</v>
      </c>
    </row>
    <row r="16" spans="1:9" s="8" customFormat="1" x14ac:dyDescent="0.25">
      <c r="A16" s="26" t="s">
        <v>555</v>
      </c>
      <c r="B16" s="30" t="s">
        <v>8</v>
      </c>
      <c r="C16" s="25">
        <v>20</v>
      </c>
      <c r="D16" s="29">
        <f>IF(NOT(ISBLANK(C16)), IF(ISNUMBER(C16), ROUND((C16 - 5)/20, 0), C16), "")</f>
        <v>1</v>
      </c>
      <c r="E16" s="26" t="s">
        <v>616</v>
      </c>
      <c r="F16" s="26">
        <f>COUNTIF(pokemon!$AC$2:$AC$304, A16)</f>
        <v>2</v>
      </c>
      <c r="G16" s="26" cm="1">
        <f t="array" ref="G16">MIN(IF($A16=pokemon!$AC$2:$AC$304, pokemon!$T$2:$T$304))</f>
        <v>10</v>
      </c>
      <c r="H16" s="26" cm="1">
        <f t="array" ref="H16">MAX(IF($A16=pokemon!$AC$2:$AC$304, pokemon!$T$2:$T$304))</f>
        <v>13</v>
      </c>
      <c r="I16" s="26">
        <f>H16-G16</f>
        <v>3</v>
      </c>
    </row>
    <row r="17" spans="1:9" s="8" customFormat="1" x14ac:dyDescent="0.25">
      <c r="A17" s="27" t="s">
        <v>827</v>
      </c>
      <c r="B17" s="45" t="s">
        <v>39</v>
      </c>
      <c r="C17" s="25">
        <v>20</v>
      </c>
      <c r="D17" s="29">
        <f>IF(NOT(ISBLANK(C17)), IF(ISNUMBER(C17), ROUND((C17 - 5)/20, 0), C17), "")</f>
        <v>1</v>
      </c>
      <c r="E17" s="26" t="s">
        <v>828</v>
      </c>
      <c r="F17" s="26">
        <f>COUNTIF(pokemon!$AC$2:$AC$304, A17)</f>
        <v>1</v>
      </c>
      <c r="G17" s="27" cm="1">
        <f t="array" ref="G17">MIN(IF($A17=pokemon!$AC$2:$AC$304, pokemon!$T$2:$T$304))</f>
        <v>10</v>
      </c>
      <c r="H17" s="27" cm="1">
        <f t="array" ref="H17">MAX(IF($A17=pokemon!$AC$2:$AC$304, pokemon!$T$2:$T$304))</f>
        <v>10</v>
      </c>
      <c r="I17" s="27">
        <f>H17-G17</f>
        <v>0</v>
      </c>
    </row>
    <row r="18" spans="1:9" x14ac:dyDescent="0.25">
      <c r="A18" s="27" t="s">
        <v>1017</v>
      </c>
      <c r="B18" s="39" t="s">
        <v>26</v>
      </c>
      <c r="C18" s="25">
        <v>40</v>
      </c>
      <c r="D18" s="25">
        <f>IF(NOT(ISBLANK(C18)), IF(ISNUMBER(C18), ROUND((C18 - 5)/20, 0), C18), "")</f>
        <v>2</v>
      </c>
      <c r="E18" s="27" t="s">
        <v>1018</v>
      </c>
      <c r="F18" s="26">
        <f>COUNTIF(pokemon!$AC$2:$AC$304, A18)</f>
        <v>1</v>
      </c>
      <c r="G18" s="27" cm="1">
        <f t="array" ref="G18">MIN(IF($A18=pokemon!$AC$2:$AC$304, pokemon!$T$2:$T$304))</f>
        <v>12</v>
      </c>
      <c r="H18" s="27" cm="1">
        <f t="array" ref="H18">MAX(IF($A18=pokemon!$AC$2:$AC$304, pokemon!$T$2:$T$304))</f>
        <v>12</v>
      </c>
      <c r="I18" s="27">
        <f>H18-G18</f>
        <v>0</v>
      </c>
    </row>
    <row r="19" spans="1:9" s="8" customFormat="1" x14ac:dyDescent="0.25">
      <c r="A19" s="26" t="s">
        <v>536</v>
      </c>
      <c r="B19" s="28" t="s">
        <v>22</v>
      </c>
      <c r="C19" s="25">
        <v>50</v>
      </c>
      <c r="D19" s="29">
        <f>IF(NOT(ISBLANK(C19)), IF(ISNUMBER(C19), ROUND((C19 - 5)/20, 0), C19), "")</f>
        <v>2</v>
      </c>
      <c r="E19" s="26" t="s">
        <v>850</v>
      </c>
      <c r="F19" s="26">
        <f>COUNTIF(pokemon!$AC$2:$AC$304, A19)</f>
        <v>2</v>
      </c>
      <c r="G19" s="26" cm="1">
        <f t="array" ref="G19">MIN(IF($A19=pokemon!$AC$2:$AC$304, pokemon!$T$2:$T$304))</f>
        <v>10</v>
      </c>
      <c r="H19" s="26" cm="1">
        <f t="array" ref="H19">MAX(IF($A19=pokemon!$AC$2:$AC$304, pokemon!$T$2:$T$304))</f>
        <v>10</v>
      </c>
      <c r="I19" s="26">
        <f>H19-G19</f>
        <v>0</v>
      </c>
    </row>
    <row r="20" spans="1:9" x14ac:dyDescent="0.25">
      <c r="A20" s="26" t="s">
        <v>531</v>
      </c>
      <c r="B20" s="30" t="s">
        <v>8</v>
      </c>
      <c r="C20" s="25">
        <v>40</v>
      </c>
      <c r="D20" s="29">
        <f>IF(NOT(ISBLANK(C20)), IF(ISNUMBER(C20), ROUND((C20 - 5)/20, 0), C20), "")</f>
        <v>2</v>
      </c>
      <c r="E20" s="26" t="s">
        <v>916</v>
      </c>
      <c r="F20" s="26">
        <f>COUNTIF(pokemon!$AC$2:$AC$304, A20)</f>
        <v>1</v>
      </c>
      <c r="G20" s="26" cm="1">
        <f t="array" ref="G20">MIN(IF($A20=pokemon!$AC$2:$AC$304, pokemon!$T$2:$T$304))</f>
        <v>15</v>
      </c>
      <c r="H20" s="26" cm="1">
        <f t="array" ref="H20">MAX(IF($A20=pokemon!$AC$2:$AC$304, pokemon!$T$2:$T$304))</f>
        <v>15</v>
      </c>
      <c r="I20" s="26">
        <f>H20-G20</f>
        <v>0</v>
      </c>
    </row>
    <row r="21" spans="1:9" x14ac:dyDescent="0.25">
      <c r="A21" s="26" t="s">
        <v>605</v>
      </c>
      <c r="B21" s="43" t="s">
        <v>67</v>
      </c>
      <c r="C21" s="25">
        <v>45</v>
      </c>
      <c r="D21" s="29">
        <f>IF(NOT(ISBLANK(C21)), IF(ISNUMBER(C21), ROUND((C21 - 5)/20, 0), C21), "")</f>
        <v>2</v>
      </c>
      <c r="E21" s="26" t="s">
        <v>1020</v>
      </c>
      <c r="F21" s="26">
        <f>COUNTIF(pokemon!$AC$2:$AC$304, A21)</f>
        <v>1</v>
      </c>
      <c r="G21" s="26" cm="1">
        <f t="array" ref="G21">MIN(IF($A21=pokemon!$AC$2:$AC$304, pokemon!$T$2:$T$304))</f>
        <v>10</v>
      </c>
      <c r="H21" s="26" cm="1">
        <f t="array" ref="H21">MAX(IF($A21=pokemon!$AC$2:$AC$304, pokemon!$T$2:$T$304))</f>
        <v>10</v>
      </c>
      <c r="I21" s="26">
        <f>H21-G21</f>
        <v>0</v>
      </c>
    </row>
    <row r="22" spans="1:9" x14ac:dyDescent="0.25">
      <c r="A22" s="26" t="s">
        <v>725</v>
      </c>
      <c r="B22" s="30" t="s">
        <v>8</v>
      </c>
      <c r="C22" s="25">
        <v>40</v>
      </c>
      <c r="D22" s="29">
        <f>IF(NOT(ISBLANK(C22)), IF(ISNUMBER(C22), ROUND((C22 - 5)/20, 0), C22), "")</f>
        <v>2</v>
      </c>
      <c r="E22" s="26" t="s">
        <v>934</v>
      </c>
      <c r="F22" s="26">
        <f>COUNTIF(pokemon!$AC$2:$AC$304, A22)</f>
        <v>1</v>
      </c>
      <c r="G22" s="26" cm="1">
        <f t="array" ref="G22">MIN(IF($A22=pokemon!$AC$2:$AC$304, pokemon!$T$2:$T$304))</f>
        <v>8</v>
      </c>
      <c r="H22" s="26" cm="1">
        <f t="array" ref="H22">MAX(IF($A22=pokemon!$AC$2:$AC$304, pokemon!$T$2:$T$304))</f>
        <v>8</v>
      </c>
      <c r="I22" s="26">
        <f>H22-G22</f>
        <v>0</v>
      </c>
    </row>
    <row r="23" spans="1:9" x14ac:dyDescent="0.25">
      <c r="A23" s="26" t="s">
        <v>541</v>
      </c>
      <c r="B23" s="41" t="s">
        <v>33</v>
      </c>
      <c r="C23" s="25">
        <v>40</v>
      </c>
      <c r="D23" s="29">
        <f>IF(NOT(ISBLANK(C23)), IF(ISNUMBER(C23), ROUND((C23 - 5)/20, 0), C23), "")</f>
        <v>2</v>
      </c>
      <c r="E23" s="26" t="s">
        <v>851</v>
      </c>
      <c r="F23" s="26">
        <f>COUNTIF(pokemon!$AC$2:$AC$304, A23)</f>
        <v>1</v>
      </c>
      <c r="G23" s="26" cm="1">
        <f t="array" ref="G23">MIN(IF($A23=pokemon!$AC$2:$AC$304, pokemon!$T$2:$T$304))</f>
        <v>13</v>
      </c>
      <c r="H23" s="26" cm="1">
        <f t="array" ref="H23">MAX(IF($A23=pokemon!$AC$2:$AC$304, pokemon!$T$2:$T$304))</f>
        <v>13</v>
      </c>
      <c r="I23" s="26">
        <f>H23-G23</f>
        <v>0</v>
      </c>
    </row>
    <row r="24" spans="1:9" x14ac:dyDescent="0.25">
      <c r="A24" s="26" t="s">
        <v>640</v>
      </c>
      <c r="B24" s="30" t="s">
        <v>8</v>
      </c>
      <c r="C24" s="25">
        <v>40</v>
      </c>
      <c r="D24" s="29">
        <f>IF(NOT(ISBLANK(C24)), IF(ISNUMBER(C24), ROUND((C24 - 5)/20, 0), C24), "")</f>
        <v>2</v>
      </c>
      <c r="E24" s="26" t="s">
        <v>925</v>
      </c>
      <c r="F24" s="26">
        <f>COUNTIF(pokemon!$AC$2:$AC$304, A24)</f>
        <v>1</v>
      </c>
      <c r="G24" s="26" cm="1">
        <f t="array" ref="G24">MIN(IF($A24=pokemon!$AC$2:$AC$304, pokemon!$T$2:$T$304))</f>
        <v>16</v>
      </c>
      <c r="H24" s="26" cm="1">
        <f t="array" ref="H24">MAX(IF($A24=pokemon!$AC$2:$AC$304, pokemon!$T$2:$T$304))</f>
        <v>16</v>
      </c>
      <c r="I24" s="26">
        <f>H24-G24</f>
        <v>0</v>
      </c>
    </row>
    <row r="25" spans="1:9" x14ac:dyDescent="0.25">
      <c r="A25" s="27" t="s">
        <v>963</v>
      </c>
      <c r="B25" s="36" t="s">
        <v>3</v>
      </c>
      <c r="C25" s="25">
        <v>40</v>
      </c>
      <c r="D25" s="25">
        <f>IF(NOT(ISBLANK(C25)), IF(ISNUMBER(C25), ROUND((C25 - 5)/20, 0), C25), "")</f>
        <v>2</v>
      </c>
      <c r="E25" s="26" t="s">
        <v>964</v>
      </c>
      <c r="F25" s="26">
        <f>COUNTIF(pokemon!$AC$2:$AC$304, A25)</f>
        <v>1</v>
      </c>
      <c r="G25" s="27" cm="1">
        <f t="array" ref="G25">MIN(IF($A25=pokemon!$AC$2:$AC$304, pokemon!$T$2:$T$304))</f>
        <v>14</v>
      </c>
      <c r="H25" s="27" cm="1">
        <f t="array" ref="H25">MAX(IF($A25=pokemon!$AC$2:$AC$304, pokemon!$T$2:$T$304))</f>
        <v>14</v>
      </c>
      <c r="I25" s="27">
        <f>H25-G25</f>
        <v>0</v>
      </c>
    </row>
    <row r="26" spans="1:9" x14ac:dyDescent="0.25">
      <c r="A26" s="27" t="s">
        <v>962</v>
      </c>
      <c r="B26" s="33" t="s">
        <v>11</v>
      </c>
      <c r="C26" s="25">
        <v>40</v>
      </c>
      <c r="D26" s="25">
        <f>IF(NOT(ISBLANK(C26)), IF(ISNUMBER(C26), ROUND((C26 - 5)/20, 0), C26), "")</f>
        <v>2</v>
      </c>
      <c r="E26" s="26" t="s">
        <v>965</v>
      </c>
      <c r="F26" s="26">
        <f>COUNTIF(pokemon!$AC$2:$AC$304, A26)</f>
        <v>1</v>
      </c>
      <c r="G26" s="27" cm="1">
        <f t="array" ref="G26">MIN(IF($A26=pokemon!$AC$2:$AC$304, pokemon!$T$2:$T$304))</f>
        <v>17</v>
      </c>
      <c r="H26" s="27" cm="1">
        <f t="array" ref="H26">MAX(IF($A26=pokemon!$AC$2:$AC$304, pokemon!$T$2:$T$304))</f>
        <v>17</v>
      </c>
      <c r="I26" s="27">
        <f>H26-G26</f>
        <v>0</v>
      </c>
    </row>
    <row r="27" spans="1:9" x14ac:dyDescent="0.25">
      <c r="A27" s="27" t="s">
        <v>928</v>
      </c>
      <c r="B27" s="31" t="s">
        <v>4</v>
      </c>
      <c r="C27" s="25">
        <v>40</v>
      </c>
      <c r="D27" s="25">
        <f>IF(NOT(ISBLANK(C27)), IF(ISNUMBER(C27), ROUND((C27 - 5)/20, 0), C27), "")</f>
        <v>2</v>
      </c>
      <c r="E27" s="26" t="s">
        <v>711</v>
      </c>
      <c r="F27" s="26">
        <f>COUNTIF(pokemon!$AC$2:$AC$304, A27)</f>
        <v>2</v>
      </c>
      <c r="G27" s="27" cm="1">
        <f t="array" ref="G27">MIN(IF($A27=pokemon!$AC$2:$AC$304, pokemon!$T$2:$T$304))</f>
        <v>10</v>
      </c>
      <c r="H27" s="27" cm="1">
        <f t="array" ref="H27">MAX(IF($A27=pokemon!$AC$2:$AC$304, pokemon!$T$2:$T$304))</f>
        <v>11</v>
      </c>
      <c r="I27" s="27">
        <f>H27-G27</f>
        <v>1</v>
      </c>
    </row>
    <row r="28" spans="1:9" x14ac:dyDescent="0.25">
      <c r="A28" s="26" t="s">
        <v>503</v>
      </c>
      <c r="B28" s="39" t="s">
        <v>26</v>
      </c>
      <c r="C28" s="25">
        <v>50</v>
      </c>
      <c r="D28" s="29">
        <f>IF(NOT(ISBLANK(C28)), IF(ISNUMBER(C28), ROUND((C28 - 5)/20, 0), C28), "")</f>
        <v>2</v>
      </c>
      <c r="E28" s="26" t="s">
        <v>663</v>
      </c>
      <c r="F28" s="26">
        <f>COUNTIF(pokemon!$AC$2:$AC$304, A28)</f>
        <v>5</v>
      </c>
      <c r="G28" s="26" cm="1">
        <f t="array" ref="G28">MIN(IF($A28=pokemon!$AC$2:$AC$304, pokemon!$T$2:$T$304))</f>
        <v>9</v>
      </c>
      <c r="H28" s="26" cm="1">
        <f t="array" ref="H28">MAX(IF($A28=pokemon!$AC$2:$AC$304, pokemon!$T$2:$T$304))</f>
        <v>11</v>
      </c>
      <c r="I28" s="26">
        <f>H28-G28</f>
        <v>2</v>
      </c>
    </row>
    <row r="29" spans="1:9" s="8" customFormat="1" x14ac:dyDescent="0.25">
      <c r="A29" s="26" t="s">
        <v>512</v>
      </c>
      <c r="B29" s="44" t="s">
        <v>9</v>
      </c>
      <c r="C29" s="25">
        <v>40</v>
      </c>
      <c r="D29" s="29">
        <f>IF(NOT(ISBLANK(C29)), IF(ISNUMBER(C29), ROUND((C29 - 5)/20, 0), C29), "")</f>
        <v>2</v>
      </c>
      <c r="E29" s="26" t="s">
        <v>956</v>
      </c>
      <c r="F29" s="26">
        <f>COUNTIF(pokemon!$AC$2:$AC$304, A29)</f>
        <v>1</v>
      </c>
      <c r="G29" s="26" cm="1">
        <f t="array" ref="G29">MIN(IF($A29=pokemon!$AC$2:$AC$304, pokemon!$T$2:$T$304))</f>
        <v>21</v>
      </c>
      <c r="H29" s="26" cm="1">
        <f t="array" ref="H29">MAX(IF($A29=pokemon!$AC$2:$AC$304, pokemon!$T$2:$T$304))</f>
        <v>21</v>
      </c>
      <c r="I29" s="26">
        <f>H29-G29</f>
        <v>0</v>
      </c>
    </row>
    <row r="30" spans="1:9" s="8" customFormat="1" x14ac:dyDescent="0.25">
      <c r="A30" s="26" t="s">
        <v>822</v>
      </c>
      <c r="B30" s="34" t="s">
        <v>2</v>
      </c>
      <c r="C30" s="25">
        <v>40</v>
      </c>
      <c r="D30" s="29">
        <f>IF(NOT(ISBLANK(C30)), IF(ISNUMBER(C30), ROUND((C30 - 5)/20, 0), C30), "")</f>
        <v>2</v>
      </c>
      <c r="E30" s="26" t="s">
        <v>773</v>
      </c>
      <c r="F30" s="26">
        <f>COUNTIF(pokemon!$AC$2:$AC$304, A30)</f>
        <v>2</v>
      </c>
      <c r="G30" s="26" cm="1">
        <f t="array" ref="G30">MIN(IF($A30=pokemon!$AC$2:$AC$304, pokemon!$T$2:$T$304))</f>
        <v>10</v>
      </c>
      <c r="H30" s="26" cm="1">
        <f t="array" ref="H30">MAX(IF($A30=pokemon!$AC$2:$AC$304, pokemon!$T$2:$T$304))</f>
        <v>10</v>
      </c>
      <c r="I30" s="26">
        <f>H30-G30</f>
        <v>0</v>
      </c>
    </row>
    <row r="31" spans="1:9" s="8" customFormat="1" x14ac:dyDescent="0.25">
      <c r="A31" s="26" t="s">
        <v>497</v>
      </c>
      <c r="B31" s="35" t="s">
        <v>14</v>
      </c>
      <c r="C31" s="25">
        <v>40</v>
      </c>
      <c r="D31" s="29">
        <f>IF(NOT(ISBLANK(C31)), IF(ISNUMBER(C31), ROUND((C31 - 5)/20, 0), C31), "")</f>
        <v>2</v>
      </c>
      <c r="E31" s="26" t="s">
        <v>776</v>
      </c>
      <c r="F31" s="26">
        <f>COUNTIF(pokemon!$AC$2:$AC$304, A31)</f>
        <v>2</v>
      </c>
      <c r="G31" s="26" cm="1">
        <f t="array" ref="G31">MIN(IF($A31=pokemon!$AC$2:$AC$304, pokemon!$T$2:$T$304))</f>
        <v>10</v>
      </c>
      <c r="H31" s="26" cm="1">
        <f t="array" ref="H31">MAX(IF($A31=pokemon!$AC$2:$AC$304, pokemon!$T$2:$T$304))</f>
        <v>11</v>
      </c>
      <c r="I31" s="26">
        <f>H31-G31</f>
        <v>1</v>
      </c>
    </row>
    <row r="32" spans="1:9" s="8" customFormat="1" x14ac:dyDescent="0.25">
      <c r="A32" s="26" t="s">
        <v>584</v>
      </c>
      <c r="B32" s="33" t="s">
        <v>11</v>
      </c>
      <c r="C32" s="25">
        <v>40</v>
      </c>
      <c r="D32" s="29">
        <f>IF(NOT(ISBLANK(C32)), IF(ISNUMBER(C32), ROUND((C32 - 5)/20, 0), C32), "")</f>
        <v>2</v>
      </c>
      <c r="E32" s="26" t="s">
        <v>841</v>
      </c>
      <c r="F32" s="26">
        <f>COUNTIF(pokemon!$AC$2:$AC$304, A32)</f>
        <v>2</v>
      </c>
      <c r="G32" s="26" cm="1">
        <f t="array" ref="G32">MIN(IF($A32=pokemon!$AC$2:$AC$304, pokemon!$T$2:$T$304))</f>
        <v>12</v>
      </c>
      <c r="H32" s="26" cm="1">
        <f t="array" ref="H32">MAX(IF($A32=pokemon!$AC$2:$AC$304, pokemon!$T$2:$T$304))</f>
        <v>13</v>
      </c>
      <c r="I32" s="26">
        <f>H32-G32</f>
        <v>1</v>
      </c>
    </row>
    <row r="33" spans="1:9" s="8" customFormat="1" x14ac:dyDescent="0.25">
      <c r="A33" s="26" t="s">
        <v>690</v>
      </c>
      <c r="B33" s="36" t="s">
        <v>3</v>
      </c>
      <c r="C33" s="25">
        <v>50</v>
      </c>
      <c r="D33" s="29">
        <f>IF(NOT(ISBLANK(C33)), IF(ISNUMBER(C33), ROUND((C33 - 5)/20, 0), C33), "")</f>
        <v>2</v>
      </c>
      <c r="E33" s="26" t="s">
        <v>691</v>
      </c>
      <c r="F33" s="26">
        <f>COUNTIF(pokemon!$AC$2:$AC$304, A33)</f>
        <v>1</v>
      </c>
      <c r="G33" s="26" cm="1">
        <f t="array" ref="G33">MIN(IF($A33=pokemon!$AC$2:$AC$304, pokemon!$T$2:$T$304))</f>
        <v>9</v>
      </c>
      <c r="H33" s="26" cm="1">
        <f t="array" ref="H33">MAX(IF($A33=pokemon!$AC$2:$AC$304, pokemon!$T$2:$T$304))</f>
        <v>9</v>
      </c>
      <c r="I33" s="26">
        <f>H33-G33</f>
        <v>0</v>
      </c>
    </row>
    <row r="34" spans="1:9" s="8" customFormat="1" x14ac:dyDescent="0.25">
      <c r="A34" s="27" t="s">
        <v>993</v>
      </c>
      <c r="B34" s="30" t="s">
        <v>8</v>
      </c>
      <c r="C34" s="25">
        <v>40</v>
      </c>
      <c r="D34" s="25">
        <f>IF(NOT(ISBLANK(C34)), IF(ISNUMBER(C34), ROUND((C34 - 5)/20, 0), C34), "")</f>
        <v>2</v>
      </c>
      <c r="E34" s="27" t="s">
        <v>1016</v>
      </c>
      <c r="F34" s="26">
        <f>COUNTIF(pokemon!$AC$2:$AC$304, A34)</f>
        <v>1</v>
      </c>
      <c r="G34" s="27" cm="1">
        <f t="array" ref="G34">MIN(IF($A34=pokemon!$AC$2:$AC$304, pokemon!$T$2:$T$304))</f>
        <v>9</v>
      </c>
      <c r="H34" s="27" cm="1">
        <f t="array" ref="H34">MAX(IF($A34=pokemon!$AC$2:$AC$304, pokemon!$T$2:$T$304))</f>
        <v>9</v>
      </c>
      <c r="I34" s="27">
        <f>H34-G34</f>
        <v>0</v>
      </c>
    </row>
    <row r="35" spans="1:9" s="8" customFormat="1" x14ac:dyDescent="0.25">
      <c r="A35" s="26" t="s">
        <v>468</v>
      </c>
      <c r="B35" s="30" t="s">
        <v>8</v>
      </c>
      <c r="C35" s="25">
        <v>35</v>
      </c>
      <c r="D35" s="29">
        <f>IF(NOT(ISBLANK(C35)), IF(ISNUMBER(C35), ROUND((C35 - 5)/20, 0), C35), "")</f>
        <v>2</v>
      </c>
      <c r="E35" s="26" t="s">
        <v>813</v>
      </c>
      <c r="F35" s="26">
        <f>COUNTIF(pokemon!$AC$2:$AC$304, A35)</f>
        <v>1</v>
      </c>
      <c r="G35" s="26" cm="1">
        <f t="array" ref="G35">MIN(IF($A35=pokemon!$AC$2:$AC$304, pokemon!$T$2:$T$304))</f>
        <v>13</v>
      </c>
      <c r="H35" s="26" cm="1">
        <f t="array" ref="H35">MAX(IF($A35=pokemon!$AC$2:$AC$304, pokemon!$T$2:$T$304))</f>
        <v>13</v>
      </c>
      <c r="I35" s="26">
        <f>H35-G35</f>
        <v>0</v>
      </c>
    </row>
    <row r="36" spans="1:9" x14ac:dyDescent="0.25">
      <c r="A36" s="26" t="s">
        <v>526</v>
      </c>
      <c r="B36" s="30" t="s">
        <v>8</v>
      </c>
      <c r="C36" s="25">
        <v>40</v>
      </c>
      <c r="D36" s="29">
        <f>IF(NOT(ISBLANK(C36)), IF(ISNUMBER(C36), ROUND((C36 - 5)/20, 0), C36), "")</f>
        <v>2</v>
      </c>
      <c r="E36" s="26" t="s">
        <v>948</v>
      </c>
      <c r="F36" s="26">
        <f>COUNTIF(pokemon!$AC$2:$AC$304, A36)</f>
        <v>1</v>
      </c>
      <c r="G36" s="26" cm="1">
        <f t="array" ref="G36">MIN(IF($A36=pokemon!$AC$2:$AC$304, pokemon!$T$2:$T$304))</f>
        <v>16</v>
      </c>
      <c r="H36" s="26" cm="1">
        <f t="array" ref="H36">MAX(IF($A36=pokemon!$AC$2:$AC$304, pokemon!$T$2:$T$304))</f>
        <v>16</v>
      </c>
      <c r="I36" s="26">
        <f>H36-G36</f>
        <v>0</v>
      </c>
    </row>
    <row r="37" spans="1:9" s="8" customFormat="1" x14ac:dyDescent="0.25">
      <c r="A37" s="26" t="s">
        <v>676</v>
      </c>
      <c r="B37" s="32" t="s">
        <v>6</v>
      </c>
      <c r="C37" s="25">
        <v>40</v>
      </c>
      <c r="D37" s="29">
        <f>IF(NOT(ISBLANK(C37)), IF(ISNUMBER(C37), ROUND((C37 - 5)/20, 0), C37), "")</f>
        <v>2</v>
      </c>
      <c r="E37" s="26" t="s">
        <v>941</v>
      </c>
      <c r="F37" s="26">
        <f>COUNTIF(pokemon!$AC$2:$AC$304, A37)</f>
        <v>1</v>
      </c>
      <c r="G37" s="26" cm="1">
        <f t="array" ref="G37">MIN(IF($A37=pokemon!$AC$2:$AC$304, pokemon!$T$2:$T$304))</f>
        <v>18</v>
      </c>
      <c r="H37" s="26" cm="1">
        <f t="array" ref="H37">MAX(IF($A37=pokemon!$AC$2:$AC$304, pokemon!$T$2:$T$304))</f>
        <v>18</v>
      </c>
      <c r="I37" s="26">
        <f>H37-G37</f>
        <v>0</v>
      </c>
    </row>
    <row r="38" spans="1:9" s="8" customFormat="1" x14ac:dyDescent="0.25">
      <c r="A38" s="26" t="s">
        <v>682</v>
      </c>
      <c r="B38" s="45" t="s">
        <v>39</v>
      </c>
      <c r="C38" s="25">
        <v>40</v>
      </c>
      <c r="D38" s="29">
        <f>IF(NOT(ISBLANK(C38)), IF(ISNUMBER(C38), ROUND((C38 - 5)/20, 0), C38), "")</f>
        <v>2</v>
      </c>
      <c r="E38" s="26" t="s">
        <v>941</v>
      </c>
      <c r="F38" s="26">
        <f>COUNTIF(pokemon!$AC$2:$AC$304, A38)</f>
        <v>1</v>
      </c>
      <c r="G38" s="26" cm="1">
        <f t="array" ref="G38">MIN(IF($A38=pokemon!$AC$2:$AC$304, pokemon!$T$2:$T$304))</f>
        <v>19</v>
      </c>
      <c r="H38" s="26" cm="1">
        <f t="array" ref="H38">MAX(IF($A38=pokemon!$AC$2:$AC$304, pokemon!$T$2:$T$304))</f>
        <v>19</v>
      </c>
      <c r="I38" s="26">
        <f>H38-G38</f>
        <v>0</v>
      </c>
    </row>
    <row r="39" spans="1:9" s="8" customFormat="1" x14ac:dyDescent="0.25">
      <c r="A39" s="26" t="s">
        <v>779</v>
      </c>
      <c r="B39" s="28" t="s">
        <v>22</v>
      </c>
      <c r="C39" s="25">
        <v>40</v>
      </c>
      <c r="D39" s="29">
        <f>IF(NOT(ISBLANK(C39)), IF(ISNUMBER(C39), ROUND((C39 - 5)/20, 0), C39), "")</f>
        <v>2</v>
      </c>
      <c r="E39" s="26" t="s">
        <v>941</v>
      </c>
      <c r="F39" s="26">
        <f>COUNTIF(pokemon!$AC$2:$AC$304, A39)</f>
        <v>1</v>
      </c>
      <c r="G39" s="26" cm="1">
        <f t="array" ref="G39">MIN(IF($A39=pokemon!$AC$2:$AC$304, pokemon!$T$2:$T$304))</f>
        <v>14</v>
      </c>
      <c r="H39" s="26" cm="1">
        <f t="array" ref="H39">MAX(IF($A39=pokemon!$AC$2:$AC$304, pokemon!$T$2:$T$304))</f>
        <v>14</v>
      </c>
      <c r="I39" s="26">
        <f>H39-G39</f>
        <v>0</v>
      </c>
    </row>
    <row r="40" spans="1:9" s="8" customFormat="1" x14ac:dyDescent="0.25">
      <c r="A40" s="26" t="s">
        <v>785</v>
      </c>
      <c r="B40" s="30" t="s">
        <v>8</v>
      </c>
      <c r="C40" s="25">
        <v>40</v>
      </c>
      <c r="D40" s="29">
        <f>IF(NOT(ISBLANK(C40)), IF(ISNUMBER(C40), ROUND((C40 - 5)/20, 0), C40), "")</f>
        <v>2</v>
      </c>
      <c r="E40" s="26" t="s">
        <v>941</v>
      </c>
      <c r="F40" s="26">
        <f>COUNTIF(pokemon!$AC$2:$AC$304, A40)</f>
        <v>1</v>
      </c>
      <c r="G40" s="26" cm="1">
        <f t="array" ref="G40">MIN(IF($A40=pokemon!$AC$2:$AC$304, pokemon!$T$2:$T$304))</f>
        <v>11</v>
      </c>
      <c r="H40" s="26" cm="1">
        <f t="array" ref="H40">MAX(IF($A40=pokemon!$AC$2:$AC$304, pokemon!$T$2:$T$304))</f>
        <v>11</v>
      </c>
      <c r="I40" s="26">
        <f>H40-G40</f>
        <v>0</v>
      </c>
    </row>
    <row r="41" spans="1:9" s="8" customFormat="1" x14ac:dyDescent="0.25">
      <c r="A41" s="27" t="s">
        <v>943</v>
      </c>
      <c r="B41" s="42" t="s">
        <v>42</v>
      </c>
      <c r="C41" s="25">
        <v>40</v>
      </c>
      <c r="D41" s="25">
        <f>IF(NOT(ISBLANK(C41)), IF(ISNUMBER(C41), ROUND((C41 - 5)/20, 0), C41), "")</f>
        <v>2</v>
      </c>
      <c r="E41" s="26" t="s">
        <v>941</v>
      </c>
      <c r="F41" s="26">
        <f>COUNTIF(pokemon!$AC$2:$AC$304, A41)</f>
        <v>1</v>
      </c>
      <c r="G41" s="27" cm="1">
        <f t="array" ref="G41">MIN(IF($A41=pokemon!$AC$2:$AC$304, pokemon!$T$2:$T$304))</f>
        <v>15</v>
      </c>
      <c r="H41" s="27" cm="1">
        <f t="array" ref="H41">MAX(IF($A41=pokemon!$AC$2:$AC$304, pokemon!$T$2:$T$304))</f>
        <v>15</v>
      </c>
      <c r="I41" s="27">
        <f>H41-G41</f>
        <v>0</v>
      </c>
    </row>
    <row r="42" spans="1:9" s="8" customFormat="1" x14ac:dyDescent="0.25">
      <c r="A42" s="26" t="s">
        <v>533</v>
      </c>
      <c r="B42" s="37" t="s">
        <v>13</v>
      </c>
      <c r="C42" s="25">
        <v>35</v>
      </c>
      <c r="D42" s="29">
        <f>IF(NOT(ISBLANK(C42)), IF(ISNUMBER(C42), ROUND((C42 - 5)/20, 0), C42), "")</f>
        <v>2</v>
      </c>
      <c r="E42" s="26" t="s">
        <v>727</v>
      </c>
      <c r="F42" s="26">
        <f>COUNTIF(pokemon!$AC$2:$AC$304, A42)</f>
        <v>2</v>
      </c>
      <c r="G42" s="26" cm="1">
        <f t="array" ref="G42">MIN(IF($A42=pokemon!$AC$2:$AC$304, pokemon!$T$2:$T$304))</f>
        <v>10</v>
      </c>
      <c r="H42" s="26" cm="1">
        <f t="array" ref="H42">MAX(IF($A42=pokemon!$AC$2:$AC$304, pokemon!$T$2:$T$304))</f>
        <v>11</v>
      </c>
      <c r="I42" s="26">
        <f>H42-G42</f>
        <v>1</v>
      </c>
    </row>
    <row r="43" spans="1:9" s="8" customFormat="1" x14ac:dyDescent="0.25">
      <c r="A43" s="27" t="s">
        <v>969</v>
      </c>
      <c r="B43" s="39" t="s">
        <v>26</v>
      </c>
      <c r="C43" s="25">
        <v>40</v>
      </c>
      <c r="D43" s="25">
        <f>IF(NOT(ISBLANK(C43)), IF(ISNUMBER(C43), ROUND((C43 - 5)/20, 0), C43), "")</f>
        <v>2</v>
      </c>
      <c r="E43" s="26" t="s">
        <v>971</v>
      </c>
      <c r="F43" s="26">
        <f>COUNTIF(pokemon!$AC$2:$AC$304, A43)</f>
        <v>1</v>
      </c>
      <c r="G43" s="27" cm="1">
        <f t="array" ref="G43">MIN(IF($A43=pokemon!$AC$2:$AC$304, pokemon!$T$2:$T$304))</f>
        <v>12</v>
      </c>
      <c r="H43" s="27" cm="1">
        <f t="array" ref="H43">MAX(IF($A43=pokemon!$AC$2:$AC$304, pokemon!$T$2:$T$304))</f>
        <v>12</v>
      </c>
      <c r="I43" s="27">
        <f>H43-G43</f>
        <v>0</v>
      </c>
    </row>
    <row r="44" spans="1:9" x14ac:dyDescent="0.25">
      <c r="A44" s="27" t="s">
        <v>976</v>
      </c>
      <c r="B44" s="46" t="s">
        <v>16</v>
      </c>
      <c r="C44" s="25">
        <v>40</v>
      </c>
      <c r="D44" s="25">
        <f>IF(NOT(ISBLANK(C44)), IF(ISNUMBER(C44), ROUND((C44 - 5)/20, 0), C44), "")</f>
        <v>2</v>
      </c>
      <c r="E44" s="26" t="s">
        <v>883</v>
      </c>
      <c r="F44" s="26">
        <f>COUNTIF(pokemon!$AC$2:$AC$304, A44)</f>
        <v>1</v>
      </c>
      <c r="G44" s="27" cm="1">
        <f t="array" ref="G44">MIN(IF($A44=pokemon!$AC$2:$AC$304, pokemon!$T$2:$T$304))</f>
        <v>14</v>
      </c>
      <c r="H44" s="27" cm="1">
        <f t="array" ref="H44">MAX(IF($A44=pokemon!$AC$2:$AC$304, pokemon!$T$2:$T$304))</f>
        <v>14</v>
      </c>
      <c r="I44" s="27">
        <f>H44-G44</f>
        <v>0</v>
      </c>
    </row>
    <row r="45" spans="1:9" s="8" customFormat="1" x14ac:dyDescent="0.25">
      <c r="A45" s="27" t="s">
        <v>961</v>
      </c>
      <c r="B45" s="33" t="s">
        <v>11</v>
      </c>
      <c r="C45" s="25">
        <v>50</v>
      </c>
      <c r="D45" s="25">
        <f>IF(NOT(ISBLANK(C45)), IF(ISNUMBER(C45), ROUND((C45 - 5)/20, 0), C45), "")</f>
        <v>2</v>
      </c>
      <c r="E45" s="26" t="s">
        <v>795</v>
      </c>
      <c r="F45" s="26">
        <f>COUNTIF(pokemon!$AC$2:$AC$304, A45)</f>
        <v>1</v>
      </c>
      <c r="G45" s="27" cm="1">
        <f t="array" ref="G45">MIN(IF($A45=pokemon!$AC$2:$AC$304, pokemon!$T$2:$T$304))</f>
        <v>10</v>
      </c>
      <c r="H45" s="27" cm="1">
        <f t="array" ref="H45">MAX(IF($A45=pokemon!$AC$2:$AC$304, pokemon!$T$2:$T$304))</f>
        <v>10</v>
      </c>
      <c r="I45" s="27">
        <f>H45-G45</f>
        <v>0</v>
      </c>
    </row>
    <row r="46" spans="1:9" s="8" customFormat="1" x14ac:dyDescent="0.25">
      <c r="A46" s="26" t="s">
        <v>793</v>
      </c>
      <c r="B46" s="38" t="s">
        <v>5</v>
      </c>
      <c r="C46" s="25">
        <v>35</v>
      </c>
      <c r="D46" s="29">
        <f>IF(NOT(ISBLANK(C46)), IF(ISNUMBER(C46), ROUND((C46 - 5)/20, 0), C46), "")</f>
        <v>2</v>
      </c>
      <c r="E46" s="26" t="s">
        <v>795</v>
      </c>
      <c r="F46" s="26">
        <f>COUNTIF(pokemon!$AC$2:$AC$304, A46)</f>
        <v>1</v>
      </c>
      <c r="G46" s="26" cm="1">
        <f t="array" ref="G46">MIN(IF($A46=pokemon!$AC$2:$AC$304, pokemon!$T$2:$T$304))</f>
        <v>10</v>
      </c>
      <c r="H46" s="26" cm="1">
        <f t="array" ref="H46">MAX(IF($A46=pokemon!$AC$2:$AC$304, pokemon!$T$2:$T$304))</f>
        <v>10</v>
      </c>
      <c r="I46" s="26">
        <f>H46-G46</f>
        <v>0</v>
      </c>
    </row>
    <row r="47" spans="1:9" s="8" customFormat="1" x14ac:dyDescent="0.25">
      <c r="A47" s="26" t="s">
        <v>671</v>
      </c>
      <c r="B47" s="41" t="s">
        <v>33</v>
      </c>
      <c r="C47" s="25">
        <v>50</v>
      </c>
      <c r="D47" s="29">
        <f>IF(NOT(ISBLANK(C47)), IF(ISNUMBER(C47), ROUND((C47 - 5)/20, 0), C47), "")</f>
        <v>2</v>
      </c>
      <c r="E47" s="26" t="s">
        <v>775</v>
      </c>
      <c r="F47" s="26">
        <f>COUNTIF(pokemon!$AC$2:$AC$304, A47)</f>
        <v>2</v>
      </c>
      <c r="G47" s="26" cm="1">
        <f t="array" ref="G47">MIN(IF($A47=pokemon!$AC$2:$AC$304, pokemon!$T$2:$T$304))</f>
        <v>11</v>
      </c>
      <c r="H47" s="26" cm="1">
        <f t="array" ref="H47">MAX(IF($A47=pokemon!$AC$2:$AC$304, pokemon!$T$2:$T$304))</f>
        <v>13</v>
      </c>
      <c r="I47" s="26">
        <f>H47-G47</f>
        <v>2</v>
      </c>
    </row>
    <row r="48" spans="1:9" x14ac:dyDescent="0.25">
      <c r="A48" s="26" t="s">
        <v>626</v>
      </c>
      <c r="B48" s="32" t="s">
        <v>6</v>
      </c>
      <c r="C48" s="25">
        <v>40</v>
      </c>
      <c r="D48" s="29">
        <f>IF(NOT(ISBLANK(C48)), IF(ISNUMBER(C48), ROUND((C48 - 5)/20, 0), C48), "")</f>
        <v>2</v>
      </c>
      <c r="E48" s="26" t="s">
        <v>774</v>
      </c>
      <c r="F48" s="26">
        <f>COUNTIF(pokemon!$AC$2:$AC$304, A48)</f>
        <v>4</v>
      </c>
      <c r="G48" s="26" cm="1">
        <f t="array" ref="G48">MIN(IF($A48=pokemon!$AC$2:$AC$304, pokemon!$T$2:$T$304))</f>
        <v>9</v>
      </c>
      <c r="H48" s="26" cm="1">
        <f t="array" ref="H48">MAX(IF($A48=pokemon!$AC$2:$AC$304, pokemon!$T$2:$T$304))</f>
        <v>11</v>
      </c>
      <c r="I48" s="26">
        <f>H48-G48</f>
        <v>2</v>
      </c>
    </row>
    <row r="49" spans="1:9" x14ac:dyDescent="0.25">
      <c r="A49" s="26" t="s">
        <v>517</v>
      </c>
      <c r="B49" s="30" t="s">
        <v>8</v>
      </c>
      <c r="C49" s="25">
        <v>40</v>
      </c>
      <c r="D49" s="29">
        <f>IF(NOT(ISBLANK(C49)), IF(ISNUMBER(C49), ROUND((C49 - 5)/20, 0), C49), "")</f>
        <v>2</v>
      </c>
      <c r="E49" s="26" t="s">
        <v>672</v>
      </c>
      <c r="F49" s="26">
        <f>COUNTIF(pokemon!$AC$2:$AC$304, A49)</f>
        <v>2</v>
      </c>
      <c r="G49" s="26" cm="1">
        <f t="array" ref="G49">MIN(IF($A49=pokemon!$AC$2:$AC$304, pokemon!$T$2:$T$304))</f>
        <v>8</v>
      </c>
      <c r="H49" s="26" cm="1">
        <f t="array" ref="H49">MAX(IF($A49=pokemon!$AC$2:$AC$304, pokemon!$T$2:$T$304))</f>
        <v>9</v>
      </c>
      <c r="I49" s="26">
        <f>H49-G49</f>
        <v>1</v>
      </c>
    </row>
    <row r="50" spans="1:9" x14ac:dyDescent="0.25">
      <c r="A50" s="27" t="s">
        <v>929</v>
      </c>
      <c r="B50" s="31" t="s">
        <v>4</v>
      </c>
      <c r="C50" s="25">
        <v>40</v>
      </c>
      <c r="D50" s="25">
        <f>IF(NOT(ISBLANK(C50)), IF(ISNUMBER(C50), ROUND((C50 - 5)/20, 0), C50), "")</f>
        <v>2</v>
      </c>
      <c r="E50" s="26" t="s">
        <v>930</v>
      </c>
      <c r="F50" s="26">
        <f>COUNTIF(pokemon!$AC$2:$AC$304, A50)</f>
        <v>2</v>
      </c>
      <c r="G50" s="27" cm="1">
        <f t="array" ref="G50">MIN(IF($A50=pokemon!$AC$2:$AC$304, pokemon!$T$2:$T$304))</f>
        <v>10</v>
      </c>
      <c r="H50" s="27" cm="1">
        <f t="array" ref="H50">MAX(IF($A50=pokemon!$AC$2:$AC$304, pokemon!$T$2:$T$304))</f>
        <v>13</v>
      </c>
      <c r="I50" s="27">
        <f>H50-G50</f>
        <v>3</v>
      </c>
    </row>
    <row r="51" spans="1:9" x14ac:dyDescent="0.25">
      <c r="A51" s="27" t="s">
        <v>996</v>
      </c>
      <c r="B51" s="46" t="s">
        <v>16</v>
      </c>
      <c r="C51" s="25">
        <v>40</v>
      </c>
      <c r="D51" s="25">
        <f>IF(NOT(ISBLANK(C51)), IF(ISNUMBER(C51), ROUND((C51 - 5)/20, 0), C51), "")</f>
        <v>2</v>
      </c>
      <c r="E51" s="26" t="s">
        <v>992</v>
      </c>
      <c r="F51" s="26">
        <f>COUNTIF(pokemon!$AC$2:$AC$304, A51)</f>
        <v>1</v>
      </c>
      <c r="G51" s="27" cm="1">
        <f t="array" ref="G51">MIN(IF($A51=pokemon!$AC$2:$AC$304, pokemon!$T$2:$T$304))</f>
        <v>10</v>
      </c>
      <c r="H51" s="27" cm="1">
        <f t="array" ref="H51">MAX(IF($A51=pokemon!$AC$2:$AC$304, pokemon!$T$2:$T$304))</f>
        <v>10</v>
      </c>
      <c r="I51" s="27">
        <f>H51-G51</f>
        <v>0</v>
      </c>
    </row>
    <row r="52" spans="1:9" x14ac:dyDescent="0.25">
      <c r="A52" s="27" t="s">
        <v>991</v>
      </c>
      <c r="B52" s="40" t="s">
        <v>7</v>
      </c>
      <c r="C52" s="25">
        <v>50</v>
      </c>
      <c r="D52" s="25">
        <f>IF(NOT(ISBLANK(C52)), IF(ISNUMBER(C52), ROUND((C52 - 5)/20, 0), C52), "")</f>
        <v>2</v>
      </c>
      <c r="E52" s="26" t="s">
        <v>992</v>
      </c>
      <c r="F52" s="26">
        <f>COUNTIF(pokemon!$AC$2:$AC$304, A52)</f>
        <v>1</v>
      </c>
      <c r="G52" s="27" cm="1">
        <f t="array" ref="G52">MIN(IF($A52=pokemon!$AC$2:$AC$304, pokemon!$T$2:$T$304))</f>
        <v>7</v>
      </c>
      <c r="H52" s="27" cm="1">
        <f t="array" ref="H52">MAX(IF($A52=pokemon!$AC$2:$AC$304, pokemon!$T$2:$T$304))</f>
        <v>7</v>
      </c>
      <c r="I52" s="27">
        <f>H52-G52</f>
        <v>0</v>
      </c>
    </row>
    <row r="53" spans="1:9" s="8" customFormat="1" x14ac:dyDescent="0.25">
      <c r="A53" s="26" t="s">
        <v>728</v>
      </c>
      <c r="B53" s="31" t="s">
        <v>4</v>
      </c>
      <c r="C53" s="25">
        <v>40</v>
      </c>
      <c r="D53" s="29">
        <f>IF(NOT(ISBLANK(C53)), IF(ISNUMBER(C53), ROUND((C53 - 5)/20, 0), C53), "")</f>
        <v>2</v>
      </c>
      <c r="E53" s="26" t="s">
        <v>1006</v>
      </c>
      <c r="F53" s="26">
        <f>COUNTIF(pokemon!$AC$2:$AC$304, A53)</f>
        <v>1</v>
      </c>
      <c r="G53" s="26" cm="1">
        <f t="array" ref="G53">MIN(IF($A53=pokemon!$AC$2:$AC$304, pokemon!$T$2:$T$304))</f>
        <v>16</v>
      </c>
      <c r="H53" s="26" cm="1">
        <f t="array" ref="H53">MAX(IF($A53=pokemon!$AC$2:$AC$304, pokemon!$T$2:$T$304))</f>
        <v>16</v>
      </c>
      <c r="I53" s="26">
        <f>H53-G53</f>
        <v>0</v>
      </c>
    </row>
    <row r="54" spans="1:9" s="8" customFormat="1" x14ac:dyDescent="0.25">
      <c r="A54" s="27" t="s">
        <v>935</v>
      </c>
      <c r="B54" s="32" t="s">
        <v>6</v>
      </c>
      <c r="C54" s="25">
        <v>40</v>
      </c>
      <c r="D54" s="25">
        <f>IF(NOT(ISBLANK(C54)), IF(ISNUMBER(C54), ROUND((C54 - 5)/20, 0), C54), "")</f>
        <v>2</v>
      </c>
      <c r="E54" s="26" t="s">
        <v>936</v>
      </c>
      <c r="F54" s="26">
        <f>COUNTIF(pokemon!$AC$2:$AC$304, A54)</f>
        <v>1</v>
      </c>
      <c r="G54" s="27" cm="1">
        <f t="array" ref="G54">MIN(IF($A54=pokemon!$AC$2:$AC$304, pokemon!$T$2:$T$304))</f>
        <v>10</v>
      </c>
      <c r="H54" s="27" cm="1">
        <f t="array" ref="H54">MAX(IF($A54=pokemon!$AC$2:$AC$304, pokemon!$T$2:$T$304))</f>
        <v>10</v>
      </c>
      <c r="I54" s="27">
        <f>H54-G54</f>
        <v>0</v>
      </c>
    </row>
    <row r="55" spans="1:9" s="8" customFormat="1" x14ac:dyDescent="0.25">
      <c r="A55" s="26" t="s">
        <v>816</v>
      </c>
      <c r="B55" s="30" t="s">
        <v>8</v>
      </c>
      <c r="C55" s="26">
        <v>40</v>
      </c>
      <c r="D55" s="29">
        <f>IF(NOT(ISBLANK(C55)), IF(ISNUMBER(C55), ROUND((C55 - 5)/20, 0), C55), "")</f>
        <v>2</v>
      </c>
      <c r="E55" s="26" t="s">
        <v>819</v>
      </c>
      <c r="F55" s="26">
        <f>COUNTIF(pokemon!$AC$2:$AC$304, A55)</f>
        <v>1</v>
      </c>
      <c r="G55" s="26" cm="1">
        <f t="array" ref="G55">MIN(IF($A55=pokemon!$AC$2:$AC$304, pokemon!$T$2:$T$304))</f>
        <v>13</v>
      </c>
      <c r="H55" s="26" cm="1">
        <f t="array" ref="H55">MAX(IF($A55=pokemon!$AC$2:$AC$304, pokemon!$T$2:$T$304))</f>
        <v>13</v>
      </c>
      <c r="I55" s="26">
        <f>H55-G55</f>
        <v>0</v>
      </c>
    </row>
    <row r="56" spans="1:9" x14ac:dyDescent="0.25">
      <c r="A56" s="26" t="s">
        <v>542</v>
      </c>
      <c r="B56" s="41" t="s">
        <v>33</v>
      </c>
      <c r="C56" s="25">
        <v>60</v>
      </c>
      <c r="D56" s="29">
        <f>IF(NOT(ISBLANK(C56)), IF(ISNUMBER(C56), ROUND((C56 - 5)/20, 0), C56), "")</f>
        <v>3</v>
      </c>
      <c r="E56" s="26" t="s">
        <v>673</v>
      </c>
      <c r="F56" s="26">
        <f>COUNTIF(pokemon!$AC$2:$AC$304, A56)</f>
        <v>4</v>
      </c>
      <c r="G56" s="26" cm="1">
        <f t="array" ref="G56">MIN(IF($A56=pokemon!$AC$2:$AC$304, pokemon!$T$2:$T$304))</f>
        <v>10</v>
      </c>
      <c r="H56" s="26" cm="1">
        <f t="array" ref="H56">MAX(IF($A56=pokemon!$AC$2:$AC$304, pokemon!$T$2:$T$304))</f>
        <v>15</v>
      </c>
      <c r="I56" s="26">
        <f>H56-G56</f>
        <v>5</v>
      </c>
    </row>
    <row r="57" spans="1:9" s="8" customFormat="1" x14ac:dyDescent="0.25">
      <c r="A57" s="26" t="s">
        <v>719</v>
      </c>
      <c r="B57" s="42" t="s">
        <v>42</v>
      </c>
      <c r="C57" s="25">
        <v>60</v>
      </c>
      <c r="D57" s="29">
        <f>IF(NOT(ISBLANK(C57)), IF(ISNUMBER(C57), ROUND((C57 - 5)/20, 0), C57), "")</f>
        <v>3</v>
      </c>
      <c r="E57" s="26" t="s">
        <v>673</v>
      </c>
      <c r="F57" s="26">
        <f>COUNTIF(pokemon!$AC$2:$AC$304, A57)</f>
        <v>1</v>
      </c>
      <c r="G57" s="26" cm="1">
        <f t="array" ref="G57">MIN(IF($A57=pokemon!$AC$2:$AC$304, pokemon!$T$2:$T$304))</f>
        <v>12</v>
      </c>
      <c r="H57" s="26" cm="1">
        <f t="array" ref="H57">MAX(IF($A57=pokemon!$AC$2:$AC$304, pokemon!$T$2:$T$304))</f>
        <v>12</v>
      </c>
      <c r="I57" s="26">
        <f>H57-G57</f>
        <v>0</v>
      </c>
    </row>
    <row r="58" spans="1:9" s="8" customFormat="1" x14ac:dyDescent="0.25">
      <c r="A58" s="26" t="s">
        <v>548</v>
      </c>
      <c r="B58" s="27" t="s">
        <v>560</v>
      </c>
      <c r="C58" s="25">
        <v>55</v>
      </c>
      <c r="D58" s="29">
        <f>IF(NOT(ISBLANK(C58)), IF(ISNUMBER(C58), ROUND((C58 - 5)/20, 0), C58), "")</f>
        <v>3</v>
      </c>
      <c r="E58" s="26" t="s">
        <v>574</v>
      </c>
      <c r="F58" s="26">
        <f>COUNTIF(pokemon!$AC$2:$AC$304, A58)</f>
        <v>1</v>
      </c>
      <c r="G58" s="26" cm="1">
        <f t="array" ref="G58">MIN(IF($A58=pokemon!$AC$2:$AC$304, pokemon!$T$2:$T$304))</f>
        <v>11</v>
      </c>
      <c r="H58" s="26" cm="1">
        <f t="array" ref="H58">MAX(IF($A58=pokemon!$AC$2:$AC$304, pokemon!$T$2:$T$304))</f>
        <v>11</v>
      </c>
      <c r="I58" s="26">
        <f>H58-G58</f>
        <v>0</v>
      </c>
    </row>
    <row r="59" spans="1:9" s="8" customFormat="1" x14ac:dyDescent="0.25">
      <c r="A59" s="27" t="s">
        <v>521</v>
      </c>
      <c r="B59" s="40" t="s">
        <v>7</v>
      </c>
      <c r="C59" s="25">
        <v>60</v>
      </c>
      <c r="D59" s="29">
        <f>IF(NOT(ISBLANK(C59)), IF(ISNUMBER(C59), ROUND((C59 - 5)/20, 0), C59), "")</f>
        <v>3</v>
      </c>
      <c r="E59" s="27" t="s">
        <v>596</v>
      </c>
      <c r="F59" s="26">
        <f>COUNTIF(pokemon!$AC$2:$AC$304, A59)</f>
        <v>3</v>
      </c>
      <c r="G59" s="26" cm="1">
        <f t="array" ref="G59">MIN(IF($A59=pokemon!$AC$2:$AC$304, pokemon!$T$2:$T$304))</f>
        <v>7</v>
      </c>
      <c r="H59" s="26" cm="1">
        <f t="array" ref="H59">MAX(IF($A59=pokemon!$AC$2:$AC$304, pokemon!$T$2:$T$304))</f>
        <v>11</v>
      </c>
      <c r="I59" s="26">
        <f>H59-G59</f>
        <v>4</v>
      </c>
    </row>
    <row r="60" spans="1:9" s="8" customFormat="1" x14ac:dyDescent="0.25">
      <c r="A60" s="26" t="s">
        <v>926</v>
      </c>
      <c r="B60" s="39" t="s">
        <v>26</v>
      </c>
      <c r="C60" s="25">
        <v>60</v>
      </c>
      <c r="D60" s="29">
        <f>IF(NOT(ISBLANK(C60)), IF(ISNUMBER(C60), ROUND((C60 - 5)/20, 0), C60), "")</f>
        <v>3</v>
      </c>
      <c r="E60" s="26" t="s">
        <v>927</v>
      </c>
      <c r="F60" s="26">
        <f>COUNTIF(pokemon!$AC$2:$AC$304, A60)</f>
        <v>1</v>
      </c>
      <c r="G60" s="26" cm="1">
        <f t="array" ref="G60">MIN(IF($A60=pokemon!$AC$2:$AC$304, pokemon!$T$2:$T$304))</f>
        <v>16</v>
      </c>
      <c r="H60" s="26" cm="1">
        <f t="array" ref="H60">MAX(IF($A60=pokemon!$AC$2:$AC$304, pokemon!$T$2:$T$304))</f>
        <v>16</v>
      </c>
      <c r="I60" s="26">
        <f>H60-G60</f>
        <v>0</v>
      </c>
    </row>
    <row r="61" spans="1:9" s="8" customFormat="1" x14ac:dyDescent="0.25">
      <c r="A61" s="26" t="s">
        <v>625</v>
      </c>
      <c r="B61" s="34" t="s">
        <v>2</v>
      </c>
      <c r="C61" s="25">
        <v>55</v>
      </c>
      <c r="D61" s="29">
        <f>IF(NOT(ISBLANK(C61)), IF(ISNUMBER(C61), ROUND((C61 - 5)/20, 0), C61), "")</f>
        <v>3</v>
      </c>
      <c r="E61" s="26" t="s">
        <v>592</v>
      </c>
      <c r="F61" s="26">
        <f>COUNTIF(pokemon!$AC$2:$AC$304, A61)</f>
        <v>1</v>
      </c>
      <c r="G61" s="26" cm="1">
        <f t="array" ref="G61">MIN(IF($A61=pokemon!$AC$2:$AC$304, pokemon!$T$2:$T$304))</f>
        <v>10</v>
      </c>
      <c r="H61" s="26" cm="1">
        <f t="array" ref="H61">MAX(IF($A61=pokemon!$AC$2:$AC$304, pokemon!$T$2:$T$304))</f>
        <v>10</v>
      </c>
      <c r="I61" s="26">
        <f>H61-G61</f>
        <v>0</v>
      </c>
    </row>
    <row r="62" spans="1:9" s="8" customFormat="1" x14ac:dyDescent="0.25">
      <c r="A62" s="26" t="s">
        <v>587</v>
      </c>
      <c r="B62" s="38" t="s">
        <v>5</v>
      </c>
      <c r="C62" s="25">
        <v>60</v>
      </c>
      <c r="D62" s="29">
        <f>IF(NOT(ISBLANK(C62)), IF(ISNUMBER(C62), ROUND((C62 - 5)/20, 0), C62), "")</f>
        <v>3</v>
      </c>
      <c r="E62" s="26" t="s">
        <v>863</v>
      </c>
      <c r="F62" s="26">
        <f>COUNTIF(pokemon!$AC$2:$AC$304, A62)</f>
        <v>1</v>
      </c>
      <c r="G62" s="26" cm="1">
        <f t="array" ref="G62">MIN(IF($A62=pokemon!$AC$2:$AC$304, pokemon!$T$2:$T$304))</f>
        <v>16</v>
      </c>
      <c r="H62" s="26" cm="1">
        <f t="array" ref="H62">MAX(IF($A62=pokemon!$AC$2:$AC$304, pokemon!$T$2:$T$304))</f>
        <v>16</v>
      </c>
      <c r="I62" s="26">
        <f>H62-G62</f>
        <v>0</v>
      </c>
    </row>
    <row r="63" spans="1:9" s="8" customFormat="1" x14ac:dyDescent="0.25">
      <c r="A63" s="26" t="s">
        <v>537</v>
      </c>
      <c r="B63" s="32" t="s">
        <v>6</v>
      </c>
      <c r="C63" s="25">
        <v>65</v>
      </c>
      <c r="D63" s="29">
        <f>IF(NOT(ISBLANK(C63)), IF(ISNUMBER(C63), ROUND((C63 - 5)/20, 0), C63), "")</f>
        <v>3</v>
      </c>
      <c r="E63" s="26" t="s">
        <v>840</v>
      </c>
      <c r="F63" s="26">
        <f>COUNTIF(pokemon!$AC$2:$AC$304, A63)</f>
        <v>1</v>
      </c>
      <c r="G63" s="26" cm="1">
        <f t="array" ref="G63">MIN(IF($A63=pokemon!$AC$2:$AC$304, pokemon!$T$2:$T$304))</f>
        <v>16</v>
      </c>
      <c r="H63" s="26" cm="1">
        <f t="array" ref="H63">MAX(IF($A63=pokemon!$AC$2:$AC$304, pokemon!$T$2:$T$304))</f>
        <v>16</v>
      </c>
      <c r="I63" s="26">
        <f>H63-G63</f>
        <v>0</v>
      </c>
    </row>
    <row r="64" spans="1:9" s="8" customFormat="1" x14ac:dyDescent="0.25">
      <c r="A64" s="26" t="s">
        <v>720</v>
      </c>
      <c r="B64" s="31" t="s">
        <v>4</v>
      </c>
      <c r="C64" s="25">
        <v>65</v>
      </c>
      <c r="D64" s="29">
        <f>IF(NOT(ISBLANK(C64)), IF(ISNUMBER(C64), ROUND((C64 - 5)/20, 0), C64), "")</f>
        <v>3</v>
      </c>
      <c r="E64" s="26" t="s">
        <v>610</v>
      </c>
      <c r="F64" s="26">
        <f>COUNTIF(pokemon!$AC$2:$AC$304, A64)</f>
        <v>1</v>
      </c>
      <c r="G64" s="26" cm="1">
        <f t="array" ref="G64">MIN(IF($A64=pokemon!$AC$2:$AC$304, pokemon!$T$2:$T$304))</f>
        <v>12</v>
      </c>
      <c r="H64" s="26" cm="1">
        <f t="array" ref="H64">MAX(IF($A64=pokemon!$AC$2:$AC$304, pokemon!$T$2:$T$304))</f>
        <v>12</v>
      </c>
      <c r="I64" s="26">
        <f>H64-G64</f>
        <v>0</v>
      </c>
    </row>
    <row r="65" spans="1:9" s="8" customFormat="1" x14ac:dyDescent="0.25">
      <c r="A65" s="26" t="s">
        <v>784</v>
      </c>
      <c r="B65" s="31" t="s">
        <v>4</v>
      </c>
      <c r="C65" s="25">
        <v>60</v>
      </c>
      <c r="D65" s="29">
        <f>IF(NOT(ISBLANK(C65)), IF(ISNUMBER(C65), ROUND((C65 - 5)/20, 0), C65), "")</f>
        <v>3</v>
      </c>
      <c r="E65" s="26" t="s">
        <v>610</v>
      </c>
      <c r="F65" s="26">
        <f>COUNTIF(pokemon!$AC$2:$AC$304, A65)</f>
        <v>1</v>
      </c>
      <c r="G65" s="26" cm="1">
        <f t="array" ref="G65">MIN(IF($A65=pokemon!$AC$2:$AC$304, pokemon!$T$2:$T$304))</f>
        <v>14</v>
      </c>
      <c r="H65" s="26" cm="1">
        <f t="array" ref="H65">MAX(IF($A65=pokemon!$AC$2:$AC$304, pokemon!$T$2:$T$304))</f>
        <v>14</v>
      </c>
      <c r="I65" s="26">
        <f>H65-G65</f>
        <v>0</v>
      </c>
    </row>
    <row r="66" spans="1:9" x14ac:dyDescent="0.25">
      <c r="A66" s="26" t="s">
        <v>553</v>
      </c>
      <c r="B66" s="32" t="s">
        <v>6</v>
      </c>
      <c r="C66" s="25">
        <v>60</v>
      </c>
      <c r="D66" s="29">
        <f>IF(NOT(ISBLANK(C66)), IF(ISNUMBER(C66), ROUND((C66 - 5)/20, 0), C66), "")</f>
        <v>3</v>
      </c>
      <c r="E66" s="26" t="s">
        <v>611</v>
      </c>
      <c r="F66" s="26">
        <f>COUNTIF(pokemon!$AC$2:$AC$304, A66)</f>
        <v>4</v>
      </c>
      <c r="G66" s="26" cm="1">
        <f t="array" ref="G66">MIN(IF($A66=pokemon!$AC$2:$AC$304, pokemon!$T$2:$T$304))</f>
        <v>10</v>
      </c>
      <c r="H66" s="26" cm="1">
        <f t="array" ref="H66">MAX(IF($A66=pokemon!$AC$2:$AC$304, pokemon!$T$2:$T$304))</f>
        <v>16</v>
      </c>
      <c r="I66" s="26">
        <f>H66-G66</f>
        <v>6</v>
      </c>
    </row>
    <row r="67" spans="1:9" x14ac:dyDescent="0.25">
      <c r="A67" s="26" t="s">
        <v>668</v>
      </c>
      <c r="B67" s="35" t="s">
        <v>14</v>
      </c>
      <c r="C67" s="25">
        <v>65</v>
      </c>
      <c r="D67" s="29">
        <f>IF(NOT(ISBLANK(C67)), IF(ISNUMBER(C67), ROUND((C67 - 5)/20, 0), C67), "")</f>
        <v>3</v>
      </c>
      <c r="E67" s="26" t="s">
        <v>613</v>
      </c>
      <c r="F67" s="26">
        <f>COUNTIF(pokemon!$AC$2:$AC$304, A67)</f>
        <v>1</v>
      </c>
      <c r="G67" s="26" cm="1">
        <f t="array" ref="G67">MIN(IF($A67=pokemon!$AC$2:$AC$304, pokemon!$T$2:$T$304))</f>
        <v>15</v>
      </c>
      <c r="H67" s="26" cm="1">
        <f t="array" ref="H67">MAX(IF($A67=pokemon!$AC$2:$AC$304, pokemon!$T$2:$T$304))</f>
        <v>15</v>
      </c>
      <c r="I67" s="26">
        <f>H67-G67</f>
        <v>0</v>
      </c>
    </row>
    <row r="68" spans="1:9" x14ac:dyDescent="0.25">
      <c r="A68" s="26" t="s">
        <v>603</v>
      </c>
      <c r="B68" s="30" t="s">
        <v>8</v>
      </c>
      <c r="C68" s="25">
        <v>70</v>
      </c>
      <c r="D68" s="29">
        <f>IF(NOT(ISBLANK(C68)), IF(ISNUMBER(C68), ROUND((C68 - 5)/20, 0), C68), "")</f>
        <v>3</v>
      </c>
      <c r="E68" s="26" t="s">
        <v>1019</v>
      </c>
      <c r="F68" s="26">
        <f>COUNTIF(pokemon!$AC$2:$AC$304, A68)</f>
        <v>3</v>
      </c>
      <c r="G68" s="26" cm="1">
        <f t="array" ref="G68">MIN(IF($A68=pokemon!$AC$2:$AC$304, pokemon!$T$2:$T$304))</f>
        <v>12</v>
      </c>
      <c r="H68" s="26" cm="1">
        <f t="array" ref="H68">MAX(IF($A68=pokemon!$AC$2:$AC$304, pokemon!$T$2:$T$304))</f>
        <v>14</v>
      </c>
      <c r="I68" s="26">
        <f>H68-G68</f>
        <v>2</v>
      </c>
    </row>
    <row r="69" spans="1:9" s="8" customFormat="1" x14ac:dyDescent="0.25">
      <c r="A69" s="26" t="s">
        <v>508</v>
      </c>
      <c r="B69" s="42" t="s">
        <v>42</v>
      </c>
      <c r="C69" s="25">
        <v>65</v>
      </c>
      <c r="D69" s="29">
        <f>IF(NOT(ISBLANK(C69)), IF(ISNUMBER(C69), ROUND((C69 - 5)/20, 0), C69), "")</f>
        <v>3</v>
      </c>
      <c r="E69" s="26" t="s">
        <v>908</v>
      </c>
      <c r="F69" s="26">
        <f>COUNTIF(pokemon!$AC$2:$AC$304, A69)</f>
        <v>3</v>
      </c>
      <c r="G69" s="26" cm="1">
        <f t="array" ref="G69">MIN(IF($A69=pokemon!$AC$2:$AC$304, pokemon!$T$2:$T$304))</f>
        <v>14</v>
      </c>
      <c r="H69" s="26" cm="1">
        <f t="array" ref="H69">MAX(IF($A69=pokemon!$AC$2:$AC$304, pokemon!$T$2:$T$304))</f>
        <v>15</v>
      </c>
      <c r="I69" s="26">
        <f>H69-G69</f>
        <v>1</v>
      </c>
    </row>
    <row r="70" spans="1:9" x14ac:dyDescent="0.25">
      <c r="A70" s="26" t="s">
        <v>807</v>
      </c>
      <c r="B70" s="36" t="s">
        <v>3</v>
      </c>
      <c r="C70" s="25">
        <v>65</v>
      </c>
      <c r="D70" s="29">
        <f>IF(NOT(ISBLANK(C70)), IF(ISNUMBER(C70), ROUND((C70 - 5)/20, 0), C70), "")</f>
        <v>3</v>
      </c>
      <c r="E70" s="26" t="s">
        <v>908</v>
      </c>
      <c r="F70" s="26">
        <f>COUNTIF(pokemon!$AC$2:$AC$304, A70)</f>
        <v>1</v>
      </c>
      <c r="G70" s="26" cm="1">
        <f t="array" ref="G70">MIN(IF($A70=pokemon!$AC$2:$AC$304, pokemon!$T$2:$T$304))</f>
        <v>14</v>
      </c>
      <c r="H70" s="26" cm="1">
        <f t="array" ref="H70">MAX(IF($A70=pokemon!$AC$2:$AC$304, pokemon!$T$2:$T$304))</f>
        <v>14</v>
      </c>
      <c r="I70" s="26">
        <f>H70-G70</f>
        <v>0</v>
      </c>
    </row>
    <row r="71" spans="1:9" x14ac:dyDescent="0.25">
      <c r="A71" s="26" t="s">
        <v>600</v>
      </c>
      <c r="B71" s="38" t="s">
        <v>5</v>
      </c>
      <c r="C71" s="25">
        <v>55</v>
      </c>
      <c r="D71" s="29">
        <f>IF(NOT(ISBLANK(C71)), IF(ISNUMBER(C71), ROUND((C71 - 5)/20, 0), C71), "")</f>
        <v>3</v>
      </c>
      <c r="E71" s="26" t="s">
        <v>852</v>
      </c>
      <c r="F71" s="26">
        <f>COUNTIF(pokemon!$AC$2:$AC$304, A71)</f>
        <v>1</v>
      </c>
      <c r="G71" s="26" cm="1">
        <f t="array" ref="G71">MIN(IF($A71=pokemon!$AC$2:$AC$304, pokemon!$T$2:$T$304))</f>
        <v>16</v>
      </c>
      <c r="H71" s="26" cm="1">
        <f t="array" ref="H71">MAX(IF($A71=pokemon!$AC$2:$AC$304, pokemon!$T$2:$T$304))</f>
        <v>16</v>
      </c>
      <c r="I71" s="26">
        <f>H71-G71</f>
        <v>0</v>
      </c>
    </row>
    <row r="72" spans="1:9" s="8" customFormat="1" x14ac:dyDescent="0.25">
      <c r="A72" s="27" t="s">
        <v>994</v>
      </c>
      <c r="B72" s="34" t="s">
        <v>2</v>
      </c>
      <c r="C72" s="25">
        <v>60</v>
      </c>
      <c r="D72" s="25">
        <f>IF(NOT(ISBLANK(C72)), IF(ISNUMBER(C72), ROUND((C72 - 5)/20, 0), C72), "")</f>
        <v>3</v>
      </c>
      <c r="E72" s="26" t="s">
        <v>995</v>
      </c>
      <c r="F72" s="26">
        <f>COUNTIF(pokemon!$AC$2:$AC$304, A72)</f>
        <v>1</v>
      </c>
      <c r="G72" s="27" cm="1">
        <f t="array" ref="G72">MIN(IF($A72=pokemon!$AC$2:$AC$304, pokemon!$T$2:$T$304))</f>
        <v>15</v>
      </c>
      <c r="H72" s="27" cm="1">
        <f t="array" ref="H72">MAX(IF($A72=pokemon!$AC$2:$AC$304, pokemon!$T$2:$T$304))</f>
        <v>15</v>
      </c>
      <c r="I72" s="27">
        <f>H72-G72</f>
        <v>0</v>
      </c>
    </row>
    <row r="73" spans="1:9" x14ac:dyDescent="0.25">
      <c r="A73" s="26" t="s">
        <v>755</v>
      </c>
      <c r="B73" s="40" t="s">
        <v>7</v>
      </c>
      <c r="C73" s="25">
        <v>60</v>
      </c>
      <c r="D73" s="29">
        <f>IF(NOT(ISBLANK(C73)), IF(ISNUMBER(C73), ROUND((C73 - 5)/20, 0), C73), "")</f>
        <v>3</v>
      </c>
      <c r="E73" s="26" t="s">
        <v>906</v>
      </c>
      <c r="F73" s="26">
        <f>COUNTIF(pokemon!$AC$2:$AC$304, A73)</f>
        <v>1</v>
      </c>
      <c r="G73" s="26" cm="1">
        <f t="array" ref="G73">MIN(IF($A73=pokemon!$AC$2:$AC$304, pokemon!$T$2:$T$304))</f>
        <v>28</v>
      </c>
      <c r="H73" s="26" cm="1">
        <f t="array" ref="H73">MAX(IF($A73=pokemon!$AC$2:$AC$304, pokemon!$T$2:$T$304))</f>
        <v>28</v>
      </c>
      <c r="I73" s="26">
        <f>H73-G73</f>
        <v>0</v>
      </c>
    </row>
    <row r="74" spans="1:9" x14ac:dyDescent="0.25">
      <c r="A74" s="26" t="s">
        <v>735</v>
      </c>
      <c r="B74" s="36" t="s">
        <v>3</v>
      </c>
      <c r="C74" s="25">
        <v>60</v>
      </c>
      <c r="D74" s="29">
        <f>IF(NOT(ISBLANK(C74)), IF(ISNUMBER(C74), ROUND((C74 - 5)/20, 0), C74), "")</f>
        <v>3</v>
      </c>
      <c r="E74" s="26" t="s">
        <v>907</v>
      </c>
      <c r="F74" s="26">
        <f>COUNTIF(pokemon!$AC$2:$AC$304, A74)</f>
        <v>1</v>
      </c>
      <c r="G74" s="26" cm="1">
        <f t="array" ref="G74">MIN(IF($A74=pokemon!$AC$2:$AC$304, pokemon!$T$2:$T$304))</f>
        <v>28</v>
      </c>
      <c r="H74" s="26" cm="1">
        <f t="array" ref="H74">MAX(IF($A74=pokemon!$AC$2:$AC$304, pokemon!$T$2:$T$304))</f>
        <v>28</v>
      </c>
      <c r="I74" s="26">
        <f>H74-G74</f>
        <v>0</v>
      </c>
    </row>
    <row r="75" spans="1:9" s="8" customFormat="1" x14ac:dyDescent="0.25">
      <c r="A75" s="26" t="s">
        <v>602</v>
      </c>
      <c r="B75" s="31" t="s">
        <v>4</v>
      </c>
      <c r="C75" s="25">
        <v>70</v>
      </c>
      <c r="D75" s="29">
        <f>IF(NOT(ISBLANK(C75)), IF(ISNUMBER(C75), ROUND((C75 - 5)/20, 0), C75), "")</f>
        <v>3</v>
      </c>
      <c r="E75" s="26" t="s">
        <v>921</v>
      </c>
      <c r="F75" s="26">
        <f>COUNTIF(pokemon!$AC$2:$AC$304, A75)</f>
        <v>1</v>
      </c>
      <c r="G75" s="26" cm="1">
        <f t="array" ref="G75">MIN(IF($A75=pokemon!$AC$2:$AC$304, pokemon!$T$2:$T$304))</f>
        <v>17</v>
      </c>
      <c r="H75" s="26" cm="1">
        <f t="array" ref="H75">MAX(IF($A75=pokemon!$AC$2:$AC$304, pokemon!$T$2:$T$304))</f>
        <v>17</v>
      </c>
      <c r="I75" s="26">
        <f>H75-G75</f>
        <v>0</v>
      </c>
    </row>
    <row r="76" spans="1:9" x14ac:dyDescent="0.25">
      <c r="A76" s="26" t="s">
        <v>756</v>
      </c>
      <c r="B76" s="45" t="s">
        <v>39</v>
      </c>
      <c r="C76" s="25">
        <v>60</v>
      </c>
      <c r="D76" s="29">
        <f>IF(NOT(ISBLANK(C76)), IF(ISNUMBER(C76), ROUND((C76 - 5)/20, 0), C76), "")</f>
        <v>3</v>
      </c>
      <c r="E76" s="26" t="s">
        <v>880</v>
      </c>
      <c r="F76" s="26">
        <f>COUNTIF(pokemon!$AC$2:$AC$304, A76)</f>
        <v>1</v>
      </c>
      <c r="G76" s="26" cm="1">
        <f t="array" ref="G76">MIN(IF($A76=pokemon!$AC$2:$AC$304, pokemon!$T$2:$T$304))</f>
        <v>28</v>
      </c>
      <c r="H76" s="26" cm="1">
        <f t="array" ref="H76">MAX(IF($A76=pokemon!$AC$2:$AC$304, pokemon!$T$2:$T$304))</f>
        <v>28</v>
      </c>
      <c r="I76" s="26">
        <f>H76-G76</f>
        <v>0</v>
      </c>
    </row>
    <row r="77" spans="1:9" s="8" customFormat="1" x14ac:dyDescent="0.25">
      <c r="A77" s="26" t="s">
        <v>532</v>
      </c>
      <c r="B77" s="38" t="s">
        <v>5</v>
      </c>
      <c r="C77" s="25">
        <v>65</v>
      </c>
      <c r="D77" s="29">
        <f>IF(NOT(ISBLANK(C77)), IF(ISNUMBER(C77), ROUND((C77 - 5)/20, 0), C77), "")</f>
        <v>3</v>
      </c>
      <c r="E77" s="26" t="s">
        <v>987</v>
      </c>
      <c r="F77" s="26">
        <f>COUNTIF(pokemon!$AC$2:$AC$304, A77)</f>
        <v>1</v>
      </c>
      <c r="G77" s="26" cm="1">
        <f t="array" ref="G77">MIN(IF($A77=pokemon!$AC$2:$AC$304, pokemon!$T$2:$T$304))</f>
        <v>15</v>
      </c>
      <c r="H77" s="26" cm="1">
        <f t="array" ref="H77">MAX(IF($A77=pokemon!$AC$2:$AC$304, pokemon!$T$2:$T$304))</f>
        <v>15</v>
      </c>
      <c r="I77" s="26">
        <f>H77-G77</f>
        <v>0</v>
      </c>
    </row>
    <row r="78" spans="1:9" x14ac:dyDescent="0.25">
      <c r="A78" s="26" t="s">
        <v>598</v>
      </c>
      <c r="B78" s="28" t="s">
        <v>22</v>
      </c>
      <c r="C78" s="25">
        <v>60</v>
      </c>
      <c r="D78" s="29">
        <f>IF(NOT(ISBLANK(C78)), IF(ISNUMBER(C78), ROUND((C78 - 5)/20, 0), C78), "")</f>
        <v>3</v>
      </c>
      <c r="E78" s="26" t="s">
        <v>841</v>
      </c>
      <c r="F78" s="26">
        <f>COUNTIF(pokemon!$AC$2:$AC$304, A78)</f>
        <v>1</v>
      </c>
      <c r="G78" s="26" cm="1">
        <f t="array" ref="G78">MIN(IF($A78=pokemon!$AC$2:$AC$304, pokemon!$T$2:$T$304))</f>
        <v>17</v>
      </c>
      <c r="H78" s="26" cm="1">
        <f t="array" ref="H78">MAX(IF($A78=pokemon!$AC$2:$AC$304, pokemon!$T$2:$T$304))</f>
        <v>17</v>
      </c>
      <c r="I78" s="26">
        <f>H78-G78</f>
        <v>0</v>
      </c>
    </row>
    <row r="79" spans="1:9" x14ac:dyDescent="0.25">
      <c r="A79" s="26" t="s">
        <v>824</v>
      </c>
      <c r="B79" s="36" t="s">
        <v>3</v>
      </c>
      <c r="C79" s="25">
        <v>60</v>
      </c>
      <c r="D79" s="29">
        <f>IF(NOT(ISBLANK(C79)), IF(ISNUMBER(C79), ROUND((C79 - 5)/20, 0), C79), "")</f>
        <v>3</v>
      </c>
      <c r="E79" s="26" t="s">
        <v>986</v>
      </c>
      <c r="F79" s="26">
        <f>COUNTIF(pokemon!$AC$2:$AC$304, A79)</f>
        <v>1</v>
      </c>
      <c r="G79" s="26" cm="1">
        <f t="array" ref="G79">MIN(IF($A79=pokemon!$AC$2:$AC$304, pokemon!$T$2:$T$304))</f>
        <v>16</v>
      </c>
      <c r="H79" s="26" cm="1">
        <f t="array" ref="H79">MAX(IF($A79=pokemon!$AC$2:$AC$304, pokemon!$T$2:$T$304))</f>
        <v>16</v>
      </c>
      <c r="I79" s="26">
        <f>H79-G79</f>
        <v>0</v>
      </c>
    </row>
    <row r="80" spans="1:9" s="8" customFormat="1" x14ac:dyDescent="0.25">
      <c r="A80" s="26" t="s">
        <v>581</v>
      </c>
      <c r="B80" s="28" t="s">
        <v>22</v>
      </c>
      <c r="C80" s="25">
        <v>60</v>
      </c>
      <c r="D80" s="29">
        <f>IF(NOT(ISBLANK(C80)), IF(ISNUMBER(C80), ROUND((C80 - 5)/20, 0), C80), "")</f>
        <v>3</v>
      </c>
      <c r="E80" s="26" t="s">
        <v>813</v>
      </c>
      <c r="F80" s="26">
        <f>COUNTIF(pokemon!$AC$2:$AC$304, A80)</f>
        <v>1</v>
      </c>
      <c r="G80" s="26" cm="1">
        <f t="array" ref="G80">MIN(IF($A80=pokemon!$AC$2:$AC$304, pokemon!$T$2:$T$304))</f>
        <v>16</v>
      </c>
      <c r="H80" s="26" cm="1">
        <f t="array" ref="H80">MAX(IF($A80=pokemon!$AC$2:$AC$304, pokemon!$T$2:$T$304))</f>
        <v>16</v>
      </c>
      <c r="I80" s="26">
        <f>H80-G80</f>
        <v>0</v>
      </c>
    </row>
    <row r="81" spans="1:9" x14ac:dyDescent="0.25">
      <c r="A81" s="26" t="s">
        <v>621</v>
      </c>
      <c r="B81" s="45" t="s">
        <v>39</v>
      </c>
      <c r="C81" s="25">
        <v>55</v>
      </c>
      <c r="D81" s="29">
        <f>IF(NOT(ISBLANK(C81)), IF(ISNUMBER(C81), ROUND((C81 - 5)/20, 0), C81), "")</f>
        <v>3</v>
      </c>
      <c r="E81" s="26" t="s">
        <v>593</v>
      </c>
      <c r="F81" s="26">
        <f>COUNTIF(pokemon!$AC$2:$AC$304, A81)</f>
        <v>2</v>
      </c>
      <c r="G81" s="26" cm="1">
        <f t="array" ref="G81">MIN(IF($A81=pokemon!$AC$2:$AC$304, pokemon!$T$2:$T$304))</f>
        <v>10</v>
      </c>
      <c r="H81" s="26" cm="1">
        <f t="array" ref="H81">MAX(IF($A81=pokemon!$AC$2:$AC$304, pokemon!$T$2:$T$304))</f>
        <v>14</v>
      </c>
      <c r="I81" s="26">
        <f>H81-G81</f>
        <v>4</v>
      </c>
    </row>
    <row r="82" spans="1:9" x14ac:dyDescent="0.25">
      <c r="A82" s="26" t="s">
        <v>665</v>
      </c>
      <c r="B82" s="32" t="s">
        <v>6</v>
      </c>
      <c r="C82" s="25">
        <v>60</v>
      </c>
      <c r="D82" s="29">
        <f>IF(NOT(ISBLANK(C82)), IF(ISNUMBER(C82), ROUND((C82 - 5)/20, 0), C82), "")</f>
        <v>3</v>
      </c>
      <c r="E82" s="26" t="s">
        <v>670</v>
      </c>
      <c r="F82" s="26">
        <f>COUNTIF(pokemon!$AC$2:$AC$304, A82)</f>
        <v>3</v>
      </c>
      <c r="G82" s="26" cm="1">
        <f t="array" ref="G82">MIN(IF($A82=pokemon!$AC$2:$AC$304, pokemon!$T$2:$T$304))</f>
        <v>10</v>
      </c>
      <c r="H82" s="26" cm="1">
        <f t="array" ref="H82">MAX(IF($A82=pokemon!$AC$2:$AC$304, pokemon!$T$2:$T$304))</f>
        <v>15</v>
      </c>
      <c r="I82" s="26">
        <f>H82-G82</f>
        <v>5</v>
      </c>
    </row>
    <row r="83" spans="1:9" x14ac:dyDescent="0.25">
      <c r="A83" s="26" t="s">
        <v>487</v>
      </c>
      <c r="B83" s="40" t="s">
        <v>7</v>
      </c>
      <c r="C83" s="25">
        <v>70</v>
      </c>
      <c r="D83" s="29">
        <f>IF(NOT(ISBLANK(C83)), IF(ISNUMBER(C83), ROUND((C83 - 5)/20, 0), C83), "")</f>
        <v>3</v>
      </c>
      <c r="E83" s="26" t="s">
        <v>670</v>
      </c>
      <c r="F83" s="26">
        <f>COUNTIF(pokemon!$AC$2:$AC$304, A83)</f>
        <v>1</v>
      </c>
      <c r="G83" s="26" cm="1">
        <f t="array" ref="G83">MIN(IF($A83=pokemon!$AC$2:$AC$304, pokemon!$T$2:$T$304))</f>
        <v>11</v>
      </c>
      <c r="H83" s="26" cm="1">
        <f t="array" ref="H83">MAX(IF($A83=pokemon!$AC$2:$AC$304, pokemon!$T$2:$T$304))</f>
        <v>11</v>
      </c>
      <c r="I83" s="26">
        <f>H83-G83</f>
        <v>0</v>
      </c>
    </row>
    <row r="84" spans="1:9" s="8" customFormat="1" x14ac:dyDescent="0.25">
      <c r="A84" s="26" t="s">
        <v>486</v>
      </c>
      <c r="B84" s="33" t="s">
        <v>11</v>
      </c>
      <c r="C84" s="25">
        <v>70</v>
      </c>
      <c r="D84" s="29">
        <f>IF(NOT(ISBLANK(C84)), IF(ISNUMBER(C84), ROUND((C84 - 5)/20, 0), C84), "")</f>
        <v>3</v>
      </c>
      <c r="E84" s="26" t="s">
        <v>670</v>
      </c>
      <c r="F84" s="26">
        <f>COUNTIF(pokemon!$AC$2:$AC$304, A84)</f>
        <v>1</v>
      </c>
      <c r="G84" s="26" cm="1">
        <f t="array" ref="G84">MIN(IF($A84=pokemon!$AC$2:$AC$304, pokemon!$T$2:$T$304))</f>
        <v>10</v>
      </c>
      <c r="H84" s="26" cm="1">
        <f t="array" ref="H84">MAX(IF($A84=pokemon!$AC$2:$AC$304, pokemon!$T$2:$T$304))</f>
        <v>10</v>
      </c>
      <c r="I84" s="26">
        <f>H84-G84</f>
        <v>0</v>
      </c>
    </row>
    <row r="85" spans="1:9" s="8" customFormat="1" x14ac:dyDescent="0.25">
      <c r="A85" s="26" t="s">
        <v>817</v>
      </c>
      <c r="B85" s="30" t="s">
        <v>8</v>
      </c>
      <c r="C85" s="26">
        <v>60</v>
      </c>
      <c r="D85" s="29">
        <f>IF(NOT(ISBLANK(C85)), IF(ISNUMBER(C85), ROUND((C85 - 5)/20, 0), C85), "")</f>
        <v>3</v>
      </c>
      <c r="E85" s="26" t="s">
        <v>882</v>
      </c>
      <c r="F85" s="26">
        <f>COUNTIF(pokemon!$AC$2:$AC$304, A85)</f>
        <v>1</v>
      </c>
      <c r="G85" s="26" cm="1">
        <f t="array" ref="G85">MIN(IF($A85=pokemon!$AC$2:$AC$304, pokemon!$T$2:$T$304))</f>
        <v>17</v>
      </c>
      <c r="H85" s="26" cm="1">
        <f t="array" ref="H85">MAX(IF($A85=pokemon!$AC$2:$AC$304, pokemon!$T$2:$T$304))</f>
        <v>17</v>
      </c>
      <c r="I85" s="26">
        <f>H85-G85</f>
        <v>0</v>
      </c>
    </row>
    <row r="86" spans="1:9" s="8" customFormat="1" x14ac:dyDescent="0.25">
      <c r="A86" s="26" t="s">
        <v>758</v>
      </c>
      <c r="B86" s="41" t="s">
        <v>33</v>
      </c>
      <c r="C86" s="25">
        <v>60</v>
      </c>
      <c r="D86" s="29">
        <f>IF(NOT(ISBLANK(C86)), IF(ISNUMBER(C86), ROUND((C86 - 5)/20, 0), C86), "")</f>
        <v>3</v>
      </c>
      <c r="E86" s="26" t="s">
        <v>882</v>
      </c>
      <c r="F86" s="26">
        <f>COUNTIF(pokemon!$AC$2:$AC$304, A86)</f>
        <v>1</v>
      </c>
      <c r="G86" s="26" cm="1">
        <f t="array" ref="G86">MIN(IF($A86=pokemon!$AC$2:$AC$304, pokemon!$T$2:$T$304))</f>
        <v>28</v>
      </c>
      <c r="H86" s="26" cm="1">
        <f t="array" ref="H86">MAX(IF($A86=pokemon!$AC$2:$AC$304, pokemon!$T$2:$T$304))</f>
        <v>28</v>
      </c>
      <c r="I86" s="26">
        <f>H86-G86</f>
        <v>0</v>
      </c>
    </row>
    <row r="87" spans="1:9" x14ac:dyDescent="0.25">
      <c r="A87" s="26" t="s">
        <v>535</v>
      </c>
      <c r="B87" s="44" t="s">
        <v>9</v>
      </c>
      <c r="C87" s="25">
        <v>60</v>
      </c>
      <c r="D87" s="29">
        <f>IF(NOT(ISBLANK(C87)), IF(ISNUMBER(C87), ROUND((C87 - 5)/20, 0), C87), "")</f>
        <v>3</v>
      </c>
      <c r="E87" s="26" t="s">
        <v>614</v>
      </c>
      <c r="F87" s="26">
        <f>COUNTIF(pokemon!$AC$2:$AC$304, A87)</f>
        <v>7</v>
      </c>
      <c r="G87" s="26" cm="1">
        <f t="array" ref="G87">MIN(IF($A87=pokemon!$AC$2:$AC$304, pokemon!$T$2:$T$304))</f>
        <v>11</v>
      </c>
      <c r="H87" s="26" cm="1">
        <f t="array" ref="H87">MAX(IF($A87=pokemon!$AC$2:$AC$304, pokemon!$T$2:$T$304))</f>
        <v>14</v>
      </c>
      <c r="I87" s="26">
        <f>H87-G87</f>
        <v>3</v>
      </c>
    </row>
    <row r="88" spans="1:9" s="8" customFormat="1" x14ac:dyDescent="0.25">
      <c r="A88" s="26" t="s">
        <v>657</v>
      </c>
      <c r="B88" s="35" t="s">
        <v>14</v>
      </c>
      <c r="C88" s="25">
        <v>65</v>
      </c>
      <c r="D88" s="29">
        <f>IF(NOT(ISBLANK(C88)), IF(ISNUMBER(C88), ROUND((C88 - 5)/20, 0), C88), "")</f>
        <v>3</v>
      </c>
      <c r="E88" s="26" t="s">
        <v>697</v>
      </c>
      <c r="F88" s="26">
        <f>COUNTIF(pokemon!$AC$2:$AC$304, A88)</f>
        <v>1</v>
      </c>
      <c r="G88" s="26" cm="1">
        <f t="array" ref="G88">MIN(IF($A88=pokemon!$AC$2:$AC$304, pokemon!$T$2:$T$304))</f>
        <v>11</v>
      </c>
      <c r="H88" s="26" cm="1">
        <f t="array" ref="H88">MAX(IF($A88=pokemon!$AC$2:$AC$304, pokemon!$T$2:$T$304))</f>
        <v>11</v>
      </c>
      <c r="I88" s="26">
        <f>H88-G88</f>
        <v>0</v>
      </c>
    </row>
    <row r="89" spans="1:9" s="8" customFormat="1" x14ac:dyDescent="0.25">
      <c r="A89" s="26" t="s">
        <v>515</v>
      </c>
      <c r="B89" s="46" t="s">
        <v>16</v>
      </c>
      <c r="C89" s="25">
        <v>70</v>
      </c>
      <c r="D89" s="29">
        <f>IF(NOT(ISBLANK(C89)), IF(ISNUMBER(C89), ROUND((C89 - 5)/20, 0), C89), "")</f>
        <v>3</v>
      </c>
      <c r="E89" s="26" t="s">
        <v>697</v>
      </c>
      <c r="F89" s="26">
        <f>COUNTIF(pokemon!$AC$2:$AC$304, A89)</f>
        <v>3</v>
      </c>
      <c r="G89" s="26" cm="1">
        <f t="array" ref="G89">MIN(IF($A89=pokemon!$AC$2:$AC$304, pokemon!$T$2:$T$304))</f>
        <v>10</v>
      </c>
      <c r="H89" s="26" cm="1">
        <f t="array" ref="H89">MAX(IF($A89=pokemon!$AC$2:$AC$304, pokemon!$T$2:$T$304))</f>
        <v>11</v>
      </c>
      <c r="I89" s="26">
        <f>H89-G89</f>
        <v>1</v>
      </c>
    </row>
    <row r="90" spans="1:9" s="8" customFormat="1" x14ac:dyDescent="0.25">
      <c r="A90" s="26" t="s">
        <v>501</v>
      </c>
      <c r="B90" s="38" t="s">
        <v>5</v>
      </c>
      <c r="C90" s="25">
        <v>60</v>
      </c>
      <c r="D90" s="29">
        <f>IF(NOT(ISBLANK(C90)), IF(ISNUMBER(C90), ROUND((C90 - 5)/20, 0), C90), "")</f>
        <v>3</v>
      </c>
      <c r="E90" s="26" t="s">
        <v>672</v>
      </c>
      <c r="F90" s="26">
        <f>COUNTIF(pokemon!$AC$2:$AC$304, A90)</f>
        <v>4</v>
      </c>
      <c r="G90" s="26" cm="1">
        <f t="array" ref="G90">MIN(IF($A90=pokemon!$AC$2:$AC$304, pokemon!$T$2:$T$304))</f>
        <v>10</v>
      </c>
      <c r="H90" s="26" cm="1">
        <f t="array" ref="H90">MAX(IF($A90=pokemon!$AC$2:$AC$304, pokemon!$T$2:$T$304))</f>
        <v>14</v>
      </c>
      <c r="I90" s="26">
        <f>H90-G90</f>
        <v>4</v>
      </c>
    </row>
    <row r="91" spans="1:9" s="8" customFormat="1" x14ac:dyDescent="0.25">
      <c r="A91" s="26" t="s">
        <v>777</v>
      </c>
      <c r="B91" s="37" t="s">
        <v>13</v>
      </c>
      <c r="C91" s="25">
        <v>65</v>
      </c>
      <c r="D91" s="29">
        <f>IF(NOT(ISBLANK(C91)), IF(ISNUMBER(C91), ROUND((C91 - 5)/20, 0), C91), "")</f>
        <v>3</v>
      </c>
      <c r="E91" s="26" t="s">
        <v>698</v>
      </c>
      <c r="F91" s="26">
        <f>COUNTIF(pokemon!$AC$2:$AC$304, A91)</f>
        <v>2</v>
      </c>
      <c r="G91" s="26" cm="1">
        <f t="array" ref="G91">MIN(IF($A91=pokemon!$AC$2:$AC$304, pokemon!$T$2:$T$304))</f>
        <v>7</v>
      </c>
      <c r="H91" s="26" cm="1">
        <f t="array" ref="H91">MAX(IF($A91=pokemon!$AC$2:$AC$304, pokemon!$T$2:$T$304))</f>
        <v>11</v>
      </c>
      <c r="I91" s="26">
        <f>H91-G91</f>
        <v>4</v>
      </c>
    </row>
    <row r="92" spans="1:9" x14ac:dyDescent="0.25">
      <c r="A92" s="27" t="s">
        <v>989</v>
      </c>
      <c r="B92" s="39" t="s">
        <v>26</v>
      </c>
      <c r="C92" s="25">
        <v>60</v>
      </c>
      <c r="D92" s="25">
        <f>IF(NOT(ISBLANK(C92)), IF(ISNUMBER(C92), ROUND((C92 - 5)/20, 0), C92), "")</f>
        <v>3</v>
      </c>
      <c r="E92" s="27" t="s">
        <v>990</v>
      </c>
      <c r="F92" s="26">
        <f>COUNTIF(pokemon!$AC$2:$AC$304, A92)</f>
        <v>1</v>
      </c>
      <c r="G92" s="27" cm="1">
        <f t="array" ref="G92">MIN(IF($A92=pokemon!$AC$2:$AC$304, pokemon!$T$2:$T$304))</f>
        <v>16</v>
      </c>
      <c r="H92" s="27" cm="1">
        <f t="array" ref="H92">MAX(IF($A92=pokemon!$AC$2:$AC$304, pokemon!$T$2:$T$304))</f>
        <v>16</v>
      </c>
      <c r="I92" s="27">
        <f>H92-G92</f>
        <v>0</v>
      </c>
    </row>
    <row r="93" spans="1:9" x14ac:dyDescent="0.25">
      <c r="A93" s="27" t="s">
        <v>939</v>
      </c>
      <c r="B93" s="45" t="s">
        <v>39</v>
      </c>
      <c r="C93" s="25">
        <v>70</v>
      </c>
      <c r="D93" s="25">
        <f>IF(NOT(ISBLANK(C93)), IF(ISNUMBER(C93), ROUND((C93 - 5)/20, 0), C93), "")</f>
        <v>3</v>
      </c>
      <c r="E93" s="26" t="s">
        <v>940</v>
      </c>
      <c r="F93" s="26">
        <f>COUNTIF(pokemon!$AC$2:$AC$304, A93)</f>
        <v>1</v>
      </c>
      <c r="G93" s="27" cm="1">
        <f t="array" ref="G93">MIN(IF($A93=pokemon!$AC$2:$AC$304, pokemon!$T$2:$T$304))</f>
        <v>13</v>
      </c>
      <c r="H93" s="27" cm="1">
        <f t="array" ref="H93">MAX(IF($A93=pokemon!$AC$2:$AC$304, pokemon!$T$2:$T$304))</f>
        <v>13</v>
      </c>
      <c r="I93" s="27">
        <f>H93-G93</f>
        <v>0</v>
      </c>
    </row>
    <row r="94" spans="1:9" x14ac:dyDescent="0.25">
      <c r="A94" s="26" t="s">
        <v>709</v>
      </c>
      <c r="B94" s="42" t="s">
        <v>42</v>
      </c>
      <c r="C94" s="25">
        <v>60</v>
      </c>
      <c r="D94" s="29">
        <f>IF(NOT(ISBLANK(C94)), IF(ISNUMBER(C94), ROUND((C94 - 5)/20, 0), C94), "")</f>
        <v>3</v>
      </c>
      <c r="E94" s="26" t="s">
        <v>615</v>
      </c>
      <c r="F94" s="26">
        <f>COUNTIF(pokemon!$AC$2:$AC$304, A94)</f>
        <v>1</v>
      </c>
      <c r="G94" s="26" cm="1">
        <f t="array" ref="G94">MIN(IF($A94=pokemon!$AC$2:$AC$304, pokemon!$T$2:$T$304))</f>
        <v>17</v>
      </c>
      <c r="H94" s="26" cm="1">
        <f t="array" ref="H94">MAX(IF($A94=pokemon!$AC$2:$AC$304, pokemon!$T$2:$T$304))</f>
        <v>17</v>
      </c>
      <c r="I94" s="26">
        <f>H94-G94</f>
        <v>0</v>
      </c>
    </row>
    <row r="95" spans="1:9" x14ac:dyDescent="0.25">
      <c r="A95" s="26" t="s">
        <v>604</v>
      </c>
      <c r="B95" s="37" t="s">
        <v>13</v>
      </c>
      <c r="C95" s="25">
        <v>60</v>
      </c>
      <c r="D95" s="29">
        <f>IF(NOT(ISBLANK(C95)), IF(ISNUMBER(C95), ROUND((C95 - 5)/20, 0), C95), "")</f>
        <v>3</v>
      </c>
      <c r="E95" s="26" t="s">
        <v>627</v>
      </c>
      <c r="F95" s="26">
        <f>COUNTIF(pokemon!$AC$2:$AC$304, A95)</f>
        <v>2</v>
      </c>
      <c r="G95" s="26" cm="1">
        <f t="array" ref="G95">MIN(IF($A95=pokemon!$AC$2:$AC$304, pokemon!$T$2:$T$304))</f>
        <v>14</v>
      </c>
      <c r="H95" s="26" cm="1">
        <f t="array" ref="H95">MAX(IF($A95=pokemon!$AC$2:$AC$304, pokemon!$T$2:$T$304))</f>
        <v>14</v>
      </c>
      <c r="I95" s="26">
        <f>H95-G95</f>
        <v>0</v>
      </c>
    </row>
    <row r="96" spans="1:9" x14ac:dyDescent="0.25">
      <c r="A96" s="26" t="s">
        <v>762</v>
      </c>
      <c r="B96" s="27" t="s">
        <v>560</v>
      </c>
      <c r="C96" s="25">
        <v>75</v>
      </c>
      <c r="D96" s="29">
        <f>IF(NOT(ISBLANK(C96)), IF(ISNUMBER(C96), ROUND((C96 - 5)/20, 0), C96), "")</f>
        <v>4</v>
      </c>
      <c r="E96" s="26" t="s">
        <v>574</v>
      </c>
      <c r="F96" s="26">
        <f>COUNTIF(pokemon!$AC$2:$AC$304, A96)</f>
        <v>1</v>
      </c>
      <c r="G96" s="26" cm="1">
        <f t="array" ref="G96">MIN(IF($A96=pokemon!$AC$2:$AC$304, pokemon!$T$2:$T$304))</f>
        <v>16</v>
      </c>
      <c r="H96" s="26" cm="1">
        <f t="array" ref="H96">MAX(IF($A96=pokemon!$AC$2:$AC$304, pokemon!$T$2:$T$304))</f>
        <v>16</v>
      </c>
      <c r="I96" s="26">
        <f>H96-G96</f>
        <v>0</v>
      </c>
    </row>
    <row r="97" spans="1:9" s="8" customFormat="1" x14ac:dyDescent="0.25">
      <c r="A97" s="27" t="s">
        <v>847</v>
      </c>
      <c r="B97" s="27" t="s">
        <v>560</v>
      </c>
      <c r="C97" s="25">
        <v>90</v>
      </c>
      <c r="D97" s="25">
        <f>IF(NOT(ISBLANK(C97)), IF(ISNUMBER(C97), ROUND((C97 - 5)/20, 0), C97), "")</f>
        <v>4</v>
      </c>
      <c r="E97" s="26" t="s">
        <v>903</v>
      </c>
      <c r="F97" s="26">
        <f>COUNTIF(pokemon!$AC$2:$AC$304, A97)</f>
        <v>1</v>
      </c>
      <c r="G97" s="27" cm="1">
        <f t="array" ref="G97">MIN(IF($A97=pokemon!$AC$2:$AC$304, pokemon!$T$2:$T$304))</f>
        <v>20</v>
      </c>
      <c r="H97" s="27" cm="1">
        <f t="array" ref="H97">MAX(IF($A97=pokemon!$AC$2:$AC$304, pokemon!$T$2:$T$304))</f>
        <v>20</v>
      </c>
      <c r="I97" s="27">
        <f>H97-G97</f>
        <v>0</v>
      </c>
    </row>
    <row r="98" spans="1:9" x14ac:dyDescent="0.25">
      <c r="A98" s="26" t="s">
        <v>753</v>
      </c>
      <c r="B98" s="28" t="s">
        <v>22</v>
      </c>
      <c r="C98" s="25">
        <v>75</v>
      </c>
      <c r="D98" s="29">
        <f>IF(NOT(ISBLANK(C98)), IF(ISNUMBER(C98), ROUND((C98 - 5)/20, 0), C98), "")</f>
        <v>4</v>
      </c>
      <c r="E98" s="26" t="s">
        <v>759</v>
      </c>
      <c r="F98" s="26">
        <f>COUNTIF(pokemon!$AC$2:$AC$304, A98)</f>
        <v>1</v>
      </c>
      <c r="G98" s="26" cm="1">
        <f t="array" ref="G98">MIN(IF($A98=pokemon!$AC$2:$AC$304, pokemon!$T$2:$T$304))</f>
        <v>28</v>
      </c>
      <c r="H98" s="26" cm="1">
        <f t="array" ref="H98">MAX(IF($A98=pokemon!$AC$2:$AC$304, pokemon!$T$2:$T$304))</f>
        <v>28</v>
      </c>
      <c r="I98" s="26">
        <f>H98-G98</f>
        <v>0</v>
      </c>
    </row>
    <row r="99" spans="1:9" x14ac:dyDescent="0.25">
      <c r="A99" s="26" t="s">
        <v>518</v>
      </c>
      <c r="B99" s="30" t="s">
        <v>8</v>
      </c>
      <c r="C99" s="25">
        <v>90</v>
      </c>
      <c r="D99" s="29">
        <f>IF(NOT(ISBLANK(C99)), IF(ISNUMBER(C99), ROUND((C99 - 5)/20, 0), C99), "")</f>
        <v>4</v>
      </c>
      <c r="E99" s="26" t="s">
        <v>937</v>
      </c>
      <c r="F99" s="26">
        <f>COUNTIF(pokemon!$AC$2:$AC$304, A99)</f>
        <v>1</v>
      </c>
      <c r="G99" s="26" cm="1">
        <f t="array" ref="G99">MIN(IF($A99=pokemon!$AC$2:$AC$304, pokemon!$T$2:$T$304))</f>
        <v>15</v>
      </c>
      <c r="H99" s="26" cm="1">
        <f t="array" ref="H99">MAX(IF($A99=pokemon!$AC$2:$AC$304, pokemon!$T$2:$T$304))</f>
        <v>15</v>
      </c>
      <c r="I99" s="26">
        <f>H99-G99</f>
        <v>0</v>
      </c>
    </row>
    <row r="100" spans="1:9" s="8" customFormat="1" x14ac:dyDescent="0.25">
      <c r="A100" s="26" t="s">
        <v>522</v>
      </c>
      <c r="B100" s="38" t="s">
        <v>5</v>
      </c>
      <c r="C100" s="25">
        <v>75</v>
      </c>
      <c r="D100" s="29">
        <f>IF(NOT(ISBLANK(C100)), IF(ISNUMBER(C100), ROUND((C100 - 5)/20, 0), C100), "")</f>
        <v>4</v>
      </c>
      <c r="E100" s="26" t="s">
        <v>592</v>
      </c>
      <c r="F100" s="26">
        <f>COUNTIF(pokemon!$AC$2:$AC$304, A100)</f>
        <v>4</v>
      </c>
      <c r="G100" s="26" cm="1">
        <f t="array" ref="G100">MIN(IF($A100=pokemon!$AC$2:$AC$304, pokemon!$T$2:$T$304))</f>
        <v>14</v>
      </c>
      <c r="H100" s="26" cm="1">
        <f t="array" ref="H100">MAX(IF($A100=pokemon!$AC$2:$AC$304, pokemon!$T$2:$T$304))</f>
        <v>20</v>
      </c>
      <c r="I100" s="26">
        <f>H100-G100</f>
        <v>6</v>
      </c>
    </row>
    <row r="101" spans="1:9" x14ac:dyDescent="0.25">
      <c r="A101" s="26" t="s">
        <v>467</v>
      </c>
      <c r="B101" s="36" t="s">
        <v>3</v>
      </c>
      <c r="C101" s="25">
        <v>75</v>
      </c>
      <c r="D101" s="29">
        <f>IF(NOT(ISBLANK(C101)), IF(ISNUMBER(C101), ROUND((C101 - 5)/20, 0), C101), "")</f>
        <v>4</v>
      </c>
      <c r="E101" s="26" t="s">
        <v>592</v>
      </c>
      <c r="F101" s="26">
        <f>COUNTIF(pokemon!$AC$2:$AC$304, A101)</f>
        <v>2</v>
      </c>
      <c r="G101" s="26" cm="1">
        <f t="array" ref="G101">MIN(IF($A101=pokemon!$AC$2:$AC$304, pokemon!$T$2:$T$304))</f>
        <v>17</v>
      </c>
      <c r="H101" s="26" cm="1">
        <f t="array" ref="H101">MAX(IF($A101=pokemon!$AC$2:$AC$304, pokemon!$T$2:$T$304))</f>
        <v>19</v>
      </c>
      <c r="I101" s="26">
        <f>H101-G101</f>
        <v>2</v>
      </c>
    </row>
    <row r="102" spans="1:9" s="8" customFormat="1" x14ac:dyDescent="0.25">
      <c r="A102" s="26" t="s">
        <v>794</v>
      </c>
      <c r="B102" s="34" t="s">
        <v>2</v>
      </c>
      <c r="C102" s="25">
        <v>85</v>
      </c>
      <c r="D102" s="29">
        <f>IF(NOT(ISBLANK(C102)), IF(ISNUMBER(C102), ROUND((C102 - 5)/20, 0), C102), "")</f>
        <v>4</v>
      </c>
      <c r="E102" s="26" t="s">
        <v>592</v>
      </c>
      <c r="F102" s="26">
        <f>COUNTIF(pokemon!$AC$2:$AC$304, A102)</f>
        <v>2</v>
      </c>
      <c r="G102" s="26" cm="1">
        <f t="array" ref="G102">MIN(IF($A102=pokemon!$AC$2:$AC$304, pokemon!$T$2:$T$304))</f>
        <v>14</v>
      </c>
      <c r="H102" s="26" cm="1">
        <f t="array" ref="H102">MAX(IF($A102=pokemon!$AC$2:$AC$304, pokemon!$T$2:$T$304))</f>
        <v>18</v>
      </c>
      <c r="I102" s="26">
        <f>H102-G102</f>
        <v>4</v>
      </c>
    </row>
    <row r="103" spans="1:9" s="8" customFormat="1" x14ac:dyDescent="0.25">
      <c r="A103" s="26" t="s">
        <v>529</v>
      </c>
      <c r="B103" s="44" t="s">
        <v>9</v>
      </c>
      <c r="C103" s="25">
        <v>75</v>
      </c>
      <c r="D103" s="29">
        <f>IF(NOT(ISBLANK(C103)), IF(ISNUMBER(C103), ROUND((C103 - 5)/20, 0), C103), "")</f>
        <v>4</v>
      </c>
      <c r="E103" s="26" t="s">
        <v>592</v>
      </c>
      <c r="F103" s="26">
        <f>COUNTIF(pokemon!$AC$2:$AC$304, A103)</f>
        <v>2</v>
      </c>
      <c r="G103" s="26" cm="1">
        <f t="array" ref="G103">MIN(IF($A103=pokemon!$AC$2:$AC$304, pokemon!$T$2:$T$304))</f>
        <v>16</v>
      </c>
      <c r="H103" s="26" cm="1">
        <f t="array" ref="H103">MAX(IF($A103=pokemon!$AC$2:$AC$304, pokemon!$T$2:$T$304))</f>
        <v>17</v>
      </c>
      <c r="I103" s="26">
        <f>H103-G103</f>
        <v>1</v>
      </c>
    </row>
    <row r="104" spans="1:9" s="8" customFormat="1" x14ac:dyDescent="0.25">
      <c r="A104" s="27" t="s">
        <v>955</v>
      </c>
      <c r="B104" s="39" t="s">
        <v>26</v>
      </c>
      <c r="C104" s="25">
        <v>75</v>
      </c>
      <c r="D104" s="25">
        <f>IF(NOT(ISBLANK(C104)), IF(ISNUMBER(C104), ROUND((C104 - 5)/20, 0), C104), "")</f>
        <v>4</v>
      </c>
      <c r="E104" s="26" t="s">
        <v>592</v>
      </c>
      <c r="F104" s="26">
        <f>COUNTIF(pokemon!$AC$2:$AC$304, A104)</f>
        <v>1</v>
      </c>
      <c r="G104" s="27" cm="1">
        <f t="array" ref="G104">MIN(IF($A104=pokemon!$AC$2:$AC$304, pokemon!$T$2:$T$304))</f>
        <v>16</v>
      </c>
      <c r="H104" s="27" cm="1">
        <f t="array" ref="H104">MAX(IF($A104=pokemon!$AC$2:$AC$304, pokemon!$T$2:$T$304))</f>
        <v>16</v>
      </c>
      <c r="I104" s="27">
        <f>H104-G104</f>
        <v>0</v>
      </c>
    </row>
    <row r="105" spans="1:9" x14ac:dyDescent="0.25">
      <c r="A105" s="26" t="s">
        <v>539</v>
      </c>
      <c r="B105" s="30" t="s">
        <v>8</v>
      </c>
      <c r="C105" s="25">
        <v>75</v>
      </c>
      <c r="D105" s="29">
        <f>IF(NOT(ISBLANK(C105)), IF(ISNUMBER(C105), ROUND((C105 - 5)/20, 0), C105), "")</f>
        <v>4</v>
      </c>
      <c r="E105" s="26" t="s">
        <v>592</v>
      </c>
      <c r="F105" s="26">
        <f>COUNTIF(pokemon!$AC$2:$AC$304, A105)</f>
        <v>2</v>
      </c>
      <c r="G105" s="26" cm="1">
        <f t="array" ref="G105">MIN(IF($A105=pokemon!$AC$2:$AC$304, pokemon!$T$2:$T$304))</f>
        <v>16</v>
      </c>
      <c r="H105" s="26" cm="1">
        <f t="array" ref="H105">MAX(IF($A105=pokemon!$AC$2:$AC$304, pokemon!$T$2:$T$304))</f>
        <v>16</v>
      </c>
      <c r="I105" s="26">
        <f>H105-G105</f>
        <v>0</v>
      </c>
    </row>
    <row r="106" spans="1:9" x14ac:dyDescent="0.25">
      <c r="A106" s="26" t="s">
        <v>681</v>
      </c>
      <c r="B106" s="40" t="s">
        <v>7</v>
      </c>
      <c r="C106" s="25">
        <v>80</v>
      </c>
      <c r="D106" s="29">
        <f>IF(NOT(ISBLANK(C106)), IF(ISNUMBER(C106), ROUND((C106 - 5)/20, 0), C106), "")</f>
        <v>4</v>
      </c>
      <c r="E106" s="26" t="s">
        <v>592</v>
      </c>
      <c r="F106" s="26">
        <f>COUNTIF(pokemon!$AC$2:$AC$304, A106)</f>
        <v>2</v>
      </c>
      <c r="G106" s="26" cm="1">
        <f t="array" ref="G106">MIN(IF($A106=pokemon!$AC$2:$AC$304, pokemon!$T$2:$T$304))</f>
        <v>14</v>
      </c>
      <c r="H106" s="26" cm="1">
        <f t="array" ref="H106">MAX(IF($A106=pokemon!$AC$2:$AC$304, pokemon!$T$2:$T$304))</f>
        <v>18</v>
      </c>
      <c r="I106" s="26">
        <f>H106-G106</f>
        <v>4</v>
      </c>
    </row>
    <row r="107" spans="1:9" s="8" customFormat="1" x14ac:dyDescent="0.25">
      <c r="A107" s="26" t="s">
        <v>799</v>
      </c>
      <c r="B107" s="42" t="s">
        <v>42</v>
      </c>
      <c r="C107" s="25">
        <v>80</v>
      </c>
      <c r="D107" s="29">
        <f>IF(NOT(ISBLANK(C107)), IF(ISNUMBER(C107), ROUND((C107 - 5)/20, 0), C107), "")</f>
        <v>4</v>
      </c>
      <c r="E107" s="26" t="s">
        <v>1005</v>
      </c>
      <c r="F107" s="26">
        <f>COUNTIF(pokemon!$AC$2:$AC$304, A107)</f>
        <v>1</v>
      </c>
      <c r="G107" s="26" cm="1">
        <f t="array" ref="G107">MIN(IF($A107=pokemon!$AC$2:$AC$304, pokemon!$T$2:$T$304))</f>
        <v>18</v>
      </c>
      <c r="H107" s="26" cm="1">
        <f t="array" ref="H107">MAX(IF($A107=pokemon!$AC$2:$AC$304, pokemon!$T$2:$T$304))</f>
        <v>18</v>
      </c>
      <c r="I107" s="26">
        <f>H107-G107</f>
        <v>0</v>
      </c>
    </row>
    <row r="108" spans="1:9" x14ac:dyDescent="0.25">
      <c r="A108" s="27" t="s">
        <v>1002</v>
      </c>
      <c r="B108" s="34" t="s">
        <v>2</v>
      </c>
      <c r="C108" s="25">
        <v>80</v>
      </c>
      <c r="D108" s="25">
        <f>IF(NOT(ISBLANK(C108)), IF(ISNUMBER(C108), ROUND((C108 - 5)/20, 0), C108), "")</f>
        <v>4</v>
      </c>
      <c r="E108" s="27" t="s">
        <v>1003</v>
      </c>
      <c r="F108" s="26">
        <f>COUNTIF(pokemon!$AC$2:$AC$304, A108)</f>
        <v>1</v>
      </c>
      <c r="G108" s="27" cm="1">
        <f t="array" ref="G108">MIN(IF($A108=pokemon!$AC$2:$AC$304, pokemon!$T$2:$T$304))</f>
        <v>15</v>
      </c>
      <c r="H108" s="27" cm="1">
        <f t="array" ref="H108">MAX(IF($A108=pokemon!$AC$2:$AC$304, pokemon!$T$2:$T$304))</f>
        <v>15</v>
      </c>
      <c r="I108" s="27">
        <f>H108-G108</f>
        <v>0</v>
      </c>
    </row>
    <row r="109" spans="1:9" x14ac:dyDescent="0.25">
      <c r="A109" s="26" t="s">
        <v>724</v>
      </c>
      <c r="B109" s="45" t="s">
        <v>39</v>
      </c>
      <c r="C109" s="25">
        <v>80</v>
      </c>
      <c r="D109" s="29">
        <f>IF(NOT(ISBLANK(C109)), IF(ISNUMBER(C109), ROUND((C109 - 5)/20, 0), C109), "")</f>
        <v>4</v>
      </c>
      <c r="E109" s="26" t="s">
        <v>1004</v>
      </c>
      <c r="F109" s="26">
        <f>COUNTIF(pokemon!$AC$2:$AC$304, A109)</f>
        <v>1</v>
      </c>
      <c r="G109" s="26" cm="1">
        <f t="array" ref="G109">MIN(IF($A109=pokemon!$AC$2:$AC$304, pokemon!$T$2:$T$304))</f>
        <v>18</v>
      </c>
      <c r="H109" s="26" cm="1">
        <f t="array" ref="H109">MAX(IF($A109=pokemon!$AC$2:$AC$304, pokemon!$T$2:$T$304))</f>
        <v>18</v>
      </c>
      <c r="I109" s="26">
        <f>H109-G109</f>
        <v>0</v>
      </c>
    </row>
    <row r="110" spans="1:9" x14ac:dyDescent="0.25">
      <c r="A110" s="27" t="s">
        <v>982</v>
      </c>
      <c r="B110" s="42" t="s">
        <v>42</v>
      </c>
      <c r="C110" s="25">
        <v>80</v>
      </c>
      <c r="D110" s="25">
        <f>IF(NOT(ISBLANK(C110)), IF(ISNUMBER(C110), ROUND((C110 - 5)/20, 0), C110), "")</f>
        <v>4</v>
      </c>
      <c r="E110" s="26" t="s">
        <v>1025</v>
      </c>
      <c r="F110" s="26">
        <f>COUNTIF(pokemon!$AC$2:$AC$304, A110)</f>
        <v>0</v>
      </c>
      <c r="G110" s="27" cm="1">
        <f t="array" ref="G110">MIN(IF($A110=pokemon!$AC$2:$AC$304, pokemon!$T$2:$T$304))</f>
        <v>0</v>
      </c>
      <c r="H110" s="27" cm="1">
        <f t="array" ref="H110">MAX(IF($A110=pokemon!$AC$2:$AC$304, pokemon!$T$2:$T$304))</f>
        <v>0</v>
      </c>
      <c r="I110" s="27">
        <f>H110-G110</f>
        <v>0</v>
      </c>
    </row>
    <row r="111" spans="1:9" s="8" customFormat="1" x14ac:dyDescent="0.25">
      <c r="A111" s="27" t="s">
        <v>979</v>
      </c>
      <c r="B111" s="32" t="s">
        <v>6</v>
      </c>
      <c r="C111" s="25">
        <v>80</v>
      </c>
      <c r="D111" s="25">
        <f>IF(NOT(ISBLANK(C111)), IF(ISNUMBER(C111), ROUND((C111 - 5)/20, 0), C111), "")</f>
        <v>4</v>
      </c>
      <c r="E111" s="26" t="s">
        <v>1029</v>
      </c>
      <c r="F111" s="26">
        <f>COUNTIF(pokemon!$AC$2:$AC$304, A111)</f>
        <v>0</v>
      </c>
      <c r="G111" s="27" cm="1">
        <f t="array" ref="G111">MIN(IF($A111=pokemon!$AC$2:$AC$304, pokemon!$T$2:$T$304))</f>
        <v>0</v>
      </c>
      <c r="H111" s="27" cm="1">
        <f t="array" ref="H111">MAX(IF($A111=pokemon!$AC$2:$AC$304, pokemon!$T$2:$T$304))</f>
        <v>0</v>
      </c>
      <c r="I111" s="27">
        <f>H111-G111</f>
        <v>0</v>
      </c>
    </row>
    <row r="112" spans="1:9" x14ac:dyDescent="0.25">
      <c r="A112" s="27" t="s">
        <v>981</v>
      </c>
      <c r="B112" s="33" t="s">
        <v>11</v>
      </c>
      <c r="C112" s="25">
        <v>80</v>
      </c>
      <c r="D112" s="25">
        <f>IF(NOT(ISBLANK(C112)), IF(ISNUMBER(C112), ROUND((C112 - 5)/20, 0), C112), "")</f>
        <v>4</v>
      </c>
      <c r="E112" s="26" t="s">
        <v>1024</v>
      </c>
      <c r="F112" s="26">
        <f>COUNTIF(pokemon!$AC$2:$AC$304, A112)</f>
        <v>0</v>
      </c>
      <c r="G112" s="27" cm="1">
        <f t="array" ref="G112">MIN(IF($A112=pokemon!$AC$2:$AC$304, pokemon!$T$2:$T$304))</f>
        <v>0</v>
      </c>
      <c r="H112" s="27" cm="1">
        <f t="array" ref="H112">MAX(IF($A112=pokemon!$AC$2:$AC$304, pokemon!$T$2:$T$304))</f>
        <v>0</v>
      </c>
      <c r="I112" s="27">
        <f>H112-G112</f>
        <v>0</v>
      </c>
    </row>
    <row r="113" spans="1:9" s="8" customFormat="1" x14ac:dyDescent="0.25">
      <c r="A113" s="27" t="s">
        <v>978</v>
      </c>
      <c r="B113" s="34" t="s">
        <v>2</v>
      </c>
      <c r="C113" s="25">
        <v>80</v>
      </c>
      <c r="D113" s="25">
        <f>IF(NOT(ISBLANK(C113)), IF(ISNUMBER(C113), ROUND((C113 - 5)/20, 0), C113), "")</f>
        <v>4</v>
      </c>
      <c r="E113" s="26" t="s">
        <v>1028</v>
      </c>
      <c r="F113" s="26">
        <f>COUNTIF(pokemon!$AC$2:$AC$304, A113)</f>
        <v>0</v>
      </c>
      <c r="G113" s="27" cm="1">
        <f t="array" ref="G113">MIN(IF($A113=pokemon!$AC$2:$AC$304, pokemon!$T$2:$T$304))</f>
        <v>0</v>
      </c>
      <c r="H113" s="27" cm="1">
        <f t="array" ref="H113">MAX(IF($A113=pokemon!$AC$2:$AC$304, pokemon!$T$2:$T$304))</f>
        <v>0</v>
      </c>
      <c r="I113" s="27">
        <f>H113-G113</f>
        <v>0</v>
      </c>
    </row>
    <row r="114" spans="1:9" s="8" customFormat="1" x14ac:dyDescent="0.25">
      <c r="A114" s="27" t="s">
        <v>977</v>
      </c>
      <c r="B114" s="28" t="s">
        <v>22</v>
      </c>
      <c r="C114" s="25">
        <v>80</v>
      </c>
      <c r="D114" s="25">
        <f>IF(NOT(ISBLANK(C114)), IF(ISNUMBER(C114), ROUND((C114 - 5)/20, 0), C114), "")</f>
        <v>4</v>
      </c>
      <c r="E114" s="26" t="s">
        <v>1027</v>
      </c>
      <c r="F114" s="26">
        <f>COUNTIF(pokemon!$AC$2:$AC$304, A114)</f>
        <v>0</v>
      </c>
      <c r="G114" s="27" cm="1">
        <f t="array" ref="G114">MIN(IF($A114=pokemon!$AC$2:$AC$304, pokemon!$T$2:$T$304))</f>
        <v>0</v>
      </c>
      <c r="H114" s="27" cm="1">
        <f t="array" ref="H114">MAX(IF($A114=pokemon!$AC$2:$AC$304, pokemon!$T$2:$T$304))</f>
        <v>0</v>
      </c>
      <c r="I114" s="27">
        <f>H114-G114</f>
        <v>0</v>
      </c>
    </row>
    <row r="115" spans="1:9" x14ac:dyDescent="0.25">
      <c r="A115" s="27" t="s">
        <v>980</v>
      </c>
      <c r="B115" s="35" t="s">
        <v>14</v>
      </c>
      <c r="C115" s="25">
        <v>80</v>
      </c>
      <c r="D115" s="25">
        <f>IF(NOT(ISBLANK(C115)), IF(ISNUMBER(C115), ROUND((C115 - 5)/20, 0), C115), "")</f>
        <v>4</v>
      </c>
      <c r="E115" s="26" t="s">
        <v>1026</v>
      </c>
      <c r="F115" s="26">
        <f>COUNTIF(pokemon!$AC$2:$AC$304, A115)</f>
        <v>0</v>
      </c>
      <c r="G115" s="27" cm="1">
        <f t="array" ref="G115">MIN(IF($A115=pokemon!$AC$2:$AC$304, pokemon!$T$2:$T$304))</f>
        <v>0</v>
      </c>
      <c r="H115" s="27" cm="1">
        <f t="array" ref="H115">MAX(IF($A115=pokemon!$AC$2:$AC$304, pokemon!$T$2:$T$304))</f>
        <v>0</v>
      </c>
      <c r="I115" s="27">
        <f>H115-G115</f>
        <v>0</v>
      </c>
    </row>
    <row r="116" spans="1:9" x14ac:dyDescent="0.25">
      <c r="A116" s="27" t="s">
        <v>985</v>
      </c>
      <c r="B116" s="46" t="s">
        <v>16</v>
      </c>
      <c r="C116" s="25">
        <v>80</v>
      </c>
      <c r="D116" s="25">
        <f>IF(NOT(ISBLANK(C116)), IF(ISNUMBER(C116), ROUND((C116 - 5)/20, 0), C116), "")</f>
        <v>4</v>
      </c>
      <c r="E116" s="26" t="s">
        <v>988</v>
      </c>
      <c r="F116" s="26">
        <f>COUNTIF(pokemon!$AC$2:$AC$304, A116)</f>
        <v>0</v>
      </c>
      <c r="G116" s="27" cm="1">
        <f t="array" ref="G116">MIN(IF($A116=pokemon!$AC$2:$AC$304, pokemon!$T$2:$T$304))</f>
        <v>0</v>
      </c>
      <c r="H116" s="27" cm="1">
        <f t="array" ref="H116">MAX(IF($A116=pokemon!$AC$2:$AC$304, pokemon!$T$2:$T$304))</f>
        <v>0</v>
      </c>
      <c r="I116" s="27">
        <f>H116-G116</f>
        <v>0</v>
      </c>
    </row>
    <row r="117" spans="1:9" x14ac:dyDescent="0.25">
      <c r="A117" s="27" t="s">
        <v>983</v>
      </c>
      <c r="B117" s="31" t="s">
        <v>4</v>
      </c>
      <c r="C117" s="25">
        <v>80</v>
      </c>
      <c r="D117" s="25">
        <f>IF(NOT(ISBLANK(C117)), IF(ISNUMBER(C117), ROUND((C117 - 5)/20, 0), C117), "")</f>
        <v>4</v>
      </c>
      <c r="E117" s="26" t="s">
        <v>1011</v>
      </c>
      <c r="F117" s="26">
        <f>COUNTIF(pokemon!$AC$2:$AC$304, A117)</f>
        <v>0</v>
      </c>
      <c r="G117" s="27" cm="1">
        <f t="array" ref="G117">MIN(IF($A117=pokemon!$AC$2:$AC$304, pokemon!$T$2:$T$304))</f>
        <v>0</v>
      </c>
      <c r="H117" s="27" cm="1">
        <f t="array" ref="H117">MAX(IF($A117=pokemon!$AC$2:$AC$304, pokemon!$T$2:$T$304))</f>
        <v>0</v>
      </c>
      <c r="I117" s="27">
        <f>H117-G117</f>
        <v>0</v>
      </c>
    </row>
    <row r="118" spans="1:9" x14ac:dyDescent="0.25">
      <c r="A118" s="26" t="s">
        <v>710</v>
      </c>
      <c r="B118" s="33" t="s">
        <v>11</v>
      </c>
      <c r="C118" s="25">
        <v>85</v>
      </c>
      <c r="D118" s="29">
        <f>IF(NOT(ISBLANK(C118)), IF(ISNUMBER(C118), ROUND((C118 - 5)/20, 0), C118), "")</f>
        <v>4</v>
      </c>
      <c r="E118" s="26" t="s">
        <v>858</v>
      </c>
      <c r="F118" s="26">
        <f>COUNTIF(pokemon!$AC$2:$AC$304, A118)</f>
        <v>2</v>
      </c>
      <c r="G118" s="26" cm="1">
        <f t="array" ref="G118">MIN(IF($A118=pokemon!$AC$2:$AC$304, pokemon!$T$2:$T$304))</f>
        <v>18</v>
      </c>
      <c r="H118" s="26" cm="1">
        <f t="array" ref="H118">MAX(IF($A118=pokemon!$AC$2:$AC$304, pokemon!$T$2:$T$304))</f>
        <v>19</v>
      </c>
      <c r="I118" s="26">
        <f>H118-G118</f>
        <v>1</v>
      </c>
    </row>
    <row r="119" spans="1:9" x14ac:dyDescent="0.25">
      <c r="A119" s="27" t="s">
        <v>931</v>
      </c>
      <c r="B119" s="31" t="s">
        <v>4</v>
      </c>
      <c r="C119" s="25">
        <v>80</v>
      </c>
      <c r="D119" s="25">
        <f>IF(NOT(ISBLANK(C119)), IF(ISNUMBER(C119), ROUND((C119 - 5)/20, 0), C119), "")</f>
        <v>4</v>
      </c>
      <c r="E119" s="26" t="s">
        <v>859</v>
      </c>
      <c r="F119" s="26">
        <v>1</v>
      </c>
      <c r="G119" s="27" cm="1">
        <f t="array" ref="G119">MIN(IF($A119=pokemon!$AC$2:$AC$304, pokemon!$T$2:$T$304))</f>
        <v>19</v>
      </c>
      <c r="H119" s="27" cm="1">
        <f t="array" ref="H119">MAX(IF($A119=pokemon!$AC$2:$AC$304, pokemon!$T$2:$T$304))</f>
        <v>19</v>
      </c>
      <c r="I119" s="27">
        <f>H119-G119</f>
        <v>0</v>
      </c>
    </row>
    <row r="120" spans="1:9" s="8" customFormat="1" x14ac:dyDescent="0.25">
      <c r="A120" s="26" t="s">
        <v>523</v>
      </c>
      <c r="B120" s="40" t="s">
        <v>7</v>
      </c>
      <c r="C120" s="25">
        <v>80</v>
      </c>
      <c r="D120" s="29">
        <f>IF(NOT(ISBLANK(C120)), IF(ISNUMBER(C120), ROUND((C120 - 5)/20, 0), C120), "")</f>
        <v>4</v>
      </c>
      <c r="E120" s="26" t="s">
        <v>1008</v>
      </c>
      <c r="F120" s="26">
        <f>COUNTIF(pokemon!$AC$2:$AC$304, A120)</f>
        <v>1</v>
      </c>
      <c r="G120" s="26" cm="1">
        <f t="array" ref="G120">MIN(IF($A120=pokemon!$AC$2:$AC$304, pokemon!$T$2:$T$304))</f>
        <v>15</v>
      </c>
      <c r="H120" s="26" cm="1">
        <f t="array" ref="H120">MAX(IF($A120=pokemon!$AC$2:$AC$304, pokemon!$T$2:$T$304))</f>
        <v>15</v>
      </c>
      <c r="I120" s="26">
        <f>H120-G120</f>
        <v>0</v>
      </c>
    </row>
    <row r="121" spans="1:9" s="8" customFormat="1" x14ac:dyDescent="0.25">
      <c r="A121" s="26" t="s">
        <v>597</v>
      </c>
      <c r="B121" s="32" t="s">
        <v>6</v>
      </c>
      <c r="C121" s="25">
        <v>90</v>
      </c>
      <c r="D121" s="29">
        <f>IF(NOT(ISBLANK(C121)), IF(ISNUMBER(C121), ROUND((C121 - 5)/20, 0), C121), "")</f>
        <v>4</v>
      </c>
      <c r="E121" s="26" t="s">
        <v>860</v>
      </c>
      <c r="F121" s="26">
        <f>COUNTIF(pokemon!$AC$2:$AC$304, A121)</f>
        <v>5</v>
      </c>
      <c r="G121" s="26" cm="1">
        <f t="array" ref="G121">MIN(IF($A121=pokemon!$AC$2:$AC$304, pokemon!$T$2:$T$304))</f>
        <v>14</v>
      </c>
      <c r="H121" s="26" cm="1">
        <f t="array" ref="H121">MAX(IF($A121=pokemon!$AC$2:$AC$304, pokemon!$T$2:$T$304))</f>
        <v>17</v>
      </c>
      <c r="I121" s="26">
        <f>H121-G121</f>
        <v>3</v>
      </c>
    </row>
    <row r="122" spans="1:9" s="8" customFormat="1" x14ac:dyDescent="0.25">
      <c r="A122" s="26" t="s">
        <v>525</v>
      </c>
      <c r="B122" s="39" t="s">
        <v>26</v>
      </c>
      <c r="C122" s="25">
        <v>80</v>
      </c>
      <c r="D122" s="29">
        <f>IF(NOT(ISBLANK(C122)), IF(ISNUMBER(C122), ROUND((C122 - 5)/20, 0), C122), "")</f>
        <v>4</v>
      </c>
      <c r="E122" s="26" t="s">
        <v>1009</v>
      </c>
      <c r="F122" s="26">
        <f>COUNTIF(pokemon!$AC$2:$AC$304, A122)</f>
        <v>1</v>
      </c>
      <c r="G122" s="26" cm="1">
        <f t="array" ref="G122">MIN(IF($A122=pokemon!$AC$2:$AC$304, pokemon!$T$2:$T$304))</f>
        <v>20</v>
      </c>
      <c r="H122" s="26" cm="1">
        <f t="array" ref="H122">MAX(IF($A122=pokemon!$AC$2:$AC$304, pokemon!$T$2:$T$304))</f>
        <v>20</v>
      </c>
      <c r="I122" s="26">
        <f>H122-G122</f>
        <v>0</v>
      </c>
    </row>
    <row r="123" spans="1:9" x14ac:dyDescent="0.25">
      <c r="A123" s="26" t="s">
        <v>837</v>
      </c>
      <c r="B123" s="32" t="s">
        <v>6</v>
      </c>
      <c r="C123" s="25">
        <v>75</v>
      </c>
      <c r="D123" s="29">
        <f>IF(NOT(ISBLANK(C123)), IF(ISNUMBER(C123), ROUND((C123 - 5)/20, 0), C123), "")</f>
        <v>4</v>
      </c>
      <c r="E123" s="26" t="s">
        <v>861</v>
      </c>
      <c r="F123" s="26">
        <f>COUNTIF(pokemon!$AC$2:$AC$304, A123)</f>
        <v>1</v>
      </c>
      <c r="G123" s="26" cm="1">
        <f t="array" ref="G123">MIN(IF($A123=pokemon!$AC$2:$AC$304, pokemon!$T$2:$T$304))</f>
        <v>18</v>
      </c>
      <c r="H123" s="26" cm="1">
        <f t="array" ref="H123">MAX(IF($A123=pokemon!$AC$2:$AC$304, pokemon!$T$2:$T$304))</f>
        <v>18</v>
      </c>
      <c r="I123" s="26">
        <f>H123-G123</f>
        <v>0</v>
      </c>
    </row>
    <row r="124" spans="1:9" s="8" customFormat="1" x14ac:dyDescent="0.25">
      <c r="A124" s="26" t="s">
        <v>475</v>
      </c>
      <c r="B124" s="31" t="s">
        <v>4</v>
      </c>
      <c r="C124" s="25">
        <v>90</v>
      </c>
      <c r="D124" s="29">
        <f>IF(NOT(ISBLANK(C124)), IF(ISNUMBER(C124), ROUND((C124 - 5)/20, 0), C124), "")</f>
        <v>4</v>
      </c>
      <c r="E124" s="26" t="s">
        <v>701</v>
      </c>
      <c r="F124" s="26">
        <f>COUNTIF(pokemon!$AC$2:$AC$304, A124)</f>
        <v>1</v>
      </c>
      <c r="G124" s="26" cm="1">
        <f t="array" ref="G124">MIN(IF($A124=pokemon!$AC$2:$AC$304, pokemon!$T$2:$T$304))</f>
        <v>19</v>
      </c>
      <c r="H124" s="26" cm="1">
        <f t="array" ref="H124">MAX(IF($A124=pokemon!$AC$2:$AC$304, pokemon!$T$2:$T$304))</f>
        <v>19</v>
      </c>
      <c r="I124" s="26">
        <f>H124-G124</f>
        <v>0</v>
      </c>
    </row>
    <row r="125" spans="1:9" s="8" customFormat="1" x14ac:dyDescent="0.25">
      <c r="A125" s="26" t="s">
        <v>474</v>
      </c>
      <c r="B125" s="35" t="s">
        <v>14</v>
      </c>
      <c r="C125" s="25">
        <v>90</v>
      </c>
      <c r="D125" s="29">
        <f>IF(NOT(ISBLANK(C125)), IF(ISNUMBER(C125), ROUND((C125 - 5)/20, 0), C125), "")</f>
        <v>4</v>
      </c>
      <c r="E125" s="26" t="s">
        <v>699</v>
      </c>
      <c r="F125" s="26">
        <f>COUNTIF(pokemon!$AC$2:$AC$304, A125)</f>
        <v>1</v>
      </c>
      <c r="G125" s="26" cm="1">
        <f t="array" ref="G125">MIN(IF($A125=pokemon!$AC$2:$AC$304, pokemon!$T$2:$T$304))</f>
        <v>19</v>
      </c>
      <c r="H125" s="26" cm="1">
        <f t="array" ref="H125">MAX(IF($A125=pokemon!$AC$2:$AC$304, pokemon!$T$2:$T$304))</f>
        <v>19</v>
      </c>
      <c r="I125" s="26">
        <f>H125-G125</f>
        <v>0</v>
      </c>
    </row>
    <row r="126" spans="1:9" x14ac:dyDescent="0.25">
      <c r="A126" s="26" t="s">
        <v>585</v>
      </c>
      <c r="B126" s="33" t="s">
        <v>11</v>
      </c>
      <c r="C126" s="25">
        <v>90</v>
      </c>
      <c r="D126" s="29">
        <f>IF(NOT(ISBLANK(C126)), IF(ISNUMBER(C126), ROUND((C126 - 5)/20, 0), C126), "")</f>
        <v>4</v>
      </c>
      <c r="E126" s="26" t="s">
        <v>700</v>
      </c>
      <c r="F126" s="26">
        <f>COUNTIF(pokemon!$AC$2:$AC$304, A126)</f>
        <v>1</v>
      </c>
      <c r="G126" s="26" cm="1">
        <f t="array" ref="G126">MIN(IF($A126=pokemon!$AC$2:$AC$304, pokemon!$T$2:$T$304))</f>
        <v>19</v>
      </c>
      <c r="H126" s="26" cm="1">
        <f t="array" ref="H126">MAX(IF($A126=pokemon!$AC$2:$AC$304, pokemon!$T$2:$T$304))</f>
        <v>19</v>
      </c>
      <c r="I126" s="26">
        <f>H126-G126</f>
        <v>0</v>
      </c>
    </row>
    <row r="127" spans="1:9" s="8" customFormat="1" x14ac:dyDescent="0.25">
      <c r="A127" s="26" t="s">
        <v>485</v>
      </c>
      <c r="B127" s="31" t="s">
        <v>4</v>
      </c>
      <c r="C127" s="25">
        <v>80</v>
      </c>
      <c r="D127" s="29">
        <f>IF(NOT(ISBLANK(C127)), IF(ISNUMBER(C127), ROUND((C127 - 5)/20, 0), C127), "")</f>
        <v>4</v>
      </c>
      <c r="E127" s="26" t="s">
        <v>610</v>
      </c>
      <c r="F127" s="26">
        <f>COUNTIF(pokemon!$AC$2:$AC$304, A127)</f>
        <v>2</v>
      </c>
      <c r="G127" s="26" cm="1">
        <f t="array" ref="G127">MIN(IF($A127=pokemon!$AC$2:$AC$304, pokemon!$T$2:$T$304))</f>
        <v>17</v>
      </c>
      <c r="H127" s="26" cm="1">
        <f t="array" ref="H127">MAX(IF($A127=pokemon!$AC$2:$AC$304, pokemon!$T$2:$T$304))</f>
        <v>17</v>
      </c>
      <c r="I127" s="26">
        <f>H127-G127</f>
        <v>0</v>
      </c>
    </row>
    <row r="128" spans="1:9" x14ac:dyDescent="0.25">
      <c r="A128" s="26" t="s">
        <v>488</v>
      </c>
      <c r="B128" s="32" t="s">
        <v>6</v>
      </c>
      <c r="C128" s="25">
        <v>80</v>
      </c>
      <c r="D128" s="29">
        <f>IF(NOT(ISBLANK(C128)), IF(ISNUMBER(C128), ROUND((C128 - 5)/20, 0), C128), "")</f>
        <v>4</v>
      </c>
      <c r="E128" s="26" t="s">
        <v>610</v>
      </c>
      <c r="F128" s="26">
        <f>COUNTIF(pokemon!$AC$2:$AC$304, A128)</f>
        <v>1</v>
      </c>
      <c r="G128" s="26" cm="1">
        <f t="array" ref="G128">MIN(IF($A128=pokemon!$AC$2:$AC$304, pokemon!$T$2:$T$304))</f>
        <v>16</v>
      </c>
      <c r="H128" s="26" cm="1">
        <f t="array" ref="H128">MAX(IF($A128=pokemon!$AC$2:$AC$304, pokemon!$T$2:$T$304))</f>
        <v>16</v>
      </c>
      <c r="I128" s="26">
        <f>H128-G128</f>
        <v>0</v>
      </c>
    </row>
    <row r="129" spans="1:9" s="8" customFormat="1" x14ac:dyDescent="0.25">
      <c r="A129" s="26" t="s">
        <v>502</v>
      </c>
      <c r="B129" s="39" t="s">
        <v>26</v>
      </c>
      <c r="C129" s="25">
        <v>80</v>
      </c>
      <c r="D129" s="29">
        <f>IF(NOT(ISBLANK(C129)), IF(ISNUMBER(C129), ROUND((C129 - 5)/20, 0), C129), "")</f>
        <v>4</v>
      </c>
      <c r="E129" s="26" t="s">
        <v>611</v>
      </c>
      <c r="F129" s="26">
        <f>COUNTIF(pokemon!$AC$2:$AC$304, A129)</f>
        <v>3</v>
      </c>
      <c r="G129" s="26" cm="1">
        <f t="array" ref="G129">MIN(IF($A129=pokemon!$AC$2:$AC$304, pokemon!$T$2:$T$304))</f>
        <v>16</v>
      </c>
      <c r="H129" s="26" cm="1">
        <f t="array" ref="H129">MAX(IF($A129=pokemon!$AC$2:$AC$304, pokemon!$T$2:$T$304))</f>
        <v>18</v>
      </c>
      <c r="I129" s="26">
        <f>H129-G129</f>
        <v>2</v>
      </c>
    </row>
    <row r="130" spans="1:9" s="8" customFormat="1" x14ac:dyDescent="0.25">
      <c r="A130" s="26" t="s">
        <v>496</v>
      </c>
      <c r="B130" s="35" t="s">
        <v>14</v>
      </c>
      <c r="C130" s="25">
        <v>80</v>
      </c>
      <c r="D130" s="29">
        <f>IF(NOT(ISBLANK(C130)), IF(ISNUMBER(C130), ROUND((C130 - 5)/20, 0), C130), "")</f>
        <v>4</v>
      </c>
      <c r="E130" s="26" t="s">
        <v>613</v>
      </c>
      <c r="F130" s="26">
        <f>COUNTIF(pokemon!$AC$2:$AC$304, A130)</f>
        <v>1</v>
      </c>
      <c r="G130" s="26" cm="1">
        <f t="array" ref="G130">MIN(IF($A130=pokemon!$AC$2:$AC$304, pokemon!$T$2:$T$304))</f>
        <v>16</v>
      </c>
      <c r="H130" s="26" cm="1">
        <f t="array" ref="H130">MAX(IF($A130=pokemon!$AC$2:$AC$304, pokemon!$T$2:$T$304))</f>
        <v>16</v>
      </c>
      <c r="I130" s="26">
        <f>H130-G130</f>
        <v>0</v>
      </c>
    </row>
    <row r="131" spans="1:9" x14ac:dyDescent="0.25">
      <c r="A131" s="26" t="s">
        <v>623</v>
      </c>
      <c r="B131" s="35" t="s">
        <v>14</v>
      </c>
      <c r="C131" s="25">
        <v>75</v>
      </c>
      <c r="D131" s="29">
        <f>IF(NOT(ISBLANK(C131)), IF(ISNUMBER(C131), ROUND((C131 - 5)/20, 0), C131), "")</f>
        <v>4</v>
      </c>
      <c r="E131" s="26" t="s">
        <v>613</v>
      </c>
      <c r="F131" s="26">
        <f>COUNTIF(pokemon!$AC$2:$AC$304, A131)</f>
        <v>2</v>
      </c>
      <c r="G131" s="26" cm="1">
        <f t="array" ref="G131">MIN(IF($A131=pokemon!$AC$2:$AC$304, pokemon!$T$2:$T$304))</f>
        <v>18</v>
      </c>
      <c r="H131" s="26" cm="1">
        <f t="array" ref="H131">MAX(IF($A131=pokemon!$AC$2:$AC$304, pokemon!$T$2:$T$304))</f>
        <v>18</v>
      </c>
      <c r="I131" s="26">
        <f>H131-G131</f>
        <v>0</v>
      </c>
    </row>
    <row r="132" spans="1:9" ht="15.75" customHeight="1" x14ac:dyDescent="0.25">
      <c r="A132" s="26" t="s">
        <v>534</v>
      </c>
      <c r="B132" s="30" t="s">
        <v>8</v>
      </c>
      <c r="C132" s="25">
        <v>85</v>
      </c>
      <c r="D132" s="29">
        <f>IF(NOT(ISBLANK(C132)), IF(ISNUMBER(C132), ROUND((C132 - 5)/20, 0), C132), "")</f>
        <v>4</v>
      </c>
      <c r="E132" s="26" t="s">
        <v>612</v>
      </c>
      <c r="F132" s="26">
        <f>COUNTIF(pokemon!$AC$2:$AC$304, A132)</f>
        <v>2</v>
      </c>
      <c r="G132" s="26" cm="1">
        <f t="array" ref="G132">MIN(IF($A132=pokemon!$AC$2:$AC$304, pokemon!$T$2:$T$304))</f>
        <v>14</v>
      </c>
      <c r="H132" s="26" cm="1">
        <f t="array" ref="H132">MAX(IF($A132=pokemon!$AC$2:$AC$304, pokemon!$T$2:$T$304))</f>
        <v>19</v>
      </c>
      <c r="I132" s="26">
        <f>H132-G132</f>
        <v>5</v>
      </c>
    </row>
    <row r="133" spans="1:9" s="8" customFormat="1" ht="15.75" customHeight="1" x14ac:dyDescent="0.25">
      <c r="A133" s="26" t="s">
        <v>491</v>
      </c>
      <c r="B133" s="33" t="s">
        <v>11</v>
      </c>
      <c r="C133" s="25">
        <v>80</v>
      </c>
      <c r="D133" s="29">
        <f>IF(NOT(ISBLANK(C133)), IF(ISNUMBER(C133), ROUND((C133 - 5)/20, 0), C133), "")</f>
        <v>4</v>
      </c>
      <c r="E133" s="26" t="s">
        <v>612</v>
      </c>
      <c r="F133" s="26">
        <f>COUNTIF(pokemon!$AC$2:$AC$304, A133)</f>
        <v>1</v>
      </c>
      <c r="G133" s="26" cm="1">
        <f t="array" ref="G133">MIN(IF($A133=pokemon!$AC$2:$AC$304, pokemon!$T$2:$T$304))</f>
        <v>17</v>
      </c>
      <c r="H133" s="26" cm="1">
        <f t="array" ref="H133">MAX(IF($A133=pokemon!$AC$2:$AC$304, pokemon!$T$2:$T$304))</f>
        <v>17</v>
      </c>
      <c r="I133" s="26">
        <f>H133-G133</f>
        <v>0</v>
      </c>
    </row>
    <row r="134" spans="1:9" ht="15.75" customHeight="1" x14ac:dyDescent="0.25">
      <c r="A134" s="26" t="s">
        <v>1007</v>
      </c>
      <c r="B134" s="36" t="s">
        <v>3</v>
      </c>
      <c r="C134" s="25">
        <v>80</v>
      </c>
      <c r="D134" s="29">
        <f>IF(NOT(ISBLANK(C134)), IF(ISNUMBER(C134), ROUND((C134 - 5)/20, 0), C134), "")</f>
        <v>4</v>
      </c>
      <c r="E134" s="26" t="s">
        <v>662</v>
      </c>
      <c r="F134" s="26">
        <f>COUNTIF(pokemon!$AC$2:$AC$304, A134)</f>
        <v>1</v>
      </c>
      <c r="G134" s="26" cm="1">
        <f t="array" ref="G134">MIN(IF($A134=pokemon!$AC$2:$AC$304, pokemon!$T$2:$T$304))</f>
        <v>17</v>
      </c>
      <c r="H134" s="26" cm="1">
        <f t="array" ref="H134">MAX(IF($A134=pokemon!$AC$2:$AC$304, pokemon!$T$2:$T$304))</f>
        <v>17</v>
      </c>
      <c r="I134" s="26">
        <f>H134-G134</f>
        <v>0</v>
      </c>
    </row>
    <row r="135" spans="1:9" x14ac:dyDescent="0.25">
      <c r="A135" s="26" t="s">
        <v>540</v>
      </c>
      <c r="B135" s="30" t="s">
        <v>8</v>
      </c>
      <c r="C135" s="25">
        <v>80</v>
      </c>
      <c r="D135" s="29">
        <f>IF(NOT(ISBLANK(C135)), IF(ISNUMBER(C135), ROUND((C135 - 5)/20, 0), C135), "")</f>
        <v>4</v>
      </c>
      <c r="E135" s="26" t="s">
        <v>664</v>
      </c>
      <c r="F135" s="26">
        <f>COUNTIF(pokemon!$AC$2:$AC$304, A135)</f>
        <v>2</v>
      </c>
      <c r="G135" s="26" cm="1">
        <f t="array" ref="G135">MIN(IF($A135=pokemon!$AC$2:$AC$304, pokemon!$T$2:$T$304))</f>
        <v>16</v>
      </c>
      <c r="H135" s="26" cm="1">
        <f t="array" ref="H135">MAX(IF($A135=pokemon!$AC$2:$AC$304, pokemon!$T$2:$T$304))</f>
        <v>19</v>
      </c>
      <c r="I135" s="26">
        <f>H135-G135</f>
        <v>3</v>
      </c>
    </row>
    <row r="136" spans="1:9" s="8" customFormat="1" x14ac:dyDescent="0.25">
      <c r="A136" s="26" t="s">
        <v>757</v>
      </c>
      <c r="B136" s="34" t="s">
        <v>2</v>
      </c>
      <c r="C136" s="25">
        <v>80</v>
      </c>
      <c r="D136" s="29">
        <f>IF(NOT(ISBLANK(C136)), IF(ISNUMBER(C136), ROUND((C136 - 5)/20, 0), C136), "")</f>
        <v>4</v>
      </c>
      <c r="E136" s="26" t="s">
        <v>881</v>
      </c>
      <c r="F136" s="26">
        <f>COUNTIF(pokemon!$AC$2:$AC$304, A136)</f>
        <v>1</v>
      </c>
      <c r="G136" s="26" cm="1">
        <f t="array" ref="G136">MIN(IF($A136=pokemon!$AC$2:$AC$304, pokemon!$T$2:$T$304))</f>
        <v>28</v>
      </c>
      <c r="H136" s="26" cm="1">
        <f t="array" ref="H136">MAX(IF($A136=pokemon!$AC$2:$AC$304, pokemon!$T$2:$T$304))</f>
        <v>28</v>
      </c>
      <c r="I136" s="26">
        <f>H136-G136</f>
        <v>0</v>
      </c>
    </row>
    <row r="137" spans="1:9" s="8" customFormat="1" x14ac:dyDescent="0.25">
      <c r="A137" s="26" t="s">
        <v>558</v>
      </c>
      <c r="B137" s="42" t="s">
        <v>42</v>
      </c>
      <c r="C137" s="25">
        <v>90</v>
      </c>
      <c r="D137" s="29">
        <f>IF(NOT(ISBLANK(C137)), IF(ISNUMBER(C137), ROUND((C137 - 5)/20, 0), C137), "")</f>
        <v>4</v>
      </c>
      <c r="E137" s="26" t="s">
        <v>862</v>
      </c>
      <c r="F137" s="26">
        <f>COUNTIF(pokemon!$AC$2:$AC$304, A137)</f>
        <v>1</v>
      </c>
      <c r="G137" s="26" cm="1">
        <f t="array" ref="G137">MIN(IF($A137=pokemon!$AC$2:$AC$304, pokemon!$T$2:$T$304))</f>
        <v>19</v>
      </c>
      <c r="H137" s="26" cm="1">
        <f t="array" ref="H137">MAX(IF($A137=pokemon!$AC$2:$AC$304, pokemon!$T$2:$T$304))</f>
        <v>19</v>
      </c>
      <c r="I137" s="26">
        <f>H137-G137</f>
        <v>0</v>
      </c>
    </row>
    <row r="138" spans="1:9" x14ac:dyDescent="0.25">
      <c r="A138" s="26" t="s">
        <v>544</v>
      </c>
      <c r="B138" s="31" t="s">
        <v>4</v>
      </c>
      <c r="C138" s="25">
        <v>90</v>
      </c>
      <c r="D138" s="29">
        <f>IF(NOT(ISBLANK(C138)), IF(ISNUMBER(C138), ROUND((C138 - 5)/20, 0), C138), "")</f>
        <v>4</v>
      </c>
      <c r="E138" s="26" t="s">
        <v>839</v>
      </c>
      <c r="F138" s="26">
        <f>COUNTIF(pokemon!$AC$2:$AC$304, A138)</f>
        <v>1</v>
      </c>
      <c r="G138" s="26" cm="1">
        <f t="array" ref="G138">MIN(IF($A138=pokemon!$AC$2:$AC$304, pokemon!$T$2:$T$304))</f>
        <v>20</v>
      </c>
      <c r="H138" s="26" cm="1">
        <f t="array" ref="H138">MAX(IF($A138=pokemon!$AC$2:$AC$304, pokemon!$T$2:$T$304))</f>
        <v>20</v>
      </c>
      <c r="I138" s="26">
        <f>H138-G138</f>
        <v>0</v>
      </c>
    </row>
    <row r="139" spans="1:9" x14ac:dyDescent="0.25">
      <c r="A139" s="26" t="s">
        <v>498</v>
      </c>
      <c r="B139" s="28" t="s">
        <v>22</v>
      </c>
      <c r="C139" s="25">
        <v>80</v>
      </c>
      <c r="D139" s="29">
        <f>IF(NOT(ISBLANK(C139)), IF(ISNUMBER(C139), ROUND((C139 - 5)/20, 0), C139), "")</f>
        <v>4</v>
      </c>
      <c r="E139" s="26" t="s">
        <v>593</v>
      </c>
      <c r="F139" s="26">
        <f>COUNTIF(pokemon!$AC$2:$AC$304, A139)</f>
        <v>1</v>
      </c>
      <c r="G139" s="26" cm="1">
        <f t="array" ref="G139">MIN(IF($A139=pokemon!$AC$2:$AC$304, pokemon!$T$2:$T$304))</f>
        <v>18</v>
      </c>
      <c r="H139" s="26" cm="1">
        <f t="array" ref="H139">MAX(IF($A139=pokemon!$AC$2:$AC$304, pokemon!$T$2:$T$304))</f>
        <v>18</v>
      </c>
      <c r="I139" s="26">
        <f>H139-G139</f>
        <v>0</v>
      </c>
    </row>
    <row r="140" spans="1:9" x14ac:dyDescent="0.25">
      <c r="A140" s="26" t="s">
        <v>829</v>
      </c>
      <c r="B140" s="43" t="s">
        <v>67</v>
      </c>
      <c r="C140" s="25">
        <v>80</v>
      </c>
      <c r="D140" s="29">
        <f>IF(NOT(ISBLANK(C140)), IF(ISNUMBER(C140), ROUND((C140 - 5)/20, 0), C140), "")</f>
        <v>4</v>
      </c>
      <c r="E140" s="26" t="s">
        <v>593</v>
      </c>
      <c r="F140" s="26">
        <f>COUNTIF(pokemon!$AC$2:$AC$304, A140)</f>
        <v>2</v>
      </c>
      <c r="G140" s="26" cm="1">
        <f t="array" ref="G140">MIN(IF($A140=pokemon!$AC$2:$AC$304, pokemon!$T$2:$T$304))</f>
        <v>19</v>
      </c>
      <c r="H140" s="26" cm="1">
        <f t="array" ref="H140">MAX(IF($A140=pokemon!$AC$2:$AC$304, pokemon!$T$2:$T$304))</f>
        <v>21</v>
      </c>
      <c r="I140" s="26">
        <f>H140-G140</f>
        <v>2</v>
      </c>
    </row>
    <row r="141" spans="1:9" x14ac:dyDescent="0.25">
      <c r="A141" s="26" t="s">
        <v>493</v>
      </c>
      <c r="B141" s="34" t="s">
        <v>2</v>
      </c>
      <c r="C141" s="25">
        <v>75</v>
      </c>
      <c r="D141" s="29">
        <f>IF(NOT(ISBLANK(C141)), IF(ISNUMBER(C141), ROUND((C141 - 5)/20, 0), C141), "")</f>
        <v>4</v>
      </c>
      <c r="E141" s="26" t="s">
        <v>650</v>
      </c>
      <c r="F141" s="26">
        <f>COUNTIF(pokemon!$AC$2:$AC$304, A141)</f>
        <v>3</v>
      </c>
      <c r="G141" s="26" cm="1">
        <f t="array" ref="G141">MIN(IF($A141=pokemon!$AC$2:$AC$304, pokemon!$T$2:$T$304))</f>
        <v>13</v>
      </c>
      <c r="H141" s="26" cm="1">
        <f t="array" ref="H141">MAX(IF($A141=pokemon!$AC$2:$AC$304, pokemon!$T$2:$T$304))</f>
        <v>19</v>
      </c>
      <c r="I141" s="26">
        <f>H141-G141</f>
        <v>6</v>
      </c>
    </row>
    <row r="142" spans="1:9" x14ac:dyDescent="0.25">
      <c r="A142" s="26" t="s">
        <v>754</v>
      </c>
      <c r="B142" s="33" t="s">
        <v>11</v>
      </c>
      <c r="C142" s="25">
        <v>80</v>
      </c>
      <c r="D142" s="29">
        <f>IF(NOT(ISBLANK(C142)), IF(ISNUMBER(C142), ROUND((C142 - 5)/20, 0), C142), "")</f>
        <v>4</v>
      </c>
      <c r="E142" s="26" t="s">
        <v>984</v>
      </c>
      <c r="F142" s="26">
        <f>COUNTIF(pokemon!$AC$2:$AC$304, A142)</f>
        <v>1</v>
      </c>
      <c r="G142" s="26" cm="1">
        <f t="array" ref="G142">MIN(IF($A142=pokemon!$AC$2:$AC$304, pokemon!$T$2:$T$304))</f>
        <v>28</v>
      </c>
      <c r="H142" s="26" cm="1">
        <f t="array" ref="H142">MAX(IF($A142=pokemon!$AC$2:$AC$304, pokemon!$T$2:$T$304))</f>
        <v>28</v>
      </c>
      <c r="I142" s="26">
        <f>H142-G142</f>
        <v>0</v>
      </c>
    </row>
    <row r="143" spans="1:9" x14ac:dyDescent="0.25">
      <c r="A143" s="26" t="s">
        <v>624</v>
      </c>
      <c r="B143" s="40" t="s">
        <v>7</v>
      </c>
      <c r="C143" s="25">
        <v>80</v>
      </c>
      <c r="D143" s="29">
        <f>IF(NOT(ISBLANK(C143)), IF(ISNUMBER(C143), ROUND((C143 - 5)/20, 0), C143), "")</f>
        <v>4</v>
      </c>
      <c r="E143" s="26" t="s">
        <v>614</v>
      </c>
      <c r="F143" s="26">
        <f>COUNTIF(pokemon!$AC$2:$AC$304, A143)</f>
        <v>2</v>
      </c>
      <c r="G143" s="26" cm="1">
        <f t="array" ref="G143">MIN(IF($A143=pokemon!$AC$2:$AC$304, pokemon!$T$2:$T$304))</f>
        <v>13</v>
      </c>
      <c r="H143" s="26" cm="1">
        <f t="array" ref="H143">MAX(IF($A143=pokemon!$AC$2:$AC$304, pokemon!$T$2:$T$304))</f>
        <v>18</v>
      </c>
      <c r="I143" s="26">
        <f>H143-G143</f>
        <v>5</v>
      </c>
    </row>
    <row r="144" spans="1:9" x14ac:dyDescent="0.25">
      <c r="A144" s="26" t="s">
        <v>511</v>
      </c>
      <c r="B144" s="44" t="s">
        <v>9</v>
      </c>
      <c r="C144" s="25">
        <v>80</v>
      </c>
      <c r="D144" s="29">
        <f>IF(NOT(ISBLANK(C144)), IF(ISNUMBER(C144), ROUND((C144 - 5)/20, 0), C144), "")</f>
        <v>4</v>
      </c>
      <c r="E144" s="26" t="s">
        <v>614</v>
      </c>
      <c r="F144" s="26">
        <f>COUNTIF(pokemon!$AC$2:$AC$304, A144)</f>
        <v>2</v>
      </c>
      <c r="G144" s="26" cm="1">
        <f t="array" ref="G144">MIN(IF($A144=pokemon!$AC$2:$AC$304, pokemon!$T$2:$T$304))</f>
        <v>16</v>
      </c>
      <c r="H144" s="26" cm="1">
        <f t="array" ref="H144">MAX(IF($A144=pokemon!$AC$2:$AC$304, pokemon!$T$2:$T$304))</f>
        <v>18</v>
      </c>
      <c r="I144" s="26">
        <f>H144-G144</f>
        <v>2</v>
      </c>
    </row>
    <row r="145" spans="1:9" x14ac:dyDescent="0.25">
      <c r="A145" s="26" t="s">
        <v>494</v>
      </c>
      <c r="B145" s="34" t="s">
        <v>2</v>
      </c>
      <c r="C145" s="25">
        <v>80</v>
      </c>
      <c r="D145" s="29">
        <f>IF(NOT(ISBLANK(C145)), IF(ISNUMBER(C145), ROUND((C145 - 5)/20, 0), C145), "")</f>
        <v>4</v>
      </c>
      <c r="E145" s="26" t="s">
        <v>614</v>
      </c>
      <c r="F145" s="26">
        <f>COUNTIF(pokemon!$AC$2:$AC$304, A145)</f>
        <v>1</v>
      </c>
      <c r="G145" s="26" cm="1">
        <f t="array" ref="G145">MIN(IF($A145=pokemon!$AC$2:$AC$304, pokemon!$T$2:$T$304))</f>
        <v>14</v>
      </c>
      <c r="H145" s="26" cm="1">
        <f t="array" ref="H145">MAX(IF($A145=pokemon!$AC$2:$AC$304, pokemon!$T$2:$T$304))</f>
        <v>14</v>
      </c>
      <c r="I145" s="26">
        <f>H145-G145</f>
        <v>0</v>
      </c>
    </row>
    <row r="146" spans="1:9" x14ac:dyDescent="0.25">
      <c r="A146" s="26" t="s">
        <v>513</v>
      </c>
      <c r="B146" s="45" t="s">
        <v>39</v>
      </c>
      <c r="C146" s="25">
        <v>90</v>
      </c>
      <c r="D146" s="29">
        <f>IF(NOT(ISBLANK(C146)), IF(ISNUMBER(C146), ROUND((C146 - 5)/20, 0), C146), "")</f>
        <v>4</v>
      </c>
      <c r="E146" s="26" t="s">
        <v>614</v>
      </c>
      <c r="F146" s="26">
        <f>COUNTIF(pokemon!$AC$2:$AC$304, A146)</f>
        <v>2</v>
      </c>
      <c r="G146" s="26" cm="1">
        <f t="array" ref="G146">MIN(IF($A146=pokemon!$AC$2:$AC$304, pokemon!$T$2:$T$304))</f>
        <v>14</v>
      </c>
      <c r="H146" s="26" cm="1">
        <f t="array" ref="H146">MAX(IF($A146=pokemon!$AC$2:$AC$304, pokemon!$T$2:$T$304))</f>
        <v>17</v>
      </c>
      <c r="I146" s="26">
        <f>H146-G146</f>
        <v>3</v>
      </c>
    </row>
    <row r="147" spans="1:9" x14ac:dyDescent="0.25">
      <c r="A147" s="26" t="s">
        <v>806</v>
      </c>
      <c r="B147" s="32" t="s">
        <v>6</v>
      </c>
      <c r="C147" s="25">
        <v>75</v>
      </c>
      <c r="D147" s="29">
        <f>IF(NOT(ISBLANK(C147)), IF(ISNUMBER(C147), ROUND((C147 - 5)/20, 0), C147), "")</f>
        <v>4</v>
      </c>
      <c r="E147" s="26" t="s">
        <v>614</v>
      </c>
      <c r="F147" s="26">
        <f>COUNTIF(pokemon!$AC$2:$AC$304, A147)</f>
        <v>1</v>
      </c>
      <c r="G147" s="26" cm="1">
        <f t="array" ref="G147">MIN(IF($A147=pokemon!$AC$2:$AC$304, pokemon!$T$2:$T$304))</f>
        <v>14</v>
      </c>
      <c r="H147" s="26" cm="1">
        <f t="array" ref="H147">MAX(IF($A147=pokemon!$AC$2:$AC$304, pokemon!$T$2:$T$304))</f>
        <v>14</v>
      </c>
      <c r="I147" s="26">
        <f>H147-G147</f>
        <v>0</v>
      </c>
    </row>
    <row r="148" spans="1:9" x14ac:dyDescent="0.25">
      <c r="A148" s="26" t="s">
        <v>579</v>
      </c>
      <c r="B148" s="42" t="s">
        <v>42</v>
      </c>
      <c r="C148" s="25">
        <v>80</v>
      </c>
      <c r="D148" s="29">
        <f>IF(NOT(ISBLANK(C148)), IF(ISNUMBER(C148), ROUND((C148 - 5)/20, 0), C148), "")</f>
        <v>4</v>
      </c>
      <c r="E148" s="26" t="s">
        <v>614</v>
      </c>
      <c r="F148" s="26">
        <f>COUNTIF(pokemon!$AC$2:$AC$304, A148)</f>
        <v>1</v>
      </c>
      <c r="G148" s="26" cm="1">
        <f t="array" ref="G148">MIN(IF($A148=pokemon!$AC$2:$AC$304, pokemon!$T$2:$T$304))</f>
        <v>16</v>
      </c>
      <c r="H148" s="26" cm="1">
        <f t="array" ref="H148">MAX(IF($A148=pokemon!$AC$2:$AC$304, pokemon!$T$2:$T$304))</f>
        <v>16</v>
      </c>
      <c r="I148" s="26">
        <f>H148-G148</f>
        <v>0</v>
      </c>
    </row>
    <row r="149" spans="1:9" x14ac:dyDescent="0.25">
      <c r="A149" s="26" t="s">
        <v>543</v>
      </c>
      <c r="B149" s="46" t="s">
        <v>16</v>
      </c>
      <c r="C149" s="25">
        <v>85</v>
      </c>
      <c r="D149" s="29">
        <f>IF(NOT(ISBLANK(C149)), IF(ISNUMBER(C149), ROUND((C149 - 5)/20, 0), C149), "")</f>
        <v>4</v>
      </c>
      <c r="E149" s="26" t="s">
        <v>697</v>
      </c>
      <c r="F149" s="26">
        <f>COUNTIF(pokemon!$AC$2:$AC$304, A149)</f>
        <v>3</v>
      </c>
      <c r="G149" s="26" cm="1">
        <f t="array" ref="G149">MIN(IF($A149=pokemon!$AC$2:$AC$304, pokemon!$T$2:$T$304))</f>
        <v>17</v>
      </c>
      <c r="H149" s="26" cm="1">
        <f t="array" ref="H149">MAX(IF($A149=pokemon!$AC$2:$AC$304, pokemon!$T$2:$T$304))</f>
        <v>18</v>
      </c>
      <c r="I149" s="26">
        <f>H149-G149</f>
        <v>1</v>
      </c>
    </row>
    <row r="150" spans="1:9" s="8" customFormat="1" x14ac:dyDescent="0.25">
      <c r="A150" s="26" t="s">
        <v>628</v>
      </c>
      <c r="B150" s="44" t="s">
        <v>9</v>
      </c>
      <c r="C150" s="25">
        <v>80</v>
      </c>
      <c r="D150" s="29">
        <f>IF(NOT(ISBLANK(C150)), IF(ISNUMBER(C150), ROUND((C150 - 5)/20, 0), C150), "")</f>
        <v>4</v>
      </c>
      <c r="E150" s="26" t="s">
        <v>629</v>
      </c>
      <c r="F150" s="26">
        <f>COUNTIF(pokemon!$AC$2:$AC$304, A150)</f>
        <v>1</v>
      </c>
      <c r="G150" s="26" cm="1">
        <f t="array" ref="G150">MIN(IF($A150=pokemon!$AC$2:$AC$304, pokemon!$T$2:$T$304))</f>
        <v>19</v>
      </c>
      <c r="H150" s="26" cm="1">
        <f t="array" ref="H150">MAX(IF($A150=pokemon!$AC$2:$AC$304, pokemon!$T$2:$T$304))</f>
        <v>19</v>
      </c>
      <c r="I150" s="26">
        <f>H150-G150</f>
        <v>0</v>
      </c>
    </row>
    <row r="151" spans="1:9" s="8" customFormat="1" x14ac:dyDescent="0.25">
      <c r="A151" s="26" t="s">
        <v>763</v>
      </c>
      <c r="B151" s="46" t="s">
        <v>16</v>
      </c>
      <c r="C151" s="25">
        <v>75</v>
      </c>
      <c r="D151" s="29">
        <f>IF(NOT(ISBLANK(C151)), IF(ISNUMBER(C151), ROUND((C151 - 5)/20, 0), C151), "")</f>
        <v>4</v>
      </c>
      <c r="E151" s="26" t="s">
        <v>698</v>
      </c>
      <c r="F151" s="26">
        <f>COUNTIF(pokemon!$AC$2:$AC$304, A151)</f>
        <v>1</v>
      </c>
      <c r="G151" s="26" cm="1">
        <f t="array" ref="G151">MIN(IF($A151=pokemon!$AC$2:$AC$304, pokemon!$T$2:$T$304))</f>
        <v>14</v>
      </c>
      <c r="H151" s="26" cm="1">
        <f t="array" ref="H151">MAX(IF($A151=pokemon!$AC$2:$AC$304, pokemon!$T$2:$T$304))</f>
        <v>14</v>
      </c>
      <c r="I151" s="26">
        <f>H151-G151</f>
        <v>0</v>
      </c>
    </row>
    <row r="152" spans="1:9" s="6" customFormat="1" x14ac:dyDescent="0.25">
      <c r="A152" s="26" t="s">
        <v>514</v>
      </c>
      <c r="B152" s="45" t="s">
        <v>39</v>
      </c>
      <c r="C152" s="25">
        <v>80</v>
      </c>
      <c r="D152" s="29">
        <f>IF(NOT(ISBLANK(C152)), IF(ISNUMBER(C152), ROUND((C152 - 5)/20, 0), C152), "")</f>
        <v>4</v>
      </c>
      <c r="E152" s="26" t="s">
        <v>698</v>
      </c>
      <c r="F152" s="26">
        <f>COUNTIF(pokemon!$AC$2:$AC$304, A152)</f>
        <v>1</v>
      </c>
      <c r="G152" s="26" cm="1">
        <f t="array" ref="G152">MIN(IF($A152=pokemon!$AC$2:$AC$304, pokemon!$T$2:$T$304))</f>
        <v>19</v>
      </c>
      <c r="H152" s="26" cm="1">
        <f t="array" ref="H152">MAX(IF($A152=pokemon!$AC$2:$AC$304, pokemon!$T$2:$T$304))</f>
        <v>19</v>
      </c>
      <c r="I152" s="26">
        <f>H152-G152</f>
        <v>0</v>
      </c>
    </row>
    <row r="153" spans="1:9" x14ac:dyDescent="0.25">
      <c r="A153" s="27" t="s">
        <v>938</v>
      </c>
      <c r="B153" s="32" t="s">
        <v>6</v>
      </c>
      <c r="C153" s="25">
        <v>90</v>
      </c>
      <c r="D153" s="25">
        <f>IF(NOT(ISBLANK(C153)), IF(ISNUMBER(C153), ROUND((C153 - 5)/20, 0), C153), "")</f>
        <v>4</v>
      </c>
      <c r="E153" s="26" t="s">
        <v>698</v>
      </c>
      <c r="F153" s="26">
        <f>COUNTIF(pokemon!$AC$2:$AC$304, A153)</f>
        <v>1</v>
      </c>
      <c r="G153" s="27" cm="1">
        <f t="array" ref="G153">MIN(IF($A153=pokemon!$AC$2:$AC$304, pokemon!$T$2:$T$304))</f>
        <v>14</v>
      </c>
      <c r="H153" s="27" cm="1">
        <f t="array" ref="H153">MAX(IF($A153=pokemon!$AC$2:$AC$304, pokemon!$T$2:$T$304))</f>
        <v>14</v>
      </c>
      <c r="I153" s="27">
        <f>H153-G153</f>
        <v>0</v>
      </c>
    </row>
    <row r="154" spans="1:9" s="8" customFormat="1" x14ac:dyDescent="0.25">
      <c r="A154" s="26" t="s">
        <v>696</v>
      </c>
      <c r="B154" s="44" t="s">
        <v>9</v>
      </c>
      <c r="C154" s="25">
        <v>85</v>
      </c>
      <c r="D154" s="29">
        <f>IF(NOT(ISBLANK(C154)), IF(ISNUMBER(C154), ROUND((C154 - 5)/20, 0), C154), "")</f>
        <v>4</v>
      </c>
      <c r="E154" s="26" t="s">
        <v>698</v>
      </c>
      <c r="F154" s="26">
        <f>COUNTIF(pokemon!$AC$2:$AC$304, A154)</f>
        <v>1</v>
      </c>
      <c r="G154" s="26" cm="1">
        <f t="array" ref="G154">MIN(IF($A154=pokemon!$AC$2:$AC$304, pokemon!$T$2:$T$304))</f>
        <v>17</v>
      </c>
      <c r="H154" s="26" cm="1">
        <f t="array" ref="H154">MAX(IF($A154=pokemon!$AC$2:$AC$304, pokemon!$T$2:$T$304))</f>
        <v>17</v>
      </c>
      <c r="I154" s="26">
        <f>H154-G154</f>
        <v>0</v>
      </c>
    </row>
    <row r="155" spans="1:9" x14ac:dyDescent="0.25">
      <c r="A155" s="27" t="s">
        <v>942</v>
      </c>
      <c r="B155" s="39" t="s">
        <v>26</v>
      </c>
      <c r="C155" s="25">
        <v>75</v>
      </c>
      <c r="D155" s="25">
        <f>IF(NOT(ISBLANK(C155)), IF(ISNUMBER(C155), ROUND((C155 - 5)/20, 0), C155), "")</f>
        <v>4</v>
      </c>
      <c r="E155" s="26" t="s">
        <v>940</v>
      </c>
      <c r="F155" s="26">
        <f>COUNTIF(pokemon!$AC$2:$AC$304, A155)</f>
        <v>1</v>
      </c>
      <c r="G155" s="27" cm="1">
        <f t="array" ref="G155">MIN(IF($A155=pokemon!$AC$2:$AC$304, pokemon!$T$2:$T$304))</f>
        <v>16</v>
      </c>
      <c r="H155" s="27" cm="1">
        <f t="array" ref="H155">MAX(IF($A155=pokemon!$AC$2:$AC$304, pokemon!$T$2:$T$304))</f>
        <v>16</v>
      </c>
      <c r="I155" s="27">
        <f>H155-G155</f>
        <v>0</v>
      </c>
    </row>
    <row r="156" spans="1:9" x14ac:dyDescent="0.25">
      <c r="A156" s="26" t="s">
        <v>557</v>
      </c>
      <c r="B156" s="27" t="s">
        <v>560</v>
      </c>
      <c r="C156" s="25">
        <v>100</v>
      </c>
      <c r="D156" s="29">
        <f>IF(NOT(ISBLANK(C156)), IF(ISNUMBER(C156), ROUND((C156 - 5)/20, 0), C156), "")</f>
        <v>5</v>
      </c>
      <c r="E156" s="26" t="s">
        <v>667</v>
      </c>
      <c r="F156" s="26">
        <f>COUNTIF(pokemon!$AC$2:$AC$304, A156)</f>
        <v>0</v>
      </c>
      <c r="G156" s="26" cm="1">
        <f t="array" ref="G156">MIN(IF($A156=pokemon!$AC$2:$AC$304, pokemon!$T$2:$T$304))</f>
        <v>0</v>
      </c>
      <c r="H156" s="26" cm="1">
        <f t="array" ref="H156">MAX(IF($A156=pokemon!$AC$2:$AC$304, pokemon!$T$2:$T$304))</f>
        <v>0</v>
      </c>
      <c r="I156" s="26">
        <f>H156-G156</f>
        <v>0</v>
      </c>
    </row>
    <row r="157" spans="1:9" x14ac:dyDescent="0.25">
      <c r="A157" s="27" t="s">
        <v>997</v>
      </c>
      <c r="B157" s="36" t="s">
        <v>3</v>
      </c>
      <c r="C157" s="25">
        <v>100</v>
      </c>
      <c r="D157" s="25">
        <f>IF(NOT(ISBLANK(C157)), IF(ISNUMBER(C157), ROUND((C157 - 5)/20, 0), C157), "")</f>
        <v>5</v>
      </c>
      <c r="E157" s="27" t="s">
        <v>998</v>
      </c>
      <c r="F157" s="26">
        <f>COUNTIF(pokemon!$AC$2:$AC$304, A157)</f>
        <v>1</v>
      </c>
      <c r="G157" s="27" cm="1">
        <f t="array" ref="G157">MIN(IF($A157=pokemon!$AC$2:$AC$304, pokemon!$T$2:$T$304))</f>
        <v>17</v>
      </c>
      <c r="H157" s="27" cm="1">
        <f t="array" ref="H157">MAX(IF($A157=pokemon!$AC$2:$AC$304, pokemon!$T$2:$T$304))</f>
        <v>17</v>
      </c>
      <c r="I157" s="27">
        <f>H157-G157</f>
        <v>0</v>
      </c>
    </row>
    <row r="158" spans="1:9" s="8" customFormat="1" x14ac:dyDescent="0.25">
      <c r="A158" s="26" t="s">
        <v>706</v>
      </c>
      <c r="B158" s="38" t="s">
        <v>5</v>
      </c>
      <c r="C158" s="25">
        <v>100</v>
      </c>
      <c r="D158" s="29">
        <f>IF(NOT(ISBLANK(C158)), IF(ISNUMBER(C158), ROUND((C158 - 5)/20, 0), C158), "")</f>
        <v>5</v>
      </c>
      <c r="E158" s="26" t="s">
        <v>842</v>
      </c>
      <c r="F158" s="26">
        <f>COUNTIF(pokemon!$AC$2:$AC$304, A158)</f>
        <v>1</v>
      </c>
      <c r="G158" s="26" cm="1">
        <f t="array" ref="G158">MIN(IF($A158=pokemon!$AC$2:$AC$304, pokemon!$T$2:$T$304))</f>
        <v>19</v>
      </c>
      <c r="H158" s="26" cm="1">
        <f t="array" ref="H158">MAX(IF($A158=pokemon!$AC$2:$AC$304, pokemon!$T$2:$T$304))</f>
        <v>19</v>
      </c>
      <c r="I158" s="26">
        <f>H158-G158</f>
        <v>0</v>
      </c>
    </row>
    <row r="159" spans="1:9" s="8" customFormat="1" x14ac:dyDescent="0.25">
      <c r="A159" s="26" t="s">
        <v>601</v>
      </c>
      <c r="B159" s="30" t="s">
        <v>8</v>
      </c>
      <c r="C159" s="25">
        <v>100</v>
      </c>
      <c r="D159" s="29">
        <f>IF(NOT(ISBLANK(C159)), IF(ISNUMBER(C159), ROUND((C159 - 5)/20, 0), C159), "")</f>
        <v>5</v>
      </c>
      <c r="E159" s="26" t="s">
        <v>842</v>
      </c>
      <c r="F159" s="26">
        <f>COUNTIF(pokemon!$AC$2:$AC$304, A159)</f>
        <v>2</v>
      </c>
      <c r="G159" s="26" cm="1">
        <f t="array" ref="G159">MIN(IF($A159=pokemon!$AC$2:$AC$304, pokemon!$T$2:$T$304))</f>
        <v>17</v>
      </c>
      <c r="H159" s="26" cm="1">
        <f t="array" ref="H159">MAX(IF($A159=pokemon!$AC$2:$AC$304, pokemon!$T$2:$T$304))</f>
        <v>19</v>
      </c>
      <c r="I159" s="26">
        <f>H159-G159</f>
        <v>2</v>
      </c>
    </row>
    <row r="160" spans="1:9" s="8" customFormat="1" x14ac:dyDescent="0.25">
      <c r="A160" s="26" t="s">
        <v>721</v>
      </c>
      <c r="B160" s="31" t="s">
        <v>4</v>
      </c>
      <c r="C160" s="25">
        <v>100</v>
      </c>
      <c r="D160" s="29">
        <f>IF(NOT(ISBLANK(C160)), IF(ISNUMBER(C160), ROUND((C160 - 5)/20, 0), C160), "")</f>
        <v>5</v>
      </c>
      <c r="E160" s="26" t="s">
        <v>842</v>
      </c>
      <c r="F160" s="26">
        <f>COUNTIF(pokemon!$AC$2:$AC$304, A160)</f>
        <v>2</v>
      </c>
      <c r="G160" s="26" cm="1">
        <f t="array" ref="G160">MIN(IF($A160=pokemon!$AC$2:$AC$304, pokemon!$T$2:$T$304))</f>
        <v>17</v>
      </c>
      <c r="H160" s="26" cm="1">
        <f t="array" ref="H160">MAX(IF($A160=pokemon!$AC$2:$AC$304, pokemon!$T$2:$T$304))</f>
        <v>18</v>
      </c>
      <c r="I160" s="26">
        <f>H160-G160</f>
        <v>1</v>
      </c>
    </row>
    <row r="161" spans="1:9" s="8" customFormat="1" x14ac:dyDescent="0.25">
      <c r="A161" s="26" t="s">
        <v>538</v>
      </c>
      <c r="B161" s="34" t="s">
        <v>2</v>
      </c>
      <c r="C161" s="25">
        <v>100</v>
      </c>
      <c r="D161" s="29">
        <f>IF(NOT(ISBLANK(C161)), IF(ISNUMBER(C161), ROUND((C161 - 5)/20, 0), C161), "")</f>
        <v>5</v>
      </c>
      <c r="E161" s="26" t="s">
        <v>842</v>
      </c>
      <c r="F161" s="26">
        <f>COUNTIF(pokemon!$AC$2:$AC$304, A161)</f>
        <v>1</v>
      </c>
      <c r="G161" s="26" cm="1">
        <f t="array" ref="G161">MIN(IF($A161=pokemon!$AC$2:$AC$304, pokemon!$T$2:$T$304))</f>
        <v>16</v>
      </c>
      <c r="H161" s="26" cm="1">
        <f t="array" ref="H161">MAX(IF($A161=pokemon!$AC$2:$AC$304, pokemon!$T$2:$T$304))</f>
        <v>16</v>
      </c>
      <c r="I161" s="26">
        <f>H161-G161</f>
        <v>0</v>
      </c>
    </row>
    <row r="162" spans="1:9" x14ac:dyDescent="0.25">
      <c r="A162" s="26" t="s">
        <v>504</v>
      </c>
      <c r="B162" s="40" t="s">
        <v>7</v>
      </c>
      <c r="C162" s="25">
        <v>100</v>
      </c>
      <c r="D162" s="29">
        <f>IF(NOT(ISBLANK(C162)), IF(ISNUMBER(C162), ROUND((C162 - 5)/20, 0), C162), "")</f>
        <v>5</v>
      </c>
      <c r="E162" s="26" t="s">
        <v>669</v>
      </c>
      <c r="F162" s="26">
        <f>COUNTIF(pokemon!$AC$2:$AC$304, A162)</f>
        <v>3</v>
      </c>
      <c r="G162" s="26" cm="1">
        <f t="array" ref="G162">MIN(IF($A162=pokemon!$AC$2:$AC$304, pokemon!$T$2:$T$304))</f>
        <v>16</v>
      </c>
      <c r="H162" s="26" cm="1">
        <f t="array" ref="H162">MAX(IF($A162=pokemon!$AC$2:$AC$304, pokemon!$T$2:$T$304))</f>
        <v>18</v>
      </c>
      <c r="I162" s="26">
        <f>H162-G162</f>
        <v>2</v>
      </c>
    </row>
    <row r="163" spans="1:9" x14ac:dyDescent="0.25">
      <c r="A163" s="26" t="s">
        <v>505</v>
      </c>
      <c r="B163" s="41" t="s">
        <v>33</v>
      </c>
      <c r="C163" s="25">
        <v>100</v>
      </c>
      <c r="D163" s="29">
        <f>IF(NOT(ISBLANK(C163)), IF(ISNUMBER(C163), ROUND((C163 - 5)/20, 0), C163), "")</f>
        <v>5</v>
      </c>
      <c r="E163" s="26" t="s">
        <v>669</v>
      </c>
      <c r="F163" s="26">
        <f>COUNTIF(pokemon!$AC$2:$AC$304, A163)</f>
        <v>3</v>
      </c>
      <c r="G163" s="26" cm="1">
        <f t="array" ref="G163">MIN(IF($A163=pokemon!$AC$2:$AC$304, pokemon!$T$2:$T$304))</f>
        <v>15</v>
      </c>
      <c r="H163" s="26" cm="1">
        <f t="array" ref="H163">MAX(IF($A163=pokemon!$AC$2:$AC$304, pokemon!$T$2:$T$304))</f>
        <v>21</v>
      </c>
      <c r="I163" s="26">
        <f>H163-G163</f>
        <v>6</v>
      </c>
    </row>
    <row r="164" spans="1:9" s="8" customFormat="1" x14ac:dyDescent="0.25">
      <c r="A164" s="26" t="s">
        <v>480</v>
      </c>
      <c r="B164" s="43" t="s">
        <v>67</v>
      </c>
      <c r="C164" s="25">
        <v>95</v>
      </c>
      <c r="D164" s="29">
        <f>IF(NOT(ISBLANK(C164)), IF(ISNUMBER(C164), ROUND((C164 - 5)/20, 0), C164), "")</f>
        <v>5</v>
      </c>
      <c r="E164" s="26" t="s">
        <v>592</v>
      </c>
      <c r="F164" s="26">
        <f>COUNTIF(pokemon!$AC$2:$AC$304, A164)</f>
        <v>1</v>
      </c>
      <c r="G164" s="26" cm="1">
        <f t="array" ref="G164">MIN(IF($A164=pokemon!$AC$2:$AC$304, pokemon!$T$2:$T$304))</f>
        <v>23</v>
      </c>
      <c r="H164" s="26" cm="1">
        <f t="array" ref="H164">MAX(IF($A164=pokemon!$AC$2:$AC$304, pokemon!$T$2:$T$304))</f>
        <v>23</v>
      </c>
      <c r="I164" s="26">
        <f>H164-G164</f>
        <v>0</v>
      </c>
    </row>
    <row r="165" spans="1:9" x14ac:dyDescent="0.25">
      <c r="A165" s="26" t="s">
        <v>580</v>
      </c>
      <c r="B165" s="28" t="s">
        <v>22</v>
      </c>
      <c r="C165" s="25">
        <v>100</v>
      </c>
      <c r="D165" s="29">
        <f>IF(NOT(ISBLANK(C165)), IF(ISNUMBER(C165), ROUND((C165 - 5)/20, 0), C165), "")</f>
        <v>5</v>
      </c>
      <c r="E165" s="26" t="s">
        <v>844</v>
      </c>
      <c r="F165" s="26">
        <f>COUNTIF(pokemon!$AC$2:$AC$304, A165)</f>
        <v>2</v>
      </c>
      <c r="G165" s="26" cm="1">
        <f t="array" ref="G165">MIN(IF($A165=pokemon!$AC$2:$AC$304, pokemon!$T$2:$T$304))</f>
        <v>16</v>
      </c>
      <c r="H165" s="26" cm="1">
        <f t="array" ref="H165">MAX(IF($A165=pokemon!$AC$2:$AC$304, pokemon!$T$2:$T$304))</f>
        <v>17</v>
      </c>
      <c r="I165" s="26">
        <f>H165-G165</f>
        <v>1</v>
      </c>
    </row>
    <row r="166" spans="1:9" x14ac:dyDescent="0.25">
      <c r="A166" s="26" t="s">
        <v>490</v>
      </c>
      <c r="B166" s="37" t="s">
        <v>13</v>
      </c>
      <c r="C166" s="25">
        <v>100</v>
      </c>
      <c r="D166" s="29">
        <f>IF(NOT(ISBLANK(C166)), IF(ISNUMBER(C166), ROUND((C166 - 5)/20, 0), C166), "")</f>
        <v>5</v>
      </c>
      <c r="E166" s="26" t="s">
        <v>849</v>
      </c>
      <c r="F166" s="26">
        <f>COUNTIF(pokemon!$AC$2:$AC$304, A166)</f>
        <v>5</v>
      </c>
      <c r="G166" s="26" cm="1">
        <f t="array" ref="G166">MIN(IF($A166=pokemon!$AC$2:$AC$304, pokemon!$T$2:$T$304))</f>
        <v>16</v>
      </c>
      <c r="H166" s="26" cm="1">
        <f t="array" ref="H166">MAX(IF($A166=pokemon!$AC$2:$AC$304, pokemon!$T$2:$T$304))</f>
        <v>19</v>
      </c>
      <c r="I166" s="26">
        <f>H166-G166</f>
        <v>3</v>
      </c>
    </row>
    <row r="167" spans="1:9" x14ac:dyDescent="0.25">
      <c r="A167" s="26" t="s">
        <v>483</v>
      </c>
      <c r="B167" s="31" t="s">
        <v>4</v>
      </c>
      <c r="C167" s="25">
        <v>100</v>
      </c>
      <c r="D167" s="29">
        <f>IF(NOT(ISBLANK(C167)), IF(ISNUMBER(C167), ROUND((C167 - 5)/20, 0), C167), "")</f>
        <v>5</v>
      </c>
      <c r="E167" s="26" t="s">
        <v>576</v>
      </c>
      <c r="F167" s="26">
        <f>COUNTIF(pokemon!$AC$2:$AC$304, A167)</f>
        <v>3</v>
      </c>
      <c r="G167" s="26" cm="1">
        <f t="array" ref="G167">MIN(IF($A167=pokemon!$AC$2:$AC$304, pokemon!$T$2:$T$304))</f>
        <v>17</v>
      </c>
      <c r="H167" s="26" cm="1">
        <f t="array" ref="H167">MAX(IF($A167=pokemon!$AC$2:$AC$304, pokemon!$T$2:$T$304))</f>
        <v>20</v>
      </c>
      <c r="I167" s="26">
        <f>H167-G167</f>
        <v>3</v>
      </c>
    </row>
    <row r="168" spans="1:9" x14ac:dyDescent="0.25">
      <c r="A168" s="26" t="s">
        <v>484</v>
      </c>
      <c r="B168" s="32" t="s">
        <v>6</v>
      </c>
      <c r="C168" s="25">
        <v>100</v>
      </c>
      <c r="D168" s="29">
        <f>IF(NOT(ISBLANK(C168)), IF(ISNUMBER(C168), ROUND((C168 - 5)/20, 0), C168), "")</f>
        <v>5</v>
      </c>
      <c r="E168" s="26" t="s">
        <v>848</v>
      </c>
      <c r="F168" s="26">
        <f>COUNTIF(pokemon!$AC$2:$AC$304, A168)</f>
        <v>3</v>
      </c>
      <c r="G168" s="26" cm="1">
        <f t="array" ref="G168">MIN(IF($A168=pokemon!$AC$2:$AC$304, pokemon!$T$2:$T$304))</f>
        <v>17</v>
      </c>
      <c r="H168" s="26" cm="1">
        <f t="array" ref="H168">MAX(IF($A168=pokemon!$AC$2:$AC$304, pokemon!$T$2:$T$304))</f>
        <v>19</v>
      </c>
      <c r="I168" s="26">
        <f>H168-G168</f>
        <v>2</v>
      </c>
    </row>
    <row r="169" spans="1:9" s="8" customFormat="1" x14ac:dyDescent="0.25">
      <c r="A169" s="26" t="s">
        <v>495</v>
      </c>
      <c r="B169" s="35" t="s">
        <v>14</v>
      </c>
      <c r="C169" s="25">
        <v>100</v>
      </c>
      <c r="D169" s="29">
        <f>IF(NOT(ISBLANK(C169)), IF(ISNUMBER(C169), ROUND((C169 - 5)/20, 0), C169), "")</f>
        <v>5</v>
      </c>
      <c r="E169" s="26" t="s">
        <v>577</v>
      </c>
      <c r="F169" s="26">
        <f>COUNTIF(pokemon!$AC$2:$AC$304, A169)</f>
        <v>4</v>
      </c>
      <c r="G169" s="26" cm="1">
        <f t="array" ref="G169">MIN(IF($A169=pokemon!$AC$2:$AC$304, pokemon!$T$2:$T$304))</f>
        <v>18</v>
      </c>
      <c r="H169" s="26" cm="1">
        <f t="array" ref="H169">MAX(IF($A169=pokemon!$AC$2:$AC$304, pokemon!$T$2:$T$304))</f>
        <v>20</v>
      </c>
      <c r="I169" s="26">
        <f>H169-G169</f>
        <v>2</v>
      </c>
    </row>
    <row r="170" spans="1:9" x14ac:dyDescent="0.25">
      <c r="A170" s="26" t="s">
        <v>492</v>
      </c>
      <c r="B170" s="33" t="s">
        <v>11</v>
      </c>
      <c r="C170" s="25">
        <v>100</v>
      </c>
      <c r="D170" s="29">
        <f>IF(NOT(ISBLANK(C170)), IF(ISNUMBER(C170), ROUND((C170 - 5)/20, 0), C170), "")</f>
        <v>5</v>
      </c>
      <c r="E170" s="26" t="s">
        <v>575</v>
      </c>
      <c r="F170" s="26">
        <f>COUNTIF(pokemon!$AC$2:$AC$304, A170)</f>
        <v>3</v>
      </c>
      <c r="G170" s="26" cm="1">
        <f t="array" ref="G170">MIN(IF($A170=pokemon!$AC$2:$AC$304, pokemon!$T$2:$T$304))</f>
        <v>18</v>
      </c>
      <c r="H170" s="26" cm="1">
        <f t="array" ref="H170">MAX(IF($A170=pokemon!$AC$2:$AC$304, pokemon!$T$2:$T$304))</f>
        <v>20</v>
      </c>
      <c r="I170" s="26">
        <f>H170-G170</f>
        <v>2</v>
      </c>
    </row>
    <row r="171" spans="1:9" x14ac:dyDescent="0.25">
      <c r="A171" s="26" t="s">
        <v>646</v>
      </c>
      <c r="B171" s="36" t="s">
        <v>3</v>
      </c>
      <c r="C171" s="25">
        <v>95</v>
      </c>
      <c r="D171" s="29">
        <f>IF(NOT(ISBLANK(C171)), IF(ISNUMBER(C171), ROUND((C171 - 5)/20, 0), C171), "")</f>
        <v>5</v>
      </c>
      <c r="E171" s="26" t="s">
        <v>578</v>
      </c>
      <c r="F171" s="26">
        <f>COUNTIF(pokemon!$AC$2:$AC$304, A171)</f>
        <v>2</v>
      </c>
      <c r="G171" s="26" cm="1">
        <f t="array" ref="G171">MIN(IF($A171=pokemon!$AC$2:$AC$304, pokemon!$T$2:$T$304))</f>
        <v>18</v>
      </c>
      <c r="H171" s="26" cm="1">
        <f t="array" ref="H171">MAX(IF($A171=pokemon!$AC$2:$AC$304, pokemon!$T$2:$T$304))</f>
        <v>18</v>
      </c>
      <c r="I171" s="26">
        <f>H171-G171</f>
        <v>0</v>
      </c>
    </row>
    <row r="172" spans="1:9" s="8" customFormat="1" x14ac:dyDescent="0.25">
      <c r="A172" s="26" t="s">
        <v>606</v>
      </c>
      <c r="B172" s="43" t="s">
        <v>67</v>
      </c>
      <c r="C172" s="25">
        <v>100</v>
      </c>
      <c r="D172" s="29">
        <f>IF(NOT(ISBLANK(C172)), IF(ISNUMBER(C172), ROUND((C172 - 5)/20, 0), C172), "")</f>
        <v>5</v>
      </c>
      <c r="E172" s="26" t="s">
        <v>594</v>
      </c>
      <c r="F172" s="26">
        <f>COUNTIF(pokemon!$AC$2:$AC$304, A172)</f>
        <v>2</v>
      </c>
      <c r="G172" s="26" cm="1">
        <f t="array" ref="G172">MIN(IF($A172=pokemon!$AC$2:$AC$304, pokemon!$T$2:$T$304))</f>
        <v>21</v>
      </c>
      <c r="H172" s="26" cm="1">
        <f t="array" ref="H172">MAX(IF($A172=pokemon!$AC$2:$AC$304, pokemon!$T$2:$T$304))</f>
        <v>21</v>
      </c>
      <c r="I172" s="26">
        <f>H172-G172</f>
        <v>0</v>
      </c>
    </row>
    <row r="173" spans="1:9" s="8" customFormat="1" x14ac:dyDescent="0.25">
      <c r="A173" s="26" t="s">
        <v>509</v>
      </c>
      <c r="B173" s="43" t="s">
        <v>67</v>
      </c>
      <c r="C173" s="25">
        <v>95</v>
      </c>
      <c r="D173" s="29">
        <f>IF(NOT(ISBLANK(C173)), IF(ISNUMBER(C173), ROUND((C173 - 5)/20, 0), C173), "")</f>
        <v>5</v>
      </c>
      <c r="E173" s="26" t="s">
        <v>1010</v>
      </c>
      <c r="F173" s="26">
        <f>COUNTIF(pokemon!$AC$2:$AC$304, A173)</f>
        <v>2</v>
      </c>
      <c r="G173" s="26" cm="1">
        <f t="array" ref="G173">MIN(IF($A173=pokemon!$AC$2:$AC$304, pokemon!$T$2:$T$304))</f>
        <v>19</v>
      </c>
      <c r="H173" s="26" cm="1">
        <f t="array" ref="H173">MAX(IF($A173=pokemon!$AC$2:$AC$304, pokemon!$T$2:$T$304))</f>
        <v>21</v>
      </c>
      <c r="I173" s="26">
        <f>H173-G173</f>
        <v>2</v>
      </c>
    </row>
    <row r="174" spans="1:9" x14ac:dyDescent="0.25">
      <c r="A174" s="26" t="s">
        <v>838</v>
      </c>
      <c r="B174" s="31" t="s">
        <v>4</v>
      </c>
      <c r="C174" s="25">
        <v>95</v>
      </c>
      <c r="D174" s="29">
        <f>IF(NOT(ISBLANK(C174)), IF(ISNUMBER(C174), ROUND((C174 - 5)/20, 0), C174), "")</f>
        <v>5</v>
      </c>
      <c r="E174" s="26" t="s">
        <v>1010</v>
      </c>
      <c r="F174" s="26">
        <f>COUNTIF(pokemon!$AC$2:$AC$304, A174)</f>
        <v>1</v>
      </c>
      <c r="G174" s="26" cm="1">
        <f t="array" ref="G174">MIN(IF($A174=pokemon!$AC$2:$AC$304, pokemon!$T$2:$T$304))</f>
        <v>18</v>
      </c>
      <c r="H174" s="26" cm="1">
        <f t="array" ref="H174">MAX(IF($A174=pokemon!$AC$2:$AC$304, pokemon!$T$2:$T$304))</f>
        <v>18</v>
      </c>
      <c r="I174" s="26">
        <f>H174-G174</f>
        <v>0</v>
      </c>
    </row>
    <row r="175" spans="1:9" s="8" customFormat="1" x14ac:dyDescent="0.25">
      <c r="A175" s="26" t="s">
        <v>583</v>
      </c>
      <c r="B175" s="30" t="s">
        <v>8</v>
      </c>
      <c r="C175" s="25">
        <v>95</v>
      </c>
      <c r="D175" s="29">
        <f>IF(NOT(ISBLANK(C175)), IF(ISNUMBER(C175), ROUND((C175 - 5)/20, 0), C175), "")</f>
        <v>5</v>
      </c>
      <c r="E175" s="26" t="s">
        <v>1010</v>
      </c>
      <c r="F175" s="26">
        <f>COUNTIF(pokemon!$AC$2:$AC$304, A175)</f>
        <v>1</v>
      </c>
      <c r="G175" s="26" cm="1">
        <f t="array" ref="G175">MIN(IF($A175=pokemon!$AC$2:$AC$304, pokemon!$T$2:$T$304))</f>
        <v>17</v>
      </c>
      <c r="H175" s="26" cm="1">
        <f t="array" ref="H175">MAX(IF($A175=pokemon!$AC$2:$AC$304, pokemon!$T$2:$T$304))</f>
        <v>17</v>
      </c>
      <c r="I175" s="26">
        <f>H175-G175</f>
        <v>0</v>
      </c>
    </row>
    <row r="176" spans="1:9" x14ac:dyDescent="0.25">
      <c r="A176" s="26" t="s">
        <v>919</v>
      </c>
      <c r="B176" s="27" t="s">
        <v>560</v>
      </c>
      <c r="C176" s="25">
        <v>100</v>
      </c>
      <c r="D176" s="29">
        <f>IF(NOT(ISBLANK(C176)), IF(ISNUMBER(C176), ROUND((C176 - 5)/20, 0), C176), "")</f>
        <v>5</v>
      </c>
      <c r="E176" s="26" t="s">
        <v>1021</v>
      </c>
      <c r="F176" s="26">
        <f>COUNTIF(pokemon!$AC$2:$AC$304, A176)</f>
        <v>0</v>
      </c>
      <c r="G176" s="26" cm="1">
        <f t="array" ref="G176">MIN(IF($A176=pokemon!$AC$2:$AC$304, pokemon!$T$2:$T$304))</f>
        <v>0</v>
      </c>
      <c r="H176" s="26" cm="1">
        <f t="array" ref="H176">MAX(IF($A176=pokemon!$AC$2:$AC$304, pokemon!$T$2:$T$304))</f>
        <v>0</v>
      </c>
      <c r="I176" s="26">
        <f>H176-G176</f>
        <v>0</v>
      </c>
    </row>
    <row r="177" spans="1:9" s="8" customFormat="1" x14ac:dyDescent="0.25">
      <c r="A177" s="26" t="s">
        <v>787</v>
      </c>
      <c r="B177" s="31" t="s">
        <v>4</v>
      </c>
      <c r="C177" s="25">
        <v>110</v>
      </c>
      <c r="D177" s="29">
        <f>IF(NOT(ISBLANK(C177)), IF(ISNUMBER(C177), ROUND((C177 - 5)/20, 0), C177), "")</f>
        <v>5</v>
      </c>
      <c r="E177" s="26" t="s">
        <v>788</v>
      </c>
      <c r="F177" s="26">
        <f>COUNTIF(pokemon!$AC$2:$AC$304, A177)</f>
        <v>1</v>
      </c>
      <c r="G177" s="26" cm="1">
        <f t="array" ref="G177">MIN(IF($A177=pokemon!$AC$2:$AC$304, pokemon!$T$2:$T$304))</f>
        <v>19</v>
      </c>
      <c r="H177" s="26" cm="1">
        <f t="array" ref="H177">MAX(IF($A177=pokemon!$AC$2:$AC$304, pokemon!$T$2:$T$304))</f>
        <v>19</v>
      </c>
      <c r="I177" s="26">
        <f>H177-G177</f>
        <v>0</v>
      </c>
    </row>
    <row r="178" spans="1:9" x14ac:dyDescent="0.25">
      <c r="A178" s="26" t="s">
        <v>586</v>
      </c>
      <c r="B178" s="35" t="s">
        <v>14</v>
      </c>
      <c r="C178" s="25">
        <v>110</v>
      </c>
      <c r="D178" s="29">
        <f>IF(NOT(ISBLANK(C178)), IF(ISNUMBER(C178), ROUND((C178 - 5)/20, 0), C178), "")</f>
        <v>5</v>
      </c>
      <c r="E178" s="26" t="s">
        <v>772</v>
      </c>
      <c r="F178" s="26">
        <f>COUNTIF(pokemon!$AC$2:$AC$304, A178)</f>
        <v>1</v>
      </c>
      <c r="G178" s="26" cm="1">
        <f t="array" ref="G178">MIN(IF($A178=pokemon!$AC$2:$AC$304, pokemon!$T$2:$T$304))</f>
        <v>18</v>
      </c>
      <c r="H178" s="26" cm="1">
        <f t="array" ref="H178">MAX(IF($A178=pokemon!$AC$2:$AC$304, pokemon!$T$2:$T$304))</f>
        <v>18</v>
      </c>
      <c r="I178" s="26">
        <f>H178-G178</f>
        <v>0</v>
      </c>
    </row>
    <row r="179" spans="1:9" s="8" customFormat="1" x14ac:dyDescent="0.25">
      <c r="A179" s="27" t="s">
        <v>588</v>
      </c>
      <c r="B179" s="33" t="s">
        <v>11</v>
      </c>
      <c r="C179" s="25">
        <v>110</v>
      </c>
      <c r="D179" s="29">
        <f>IF(NOT(ISBLANK(C179)), IF(ISNUMBER(C179), ROUND((C179 - 5)/20, 0), C179), "")</f>
        <v>5</v>
      </c>
      <c r="E179" s="26" t="s">
        <v>771</v>
      </c>
      <c r="F179" s="26"/>
      <c r="G179" s="27" cm="1">
        <f t="array" ref="G179">MIN(IF($A179=pokemon!$AC$2:$AC$304, pokemon!$T$2:$T$304))</f>
        <v>17</v>
      </c>
      <c r="H179" s="27" cm="1">
        <f t="array" ref="H179">MAX(IF($A179=pokemon!$AC$2:$AC$304, pokemon!$T$2:$T$304))</f>
        <v>17</v>
      </c>
      <c r="I179" s="27">
        <f>H179-G179</f>
        <v>0</v>
      </c>
    </row>
    <row r="180" spans="1:9" x14ac:dyDescent="0.25">
      <c r="A180" s="26" t="s">
        <v>507</v>
      </c>
      <c r="B180" s="41" t="s">
        <v>33</v>
      </c>
      <c r="C180" s="25">
        <v>100</v>
      </c>
      <c r="D180" s="29">
        <f>IF(NOT(ISBLANK(C180)), IF(ISNUMBER(C180), ROUND((C180 - 5)/20, 0), C180), "")</f>
        <v>5</v>
      </c>
      <c r="E180" s="26" t="s">
        <v>814</v>
      </c>
      <c r="F180" s="26">
        <f>COUNTIF(pokemon!$AC$2:$AC$304, A180)</f>
        <v>3</v>
      </c>
      <c r="G180" s="26" cm="1">
        <f t="array" ref="G180">MIN(IF($A180=pokemon!$AC$2:$AC$304, pokemon!$T$2:$T$304))</f>
        <v>12</v>
      </c>
      <c r="H180" s="26" cm="1">
        <f t="array" ref="H180">MAX(IF($A180=pokemon!$AC$2:$AC$304, pokemon!$T$2:$T$304))</f>
        <v>13</v>
      </c>
      <c r="I180" s="26">
        <f>H180-G180</f>
        <v>1</v>
      </c>
    </row>
    <row r="181" spans="1:9" x14ac:dyDescent="0.25">
      <c r="A181" s="26" t="s">
        <v>546</v>
      </c>
      <c r="B181" s="39" t="s">
        <v>26</v>
      </c>
      <c r="C181" s="25">
        <v>100</v>
      </c>
      <c r="D181" s="29">
        <f>IF(NOT(ISBLANK(C181)), IF(ISNUMBER(C181), ROUND((C181 - 5)/20, 0), C181), "")</f>
        <v>5</v>
      </c>
      <c r="E181" s="26" t="s">
        <v>650</v>
      </c>
      <c r="F181" s="26">
        <f>COUNTIF(pokemon!$AC$2:$AC$304, A181)</f>
        <v>1</v>
      </c>
      <c r="G181" s="26" cm="1">
        <f t="array" ref="G181">MIN(IF($A181=pokemon!$AC$2:$AC$304, pokemon!$T$2:$T$304))</f>
        <v>20</v>
      </c>
      <c r="H181" s="26" cm="1">
        <f t="array" ref="H181">MAX(IF($A181=pokemon!$AC$2:$AC$304, pokemon!$T$2:$T$304))</f>
        <v>20</v>
      </c>
      <c r="I181" s="26">
        <f>H181-G181</f>
        <v>0</v>
      </c>
    </row>
    <row r="182" spans="1:9" s="8" customFormat="1" x14ac:dyDescent="0.25">
      <c r="A182" s="26" t="s">
        <v>530</v>
      </c>
      <c r="B182" s="42" t="s">
        <v>42</v>
      </c>
      <c r="C182" s="25">
        <v>100</v>
      </c>
      <c r="D182" s="29">
        <f>IF(NOT(ISBLANK(C182)), IF(ISNUMBER(C182), ROUND((C182 - 5)/20, 0), C182), "")</f>
        <v>5</v>
      </c>
      <c r="E182" s="26" t="s">
        <v>726</v>
      </c>
      <c r="F182" s="26">
        <f>COUNTIF(pokemon!$AC$2:$AC$304, A182)</f>
        <v>1</v>
      </c>
      <c r="G182" s="26" cm="1">
        <f t="array" ref="G182">MIN(IF($A182=pokemon!$AC$2:$AC$304, pokemon!$T$2:$T$304))</f>
        <v>23</v>
      </c>
      <c r="H182" s="26" cm="1">
        <f t="array" ref="H182">MAX(IF($A182=pokemon!$AC$2:$AC$304, pokemon!$T$2:$T$304))</f>
        <v>23</v>
      </c>
      <c r="I182" s="26">
        <f>H182-G182</f>
        <v>0</v>
      </c>
    </row>
    <row r="183" spans="1:9" x14ac:dyDescent="0.25">
      <c r="A183" s="26" t="s">
        <v>734</v>
      </c>
      <c r="B183" s="44" t="s">
        <v>9</v>
      </c>
      <c r="C183" s="25">
        <v>100</v>
      </c>
      <c r="D183" s="29">
        <f>IF(NOT(ISBLANK(C183)), IF(ISNUMBER(C183), ROUND((C183 - 5)/20, 0), C183), "")</f>
        <v>5</v>
      </c>
      <c r="E183" s="26" t="s">
        <v>614</v>
      </c>
      <c r="F183" s="26">
        <f>COUNTIF(pokemon!$AC$2:$AC$304, A183)</f>
        <v>1</v>
      </c>
      <c r="G183" s="26" cm="1">
        <f t="array" ref="G183">MIN(IF($A183=pokemon!$AC$2:$AC$304, pokemon!$T$2:$T$304))</f>
        <v>28</v>
      </c>
      <c r="H183" s="26" cm="1">
        <f t="array" ref="H183">MAX(IF($A183=pokemon!$AC$2:$AC$304, pokemon!$T$2:$T$304))</f>
        <v>28</v>
      </c>
      <c r="I183" s="26">
        <f>H183-G183</f>
        <v>0</v>
      </c>
    </row>
    <row r="184" spans="1:9" s="8" customFormat="1" x14ac:dyDescent="0.25">
      <c r="A184" s="26" t="s">
        <v>547</v>
      </c>
      <c r="B184" s="34" t="s">
        <v>2</v>
      </c>
      <c r="C184" s="25">
        <v>100</v>
      </c>
      <c r="D184" s="29">
        <f>IF(NOT(ISBLANK(C184)), IF(ISNUMBER(C184), ROUND((C184 - 5)/20, 0), C184), "")</f>
        <v>5</v>
      </c>
      <c r="E184" s="26" t="s">
        <v>614</v>
      </c>
      <c r="F184" s="26">
        <f>COUNTIF(pokemon!$AC$2:$AC$304, A184)</f>
        <v>1</v>
      </c>
      <c r="G184" s="26" cm="1">
        <f t="array" ref="G184">MIN(IF($A184=pokemon!$AC$2:$AC$304, pokemon!$T$2:$T$304))</f>
        <v>20</v>
      </c>
      <c r="H184" s="26" cm="1">
        <f t="array" ref="H184">MAX(IF($A184=pokemon!$AC$2:$AC$304, pokemon!$T$2:$T$304))</f>
        <v>20</v>
      </c>
      <c r="I184" s="26">
        <f>H184-G184</f>
        <v>0</v>
      </c>
    </row>
    <row r="185" spans="1:9" s="8" customFormat="1" x14ac:dyDescent="0.25">
      <c r="A185" s="26" t="s">
        <v>499</v>
      </c>
      <c r="B185" s="28" t="s">
        <v>22</v>
      </c>
      <c r="C185" s="25">
        <v>100</v>
      </c>
      <c r="D185" s="29">
        <f>IF(NOT(ISBLANK(C185)), IF(ISNUMBER(C185), ROUND((C185 - 5)/20, 0), C185), "")</f>
        <v>5</v>
      </c>
      <c r="E185" s="26" t="s">
        <v>887</v>
      </c>
      <c r="F185" s="26">
        <f>COUNTIF(pokemon!$AC$2:$AC$304, A185)</f>
        <v>2</v>
      </c>
      <c r="G185" s="26" cm="1">
        <f t="array" ref="G185">MIN(IF($A185=pokemon!$AC$2:$AC$304, pokemon!$T$2:$T$304))</f>
        <v>18</v>
      </c>
      <c r="H185" s="26" cm="1">
        <f t="array" ref="H185">MAX(IF($A185=pokemon!$AC$2:$AC$304, pokemon!$T$2:$T$304))</f>
        <v>18</v>
      </c>
      <c r="I185" s="26">
        <f>H185-G185</f>
        <v>0</v>
      </c>
    </row>
    <row r="186" spans="1:9" s="8" customFormat="1" x14ac:dyDescent="0.25">
      <c r="A186" s="26" t="s">
        <v>778</v>
      </c>
      <c r="B186" s="37" t="s">
        <v>13</v>
      </c>
      <c r="C186" s="25">
        <v>100</v>
      </c>
      <c r="D186" s="29">
        <f>IF(NOT(ISBLANK(C186)), IF(ISNUMBER(C186), ROUND((C186 - 5)/20, 0), C186), "")</f>
        <v>5</v>
      </c>
      <c r="E186" s="26" t="s">
        <v>887</v>
      </c>
      <c r="F186" s="26">
        <f>COUNTIF(pokemon!$AC$2:$AC$304, A186)</f>
        <v>1</v>
      </c>
      <c r="G186" s="26" cm="1">
        <f t="array" ref="G186">MIN(IF($A186=pokemon!$AC$2:$AC$304, pokemon!$T$2:$T$304))</f>
        <v>18</v>
      </c>
      <c r="H186" s="26" cm="1">
        <f t="array" ref="H186">MAX(IF($A186=pokemon!$AC$2:$AC$304, pokemon!$T$2:$T$304))</f>
        <v>18</v>
      </c>
      <c r="I186" s="26">
        <f>H186-G186</f>
        <v>0</v>
      </c>
    </row>
    <row r="187" spans="1:9" x14ac:dyDescent="0.25">
      <c r="A187" s="26" t="s">
        <v>622</v>
      </c>
      <c r="B187" s="34" t="s">
        <v>2</v>
      </c>
      <c r="C187" s="25">
        <v>110</v>
      </c>
      <c r="D187" s="29">
        <f>IF(NOT(ISBLANK(C187)), IF(ISNUMBER(C187), ROUND((C187 - 5)/20, 0), C187), "")</f>
        <v>5</v>
      </c>
      <c r="E187" s="26" t="s">
        <v>887</v>
      </c>
      <c r="F187" s="26">
        <f>COUNTIF(pokemon!$AC$2:$AC$304, A187)</f>
        <v>2</v>
      </c>
      <c r="G187" s="26" cm="1">
        <f t="array" ref="G187">MIN(IF($A187=pokemon!$AC$2:$AC$304, pokemon!$T$2:$T$304))</f>
        <v>17</v>
      </c>
      <c r="H187" s="26" cm="1">
        <f t="array" ref="H187">MAX(IF($A187=pokemon!$AC$2:$AC$304, pokemon!$T$2:$T$304))</f>
        <v>20</v>
      </c>
      <c r="I187" s="26">
        <f>H187-G187</f>
        <v>3</v>
      </c>
    </row>
    <row r="188" spans="1:9" s="8" customFormat="1" x14ac:dyDescent="0.25">
      <c r="A188" s="26" t="s">
        <v>524</v>
      </c>
      <c r="B188" s="30" t="s">
        <v>8</v>
      </c>
      <c r="C188" s="25">
        <v>120</v>
      </c>
      <c r="D188" s="29">
        <f>IF(NOT(ISBLANK(C188)), IF(ISNUMBER(C188), ROUND((C188 - 5)/20, 0), C188), "")</f>
        <v>6</v>
      </c>
      <c r="E188" s="26" t="s">
        <v>843</v>
      </c>
      <c r="F188" s="26">
        <f>COUNTIF(pokemon!$AC$2:$AC$304, A188)</f>
        <v>4</v>
      </c>
      <c r="G188" s="26" cm="1">
        <f t="array" ref="G188">MIN(IF($A188=pokemon!$AC$2:$AC$304, pokemon!$T$2:$T$304))</f>
        <v>17</v>
      </c>
      <c r="H188" s="26" cm="1">
        <f t="array" ref="H188">MAX(IF($A188=pokemon!$AC$2:$AC$304, pokemon!$T$2:$T$304))</f>
        <v>18</v>
      </c>
      <c r="I188" s="26">
        <f>H188-G188</f>
        <v>1</v>
      </c>
    </row>
    <row r="189" spans="1:9" s="8" customFormat="1" x14ac:dyDescent="0.25">
      <c r="A189" s="26" t="s">
        <v>520</v>
      </c>
      <c r="B189" s="41" t="s">
        <v>33</v>
      </c>
      <c r="C189" s="25">
        <v>120</v>
      </c>
      <c r="D189" s="29">
        <f>IF(NOT(ISBLANK(C189)), IF(ISNUMBER(C189), ROUND((C189 - 5)/20, 0), C189), "")</f>
        <v>6</v>
      </c>
      <c r="E189" s="26" t="s">
        <v>843</v>
      </c>
      <c r="F189" s="26">
        <f>COUNTIF(pokemon!$AC$2:$AC$304, A189)</f>
        <v>1</v>
      </c>
      <c r="G189" s="26" cm="1">
        <f t="array" ref="G189">MIN(IF($A189=pokemon!$AC$2:$AC$304, pokemon!$T$2:$T$304))</f>
        <v>18</v>
      </c>
      <c r="H189" s="26" cm="1">
        <f t="array" ref="H189">MAX(IF($A189=pokemon!$AC$2:$AC$304, pokemon!$T$2:$T$304))</f>
        <v>18</v>
      </c>
      <c r="I189" s="26">
        <f>H189-G189</f>
        <v>0</v>
      </c>
    </row>
    <row r="190" spans="1:9" s="8" customFormat="1" x14ac:dyDescent="0.25">
      <c r="A190" s="26" t="s">
        <v>752</v>
      </c>
      <c r="B190" s="31" t="s">
        <v>4</v>
      </c>
      <c r="C190" s="25">
        <v>120</v>
      </c>
      <c r="D190" s="29">
        <f>IF(NOT(ISBLANK(C190)), IF(ISNUMBER(C190), ROUND((C190 - 5)/20, 0), C190), "")</f>
        <v>6</v>
      </c>
      <c r="E190" s="26" t="s">
        <v>843</v>
      </c>
      <c r="F190" s="26">
        <f>COUNTIF(pokemon!$AC$2:$AC$304, A190)</f>
        <v>1</v>
      </c>
      <c r="G190" s="26" cm="1">
        <f t="array" ref="G190">MIN(IF($A190=pokemon!$AC$2:$AC$304, pokemon!$T$2:$T$304))</f>
        <v>28</v>
      </c>
      <c r="H190" s="26" cm="1">
        <f t="array" ref="H190">MAX(IF($A190=pokemon!$AC$2:$AC$304, pokemon!$T$2:$T$304))</f>
        <v>28</v>
      </c>
      <c r="I190" s="26">
        <f>H190-G190</f>
        <v>0</v>
      </c>
    </row>
    <row r="191" spans="1:9" s="8" customFormat="1" x14ac:dyDescent="0.25">
      <c r="A191" s="27" t="s">
        <v>917</v>
      </c>
      <c r="B191" s="45" t="s">
        <v>39</v>
      </c>
      <c r="C191" s="25">
        <v>120</v>
      </c>
      <c r="D191" s="25">
        <f>IF(NOT(ISBLANK(C191)), IF(ISNUMBER(C191), ROUND((C191 - 5)/20, 0), C191), "")</f>
        <v>6</v>
      </c>
      <c r="E191" s="26" t="s">
        <v>921</v>
      </c>
      <c r="F191" s="26">
        <f>COUNTIF(pokemon!$AC$2:$AC$304, A191)</f>
        <v>0</v>
      </c>
      <c r="G191" s="27" cm="1">
        <f t="array" ref="G191">MIN(IF($A191=pokemon!$AC$2:$AC$304, pokemon!$T$2:$T$304))</f>
        <v>0</v>
      </c>
      <c r="H191" s="27" cm="1">
        <f t="array" ref="H191">MAX(IF($A191=pokemon!$AC$2:$AC$304, pokemon!$T$2:$T$304))</f>
        <v>0</v>
      </c>
      <c r="I191" s="27">
        <f>H191-G191</f>
        <v>0</v>
      </c>
    </row>
    <row r="192" spans="1:9" s="8" customFormat="1" x14ac:dyDescent="0.25">
      <c r="A192" s="27" t="s">
        <v>918</v>
      </c>
      <c r="B192" s="42" t="s">
        <v>42</v>
      </c>
      <c r="C192" s="25">
        <v>120</v>
      </c>
      <c r="D192" s="25">
        <f>IF(NOT(ISBLANK(C192)), IF(ISNUMBER(C192), ROUND((C192 - 5)/20, 0), C192), "")</f>
        <v>6</v>
      </c>
      <c r="E192" s="26" t="s">
        <v>920</v>
      </c>
      <c r="F192" s="26">
        <f>COUNTIF(pokemon!$AC$2:$AC$304, A192)</f>
        <v>0</v>
      </c>
      <c r="G192" s="27" cm="1">
        <f t="array" ref="G192">MIN(IF($A192=pokemon!$AC$2:$AC$304, pokemon!$T$2:$T$304))</f>
        <v>0</v>
      </c>
      <c r="H192" s="27" cm="1">
        <f t="array" ref="H192">MAX(IF($A192=pokemon!$AC$2:$AC$304, pokemon!$T$2:$T$304))</f>
        <v>0</v>
      </c>
      <c r="I192" s="27">
        <f>H192-G192</f>
        <v>0</v>
      </c>
    </row>
    <row r="193" spans="1:9" s="8" customFormat="1" x14ac:dyDescent="0.25">
      <c r="A193" s="26" t="s">
        <v>506</v>
      </c>
      <c r="B193" s="41" t="s">
        <v>33</v>
      </c>
      <c r="C193" s="25">
        <v>120</v>
      </c>
      <c r="D193" s="29">
        <f>IF(NOT(ISBLANK(C193)), IF(ISNUMBER(C193), ROUND((C193 - 5)/20, 0), C193), "")</f>
        <v>6</v>
      </c>
      <c r="E193" s="26" t="s">
        <v>770</v>
      </c>
      <c r="F193" s="26">
        <f>COUNTIF(pokemon!$AC$2:$AC$304, A193)</f>
        <v>1</v>
      </c>
      <c r="G193" s="26" cm="1">
        <f t="array" ref="G193">MIN(IF($A193=pokemon!$AC$2:$AC$304, pokemon!$T$2:$T$304))</f>
        <v>19</v>
      </c>
      <c r="H193" s="26" cm="1">
        <f t="array" ref="H193">MAX(IF($A193=pokemon!$AC$2:$AC$304, pokemon!$T$2:$T$304))</f>
        <v>19</v>
      </c>
      <c r="I193" s="26">
        <f>H193-G193</f>
        <v>0</v>
      </c>
    </row>
    <row r="194" spans="1:9" s="8" customFormat="1" x14ac:dyDescent="0.25">
      <c r="A194" s="27" t="s">
        <v>970</v>
      </c>
      <c r="B194" s="39" t="s">
        <v>26</v>
      </c>
      <c r="C194" s="25">
        <v>120</v>
      </c>
      <c r="D194" s="25">
        <f>IF(NOT(ISBLANK(C194)), IF(ISNUMBER(C194), ROUND((C194 - 5)/20, 0), C194), "")</f>
        <v>6</v>
      </c>
      <c r="E194" s="27" t="s">
        <v>972</v>
      </c>
      <c r="F194" s="26">
        <f>COUNTIF(pokemon!$AC$2:$AC$304, A194)</f>
        <v>1</v>
      </c>
      <c r="G194" s="27" cm="1">
        <f t="array" ref="G194">MIN(IF($A194=pokemon!$AC$2:$AC$304, pokemon!$T$2:$T$304))</f>
        <v>17</v>
      </c>
      <c r="H194" s="27" cm="1">
        <f t="array" ref="H194">MAX(IF($A194=pokemon!$AC$2:$AC$304, pokemon!$T$2:$T$304))</f>
        <v>17</v>
      </c>
      <c r="I194" s="27">
        <f>H194-G194</f>
        <v>0</v>
      </c>
    </row>
    <row r="195" spans="1:9" s="8" customFormat="1" x14ac:dyDescent="0.25">
      <c r="A195" s="26" t="s">
        <v>812</v>
      </c>
      <c r="B195" s="39" t="s">
        <v>26</v>
      </c>
      <c r="C195" s="25">
        <v>150</v>
      </c>
      <c r="D195" s="25">
        <f>IF(NOT(ISBLANK(C195)), IF(ISNUMBER(C195), ROUND((C195 - 5)/20, 0), C195), "")</f>
        <v>7</v>
      </c>
      <c r="E195" s="27" t="s">
        <v>1023</v>
      </c>
      <c r="F195" s="26">
        <f>COUNTIF(pokemon!$AC$2:$AC$304, A195)</f>
        <v>0</v>
      </c>
      <c r="G195" s="27" cm="1">
        <f t="array" ref="G195">MIN(IF($A195=pokemon!$AC$2:$AC$304, pokemon!$T$2:$T$304))</f>
        <v>0</v>
      </c>
      <c r="H195" s="27" cm="1">
        <f t="array" ref="H195">MAX(IF($A195=pokemon!$AC$2:$AC$304, pokemon!$T$2:$T$304))</f>
        <v>0</v>
      </c>
      <c r="I195" s="27">
        <f>H195-G195</f>
        <v>0</v>
      </c>
    </row>
    <row r="196" spans="1:9" s="8" customFormat="1" x14ac:dyDescent="0.25">
      <c r="A196" s="26" t="s">
        <v>510</v>
      </c>
      <c r="B196" s="43" t="s">
        <v>67</v>
      </c>
      <c r="C196" s="25">
        <v>150</v>
      </c>
      <c r="D196" s="29">
        <f>IF(NOT(ISBLANK(C196)), IF(ISNUMBER(C196), ROUND((C196 - 5)/20, 0), C196), "")</f>
        <v>7</v>
      </c>
      <c r="E196" s="26" t="s">
        <v>770</v>
      </c>
      <c r="F196" s="26">
        <f>COUNTIF(pokemon!$AC$2:$AC$304, A196)</f>
        <v>1</v>
      </c>
      <c r="G196" s="26" cm="1">
        <f t="array" ref="G196">MIN(IF($A196=pokemon!$AC$2:$AC$304, pokemon!$T$2:$T$304))</f>
        <v>23</v>
      </c>
      <c r="H196" s="26" cm="1">
        <f t="array" ref="H196">MAX(IF($A196=pokemon!$AC$2:$AC$304, pokemon!$T$2:$T$304))</f>
        <v>23</v>
      </c>
      <c r="I196" s="26">
        <f>H196-G196</f>
        <v>0</v>
      </c>
    </row>
    <row r="197" spans="1:9" s="8" customFormat="1" x14ac:dyDescent="0.25">
      <c r="A197" s="26" t="s">
        <v>545</v>
      </c>
      <c r="B197" s="30" t="s">
        <v>8</v>
      </c>
      <c r="C197" s="25" t="s">
        <v>519</v>
      </c>
      <c r="D197" s="29" t="str">
        <f>IF(NOT(ISBLANK(C197)), IF(ISNUMBER(C197), ROUND((C197 - 5)/20, 0), C197), "")</f>
        <v>?</v>
      </c>
      <c r="E197" s="26" t="s">
        <v>944</v>
      </c>
      <c r="F197" s="26">
        <f>COUNTIF(pokemon!$AC$2:$AC$304, A197)</f>
        <v>1</v>
      </c>
      <c r="G197" s="26" cm="1">
        <f t="array" ref="G197">MIN(IF($A197=pokemon!$AC$2:$AC$304, pokemon!$T$2:$T$304))</f>
        <v>20</v>
      </c>
      <c r="H197" s="26" cm="1">
        <f t="array" ref="H197">MAX(IF($A197=pokemon!$AC$2:$AC$304, pokemon!$T$2:$T$304))</f>
        <v>20</v>
      </c>
      <c r="I197" s="26">
        <f>H197-G197</f>
        <v>0</v>
      </c>
    </row>
    <row r="198" spans="1:9" x14ac:dyDescent="0.25">
      <c r="A198" s="26" t="s">
        <v>760</v>
      </c>
      <c r="B198" s="28" t="s">
        <v>22</v>
      </c>
      <c r="C198" s="25" t="s">
        <v>519</v>
      </c>
      <c r="D198" s="29" t="str">
        <f>IF(NOT(ISBLANK(C198)), IF(ISNUMBER(C198), ROUND((C198 - 5)/20, 0), C198), "")</f>
        <v>?</v>
      </c>
      <c r="E198" s="26" t="s">
        <v>944</v>
      </c>
      <c r="F198" s="26">
        <f>COUNTIF(pokemon!$AC$2:$AC$304, A198)</f>
        <v>1</v>
      </c>
      <c r="G198" s="26" cm="1">
        <f t="array" ref="G198">MIN(IF($A198=pokemon!$AC$2:$AC$304, pokemon!$T$2:$T$304))</f>
        <v>18</v>
      </c>
      <c r="H198" s="26" cm="1">
        <f t="array" ref="H198">MAX(IF($A198=pokemon!$AC$2:$AC$304, pokemon!$T$2:$T$304))</f>
        <v>18</v>
      </c>
      <c r="I198" s="26">
        <f>H198-G198</f>
        <v>0</v>
      </c>
    </row>
    <row r="199" spans="1:9" x14ac:dyDescent="0.25">
      <c r="A199" s="26" t="s">
        <v>573</v>
      </c>
      <c r="B199" s="45" t="s">
        <v>39</v>
      </c>
      <c r="C199" s="25" t="s">
        <v>519</v>
      </c>
      <c r="D199" s="29" t="str">
        <f>IF(NOT(ISBLANK(C199)), IF(ISNUMBER(C199), ROUND((C199 - 5)/20, 0), C199), "")</f>
        <v>?</v>
      </c>
      <c r="E199" s="26" t="s">
        <v>945</v>
      </c>
      <c r="F199" s="26">
        <f>COUNTIF(pokemon!$AC$2:$AC$304, A199)</f>
        <v>3</v>
      </c>
      <c r="G199" s="26" cm="1">
        <f t="array" ref="G199">MIN(IF($A199=pokemon!$AC$2:$AC$304, pokemon!$T$2:$T$304))</f>
        <v>16</v>
      </c>
      <c r="H199" s="26" cm="1">
        <f t="array" ref="H199">MAX(IF($A199=pokemon!$AC$2:$AC$304, pokemon!$T$2:$T$304))</f>
        <v>20</v>
      </c>
      <c r="I199" s="26">
        <f>H199-G199</f>
        <v>4</v>
      </c>
    </row>
    <row r="200" spans="1:9" s="8" customFormat="1" x14ac:dyDescent="0.25">
      <c r="A200" s="26" t="s">
        <v>718</v>
      </c>
      <c r="B200" s="35" t="s">
        <v>14</v>
      </c>
      <c r="C200" s="25" t="s">
        <v>519</v>
      </c>
      <c r="D200" s="29" t="str">
        <f>IF(NOT(ISBLANK(C200)), IF(ISNUMBER(C200), ROUND((C200 - 5)/20, 0), C200), "")</f>
        <v>?</v>
      </c>
      <c r="E200" s="26" t="s">
        <v>946</v>
      </c>
      <c r="F200" s="26">
        <f>COUNTIF(pokemon!$AC$2:$AC$304, A200)</f>
        <v>1</v>
      </c>
      <c r="G200" s="26" cm="1">
        <f t="array" ref="G200">MIN(IF($A200=pokemon!$AC$2:$AC$304, pokemon!$T$2:$T$304))</f>
        <v>18</v>
      </c>
      <c r="H200" s="26" cm="1">
        <f t="array" ref="H200">MAX(IF($A200=pokemon!$AC$2:$AC$304, pokemon!$T$2:$T$304))</f>
        <v>18</v>
      </c>
      <c r="I200" s="26">
        <f>H200-G200</f>
        <v>0</v>
      </c>
    </row>
    <row r="201" spans="1:9" x14ac:dyDescent="0.25">
      <c r="A201" s="26" t="s">
        <v>761</v>
      </c>
      <c r="B201" s="28" t="s">
        <v>22</v>
      </c>
      <c r="C201" s="25" t="s">
        <v>519</v>
      </c>
      <c r="D201" s="29" t="str">
        <f>IF(NOT(ISBLANK(C201)), IF(ISNUMBER(C201), ROUND((C201 - 5)/20, 0), C201), "")</f>
        <v>?</v>
      </c>
      <c r="E201" s="26" t="s">
        <v>946</v>
      </c>
      <c r="F201" s="26">
        <f>COUNTIF(pokemon!$AC$2:$AC$304, A201)</f>
        <v>1</v>
      </c>
      <c r="G201" s="26" cm="1">
        <f t="array" ref="G201">MIN(IF($A201=pokemon!$AC$2:$AC$304, pokemon!$T$2:$T$304))</f>
        <v>14</v>
      </c>
      <c r="H201" s="26" cm="1">
        <f t="array" ref="H201">MAX(IF($A201=pokemon!$AC$2:$AC$304, pokemon!$T$2:$T$304))</f>
        <v>14</v>
      </c>
      <c r="I201" s="26">
        <f>H201-G201</f>
        <v>0</v>
      </c>
    </row>
    <row r="202" spans="1:9" s="8" customFormat="1" x14ac:dyDescent="0.25">
      <c r="A202" s="26" t="s">
        <v>689</v>
      </c>
      <c r="B202" s="33" t="s">
        <v>11</v>
      </c>
      <c r="C202" s="25" t="s">
        <v>519</v>
      </c>
      <c r="D202" s="29" t="str">
        <f>IF(NOT(ISBLANK(C202)), IF(ISNUMBER(C202), ROUND((C202 - 5)/20, 0), C202), "")</f>
        <v>?</v>
      </c>
      <c r="E202" s="26" t="s">
        <v>947</v>
      </c>
      <c r="F202" s="26">
        <f>COUNTIF(pokemon!$AC$2:$AC$304, A202)</f>
        <v>1</v>
      </c>
      <c r="G202" s="26" cm="1">
        <f t="array" ref="G202">MIN(IF($A202=pokemon!$AC$2:$AC$304, pokemon!$T$2:$T$304))</f>
        <v>12</v>
      </c>
      <c r="H202" s="26" cm="1">
        <f t="array" ref="H202">MAX(IF($A202=pokemon!$AC$2:$AC$304, pokemon!$T$2:$T$304))</f>
        <v>12</v>
      </c>
      <c r="I202" s="26">
        <f>H202-G202</f>
        <v>0</v>
      </c>
    </row>
    <row r="203" spans="1:9" x14ac:dyDescent="0.25">
      <c r="A203" s="26" t="s">
        <v>790</v>
      </c>
      <c r="B203" s="31" t="s">
        <v>4</v>
      </c>
      <c r="C203" s="25" t="s">
        <v>519</v>
      </c>
      <c r="D203" s="29" t="str">
        <f>IF(NOT(ISBLANK(C203)), IF(ISNUMBER(C203), ROUND((C203 - 5)/20, 0), C203), "")</f>
        <v>?</v>
      </c>
      <c r="E203" s="26" t="s">
        <v>1022</v>
      </c>
      <c r="F203" s="26">
        <f>COUNTIF(pokemon!$AC$2:$AC$304, A203)</f>
        <v>1</v>
      </c>
      <c r="G203" s="26" cm="1">
        <f t="array" ref="G203">MIN(IF($A203=pokemon!$AC$2:$AC$304, pokemon!$T$2:$T$304))</f>
        <v>18</v>
      </c>
      <c r="H203" s="26" cm="1">
        <f t="array" ref="H203">MAX(IF($A203=pokemon!$AC$2:$AC$304, pokemon!$T$2:$T$304))</f>
        <v>18</v>
      </c>
      <c r="I203" s="26">
        <f>H203-G203</f>
        <v>0</v>
      </c>
    </row>
    <row r="204" spans="1:9" x14ac:dyDescent="0.25">
      <c r="A204" s="26" t="s">
        <v>932</v>
      </c>
      <c r="B204" s="44" t="s">
        <v>9</v>
      </c>
      <c r="C204" s="25" t="s">
        <v>519</v>
      </c>
      <c r="D204" s="29" t="str">
        <f>IF(NOT(ISBLANK(C204)), IF(ISNUMBER(C204), ROUND((C204 - 5)/20, 0), C204), "")</f>
        <v>?</v>
      </c>
      <c r="E204" s="26" t="s">
        <v>933</v>
      </c>
      <c r="F204" s="26">
        <f>COUNTIF(pokemon!$AC$2:$AC$304, A204)</f>
        <v>1</v>
      </c>
      <c r="G204" s="26" cm="1">
        <f t="array" ref="G204">MIN(IF($A204=pokemon!$AC$2:$AC$304, pokemon!$T$2:$T$304))</f>
        <v>11</v>
      </c>
      <c r="H204" s="26" cm="1">
        <f t="array" ref="H204">MAX(IF($A204=pokemon!$AC$2:$AC$304, pokemon!$T$2:$T$304))</f>
        <v>11</v>
      </c>
      <c r="I204" s="26">
        <f>H204-G204</f>
        <v>0</v>
      </c>
    </row>
    <row r="205" spans="1:9" x14ac:dyDescent="0.25">
      <c r="A205" s="26" t="s">
        <v>527</v>
      </c>
      <c r="B205" s="27" t="s">
        <v>560</v>
      </c>
      <c r="C205" s="25" t="s">
        <v>519</v>
      </c>
      <c r="D205" s="29" t="str">
        <f>IF(NOT(ISBLANK(C205)), IF(ISNUMBER(C205), ROUND((C205 - 5)/20, 0), C205), "")</f>
        <v>?</v>
      </c>
      <c r="E205" s="26" t="s">
        <v>666</v>
      </c>
      <c r="F205" s="26">
        <f>COUNTIF(pokemon!$AC$2:$AC$304, A205)</f>
        <v>2</v>
      </c>
      <c r="G205" s="26" cm="1">
        <f t="array" ref="G205">MIN(IF($A205=pokemon!$AC$2:$AC$304, pokemon!$T$2:$T$304))</f>
        <v>11</v>
      </c>
      <c r="H205" s="26" cm="1">
        <f t="array" ref="H205">MAX(IF($A205=pokemon!$AC$2:$AC$304, pokemon!$T$2:$T$304))</f>
        <v>11</v>
      </c>
      <c r="I205" s="26">
        <f>H205-G205</f>
        <v>0</v>
      </c>
    </row>
    <row r="206" spans="1:9" x14ac:dyDescent="0.25">
      <c r="A206" s="26" t="s">
        <v>552</v>
      </c>
      <c r="B206" s="27" t="s">
        <v>560</v>
      </c>
      <c r="C206" s="25" t="s">
        <v>519</v>
      </c>
      <c r="D206" s="29" t="str">
        <f>IF(NOT(ISBLANK(C206)), IF(ISNUMBER(C206), ROUND((C206 - 5)/20, 0), C206), "")</f>
        <v>?</v>
      </c>
      <c r="E206" s="26" t="s">
        <v>712</v>
      </c>
      <c r="F206" s="26">
        <f>COUNTIF(pokemon!$AC$2:$AC$304, A206)</f>
        <v>2</v>
      </c>
      <c r="G206" s="26" cm="1">
        <f t="array" ref="G206">MIN(IF($A206=pokemon!$AC$2:$AC$304, pokemon!$T$2:$T$304))</f>
        <v>10</v>
      </c>
      <c r="H206" s="26" cm="1">
        <f t="array" ref="H206">MAX(IF($A206=pokemon!$AC$2:$AC$304, pokemon!$T$2:$T$304))</f>
        <v>11</v>
      </c>
      <c r="I206" s="26">
        <f>H206-G206</f>
        <v>1</v>
      </c>
    </row>
  </sheetData>
  <sortState xmlns:xlrd2="http://schemas.microsoft.com/office/spreadsheetml/2017/richdata2" ref="A2:I206">
    <sortCondition ref="D2:D206"/>
    <sortCondition ref="E2:E206"/>
    <sortCondition ref="A2:A206"/>
  </sortState>
  <phoneticPr fontId="18" type="noConversion"/>
  <conditionalFormatting sqref="A112:A115">
    <cfRule type="expression" dxfId="1" priority="17">
      <formula>NOT(ISNA(VLOOKUP(A112,XEH:XEH,1,FALSE)))</formula>
    </cfRule>
  </conditionalFormatting>
  <conditionalFormatting sqref="C182 C2:C11">
    <cfRule type="expression" priority="10">
      <formula>MOD((C2-10),20)=0</formula>
    </cfRule>
  </conditionalFormatting>
  <conditionalFormatting sqref="C6 C12:C206">
    <cfRule type="expression" dxfId="0" priority="8">
      <formula>MOD((C6-10),20)=0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E31" sqref="E3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630</v>
      </c>
      <c r="D1" s="8" t="s">
        <v>631</v>
      </c>
      <c r="E1" s="8" t="s">
        <v>632</v>
      </c>
      <c r="F1" t="s">
        <v>569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7</v>
      </c>
      <c r="D5" s="8">
        <f>COUNTIFS(pokemon!$L:$L, $A5, pokemon!$M:$M, $B5, pokemon!$AF:$AF, D$1)</f>
        <v>7</v>
      </c>
      <c r="E5" s="8">
        <f>COUNTIFS(pokemon!$L:$L, $A5, pokemon!$M:$M, $B5, pokemon!$AF:$AF, E$1)</f>
        <v>7</v>
      </c>
      <c r="F5" s="8">
        <f t="shared" si="0"/>
        <v>21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5</v>
      </c>
      <c r="D11" s="8">
        <f>COUNTIFS(pokemon!$L:$L, $A11, pokemon!$M:$M, $B11, pokemon!$AF:$AF, D$1)</f>
        <v>7</v>
      </c>
      <c r="E11" s="8">
        <f>COUNTIFS(pokemon!$L:$L, $A11, pokemon!$M:$M, $B11, pokemon!$AF:$AF, E$1)</f>
        <v>5</v>
      </c>
      <c r="F11" s="8">
        <f t="shared" si="0"/>
        <v>17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6</v>
      </c>
      <c r="D12" s="8">
        <f>COUNTIFS(pokemon!$L:$L, $A12, pokemon!$M:$M, $B12, pokemon!$AF:$AF, D$1)</f>
        <v>6</v>
      </c>
      <c r="E12" s="8">
        <f>COUNTIFS(pokemon!$L:$L, $A12, pokemon!$M:$M, $B12, pokemon!$AF:$AF, E$1)</f>
        <v>4</v>
      </c>
      <c r="F12" s="8">
        <f t="shared" si="0"/>
        <v>16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73</v>
      </c>
      <c r="D14" s="8">
        <f>SUM(D2:D13)</f>
        <v>87</v>
      </c>
      <c r="E14" s="8">
        <f>SUM(E2:E13)</f>
        <v>89</v>
      </c>
      <c r="F14" s="8">
        <f>SUM(C14:E14)</f>
        <v>249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658</v>
      </c>
      <c r="E16" s="8" t="s">
        <v>659</v>
      </c>
      <c r="F16" s="8" t="s">
        <v>660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35</v>
      </c>
      <c r="F17">
        <f>E17/D17</f>
        <v>1.1290322580645162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23</v>
      </c>
      <c r="F18" s="8">
        <f t="shared" ref="F18:F33" si="2">E18/D18</f>
        <v>1.2777777777777777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26</v>
      </c>
      <c r="F19" s="8">
        <f t="shared" si="2"/>
        <v>0.60465116279069764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16</v>
      </c>
      <c r="F20" s="8">
        <f t="shared" si="2"/>
        <v>0.88888888888888884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18</v>
      </c>
      <c r="F21" s="8">
        <f t="shared" si="2"/>
        <v>1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15</v>
      </c>
      <c r="F22" s="8">
        <f t="shared" si="2"/>
        <v>0.78947368421052633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14</v>
      </c>
      <c r="F24" s="8">
        <f t="shared" si="2"/>
        <v>0.77777777777777779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20</v>
      </c>
      <c r="F27" s="8">
        <f t="shared" si="2"/>
        <v>1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11</v>
      </c>
      <c r="F30" s="8">
        <f t="shared" si="2"/>
        <v>0.6875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17</v>
      </c>
      <c r="F32" s="8">
        <f t="shared" si="2"/>
        <v>1.0625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13</v>
      </c>
      <c r="F33" s="8">
        <f t="shared" si="2"/>
        <v>0.8666666666666667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10</v>
      </c>
      <c r="F34" s="8">
        <f>E34/D34</f>
        <v>0.625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2022-03-29T19:14:57Z</dcterms:modified>
</cp:coreProperties>
</file>