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\PycharmProjects\pokemon-legends\"/>
    </mc:Choice>
  </mc:AlternateContent>
  <xr:revisionPtr revIDLastSave="0" documentId="13_ncr:1_{2A2E0DFE-D8BE-42F5-BEE2-A18B861D37C2}" xr6:coauthVersionLast="47" xr6:coauthVersionMax="47" xr10:uidLastSave="{00000000-0000-0000-0000-000000000000}"/>
  <bookViews>
    <workbookView xWindow="0" yWindow="6210" windowWidth="21600" windowHeight="7200" activeTab="1" xr2:uid="{00000000-000D-0000-FFFF-FFFF00000000}"/>
  </bookViews>
  <sheets>
    <sheet name="sinnoh" sheetId="1" r:id="rId1"/>
    <sheet name="moves" sheetId="6" r:id="rId2"/>
    <sheet name="overview" sheetId="3" r:id="rId3"/>
    <sheet name="others" sheetId="2" r:id="rId4"/>
    <sheet name="abilitie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" i="1"/>
  <c r="D99" i="6"/>
  <c r="D97" i="6"/>
  <c r="W223" i="1"/>
  <c r="W224" i="1"/>
  <c r="W225" i="1"/>
  <c r="U223" i="1"/>
  <c r="U224" i="1"/>
  <c r="R225" i="1"/>
  <c r="Q223" i="1"/>
  <c r="Q224" i="1"/>
  <c r="Q225" i="1"/>
  <c r="O223" i="1"/>
  <c r="O224" i="1"/>
  <c r="O225" i="1"/>
  <c r="N223" i="1"/>
  <c r="P223" i="1" s="1"/>
  <c r="N224" i="1"/>
  <c r="N225" i="1"/>
  <c r="D67" i="6"/>
  <c r="D16" i="6"/>
  <c r="D29" i="6"/>
  <c r="D18" i="6"/>
  <c r="D69" i="6"/>
  <c r="D82" i="6"/>
  <c r="D57" i="6"/>
  <c r="D33" i="6"/>
  <c r="W238" i="1"/>
  <c r="W237" i="1"/>
  <c r="W239" i="1"/>
  <c r="W222" i="1"/>
  <c r="R222" i="1"/>
  <c r="Q222" i="1"/>
  <c r="O222" i="1"/>
  <c r="N222" i="1"/>
  <c r="D21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7" i="6"/>
  <c r="D19" i="6"/>
  <c r="D20" i="6"/>
  <c r="D22" i="6"/>
  <c r="D23" i="6"/>
  <c r="D24" i="6"/>
  <c r="D25" i="6"/>
  <c r="D26" i="6"/>
  <c r="D27" i="6"/>
  <c r="D28" i="6"/>
  <c r="D30" i="6"/>
  <c r="D31" i="6"/>
  <c r="D32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8" i="6"/>
  <c r="D59" i="6"/>
  <c r="D60" i="6"/>
  <c r="D61" i="6"/>
  <c r="D62" i="6"/>
  <c r="D63" i="6"/>
  <c r="D64" i="6"/>
  <c r="D65" i="6"/>
  <c r="D66" i="6"/>
  <c r="D68" i="6"/>
  <c r="D70" i="6"/>
  <c r="D71" i="6"/>
  <c r="D72" i="6"/>
  <c r="D73" i="6"/>
  <c r="D74" i="6"/>
  <c r="D75" i="6"/>
  <c r="D76" i="6"/>
  <c r="D77" i="6"/>
  <c r="D78" i="6"/>
  <c r="D79" i="6"/>
  <c r="D80" i="6"/>
  <c r="D81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8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2" i="6"/>
  <c r="N250" i="1"/>
  <c r="W247" i="1"/>
  <c r="W249" i="1"/>
  <c r="W246" i="1"/>
  <c r="W221" i="1"/>
  <c r="R221" i="1"/>
  <c r="Q221" i="1"/>
  <c r="O221" i="1"/>
  <c r="N221" i="1"/>
  <c r="Q241" i="1"/>
  <c r="Q243" i="1"/>
  <c r="Q245" i="1"/>
  <c r="Q250" i="1"/>
  <c r="W219" i="1"/>
  <c r="W220" i="1"/>
  <c r="U219" i="1"/>
  <c r="Q219" i="1"/>
  <c r="Q220" i="1"/>
  <c r="N219" i="1"/>
  <c r="O219" i="1"/>
  <c r="N220" i="1"/>
  <c r="O220" i="1"/>
  <c r="O198" i="1"/>
  <c r="N198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U210" i="1"/>
  <c r="U213" i="1"/>
  <c r="U207" i="1"/>
  <c r="U212" i="1"/>
  <c r="R210" i="1"/>
  <c r="R211" i="1"/>
  <c r="R214" i="1"/>
  <c r="Q209" i="1"/>
  <c r="Q210" i="1"/>
  <c r="Q211" i="1"/>
  <c r="Q212" i="1"/>
  <c r="Q213" i="1"/>
  <c r="Q214" i="1"/>
  <c r="Q215" i="1"/>
  <c r="Q216" i="1"/>
  <c r="Q217" i="1"/>
  <c r="Q218" i="1"/>
  <c r="N215" i="1"/>
  <c r="O215" i="1"/>
  <c r="N216" i="1"/>
  <c r="P216" i="1" s="1"/>
  <c r="N217" i="1"/>
  <c r="P217" i="1" s="1"/>
  <c r="N218" i="1"/>
  <c r="O21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Q207" i="1"/>
  <c r="Q208" i="1"/>
  <c r="O207" i="1"/>
  <c r="O208" i="1"/>
  <c r="N207" i="1"/>
  <c r="N208" i="1"/>
  <c r="C2" i="3"/>
  <c r="W205" i="1"/>
  <c r="W206" i="1"/>
  <c r="U205" i="1"/>
  <c r="Q205" i="1"/>
  <c r="Q206" i="1"/>
  <c r="O205" i="1"/>
  <c r="O206" i="1"/>
  <c r="N205" i="1"/>
  <c r="N206" i="1"/>
  <c r="N251" i="1"/>
  <c r="N245" i="1"/>
  <c r="N243" i="1"/>
  <c r="P243" i="1" s="1"/>
  <c r="N241" i="1"/>
  <c r="N3" i="1"/>
  <c r="N4" i="1"/>
  <c r="N5" i="1"/>
  <c r="N6" i="1"/>
  <c r="N7" i="1"/>
  <c r="N8" i="1"/>
  <c r="N9" i="1"/>
  <c r="N10" i="1"/>
  <c r="N11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239" i="1" s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10" i="1"/>
  <c r="N111" i="1"/>
  <c r="N112" i="1"/>
  <c r="N113" i="1"/>
  <c r="N114" i="1"/>
  <c r="N115" i="1"/>
  <c r="P115" i="1" s="1"/>
  <c r="N116" i="1"/>
  <c r="N117" i="1"/>
  <c r="N118" i="1"/>
  <c r="P118" i="1" s="1"/>
  <c r="N119" i="1"/>
  <c r="P119" i="1" s="1"/>
  <c r="N120" i="1"/>
  <c r="N121" i="1"/>
  <c r="P121" i="1" s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4" i="1"/>
  <c r="N145" i="1"/>
  <c r="N146" i="1"/>
  <c r="N147" i="1"/>
  <c r="N148" i="1"/>
  <c r="N149" i="1"/>
  <c r="N150" i="1"/>
  <c r="N151" i="1"/>
  <c r="N152" i="1"/>
  <c r="N153" i="1"/>
  <c r="N154" i="1"/>
  <c r="N156" i="1"/>
  <c r="N157" i="1"/>
  <c r="N158" i="1"/>
  <c r="N159" i="1"/>
  <c r="N160" i="1"/>
  <c r="N161" i="1"/>
  <c r="P161" i="1" s="1"/>
  <c r="N162" i="1"/>
  <c r="N163" i="1"/>
  <c r="N164" i="1"/>
  <c r="N165" i="1"/>
  <c r="N237" i="1" s="1"/>
  <c r="N166" i="1"/>
  <c r="N247" i="1" s="1"/>
  <c r="N167" i="1"/>
  <c r="N168" i="1"/>
  <c r="N169" i="1"/>
  <c r="N170" i="1"/>
  <c r="N171" i="1"/>
  <c r="N172" i="1"/>
  <c r="N174" i="1"/>
  <c r="N175" i="1"/>
  <c r="N176" i="1"/>
  <c r="N177" i="1"/>
  <c r="N178" i="1"/>
  <c r="N179" i="1"/>
  <c r="N180" i="1"/>
  <c r="N181" i="1"/>
  <c r="N238" i="1" s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200" i="1"/>
  <c r="N202" i="1"/>
  <c r="N203" i="1"/>
  <c r="N204" i="1"/>
  <c r="N226" i="1"/>
  <c r="N227" i="1"/>
  <c r="N228" i="1"/>
  <c r="O251" i="1"/>
  <c r="O250" i="1"/>
  <c r="O245" i="1"/>
  <c r="O241" i="1"/>
  <c r="O3" i="1"/>
  <c r="O4" i="1"/>
  <c r="O5" i="1"/>
  <c r="O6" i="1"/>
  <c r="O7" i="1"/>
  <c r="O8" i="1"/>
  <c r="O9" i="1"/>
  <c r="O10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242" i="1" s="1"/>
  <c r="O54" i="1"/>
  <c r="O55" i="1"/>
  <c r="O56" i="1"/>
  <c r="O57" i="1"/>
  <c r="O58" i="1"/>
  <c r="O232" i="1" s="1"/>
  <c r="O59" i="1"/>
  <c r="O239" i="1" s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231" i="1" s="1"/>
  <c r="O81" i="1"/>
  <c r="O82" i="1"/>
  <c r="O83" i="1"/>
  <c r="O84" i="1"/>
  <c r="O85" i="1"/>
  <c r="O86" i="1"/>
  <c r="O87" i="1"/>
  <c r="O88" i="1"/>
  <c r="O89" i="1"/>
  <c r="O90" i="1"/>
  <c r="O91" i="1"/>
  <c r="O92" i="1"/>
  <c r="O248" i="1" s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10" i="1"/>
  <c r="O111" i="1"/>
  <c r="O112" i="1"/>
  <c r="O113" i="1"/>
  <c r="O114" i="1"/>
  <c r="O116" i="1"/>
  <c r="O117" i="1"/>
  <c r="O120" i="1"/>
  <c r="O122" i="1"/>
  <c r="O123" i="1"/>
  <c r="O126" i="1"/>
  <c r="O127" i="1"/>
  <c r="O128" i="1"/>
  <c r="O129" i="1"/>
  <c r="O130" i="1"/>
  <c r="O131" i="1"/>
  <c r="O132" i="1"/>
  <c r="O133" i="1"/>
  <c r="O135" i="1"/>
  <c r="O136" i="1"/>
  <c r="O137" i="1"/>
  <c r="O138" i="1"/>
  <c r="O139" i="1"/>
  <c r="O140" i="1"/>
  <c r="O141" i="1"/>
  <c r="O142" i="1"/>
  <c r="P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3" i="1"/>
  <c r="O164" i="1"/>
  <c r="O165" i="1"/>
  <c r="O237" i="1" s="1"/>
  <c r="O166" i="1"/>
  <c r="O247" i="1" s="1"/>
  <c r="O167" i="1"/>
  <c r="O168" i="1"/>
  <c r="O169" i="1"/>
  <c r="O170" i="1"/>
  <c r="O171" i="1"/>
  <c r="O172" i="1"/>
  <c r="O174" i="1"/>
  <c r="O175" i="1"/>
  <c r="O176" i="1"/>
  <c r="O177" i="1"/>
  <c r="O178" i="1"/>
  <c r="O179" i="1"/>
  <c r="O180" i="1"/>
  <c r="O181" i="1"/>
  <c r="O238" i="1" s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P199" i="1"/>
  <c r="O200" i="1"/>
  <c r="P201" i="1"/>
  <c r="O202" i="1"/>
  <c r="O203" i="1"/>
  <c r="O204" i="1"/>
  <c r="O226" i="1"/>
  <c r="O227" i="1"/>
  <c r="O228" i="1"/>
  <c r="O2" i="1"/>
  <c r="P2" i="1" s="1"/>
  <c r="P173" i="1"/>
  <c r="W248" i="1"/>
  <c r="V248" i="1"/>
  <c r="W203" i="1"/>
  <c r="W204" i="1"/>
  <c r="U203" i="1"/>
  <c r="R203" i="1"/>
  <c r="R204" i="1"/>
  <c r="W198" i="1"/>
  <c r="W199" i="1"/>
  <c r="W200" i="1"/>
  <c r="W201" i="1"/>
  <c r="W202" i="1"/>
  <c r="U199" i="1"/>
  <c r="U201" i="1"/>
  <c r="R200" i="1"/>
  <c r="R202" i="1"/>
  <c r="Q198" i="1"/>
  <c r="Q199" i="1"/>
  <c r="Q200" i="1"/>
  <c r="Q201" i="1"/>
  <c r="Q202" i="1"/>
  <c r="W195" i="1"/>
  <c r="W196" i="1"/>
  <c r="W197" i="1"/>
  <c r="U195" i="1"/>
  <c r="U196" i="1"/>
  <c r="R195" i="1"/>
  <c r="R196" i="1"/>
  <c r="R197" i="1"/>
  <c r="Q195" i="1"/>
  <c r="Q196" i="1"/>
  <c r="Q197" i="1"/>
  <c r="W193" i="1"/>
  <c r="W194" i="1"/>
  <c r="U193" i="1"/>
  <c r="Q193" i="1"/>
  <c r="Q194" i="1"/>
  <c r="Q11" i="1"/>
  <c r="R11" i="1"/>
  <c r="U11" i="1"/>
  <c r="W11" i="1"/>
  <c r="W190" i="1"/>
  <c r="W191" i="1"/>
  <c r="W192" i="1"/>
  <c r="U190" i="1"/>
  <c r="U191" i="1"/>
  <c r="Q190" i="1"/>
  <c r="Q191" i="1"/>
  <c r="Q192" i="1"/>
  <c r="Q179" i="1"/>
  <c r="Q161" i="1"/>
  <c r="Q133" i="1"/>
  <c r="Q134" i="1"/>
  <c r="Q24" i="1"/>
  <c r="Q25" i="1"/>
  <c r="W251" i="1"/>
  <c r="W250" i="1"/>
  <c r="W245" i="1"/>
  <c r="W244" i="1"/>
  <c r="W243" i="1"/>
  <c r="W242" i="1"/>
  <c r="W241" i="1"/>
  <c r="W240" i="1"/>
  <c r="W235" i="1"/>
  <c r="W236" i="1"/>
  <c r="W234" i="1"/>
  <c r="W232" i="1"/>
  <c r="W231" i="1"/>
  <c r="W230" i="1"/>
  <c r="W229" i="1"/>
  <c r="C13" i="3"/>
  <c r="C11" i="3"/>
  <c r="C12" i="3"/>
  <c r="C10" i="3"/>
  <c r="C8" i="3"/>
  <c r="C9" i="3"/>
  <c r="C7" i="3"/>
  <c r="C5" i="3"/>
  <c r="C6" i="3"/>
  <c r="C4" i="3"/>
  <c r="C3" i="3"/>
  <c r="B15" i="3"/>
  <c r="W87" i="1"/>
  <c r="W88" i="1"/>
  <c r="U87" i="1"/>
  <c r="Q87" i="1"/>
  <c r="Q88" i="1"/>
  <c r="W188" i="1"/>
  <c r="W189" i="1"/>
  <c r="U188" i="1"/>
  <c r="Q188" i="1"/>
  <c r="R188" i="1"/>
  <c r="Q189" i="1"/>
  <c r="R189" i="1"/>
  <c r="W185" i="1"/>
  <c r="W186" i="1"/>
  <c r="W187" i="1"/>
  <c r="U185" i="1"/>
  <c r="U186" i="1"/>
  <c r="Q185" i="1"/>
  <c r="Q186" i="1"/>
  <c r="Q187" i="1"/>
  <c r="W183" i="1"/>
  <c r="W184" i="1"/>
  <c r="U183" i="1"/>
  <c r="Q183" i="1"/>
  <c r="R183" i="1"/>
  <c r="Q184" i="1"/>
  <c r="R184" i="1"/>
  <c r="W180" i="1"/>
  <c r="W181" i="1"/>
  <c r="W182" i="1"/>
  <c r="U180" i="1"/>
  <c r="U181" i="1"/>
  <c r="Q180" i="1"/>
  <c r="R180" i="1"/>
  <c r="Q181" i="1"/>
  <c r="R181" i="1"/>
  <c r="Q182" i="1"/>
  <c r="R182" i="1"/>
  <c r="W179" i="1"/>
  <c r="W176" i="1"/>
  <c r="W177" i="1"/>
  <c r="W178" i="1"/>
  <c r="U176" i="1"/>
  <c r="U177" i="1"/>
  <c r="R176" i="1"/>
  <c r="R177" i="1"/>
  <c r="R178" i="1"/>
  <c r="Q176" i="1"/>
  <c r="Q177" i="1"/>
  <c r="Q178" i="1"/>
  <c r="W173" i="1"/>
  <c r="W174" i="1"/>
  <c r="W175" i="1"/>
  <c r="R173" i="1"/>
  <c r="R174" i="1"/>
  <c r="R175" i="1"/>
  <c r="Q173" i="1"/>
  <c r="Q174" i="1"/>
  <c r="Q175" i="1"/>
  <c r="W172" i="1"/>
  <c r="R172" i="1"/>
  <c r="Q172" i="1"/>
  <c r="W170" i="1"/>
  <c r="W171" i="1"/>
  <c r="U170" i="1"/>
  <c r="Q170" i="1"/>
  <c r="Q171" i="1"/>
  <c r="W167" i="1"/>
  <c r="W168" i="1"/>
  <c r="W169" i="1"/>
  <c r="U167" i="1"/>
  <c r="U168" i="1"/>
  <c r="Q167" i="1"/>
  <c r="Q168" i="1"/>
  <c r="Q169" i="1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B16" i="3"/>
  <c r="C15" i="3"/>
  <c r="B32" i="3"/>
  <c r="B31" i="3"/>
  <c r="B30" i="3"/>
  <c r="B29" i="3"/>
  <c r="B28" i="3"/>
  <c r="B25" i="3"/>
  <c r="B26" i="3"/>
  <c r="B27" i="3"/>
  <c r="B24" i="3"/>
  <c r="B23" i="3"/>
  <c r="B22" i="3"/>
  <c r="B21" i="3"/>
  <c r="B20" i="3"/>
  <c r="B19" i="3"/>
  <c r="B18" i="3"/>
  <c r="B17" i="3"/>
  <c r="W166" i="1"/>
  <c r="W164" i="1"/>
  <c r="W165" i="1"/>
  <c r="U164" i="1"/>
  <c r="U165" i="1"/>
  <c r="Q164" i="1"/>
  <c r="R164" i="1"/>
  <c r="Q165" i="1"/>
  <c r="R165" i="1"/>
  <c r="Q166" i="1"/>
  <c r="R166" i="1"/>
  <c r="W161" i="1"/>
  <c r="W162" i="1"/>
  <c r="W163" i="1"/>
  <c r="U161" i="1"/>
  <c r="U162" i="1"/>
  <c r="R162" i="1"/>
  <c r="R163" i="1"/>
  <c r="R161" i="1"/>
  <c r="Q162" i="1"/>
  <c r="Q163" i="1"/>
  <c r="W158" i="1"/>
  <c r="W159" i="1"/>
  <c r="W160" i="1"/>
  <c r="U159" i="1"/>
  <c r="U158" i="1"/>
  <c r="Q158" i="1"/>
  <c r="Q159" i="1"/>
  <c r="Q160" i="1"/>
  <c r="Q150" i="1"/>
  <c r="R150" i="1"/>
  <c r="U150" i="1"/>
  <c r="W150" i="1"/>
  <c r="Q151" i="1"/>
  <c r="R151" i="1"/>
  <c r="W151" i="1"/>
  <c r="Q152" i="1"/>
  <c r="W152" i="1"/>
  <c r="W3" i="1"/>
  <c r="W4" i="1"/>
  <c r="W5" i="1"/>
  <c r="W6" i="1"/>
  <c r="W7" i="1"/>
  <c r="W8" i="1"/>
  <c r="W9" i="1"/>
  <c r="W10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3" i="1"/>
  <c r="W154" i="1"/>
  <c r="W155" i="1"/>
  <c r="W156" i="1"/>
  <c r="W157" i="1"/>
  <c r="W226" i="1"/>
  <c r="W227" i="1"/>
  <c r="W228" i="1"/>
  <c r="W2" i="1"/>
  <c r="U3" i="1"/>
  <c r="U5" i="1"/>
  <c r="U6" i="1"/>
  <c r="U8" i="1"/>
  <c r="U9" i="1"/>
  <c r="U12" i="1"/>
  <c r="U14" i="1"/>
  <c r="U16" i="1"/>
  <c r="U18" i="1"/>
  <c r="U19" i="1"/>
  <c r="U21" i="1"/>
  <c r="U22" i="1"/>
  <c r="U24" i="1"/>
  <c r="U26" i="1"/>
  <c r="U31" i="1"/>
  <c r="U34" i="1"/>
  <c r="U36" i="1"/>
  <c r="U42" i="1"/>
  <c r="U44" i="1"/>
  <c r="U46" i="1"/>
  <c r="U48" i="1"/>
  <c r="U50" i="1"/>
  <c r="U52" i="1"/>
  <c r="U54" i="1"/>
  <c r="U56" i="1"/>
  <c r="U58" i="1"/>
  <c r="U60" i="1"/>
  <c r="U62" i="1"/>
  <c r="U64" i="1"/>
  <c r="U65" i="1"/>
  <c r="U69" i="1"/>
  <c r="U70" i="1"/>
  <c r="U72" i="1"/>
  <c r="U74" i="1"/>
  <c r="U76" i="1"/>
  <c r="U78" i="1"/>
  <c r="U80" i="1"/>
  <c r="U83" i="1"/>
  <c r="U85" i="1"/>
  <c r="U89" i="1"/>
  <c r="U91" i="1"/>
  <c r="U93" i="1"/>
  <c r="U94" i="1"/>
  <c r="U96" i="1"/>
  <c r="U98" i="1"/>
  <c r="U99" i="1"/>
  <c r="U101" i="1"/>
  <c r="U103" i="1"/>
  <c r="U104" i="1"/>
  <c r="U106" i="1"/>
  <c r="U107" i="1"/>
  <c r="U109" i="1"/>
  <c r="U110" i="1"/>
  <c r="U112" i="1"/>
  <c r="U122" i="1"/>
  <c r="U124" i="1"/>
  <c r="U125" i="1"/>
  <c r="U127" i="1"/>
  <c r="U131" i="1"/>
  <c r="U133" i="1"/>
  <c r="U134" i="1"/>
  <c r="U156" i="1"/>
  <c r="U226" i="1"/>
  <c r="U227" i="1"/>
  <c r="U2" i="1"/>
  <c r="R157" i="1"/>
  <c r="Q65" i="1"/>
  <c r="Q66" i="1"/>
  <c r="Q9" i="1"/>
  <c r="R12" i="1"/>
  <c r="R13" i="1"/>
  <c r="R15" i="1"/>
  <c r="R21" i="1"/>
  <c r="R22" i="1"/>
  <c r="R23" i="1"/>
  <c r="R29" i="1"/>
  <c r="R30" i="1"/>
  <c r="R31" i="1"/>
  <c r="R32" i="1"/>
  <c r="R39" i="1"/>
  <c r="R41" i="1"/>
  <c r="R44" i="1"/>
  <c r="R45" i="1"/>
  <c r="R50" i="1"/>
  <c r="R51" i="1"/>
  <c r="R56" i="1"/>
  <c r="R57" i="1"/>
  <c r="R58" i="1"/>
  <c r="R59" i="1"/>
  <c r="R62" i="1"/>
  <c r="R63" i="1"/>
  <c r="R67" i="1"/>
  <c r="R68" i="1"/>
  <c r="R69" i="1"/>
  <c r="R70" i="1"/>
  <c r="R71" i="1"/>
  <c r="R75" i="1"/>
  <c r="R78" i="1"/>
  <c r="R79" i="1"/>
  <c r="R80" i="1"/>
  <c r="R81" i="1"/>
  <c r="R85" i="1"/>
  <c r="R86" i="1"/>
  <c r="R89" i="1"/>
  <c r="R90" i="1"/>
  <c r="R91" i="1"/>
  <c r="R92" i="1"/>
  <c r="R93" i="1"/>
  <c r="R94" i="1"/>
  <c r="R95" i="1"/>
  <c r="R98" i="1"/>
  <c r="R99" i="1"/>
  <c r="R100" i="1"/>
  <c r="R110" i="1"/>
  <c r="R111" i="1"/>
  <c r="R112" i="1"/>
  <c r="R113" i="1"/>
  <c r="R122" i="1"/>
  <c r="R123" i="1"/>
  <c r="R124" i="1"/>
  <c r="R125" i="1"/>
  <c r="R126" i="1"/>
  <c r="R127" i="1"/>
  <c r="R128" i="1"/>
  <c r="R129" i="1"/>
  <c r="R130" i="1"/>
  <c r="R132" i="1"/>
  <c r="R139" i="1"/>
  <c r="R140" i="1"/>
  <c r="R141" i="1"/>
  <c r="R142" i="1"/>
  <c r="R144" i="1"/>
  <c r="R226" i="1"/>
  <c r="R227" i="1"/>
  <c r="R228" i="1"/>
  <c r="R4" i="1"/>
  <c r="R6" i="1"/>
  <c r="R7" i="1"/>
  <c r="Q53" i="1"/>
  <c r="Q54" i="1"/>
  <c r="Q55" i="1"/>
  <c r="Q56" i="1"/>
  <c r="Q57" i="1"/>
  <c r="Q58" i="1"/>
  <c r="Q59" i="1"/>
  <c r="Q60" i="1"/>
  <c r="Q61" i="1"/>
  <c r="Q62" i="1"/>
  <c r="Q63" i="1"/>
  <c r="Q64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3" i="1"/>
  <c r="Q154" i="1"/>
  <c r="Q155" i="1"/>
  <c r="Q156" i="1"/>
  <c r="Q157" i="1"/>
  <c r="Q226" i="1"/>
  <c r="Q227" i="1"/>
  <c r="Q228" i="1"/>
  <c r="Q3" i="1"/>
  <c r="Q4" i="1"/>
  <c r="Q5" i="1"/>
  <c r="Q6" i="1"/>
  <c r="Q7" i="1"/>
  <c r="Q8" i="1"/>
  <c r="Q10" i="1"/>
  <c r="Q12" i="1"/>
  <c r="Q13" i="1"/>
  <c r="Q14" i="1"/>
  <c r="Q15" i="1"/>
  <c r="Q16" i="1"/>
  <c r="Q17" i="1"/>
  <c r="Q18" i="1"/>
  <c r="Q19" i="1"/>
  <c r="Q20" i="1"/>
  <c r="Q21" i="1"/>
  <c r="Q22" i="1"/>
  <c r="Q23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2" i="1"/>
  <c r="P225" i="1" l="1"/>
  <c r="P224" i="1"/>
  <c r="P238" i="1"/>
  <c r="Y238" i="1"/>
  <c r="Q238" i="1" s="1"/>
  <c r="N249" i="1"/>
  <c r="P237" i="1"/>
  <c r="Y237" i="1"/>
  <c r="Q237" i="1" s="1"/>
  <c r="P239" i="1"/>
  <c r="Y239" i="1"/>
  <c r="Q239" i="1" s="1"/>
  <c r="O249" i="1"/>
  <c r="P222" i="1"/>
  <c r="O246" i="1"/>
  <c r="N246" i="1"/>
  <c r="P79" i="1"/>
  <c r="P63" i="1"/>
  <c r="P47" i="1"/>
  <c r="P31" i="1"/>
  <c r="P15" i="1"/>
  <c r="P111" i="1"/>
  <c r="P95" i="1"/>
  <c r="P78" i="1"/>
  <c r="P62" i="1"/>
  <c r="P30" i="1"/>
  <c r="P14" i="1"/>
  <c r="O229" i="1"/>
  <c r="O234" i="1"/>
  <c r="N229" i="1"/>
  <c r="O233" i="1"/>
  <c r="Y249" i="1"/>
  <c r="Q249" i="1" s="1"/>
  <c r="P247" i="1"/>
  <c r="Y247" i="1"/>
  <c r="Q247" i="1" s="1"/>
  <c r="Y246" i="1"/>
  <c r="Q246" i="1" s="1"/>
  <c r="P110" i="1"/>
  <c r="P94" i="1"/>
  <c r="P77" i="1"/>
  <c r="P61" i="1"/>
  <c r="P45" i="1"/>
  <c r="P29" i="1"/>
  <c r="P191" i="1"/>
  <c r="P26" i="1"/>
  <c r="P219" i="1"/>
  <c r="P186" i="1"/>
  <c r="P169" i="1"/>
  <c r="P135" i="1"/>
  <c r="P221" i="1"/>
  <c r="P226" i="1"/>
  <c r="P133" i="1"/>
  <c r="P198" i="1"/>
  <c r="P218" i="1"/>
  <c r="P159" i="1"/>
  <c r="P158" i="1"/>
  <c r="P176" i="1"/>
  <c r="P46" i="1"/>
  <c r="P210" i="1"/>
  <c r="P142" i="1"/>
  <c r="P126" i="1"/>
  <c r="P220" i="1"/>
  <c r="P215" i="1"/>
  <c r="P166" i="1"/>
  <c r="P132" i="1"/>
  <c r="P129" i="1"/>
  <c r="P131" i="1"/>
  <c r="P175" i="1"/>
  <c r="P86" i="1"/>
  <c r="P54" i="1"/>
  <c r="P21" i="1"/>
  <c r="P211" i="1"/>
  <c r="P208" i="1"/>
  <c r="P212" i="1"/>
  <c r="P213" i="1"/>
  <c r="P148" i="1"/>
  <c r="P147" i="1"/>
  <c r="P205" i="1"/>
  <c r="P207" i="1"/>
  <c r="P214" i="1"/>
  <c r="P209" i="1"/>
  <c r="P99" i="1"/>
  <c r="P83" i="1"/>
  <c r="P35" i="1"/>
  <c r="P19" i="1"/>
  <c r="P49" i="1"/>
  <c r="P151" i="1"/>
  <c r="P184" i="1"/>
  <c r="P195" i="1"/>
  <c r="P183" i="1"/>
  <c r="P100" i="1"/>
  <c r="P84" i="1"/>
  <c r="P68" i="1"/>
  <c r="P52" i="1"/>
  <c r="P36" i="1"/>
  <c r="P20" i="1"/>
  <c r="P4" i="1"/>
  <c r="P182" i="1"/>
  <c r="P116" i="1"/>
  <c r="P67" i="1"/>
  <c r="P51" i="1"/>
  <c r="P3" i="1"/>
  <c r="P149" i="1"/>
  <c r="P113" i="1"/>
  <c r="P97" i="1"/>
  <c r="P81" i="1"/>
  <c r="P65" i="1"/>
  <c r="P17" i="1"/>
  <c r="P120" i="1"/>
  <c r="P101" i="1"/>
  <c r="P85" i="1"/>
  <c r="P69" i="1"/>
  <c r="P37" i="1"/>
  <c r="P5" i="1"/>
  <c r="P150" i="1"/>
  <c r="O230" i="1"/>
  <c r="P117" i="1"/>
  <c r="P206" i="1"/>
  <c r="P60" i="1"/>
  <c r="P138" i="1"/>
  <c r="P106" i="1"/>
  <c r="P58" i="1"/>
  <c r="P42" i="1"/>
  <c r="P10" i="1"/>
  <c r="P164" i="1"/>
  <c r="P137" i="1"/>
  <c r="P170" i="1"/>
  <c r="P153" i="1"/>
  <c r="P136" i="1"/>
  <c r="P56" i="1"/>
  <c r="P8" i="1"/>
  <c r="D11" i="3" s="1"/>
  <c r="P202" i="1"/>
  <c r="P152" i="1"/>
  <c r="O235" i="1"/>
  <c r="P185" i="1"/>
  <c r="P168" i="1"/>
  <c r="P134" i="1"/>
  <c r="P70" i="1"/>
  <c r="P38" i="1"/>
  <c r="P6" i="1"/>
  <c r="P200" i="1"/>
  <c r="P167" i="1"/>
  <c r="P53" i="1"/>
  <c r="P76" i="1"/>
  <c r="P91" i="1"/>
  <c r="P75" i="1"/>
  <c r="P59" i="1"/>
  <c r="P43" i="1"/>
  <c r="P27" i="1"/>
  <c r="P11" i="1"/>
  <c r="P196" i="1"/>
  <c r="P180" i="1"/>
  <c r="P163" i="1"/>
  <c r="P90" i="1"/>
  <c r="P74" i="1"/>
  <c r="P157" i="1"/>
  <c r="P141" i="1"/>
  <c r="P125" i="1"/>
  <c r="P105" i="1"/>
  <c r="P89" i="1"/>
  <c r="P73" i="1"/>
  <c r="P57" i="1"/>
  <c r="P41" i="1"/>
  <c r="P25" i="1"/>
  <c r="P9" i="1"/>
  <c r="P124" i="1"/>
  <c r="P104" i="1"/>
  <c r="P88" i="1"/>
  <c r="P72" i="1"/>
  <c r="P40" i="1"/>
  <c r="P24" i="1"/>
  <c r="P103" i="1"/>
  <c r="P87" i="1"/>
  <c r="P71" i="1"/>
  <c r="P55" i="1"/>
  <c r="P39" i="1"/>
  <c r="P23" i="1"/>
  <c r="P7" i="1"/>
  <c r="P154" i="1"/>
  <c r="P122" i="1"/>
  <c r="P102" i="1"/>
  <c r="P22" i="1"/>
  <c r="O244" i="1"/>
  <c r="P144" i="1"/>
  <c r="P32" i="1"/>
  <c r="P16" i="1"/>
  <c r="P241" i="1"/>
  <c r="P193" i="1"/>
  <c r="P145" i="1"/>
  <c r="P177" i="1"/>
  <c r="P160" i="1"/>
  <c r="P128" i="1"/>
  <c r="P112" i="1"/>
  <c r="P96" i="1"/>
  <c r="P80" i="1"/>
  <c r="P64" i="1"/>
  <c r="P48" i="1"/>
  <c r="N248" i="1"/>
  <c r="P248" i="1" s="1"/>
  <c r="N244" i="1"/>
  <c r="N242" i="1"/>
  <c r="P242" i="1" s="1"/>
  <c r="P109" i="1"/>
  <c r="P93" i="1"/>
  <c r="P13" i="1"/>
  <c r="N240" i="1"/>
  <c r="N236" i="1"/>
  <c r="P33" i="1"/>
  <c r="N235" i="1"/>
  <c r="N234" i="1"/>
  <c r="N233" i="1"/>
  <c r="N232" i="1"/>
  <c r="P232" i="1" s="1"/>
  <c r="N231" i="1"/>
  <c r="P231" i="1" s="1"/>
  <c r="P245" i="1"/>
  <c r="N230" i="1"/>
  <c r="P251" i="1"/>
  <c r="P179" i="1"/>
  <c r="P190" i="1"/>
  <c r="P174" i="1"/>
  <c r="P192" i="1"/>
  <c r="P127" i="1"/>
  <c r="O240" i="1"/>
  <c r="O236" i="1"/>
  <c r="P189" i="1"/>
  <c r="P172" i="1"/>
  <c r="P156" i="1"/>
  <c r="P140" i="1"/>
  <c r="P108" i="1"/>
  <c r="P92" i="1"/>
  <c r="P44" i="1"/>
  <c r="P28" i="1"/>
  <c r="P12" i="1"/>
  <c r="P204" i="1"/>
  <c r="P188" i="1"/>
  <c r="P250" i="1"/>
  <c r="P194" i="1"/>
  <c r="P178" i="1"/>
  <c r="P162" i="1"/>
  <c r="P146" i="1"/>
  <c r="P130" i="1"/>
  <c r="P114" i="1"/>
  <c r="P98" i="1"/>
  <c r="P82" i="1"/>
  <c r="P66" i="1"/>
  <c r="P50" i="1"/>
  <c r="P34" i="1"/>
  <c r="D12" i="3" s="1"/>
  <c r="P18" i="1"/>
  <c r="P228" i="1"/>
  <c r="P227" i="1"/>
  <c r="P203" i="1"/>
  <c r="P187" i="1"/>
  <c r="P171" i="1"/>
  <c r="P155" i="1"/>
  <c r="P139" i="1"/>
  <c r="P123" i="1"/>
  <c r="P107" i="1"/>
  <c r="P197" i="1"/>
  <c r="P181" i="1"/>
  <c r="P165" i="1"/>
  <c r="Y248" i="1"/>
  <c r="Q248" i="1" s="1"/>
  <c r="Y231" i="1"/>
  <c r="Q231" i="1" s="1"/>
  <c r="Y240" i="1"/>
  <c r="Q240" i="1" s="1"/>
  <c r="Y232" i="1"/>
  <c r="Q232" i="1" s="1"/>
  <c r="Y234" i="1"/>
  <c r="Q234" i="1" s="1"/>
  <c r="Y242" i="1"/>
  <c r="Q242" i="1" s="1"/>
  <c r="Y233" i="1"/>
  <c r="Q233" i="1" s="1"/>
  <c r="Y236" i="1"/>
  <c r="Q236" i="1" s="1"/>
  <c r="Y235" i="1"/>
  <c r="Q235" i="1" s="1"/>
  <c r="Y244" i="1"/>
  <c r="Q244" i="1" s="1"/>
  <c r="Y229" i="1"/>
  <c r="Y230" i="1"/>
  <c r="Q230" i="1" s="1"/>
  <c r="D29" i="3"/>
  <c r="D24" i="3"/>
  <c r="D32" i="3"/>
  <c r="D21" i="3"/>
  <c r="D27" i="3"/>
  <c r="D25" i="3"/>
  <c r="D15" i="3"/>
  <c r="D31" i="3"/>
  <c r="D23" i="3"/>
  <c r="D19" i="3"/>
  <c r="D18" i="3"/>
  <c r="D17" i="3"/>
  <c r="D22" i="3"/>
  <c r="D26" i="3"/>
  <c r="D30" i="3"/>
  <c r="D28" i="3"/>
  <c r="D20" i="3"/>
  <c r="D16" i="3"/>
  <c r="D9" i="3" l="1"/>
  <c r="D10" i="3"/>
  <c r="D7" i="3"/>
  <c r="D2" i="3"/>
  <c r="D3" i="3"/>
  <c r="F99" i="6"/>
  <c r="D13" i="3"/>
  <c r="D8" i="3"/>
  <c r="D6" i="3"/>
  <c r="D4" i="3"/>
  <c r="D5" i="3"/>
  <c r="P249" i="1"/>
  <c r="F97" i="6"/>
  <c r="G97" i="6" a="1"/>
  <c r="G97" i="6" s="1"/>
  <c r="H97" i="6" a="1"/>
  <c r="H97" i="6" s="1"/>
  <c r="F67" i="6"/>
  <c r="G67" i="6" a="1"/>
  <c r="G67" i="6" s="1"/>
  <c r="H67" i="6" a="1"/>
  <c r="H67" i="6" s="1"/>
  <c r="F16" i="6"/>
  <c r="G16" i="6" a="1"/>
  <c r="G16" i="6" s="1"/>
  <c r="H16" i="6" a="1"/>
  <c r="H16" i="6" s="1"/>
  <c r="F29" i="6"/>
  <c r="G29" i="6" a="1"/>
  <c r="G29" i="6" s="1"/>
  <c r="H29" i="6" a="1"/>
  <c r="H29" i="6" s="1"/>
  <c r="F18" i="6"/>
  <c r="G18" i="6" a="1"/>
  <c r="G18" i="6" s="1"/>
  <c r="H18" i="6" a="1"/>
  <c r="H18" i="6" s="1"/>
  <c r="P246" i="1"/>
  <c r="F69" i="6"/>
  <c r="F3" i="6"/>
  <c r="F21" i="6"/>
  <c r="F38" i="6"/>
  <c r="F54" i="6"/>
  <c r="F72" i="6"/>
  <c r="F88" i="6"/>
  <c r="F106" i="6"/>
  <c r="F86" i="6"/>
  <c r="F4" i="6"/>
  <c r="F22" i="6"/>
  <c r="F39" i="6"/>
  <c r="F55" i="6"/>
  <c r="F73" i="6"/>
  <c r="F89" i="6"/>
  <c r="F107" i="6"/>
  <c r="F5" i="6"/>
  <c r="F23" i="6"/>
  <c r="F40" i="6"/>
  <c r="F56" i="6"/>
  <c r="F74" i="6"/>
  <c r="F90" i="6"/>
  <c r="F108" i="6"/>
  <c r="F6" i="6"/>
  <c r="F24" i="6"/>
  <c r="F41" i="6"/>
  <c r="F57" i="6"/>
  <c r="F75" i="6"/>
  <c r="F91" i="6"/>
  <c r="F109" i="6"/>
  <c r="F7" i="6"/>
  <c r="F25" i="6"/>
  <c r="F42" i="6"/>
  <c r="F58" i="6"/>
  <c r="F76" i="6"/>
  <c r="F92" i="6"/>
  <c r="F110" i="6"/>
  <c r="F8" i="6"/>
  <c r="F26" i="6"/>
  <c r="F43" i="6"/>
  <c r="F59" i="6"/>
  <c r="F77" i="6"/>
  <c r="F93" i="6"/>
  <c r="F111" i="6"/>
  <c r="F104" i="6"/>
  <c r="F9" i="6"/>
  <c r="F27" i="6"/>
  <c r="F44" i="6"/>
  <c r="F60" i="6"/>
  <c r="F78" i="6"/>
  <c r="F94" i="6"/>
  <c r="F112" i="6"/>
  <c r="F70" i="6"/>
  <c r="F10" i="6"/>
  <c r="F28" i="6"/>
  <c r="F45" i="6"/>
  <c r="F61" i="6"/>
  <c r="F79" i="6"/>
  <c r="F95" i="6"/>
  <c r="F113" i="6"/>
  <c r="F52" i="6"/>
  <c r="F11" i="6"/>
  <c r="F30" i="6"/>
  <c r="F46" i="6"/>
  <c r="F62" i="6"/>
  <c r="F80" i="6"/>
  <c r="F96" i="6"/>
  <c r="F12" i="6"/>
  <c r="F31" i="6"/>
  <c r="F47" i="6"/>
  <c r="F63" i="6"/>
  <c r="F81" i="6"/>
  <c r="F98" i="6"/>
  <c r="F13" i="6"/>
  <c r="F32" i="6"/>
  <c r="F48" i="6"/>
  <c r="F64" i="6"/>
  <c r="F82" i="6"/>
  <c r="F100" i="6"/>
  <c r="F14" i="6"/>
  <c r="F33" i="6"/>
  <c r="F49" i="6"/>
  <c r="F65" i="6"/>
  <c r="F83" i="6"/>
  <c r="F101" i="6"/>
  <c r="F19" i="6"/>
  <c r="F15" i="6"/>
  <c r="F34" i="6"/>
  <c r="F50" i="6"/>
  <c r="F66" i="6"/>
  <c r="F84" i="6"/>
  <c r="F102" i="6"/>
  <c r="F36" i="6"/>
  <c r="F17" i="6"/>
  <c r="F35" i="6"/>
  <c r="F51" i="6"/>
  <c r="F68" i="6"/>
  <c r="F85" i="6"/>
  <c r="F103" i="6"/>
  <c r="F20" i="6"/>
  <c r="F37" i="6"/>
  <c r="F53" i="6"/>
  <c r="F71" i="6"/>
  <c r="F87" i="6"/>
  <c r="F105" i="6"/>
  <c r="F8" i="3"/>
  <c r="P229" i="1"/>
  <c r="P234" i="1"/>
  <c r="P233" i="1"/>
  <c r="Q229" i="1"/>
  <c r="P230" i="1"/>
  <c r="P235" i="1"/>
  <c r="F2" i="3"/>
  <c r="B34" i="3"/>
  <c r="B35" i="3" s="1"/>
  <c r="B36" i="3" s="1"/>
  <c r="E8" i="3"/>
  <c r="E10" i="3"/>
  <c r="F10" i="3"/>
  <c r="E4" i="3"/>
  <c r="F4" i="3"/>
  <c r="F5" i="3"/>
  <c r="E5" i="3"/>
  <c r="E13" i="3"/>
  <c r="F13" i="3"/>
  <c r="E6" i="3"/>
  <c r="E7" i="3"/>
  <c r="E11" i="3"/>
  <c r="F11" i="3"/>
  <c r="F6" i="3"/>
  <c r="F12" i="3"/>
  <c r="E12" i="3"/>
  <c r="E2" i="3"/>
  <c r="F7" i="3"/>
  <c r="F9" i="3"/>
  <c r="E9" i="3"/>
  <c r="E3" i="3"/>
  <c r="F3" i="3"/>
  <c r="P244" i="1"/>
  <c r="P240" i="1"/>
  <c r="H33" i="6" s="1" a="1"/>
  <c r="H33" i="6" s="1"/>
  <c r="P236" i="1"/>
  <c r="F2" i="6"/>
  <c r="G99" i="6" l="1" a="1"/>
  <c r="G99" i="6" s="1"/>
  <c r="H99" i="6" a="1"/>
  <c r="H99" i="6" s="1"/>
  <c r="I97" i="6"/>
  <c r="I67" i="6"/>
  <c r="I16" i="6"/>
  <c r="I29" i="6"/>
  <c r="I18" i="6"/>
  <c r="G33" i="6" a="1"/>
  <c r="G33" i="6" s="1"/>
  <c r="I33" i="6" s="1"/>
  <c r="H82" i="6" a="1"/>
  <c r="H82" i="6" s="1"/>
  <c r="G57" i="6" a="1"/>
  <c r="G57" i="6" s="1"/>
  <c r="H90" i="6" a="1"/>
  <c r="H90" i="6" s="1"/>
  <c r="G82" i="6" a="1"/>
  <c r="G82" i="6" s="1"/>
  <c r="G47" i="6" a="1"/>
  <c r="G47" i="6" s="1"/>
  <c r="G102" i="6" a="1"/>
  <c r="G102" i="6" s="1"/>
  <c r="H57" i="6" a="1"/>
  <c r="H57" i="6" s="1"/>
  <c r="H3" i="6" a="1"/>
  <c r="H3" i="6" s="1"/>
  <c r="G103" i="6" a="1"/>
  <c r="G103" i="6" s="1"/>
  <c r="G48" i="6" a="1"/>
  <c r="G48" i="6" s="1"/>
  <c r="H54" i="6" a="1"/>
  <c r="H54" i="6" s="1"/>
  <c r="H73" i="6" a="1"/>
  <c r="H73" i="6" s="1"/>
  <c r="H69" i="6" a="1"/>
  <c r="H69" i="6" s="1"/>
  <c r="G69" i="6" a="1"/>
  <c r="G69" i="6" s="1"/>
  <c r="G104" i="6" a="1"/>
  <c r="G104" i="6" s="1"/>
  <c r="G101" i="6" a="1"/>
  <c r="G101" i="6" s="1"/>
  <c r="G46" i="6" a="1"/>
  <c r="G46" i="6" s="1"/>
  <c r="H105" i="6" a="1"/>
  <c r="H105" i="6" s="1"/>
  <c r="H50" i="6" a="1"/>
  <c r="H50" i="6" s="1"/>
  <c r="G111" i="6" a="1"/>
  <c r="G111" i="6" s="1"/>
  <c r="G58" i="6" a="1"/>
  <c r="G58" i="6" s="1"/>
  <c r="G4" i="6" a="1"/>
  <c r="G4" i="6" s="1"/>
  <c r="H62" i="6" a="1"/>
  <c r="H62" i="6" s="1"/>
  <c r="H8" i="6" a="1"/>
  <c r="H8" i="6" s="1"/>
  <c r="G36" i="6" a="1"/>
  <c r="G36" i="6" s="1"/>
  <c r="H93" i="6" a="1"/>
  <c r="H93" i="6" s="1"/>
  <c r="H40" i="6" a="1"/>
  <c r="H40" i="6" s="1"/>
  <c r="H20" i="6" a="1"/>
  <c r="H20" i="6" s="1"/>
  <c r="G83" i="6" a="1"/>
  <c r="G83" i="6" s="1"/>
  <c r="G28" i="6" a="1"/>
  <c r="G28" i="6" s="1"/>
  <c r="H87" i="6" a="1"/>
  <c r="H87" i="6" s="1"/>
  <c r="H34" i="6" a="1"/>
  <c r="H34" i="6" s="1"/>
  <c r="G94" i="6" a="1"/>
  <c r="G94" i="6" s="1"/>
  <c r="G41" i="6" a="1"/>
  <c r="G41" i="6" s="1"/>
  <c r="H100" i="6" a="1"/>
  <c r="H100" i="6" s="1"/>
  <c r="H45" i="6" a="1"/>
  <c r="H45" i="6" s="1"/>
  <c r="G89" i="6" a="1"/>
  <c r="G89" i="6" s="1"/>
  <c r="G17" i="6" a="1"/>
  <c r="G17" i="6" s="1"/>
  <c r="H76" i="6" a="1"/>
  <c r="H76" i="6" s="1"/>
  <c r="H22" i="6" a="1"/>
  <c r="H22" i="6" s="1"/>
  <c r="G64" i="6" a="1"/>
  <c r="G64" i="6" s="1"/>
  <c r="G10" i="6" a="1"/>
  <c r="G10" i="6" s="1"/>
  <c r="H70" i="6" a="1"/>
  <c r="H70" i="6" s="1"/>
  <c r="H14" i="6" a="1"/>
  <c r="H14" i="6" s="1"/>
  <c r="G77" i="6" a="1"/>
  <c r="G77" i="6" s="1"/>
  <c r="G23" i="6" a="1"/>
  <c r="G23" i="6" s="1"/>
  <c r="H81" i="6" a="1"/>
  <c r="H81" i="6" s="1"/>
  <c r="H27" i="6" a="1"/>
  <c r="H27" i="6" s="1"/>
  <c r="G72" i="6" a="1"/>
  <c r="G72" i="6" s="1"/>
  <c r="H111" i="6" a="1"/>
  <c r="H111" i="6" s="1"/>
  <c r="I111" i="6" s="1"/>
  <c r="H58" i="6" a="1"/>
  <c r="H58" i="6" s="1"/>
  <c r="H4" i="6" a="1"/>
  <c r="H4" i="6" s="1"/>
  <c r="I4" i="6" s="1"/>
  <c r="H51" i="6" a="1"/>
  <c r="H51" i="6" s="1"/>
  <c r="G112" i="6" a="1"/>
  <c r="G112" i="6" s="1"/>
  <c r="G59" i="6" a="1"/>
  <c r="G59" i="6" s="1"/>
  <c r="G5" i="6" a="1"/>
  <c r="G5" i="6" s="1"/>
  <c r="H63" i="6" a="1"/>
  <c r="H63" i="6" s="1"/>
  <c r="H9" i="6" a="1"/>
  <c r="H9" i="6" s="1"/>
  <c r="G53" i="6" a="1"/>
  <c r="G53" i="6" s="1"/>
  <c r="H94" i="6" a="1"/>
  <c r="H94" i="6" s="1"/>
  <c r="H41" i="6" a="1"/>
  <c r="H41" i="6" s="1"/>
  <c r="G106" i="6" a="1"/>
  <c r="G106" i="6" s="1"/>
  <c r="G84" i="6" a="1"/>
  <c r="G84" i="6" s="1"/>
  <c r="G30" i="6" a="1"/>
  <c r="G30" i="6" s="1"/>
  <c r="H88" i="6" a="1"/>
  <c r="H88" i="6" s="1"/>
  <c r="H35" i="6" a="1"/>
  <c r="H35" i="6" s="1"/>
  <c r="G95" i="6" a="1"/>
  <c r="G95" i="6" s="1"/>
  <c r="G42" i="6" a="1"/>
  <c r="G42" i="6" s="1"/>
  <c r="H101" i="6" a="1"/>
  <c r="H101" i="6" s="1"/>
  <c r="I101" i="6" s="1"/>
  <c r="H46" i="6" a="1"/>
  <c r="H46" i="6" s="1"/>
  <c r="I46" i="6" s="1"/>
  <c r="G107" i="6" a="1"/>
  <c r="G107" i="6" s="1"/>
  <c r="G37" i="6" a="1"/>
  <c r="G37" i="6" s="1"/>
  <c r="H77" i="6" a="1"/>
  <c r="H77" i="6" s="1"/>
  <c r="I77" i="6" s="1"/>
  <c r="H23" i="6" a="1"/>
  <c r="H23" i="6" s="1"/>
  <c r="I23" i="6" s="1"/>
  <c r="G85" i="6" a="1"/>
  <c r="G85" i="6" s="1"/>
  <c r="G65" i="6" a="1"/>
  <c r="G65" i="6" s="1"/>
  <c r="G11" i="6" a="1"/>
  <c r="G11" i="6" s="1"/>
  <c r="H71" i="6" a="1"/>
  <c r="H71" i="6" s="1"/>
  <c r="H15" i="6" a="1"/>
  <c r="H15" i="6" s="1"/>
  <c r="G78" i="6" a="1"/>
  <c r="G78" i="6" s="1"/>
  <c r="G24" i="6" a="1"/>
  <c r="G24" i="6" s="1"/>
  <c r="H83" i="6" a="1"/>
  <c r="H83" i="6" s="1"/>
  <c r="I83" i="6" s="1"/>
  <c r="H28" i="6" a="1"/>
  <c r="H28" i="6" s="1"/>
  <c r="I28" i="6" s="1"/>
  <c r="G90" i="6" a="1"/>
  <c r="G90" i="6" s="1"/>
  <c r="I90" i="6" s="1"/>
  <c r="G19" i="6" a="1"/>
  <c r="G19" i="6" s="1"/>
  <c r="H59" i="6" a="1"/>
  <c r="H59" i="6" s="1"/>
  <c r="I59" i="6" s="1"/>
  <c r="H5" i="6" a="1"/>
  <c r="H5" i="6" s="1"/>
  <c r="G66" i="6" a="1"/>
  <c r="G66" i="6" s="1"/>
  <c r="H106" i="6" a="1"/>
  <c r="H106" i="6" s="1"/>
  <c r="I106" i="6" s="1"/>
  <c r="H52" i="6" a="1"/>
  <c r="H52" i="6" s="1"/>
  <c r="G113" i="6" a="1"/>
  <c r="G113" i="6" s="1"/>
  <c r="G60" i="6" a="1"/>
  <c r="G60" i="6" s="1"/>
  <c r="G6" i="6" a="1"/>
  <c r="G6" i="6" s="1"/>
  <c r="H64" i="6" a="1"/>
  <c r="H64" i="6" s="1"/>
  <c r="H10" i="6" a="1"/>
  <c r="H10" i="6" s="1"/>
  <c r="G73" i="6" a="1"/>
  <c r="G73" i="6" s="1"/>
  <c r="I73" i="6" s="1"/>
  <c r="H112" i="6" a="1"/>
  <c r="H112" i="6" s="1"/>
  <c r="I112" i="6" s="1"/>
  <c r="H42" i="6" a="1"/>
  <c r="H42" i="6" s="1"/>
  <c r="I42" i="6" s="1"/>
  <c r="G105" i="6" a="1"/>
  <c r="G105" i="6" s="1"/>
  <c r="G49" i="6" a="1"/>
  <c r="G49" i="6" s="1"/>
  <c r="G31" i="6" a="1"/>
  <c r="G31" i="6" s="1"/>
  <c r="H89" i="6" a="1"/>
  <c r="H89" i="6" s="1"/>
  <c r="I89" i="6" s="1"/>
  <c r="H36" i="6" a="1"/>
  <c r="H36" i="6" s="1"/>
  <c r="I36" i="6" s="1"/>
  <c r="G96" i="6" a="1"/>
  <c r="G96" i="6" s="1"/>
  <c r="G43" i="6" a="1"/>
  <c r="G43" i="6" s="1"/>
  <c r="H102" i="6" a="1"/>
  <c r="H102" i="6" s="1"/>
  <c r="I102" i="6" s="1"/>
  <c r="H47" i="6" a="1"/>
  <c r="H47" i="6" s="1"/>
  <c r="I47" i="6" s="1"/>
  <c r="G108" i="6" a="1"/>
  <c r="G108" i="6" s="1"/>
  <c r="G54" i="6" a="1"/>
  <c r="G54" i="6" s="1"/>
  <c r="I54" i="6" s="1"/>
  <c r="H95" i="6" a="1"/>
  <c r="H95" i="6" s="1"/>
  <c r="H24" i="6" a="1"/>
  <c r="H24" i="6" s="1"/>
  <c r="G86" i="6" a="1"/>
  <c r="G86" i="6" s="1"/>
  <c r="G32" i="6" a="1"/>
  <c r="G32" i="6" s="1"/>
  <c r="G12" i="6" a="1"/>
  <c r="G12" i="6" s="1"/>
  <c r="H72" i="6" a="1"/>
  <c r="H72" i="6" s="1"/>
  <c r="I72" i="6" s="1"/>
  <c r="H17" i="6" a="1"/>
  <c r="H17" i="6" s="1"/>
  <c r="I17" i="6" s="1"/>
  <c r="G79" i="6" a="1"/>
  <c r="G79" i="6" s="1"/>
  <c r="G25" i="6" a="1"/>
  <c r="G25" i="6" s="1"/>
  <c r="H84" i="6" a="1"/>
  <c r="H84" i="6" s="1"/>
  <c r="I84" i="6" s="1"/>
  <c r="H30" i="6" a="1"/>
  <c r="H30" i="6" s="1"/>
  <c r="I30" i="6" s="1"/>
  <c r="G91" i="6" a="1"/>
  <c r="G91" i="6" s="1"/>
  <c r="G38" i="6" a="1"/>
  <c r="G38" i="6" s="1"/>
  <c r="H78" i="6" a="1"/>
  <c r="H78" i="6" s="1"/>
  <c r="I78" i="6" s="1"/>
  <c r="H6" i="6" a="1"/>
  <c r="H6" i="6" s="1"/>
  <c r="I6" i="6" s="1"/>
  <c r="G68" i="6" a="1"/>
  <c r="G68" i="6" s="1"/>
  <c r="G13" i="6" a="1"/>
  <c r="G13" i="6" s="1"/>
  <c r="H107" i="6" a="1"/>
  <c r="H107" i="6" s="1"/>
  <c r="I107" i="6" s="1"/>
  <c r="H53" i="6" a="1"/>
  <c r="H53" i="6" s="1"/>
  <c r="I53" i="6" s="1"/>
  <c r="H2" i="6" a="1"/>
  <c r="H2" i="6" s="1"/>
  <c r="G61" i="6" a="1"/>
  <c r="G61" i="6" s="1"/>
  <c r="G7" i="6" a="1"/>
  <c r="G7" i="6" s="1"/>
  <c r="H65" i="6" a="1"/>
  <c r="H65" i="6" s="1"/>
  <c r="I65" i="6" s="1"/>
  <c r="H11" i="6" a="1"/>
  <c r="H11" i="6" s="1"/>
  <c r="I11" i="6" s="1"/>
  <c r="G74" i="6" a="1"/>
  <c r="G74" i="6" s="1"/>
  <c r="G20" i="6" a="1"/>
  <c r="G20" i="6" s="1"/>
  <c r="H60" i="6" a="1"/>
  <c r="H60" i="6" s="1"/>
  <c r="I60" i="6" s="1"/>
  <c r="G50" i="6" a="1"/>
  <c r="G50" i="6" s="1"/>
  <c r="H108" i="6" a="1"/>
  <c r="H108" i="6" s="1"/>
  <c r="H37" i="6" a="1"/>
  <c r="H37" i="6" s="1"/>
  <c r="I37" i="6" s="1"/>
  <c r="G98" i="6" a="1"/>
  <c r="G98" i="6" s="1"/>
  <c r="G44" i="6" a="1"/>
  <c r="G44" i="6" s="1"/>
  <c r="H103" i="6" a="1"/>
  <c r="H103" i="6" s="1"/>
  <c r="I103" i="6" s="1"/>
  <c r="H48" i="6" a="1"/>
  <c r="H48" i="6" s="1"/>
  <c r="I48" i="6" s="1"/>
  <c r="G109" i="6" a="1"/>
  <c r="G109" i="6" s="1"/>
  <c r="G55" i="6" a="1"/>
  <c r="G55" i="6" s="1"/>
  <c r="H113" i="6" a="1"/>
  <c r="H113" i="6" s="1"/>
  <c r="I113" i="6" s="1"/>
  <c r="H43" i="6" a="1"/>
  <c r="H43" i="6" s="1"/>
  <c r="G87" i="6" a="1"/>
  <c r="G87" i="6" s="1"/>
  <c r="G34" i="6" a="1"/>
  <c r="G34" i="6" s="1"/>
  <c r="H91" i="6" a="1"/>
  <c r="H91" i="6" s="1"/>
  <c r="H19" i="6" a="1"/>
  <c r="H19" i="6" s="1"/>
  <c r="I19" i="6" s="1"/>
  <c r="G80" i="6" a="1"/>
  <c r="G80" i="6" s="1"/>
  <c r="G26" i="6" a="1"/>
  <c r="G26" i="6" s="1"/>
  <c r="H85" i="6" a="1"/>
  <c r="H85" i="6" s="1"/>
  <c r="I85" i="6" s="1"/>
  <c r="H31" i="6" a="1"/>
  <c r="H31" i="6" s="1"/>
  <c r="I31" i="6" s="1"/>
  <c r="G92" i="6" a="1"/>
  <c r="G92" i="6" s="1"/>
  <c r="G39" i="6" a="1"/>
  <c r="G39" i="6" s="1"/>
  <c r="H96" i="6" a="1"/>
  <c r="H96" i="6" s="1"/>
  <c r="I96" i="6" s="1"/>
  <c r="H25" i="6" a="1"/>
  <c r="H25" i="6" s="1"/>
  <c r="G70" i="6" a="1"/>
  <c r="G70" i="6" s="1"/>
  <c r="G14" i="6" a="1"/>
  <c r="G14" i="6" s="1"/>
  <c r="H74" i="6" a="1"/>
  <c r="H74" i="6" s="1"/>
  <c r="G2" i="6" a="1"/>
  <c r="G2" i="6" s="1"/>
  <c r="G62" i="6" a="1"/>
  <c r="G62" i="6" s="1"/>
  <c r="G8" i="6" a="1"/>
  <c r="G8" i="6" s="1"/>
  <c r="H66" i="6" a="1"/>
  <c r="H66" i="6" s="1"/>
  <c r="I66" i="6" s="1"/>
  <c r="H12" i="6" a="1"/>
  <c r="H12" i="6" s="1"/>
  <c r="G75" i="6" a="1"/>
  <c r="G75" i="6" s="1"/>
  <c r="G21" i="6" a="1"/>
  <c r="G21" i="6" s="1"/>
  <c r="H79" i="6" a="1"/>
  <c r="H79" i="6" s="1"/>
  <c r="I79" i="6" s="1"/>
  <c r="H7" i="6" a="1"/>
  <c r="H7" i="6" s="1"/>
  <c r="G51" i="6" a="1"/>
  <c r="G51" i="6" s="1"/>
  <c r="H109" i="6" a="1"/>
  <c r="H109" i="6" s="1"/>
  <c r="H55" i="6" a="1"/>
  <c r="H55" i="6" s="1"/>
  <c r="H38" i="6" a="1"/>
  <c r="H38" i="6" s="1"/>
  <c r="G100" i="6" a="1"/>
  <c r="G100" i="6" s="1"/>
  <c r="G45" i="6" a="1"/>
  <c r="G45" i="6" s="1"/>
  <c r="H104" i="6" a="1"/>
  <c r="H104" i="6" s="1"/>
  <c r="I104" i="6" s="1"/>
  <c r="H49" i="6" a="1"/>
  <c r="H49" i="6" s="1"/>
  <c r="I49" i="6" s="1"/>
  <c r="G110" i="6" a="1"/>
  <c r="G110" i="6" s="1"/>
  <c r="G56" i="6" a="1"/>
  <c r="G56" i="6" s="1"/>
  <c r="G3" i="6" a="1"/>
  <c r="G3" i="6" s="1"/>
  <c r="I3" i="6" s="1"/>
  <c r="H61" i="6" a="1"/>
  <c r="H61" i="6" s="1"/>
  <c r="G88" i="6" a="1"/>
  <c r="G88" i="6" s="1"/>
  <c r="G35" i="6" a="1"/>
  <c r="G35" i="6" s="1"/>
  <c r="H92" i="6" a="1"/>
  <c r="H92" i="6" s="1"/>
  <c r="H39" i="6" a="1"/>
  <c r="H39" i="6" s="1"/>
  <c r="G81" i="6" a="1"/>
  <c r="G81" i="6" s="1"/>
  <c r="G27" i="6" a="1"/>
  <c r="G27" i="6" s="1"/>
  <c r="H86" i="6" a="1"/>
  <c r="H86" i="6" s="1"/>
  <c r="I86" i="6" s="1"/>
  <c r="H32" i="6" a="1"/>
  <c r="H32" i="6" s="1"/>
  <c r="I32" i="6" s="1"/>
  <c r="G93" i="6" a="1"/>
  <c r="G93" i="6" s="1"/>
  <c r="G40" i="6" a="1"/>
  <c r="G40" i="6" s="1"/>
  <c r="H98" i="6" a="1"/>
  <c r="H98" i="6" s="1"/>
  <c r="I98" i="6" s="1"/>
  <c r="H44" i="6" a="1"/>
  <c r="H44" i="6" s="1"/>
  <c r="I44" i="6" s="1"/>
  <c r="G71" i="6" a="1"/>
  <c r="G71" i="6" s="1"/>
  <c r="G15" i="6" a="1"/>
  <c r="G15" i="6" s="1"/>
  <c r="H75" i="6" a="1"/>
  <c r="H75" i="6" s="1"/>
  <c r="H21" i="6" a="1"/>
  <c r="H21" i="6" s="1"/>
  <c r="G63" i="6" a="1"/>
  <c r="G63" i="6" s="1"/>
  <c r="G9" i="6" a="1"/>
  <c r="G9" i="6" s="1"/>
  <c r="H68" i="6" a="1"/>
  <c r="H68" i="6" s="1"/>
  <c r="I68" i="6" s="1"/>
  <c r="H13" i="6" a="1"/>
  <c r="H13" i="6" s="1"/>
  <c r="I13" i="6" s="1"/>
  <c r="G76" i="6" a="1"/>
  <c r="G76" i="6" s="1"/>
  <c r="G22" i="6" a="1"/>
  <c r="G22" i="6" s="1"/>
  <c r="H80" i="6" a="1"/>
  <c r="H80" i="6" s="1"/>
  <c r="H26" i="6" a="1"/>
  <c r="H26" i="6" s="1"/>
  <c r="G52" i="6" a="1"/>
  <c r="G52" i="6" s="1"/>
  <c r="H110" i="6" a="1"/>
  <c r="H110" i="6" s="1"/>
  <c r="H56" i="6" a="1"/>
  <c r="H56" i="6" s="1"/>
  <c r="I10" i="6" l="1"/>
  <c r="I5" i="6"/>
  <c r="I80" i="6"/>
  <c r="I64" i="6"/>
  <c r="I38" i="6"/>
  <c r="I91" i="6"/>
  <c r="I43" i="6"/>
  <c r="I26" i="6"/>
  <c r="I24" i="6"/>
  <c r="I99" i="6"/>
  <c r="I75" i="6"/>
  <c r="I25" i="6"/>
  <c r="I58" i="6"/>
  <c r="I41" i="6"/>
  <c r="I94" i="6"/>
  <c r="I82" i="6"/>
  <c r="I12" i="6"/>
  <c r="I61" i="6"/>
  <c r="I7" i="6"/>
  <c r="I95" i="6"/>
  <c r="I109" i="6"/>
  <c r="I21" i="6"/>
  <c r="I69" i="6"/>
  <c r="I57" i="6"/>
  <c r="I39" i="6"/>
  <c r="I55" i="6"/>
  <c r="I92" i="6"/>
  <c r="I108" i="6"/>
  <c r="I56" i="6"/>
  <c r="I74" i="6"/>
  <c r="I110" i="6"/>
  <c r="I63" i="6"/>
  <c r="I8" i="6"/>
  <c r="I62" i="6"/>
  <c r="I51" i="6"/>
  <c r="I45" i="6"/>
  <c r="I100" i="6"/>
  <c r="I50" i="6"/>
  <c r="I35" i="6"/>
  <c r="I105" i="6"/>
  <c r="I2" i="6"/>
  <c r="I88" i="6"/>
  <c r="I27" i="6"/>
  <c r="I34" i="6"/>
  <c r="I81" i="6"/>
  <c r="I87" i="6"/>
  <c r="I14" i="6"/>
  <c r="I20" i="6"/>
  <c r="I70" i="6"/>
  <c r="I40" i="6"/>
  <c r="I9" i="6"/>
  <c r="I93" i="6"/>
  <c r="I52" i="6"/>
  <c r="I22" i="6"/>
  <c r="I76" i="6"/>
  <c r="I15" i="6"/>
  <c r="I7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<sst xmlns="http://schemas.openxmlformats.org/spreadsheetml/2006/main" count="3900" uniqueCount="1312">
  <si>
    <t>attack</t>
  </si>
  <si>
    <t>classfication</t>
  </si>
  <si>
    <t>defense</t>
  </si>
  <si>
    <t>hp</t>
  </si>
  <si>
    <t>name</t>
  </si>
  <si>
    <t>pokedex_number</t>
  </si>
  <si>
    <t>sp_attack</t>
  </si>
  <si>
    <t>sp_defense</t>
  </si>
  <si>
    <t>speed</t>
  </si>
  <si>
    <t>type1</t>
  </si>
  <si>
    <t>type2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</si>
  <si>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</si>
  <si>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</si>
  <si>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</si>
  <si>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</si>
  <si>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</si>
  <si>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</si>
  <si>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</si>
  <si>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</si>
  <si>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</si>
  <si>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</si>
  <si>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</si>
  <si>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</si>
  <si>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</si>
  <si>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</si>
  <si>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</si>
  <si>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</si>
  <si>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</si>
  <si>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</si>
  <si>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</si>
  <si>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</si>
  <si>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</si>
  <si>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</si>
  <si>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</si>
  <si>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</si>
  <si>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</si>
  <si>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</si>
  <si>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dark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</si>
  <si>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</si>
  <si>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</si>
  <si>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</si>
  <si>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</si>
  <si>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</si>
  <si>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</si>
  <si>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</si>
  <si>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</si>
  <si>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</si>
  <si>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</si>
  <si>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ice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</si>
  <si>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</si>
  <si>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</si>
  <si>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</si>
  <si>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</si>
  <si>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</si>
  <si>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</si>
  <si>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</si>
  <si>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</si>
  <si>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</si>
  <si>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</si>
  <si>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</si>
  <si>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</si>
  <si>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</si>
  <si>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</si>
  <si>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</si>
  <si>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</si>
  <si>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</si>
  <si>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</si>
  <si>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</si>
  <si>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</si>
  <si>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</si>
  <si>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</si>
  <si>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</si>
  <si>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</si>
  <si>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</si>
  <si>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</si>
  <si>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</si>
  <si>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</si>
  <si>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</si>
  <si>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</si>
  <si>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</si>
  <si>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</si>
  <si>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</si>
  <si>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</si>
  <si>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</si>
  <si>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</si>
  <si>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</si>
  <si>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</si>
  <si>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</si>
  <si>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</si>
  <si>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</si>
  <si>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</si>
  <si>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</si>
  <si>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</si>
  <si>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</si>
  <si>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</si>
  <si>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</si>
  <si>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</si>
  <si>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</si>
  <si>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</si>
  <si>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</si>
  <si>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</si>
  <si>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</si>
  <si>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</si>
  <si>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</si>
  <si>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</si>
  <si>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</si>
  <si>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</si>
  <si>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</si>
  <si>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</si>
  <si>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</si>
  <si>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</si>
  <si>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</si>
  <si>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</si>
  <si>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</si>
  <si>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</si>
  <si>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</si>
  <si>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</si>
  <si>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</si>
  <si>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</si>
  <si>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</si>
  <si>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</si>
  <si>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</si>
  <si>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</si>
  <si>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</si>
  <si>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</si>
  <si>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</si>
  <si>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</si>
  <si>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</si>
  <si>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</si>
  <si>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</si>
  <si>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</si>
  <si>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</si>
  <si>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</si>
  <si>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</si>
  <si>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</si>
  <si>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</si>
  <si>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</si>
  <si>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</si>
  <si>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</si>
  <si>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</si>
  <si>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</si>
  <si>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</si>
  <si>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</si>
  <si>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</si>
  <si>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</si>
  <si>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</si>
  <si>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</si>
  <si>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</si>
  <si>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</si>
  <si>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</si>
  <si>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</si>
  <si>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</si>
  <si>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</si>
  <si>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</si>
  <si>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</si>
  <si>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</si>
  <si>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</si>
  <si>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</si>
  <si>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</si>
  <si>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</si>
  <si>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</si>
  <si>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</si>
  <si>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</si>
  <si>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</si>
  <si>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</si>
  <si>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</si>
  <si>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</si>
  <si>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</si>
  <si>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</si>
  <si>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</si>
  <si>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</si>
  <si>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</si>
  <si>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</si>
  <si>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</si>
  <si>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</si>
  <si>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</si>
  <si>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</si>
  <si>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</si>
  <si>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</si>
  <si>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</si>
  <si>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</si>
  <si>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</si>
  <si>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</si>
  <si>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</si>
  <si>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</si>
  <si>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</si>
  <si>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</si>
  <si>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</si>
  <si>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</si>
  <si>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</si>
  <si>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</si>
  <si>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</si>
  <si>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</si>
  <si>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</si>
  <si>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</si>
  <si>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</si>
  <si>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</si>
  <si>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</si>
  <si>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</si>
  <si>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</si>
  <si>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</si>
  <si>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</si>
  <si>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</si>
  <si>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</si>
  <si>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</si>
  <si>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</si>
  <si>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</si>
  <si>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</si>
  <si>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</si>
  <si>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</si>
  <si>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</si>
  <si>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</si>
  <si>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</si>
  <si>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</si>
  <si>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</si>
  <si>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</si>
  <si>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</si>
  <si>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</si>
  <si>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</si>
  <si>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</si>
  <si>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</si>
  <si>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</si>
  <si>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</si>
  <si>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</si>
  <si>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</si>
  <si>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</si>
  <si>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</si>
  <si>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</si>
  <si>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</si>
  <si>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</si>
  <si>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</si>
  <si>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</si>
  <si>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</si>
  <si>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</si>
  <si>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</si>
  <si>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</si>
  <si>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</si>
  <si>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</si>
  <si>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</si>
  <si>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</si>
  <si>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</si>
  <si>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</si>
  <si>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</si>
  <si>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</si>
  <si>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</si>
  <si>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</si>
  <si>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</si>
  <si>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</si>
  <si>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</si>
  <si>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</si>
  <si>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</si>
  <si>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</si>
  <si>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</si>
  <si>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</si>
  <si>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</si>
  <si>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</si>
  <si>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</si>
  <si>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</si>
  <si>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</si>
  <si>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</si>
  <si>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</si>
  <si>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</si>
  <si>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</si>
  <si>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</si>
  <si>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</si>
  <si>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</si>
  <si>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</si>
  <si>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</si>
  <si>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</si>
  <si>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</si>
  <si>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</si>
  <si>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</si>
  <si>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</si>
  <si>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</si>
  <si>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</si>
  <si>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</si>
  <si>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</si>
  <si>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</si>
  <si>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</si>
  <si>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</si>
  <si>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</si>
  <si>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</si>
  <si>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</si>
  <si>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</si>
  <si>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</si>
  <si>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</si>
  <si>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</si>
  <si>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</si>
  <si>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</si>
  <si>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</si>
  <si>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</si>
  <si>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</si>
  <si>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</si>
  <si>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</si>
  <si>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</si>
  <si>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</si>
  <si>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</si>
  <si>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</si>
  <si>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</si>
  <si>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</si>
  <si>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</si>
  <si>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</si>
  <si>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</si>
  <si>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</si>
  <si>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</si>
  <si>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</si>
  <si>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</si>
  <si>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</si>
  <si>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</si>
  <si>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</si>
  <si>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</si>
  <si>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</si>
  <si>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</si>
  <si>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</si>
  <si>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</si>
  <si>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</si>
  <si>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</si>
  <si>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</si>
  <si>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</si>
  <si>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</si>
  <si>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</si>
  <si>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</si>
  <si>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</si>
  <si>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</si>
  <si>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</si>
  <si>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</si>
  <si>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</si>
  <si>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</si>
  <si>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</si>
  <si>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</si>
  <si>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</si>
  <si>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</si>
  <si>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</si>
  <si>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</si>
  <si>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</si>
  <si>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</si>
  <si>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</si>
  <si>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</si>
  <si>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</si>
  <si>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</si>
  <si>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</si>
  <si>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</si>
  <si>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</si>
  <si>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</si>
  <si>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</si>
  <si>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</si>
  <si>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</si>
  <si>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</si>
  <si>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</si>
  <si>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</si>
  <si>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</si>
  <si>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</si>
  <si>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</si>
  <si>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</si>
  <si>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</si>
  <si>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</si>
  <si>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</si>
  <si>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</si>
  <si>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</si>
  <si>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</si>
  <si>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</si>
  <si>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</si>
  <si>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</si>
  <si>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</si>
  <si>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</si>
  <si>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</si>
  <si>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</si>
  <si>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</si>
  <si>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</si>
  <si>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</si>
  <si>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</si>
  <si>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</si>
  <si>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</si>
  <si>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</si>
  <si>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</si>
  <si>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</si>
  <si>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</si>
  <si>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</si>
  <si>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</si>
  <si>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</si>
  <si>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</si>
  <si>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</si>
  <si>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</si>
  <si>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</si>
  <si>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</si>
  <si>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</si>
  <si>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</si>
  <si>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</si>
  <si>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</si>
  <si>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</si>
  <si>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</si>
  <si>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</si>
  <si>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</si>
  <si>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</si>
  <si>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</si>
  <si>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</si>
  <si>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</si>
  <si>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</si>
  <si>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</si>
  <si>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</si>
  <si>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</si>
  <si>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</si>
  <si>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</si>
  <si>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</si>
  <si>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</si>
  <si>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</si>
  <si>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</si>
  <si>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</si>
  <si>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</si>
  <si>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</si>
  <si>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</si>
  <si>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</si>
  <si>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</si>
  <si>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</si>
  <si>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</si>
  <si>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</si>
  <si>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</si>
  <si>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</si>
  <si>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</si>
  <si>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</si>
  <si>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</si>
  <si>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</si>
  <si>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</si>
  <si>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</si>
  <si>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</si>
  <si>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</si>
  <si>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</si>
  <si>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</si>
  <si>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</si>
  <si>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</si>
  <si>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</si>
  <si>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</si>
  <si>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</si>
  <si>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</si>
  <si>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</si>
  <si>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</si>
  <si>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</si>
  <si>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</si>
  <si>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</si>
  <si>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</si>
  <si>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</si>
  <si>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</si>
  <si>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</si>
  <si>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</si>
  <si>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</si>
  <si>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</si>
  <si>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</si>
  <si>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</si>
  <si>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</si>
  <si>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</si>
  <si>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</si>
  <si>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</si>
  <si>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</si>
  <si>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</si>
  <si>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</si>
  <si>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</si>
  <si>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</si>
  <si>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</si>
  <si>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</si>
  <si>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</si>
  <si>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</si>
  <si>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</si>
  <si>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</si>
  <si>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</si>
  <si>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</si>
  <si>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</si>
  <si>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</si>
  <si>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</si>
  <si>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</si>
  <si>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</si>
  <si>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</si>
  <si>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</si>
  <si>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</si>
  <si>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</si>
  <si>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</si>
  <si>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</si>
  <si>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</si>
  <si>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</si>
  <si>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</si>
  <si>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</si>
  <si>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</si>
  <si>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</si>
  <si>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</si>
  <si>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</si>
  <si>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</si>
  <si>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</si>
  <si>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</si>
  <si>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</si>
  <si>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</si>
  <si>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</si>
  <si>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</si>
  <si>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</si>
  <si>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</si>
  <si>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</si>
  <si>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</si>
  <si>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</si>
  <si>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</si>
  <si>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</si>
  <si>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</si>
  <si>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</si>
  <si>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</si>
  <si>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</si>
  <si>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</si>
  <si>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</si>
  <si>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</si>
  <si>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</si>
  <si>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</si>
  <si>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</si>
  <si>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</si>
  <si>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</si>
  <si>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</si>
  <si>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</si>
  <si>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</si>
  <si>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</si>
  <si>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Seed Pokemon</t>
  </si>
  <si>
    <t>Lizard Pokemon</t>
  </si>
  <si>
    <t>Flame Pokemon</t>
  </si>
  <si>
    <t>Tiny Turtle Pokemon</t>
  </si>
  <si>
    <t>Turtle Pokemon</t>
  </si>
  <si>
    <t>Shellfish Pokemon</t>
  </si>
  <si>
    <t>Worm Pokemon</t>
  </si>
  <si>
    <t>Cocoon Pokemon</t>
  </si>
  <si>
    <t>Butterfly Pokemon</t>
  </si>
  <si>
    <t>Hairy Pokemon</t>
  </si>
  <si>
    <t>Poison Bee Pokemon</t>
  </si>
  <si>
    <t>Tiny Bird Pokemon</t>
  </si>
  <si>
    <t>Bird Pokemon</t>
  </si>
  <si>
    <t>Mouse Pokemon</t>
  </si>
  <si>
    <t>Beak Pokemon</t>
  </si>
  <si>
    <t>Snake Pokemon</t>
  </si>
  <si>
    <t>Cobra Pokemon</t>
  </si>
  <si>
    <t>Poison Pin Pokemon</t>
  </si>
  <si>
    <t>Drill Pokemon</t>
  </si>
  <si>
    <t>Fairy Pokemon</t>
  </si>
  <si>
    <t>Fox Pokemon</t>
  </si>
  <si>
    <t>Balloon Pokemon</t>
  </si>
  <si>
    <t>Bat Pokemon</t>
  </si>
  <si>
    <t>Weed Pokemon</t>
  </si>
  <si>
    <t>Flower Pokemon</t>
  </si>
  <si>
    <t>Mushroom Pokemon</t>
  </si>
  <si>
    <t>Insect Pokemon</t>
  </si>
  <si>
    <t>Poison Moth Pokemon</t>
  </si>
  <si>
    <t>Mole Pokemon</t>
  </si>
  <si>
    <t>Scratch Cat Pokemon</t>
  </si>
  <si>
    <t>Classy Cat Pokemon</t>
  </si>
  <si>
    <t>Duck Pokemon</t>
  </si>
  <si>
    <t>Pig Monkey Pokemon</t>
  </si>
  <si>
    <t>Puppy Pokemon</t>
  </si>
  <si>
    <t>Legendary Pokemon</t>
  </si>
  <si>
    <t>Tadpole Pokemon</t>
  </si>
  <si>
    <t>Psi Pokemon</t>
  </si>
  <si>
    <t>Superpower Pokemon</t>
  </si>
  <si>
    <t>Flycatcher Pokemon</t>
  </si>
  <si>
    <t>Jellyfish Pokemon</t>
  </si>
  <si>
    <t>Rock Pokemon</t>
  </si>
  <si>
    <t>Megaton Pokemon</t>
  </si>
  <si>
    <t>Fire Horse Pokemon</t>
  </si>
  <si>
    <t>Dopey Pokemon</t>
  </si>
  <si>
    <t>Hermit Crab Pokemon</t>
  </si>
  <si>
    <t>Wild Duck Pokemon</t>
  </si>
  <si>
    <t>Twin Bird Pokemon</t>
  </si>
  <si>
    <t>Triple Bird Pokemon</t>
  </si>
  <si>
    <t>Sea Lion Pokemon</t>
  </si>
  <si>
    <t>Sludge Pokemon</t>
  </si>
  <si>
    <t>Bivalve Pokemon</t>
  </si>
  <si>
    <t>Gas Pokemon</t>
  </si>
  <si>
    <t>Shadow Pokemon</t>
  </si>
  <si>
    <t>Rock Snake Pokemon</t>
  </si>
  <si>
    <t>Hypnosis Pokemon</t>
  </si>
  <si>
    <t>River Crab Pokemon</t>
  </si>
  <si>
    <t>Pincer Pokemon</t>
  </si>
  <si>
    <t>Ball Pokemon</t>
  </si>
  <si>
    <t>Egg Pokemon</t>
  </si>
  <si>
    <t>Coconut Pokemon</t>
  </si>
  <si>
    <t>Lonely Pokemon</t>
  </si>
  <si>
    <t>Bone Keeper Pokemon</t>
  </si>
  <si>
    <t>Kicking Pokemon</t>
  </si>
  <si>
    <t>Punching Pokemon</t>
  </si>
  <si>
    <t>Poison Gas Pokemon</t>
  </si>
  <si>
    <t>Parent Pokemon</t>
  </si>
  <si>
    <t>Dragon Pokemon</t>
  </si>
  <si>
    <t>Goldfish Pokemon</t>
  </si>
  <si>
    <t>Starshape Pokemon</t>
  </si>
  <si>
    <t>Mysterious Pokemon</t>
  </si>
  <si>
    <t>Mantis Pokemon</t>
  </si>
  <si>
    <t>Humanshape Pokemon</t>
  </si>
  <si>
    <t>Electric Pokemon</t>
  </si>
  <si>
    <t>Stagbeetle Pokemon</t>
  </si>
  <si>
    <t>Wild Bull Pokemon</t>
  </si>
  <si>
    <t>Fish Pokemon</t>
  </si>
  <si>
    <t>Transport Pokemon</t>
  </si>
  <si>
    <t>Transform Pokemon</t>
  </si>
  <si>
    <t>Lightning Pokemon</t>
  </si>
  <si>
    <t>Virtual Pokemon</t>
  </si>
  <si>
    <t>Spiral Pokemon</t>
  </si>
  <si>
    <t>Fossil Pokemon</t>
  </si>
  <si>
    <t>Freeze Pokemon</t>
  </si>
  <si>
    <t>Genetic Pokemon</t>
  </si>
  <si>
    <t>New Species Pokemon</t>
  </si>
  <si>
    <t>Leaf Pokemon</t>
  </si>
  <si>
    <t>Herb Pokemon</t>
  </si>
  <si>
    <t>Fire Mouse Pokemon</t>
  </si>
  <si>
    <t>Volcano Pokemon</t>
  </si>
  <si>
    <t>Big Jaw Pokemon</t>
  </si>
  <si>
    <t>Scout Pokemon</t>
  </si>
  <si>
    <t>Long Body Pokemon</t>
  </si>
  <si>
    <t>Owl Pokemon</t>
  </si>
  <si>
    <t>Five Star Pokemon</t>
  </si>
  <si>
    <t>String Spit Pokemon</t>
  </si>
  <si>
    <t>Long Leg Pokemon</t>
  </si>
  <si>
    <t>Angler Pokemon</t>
  </si>
  <si>
    <t>Light Pokemon</t>
  </si>
  <si>
    <t>Tiny Mouse Pokemon</t>
  </si>
  <si>
    <t>Star Shape Pokemon</t>
  </si>
  <si>
    <t>Little Bird Pokemon</t>
  </si>
  <si>
    <t>Mystic Pokemon</t>
  </si>
  <si>
    <t>Wool Pokemon</t>
  </si>
  <si>
    <t>Aquamouse Pokemon</t>
  </si>
  <si>
    <t>Aquarabbit Pokemon</t>
  </si>
  <si>
    <t>Frog Pokemon</t>
  </si>
  <si>
    <t>Cottonweed Pokemon</t>
  </si>
  <si>
    <t>Sun Pokemon</t>
  </si>
  <si>
    <t>Water Fish Pokemon</t>
  </si>
  <si>
    <t>Darkness Pokemon</t>
  </si>
  <si>
    <t>Royal Pokemon</t>
  </si>
  <si>
    <t>Symbol Pokemon</t>
  </si>
  <si>
    <t>Patient Pokemon</t>
  </si>
  <si>
    <t>Long Neck Pokemon</t>
  </si>
  <si>
    <t>Bagworm Pokemon</t>
  </si>
  <si>
    <t>Land Snake Pokemon</t>
  </si>
  <si>
    <t>Iron Snake Pokemon</t>
  </si>
  <si>
    <t>Singlehorn Pokemon</t>
  </si>
  <si>
    <t>Little Bear Pokemon</t>
  </si>
  <si>
    <t>Hibernator Pokemon</t>
  </si>
  <si>
    <t>Lava Pokemon</t>
  </si>
  <si>
    <t>Coral Pokemon</t>
  </si>
  <si>
    <t>Jet Pokemon</t>
  </si>
  <si>
    <t>Delivery Pokemon</t>
  </si>
  <si>
    <t>Armor Bird Pokemon</t>
  </si>
  <si>
    <t>Long Nose Pokemon</t>
  </si>
  <si>
    <t>Armor Pokemon</t>
  </si>
  <si>
    <t>Big Horn Pokemon</t>
  </si>
  <si>
    <t>Painter Pokemon</t>
  </si>
  <si>
    <t>Scuffle Pokemon</t>
  </si>
  <si>
    <t>Handstand Pokemon</t>
  </si>
  <si>
    <t>Kiss Pokemon</t>
  </si>
  <si>
    <t>Milk Cow Pokemon</t>
  </si>
  <si>
    <t>Thunder Pokemon</t>
  </si>
  <si>
    <t>Aurora Pokemon</t>
  </si>
  <si>
    <t>Rock Skin Pokemon</t>
  </si>
  <si>
    <t>Hard Shell Pokemon</t>
  </si>
  <si>
    <t>Diving Pokemon</t>
  </si>
  <si>
    <t>Rainbow Pokemon</t>
  </si>
  <si>
    <t>Time Travel Pokemon</t>
  </si>
  <si>
    <t>Wood Gecko Pokemon</t>
  </si>
  <si>
    <t>Forest Pokemon</t>
  </si>
  <si>
    <t>Chick Pokemon</t>
  </si>
  <si>
    <t>Young Fowl Pokemon</t>
  </si>
  <si>
    <t>Blaze Pokemon</t>
  </si>
  <si>
    <t>Mud Fish Pokemon</t>
  </si>
  <si>
    <t>Bite Pokemon</t>
  </si>
  <si>
    <t>Tiny Racoon Pokemon</t>
  </si>
  <si>
    <t>Rush Pokemon</t>
  </si>
  <si>
    <t>Water Weed Pokemon</t>
  </si>
  <si>
    <t>Jolly Pokemon</t>
  </si>
  <si>
    <t>Carefree Pokemon</t>
  </si>
  <si>
    <t>Acorn Pokemon</t>
  </si>
  <si>
    <t>Wily Pokemon</t>
  </si>
  <si>
    <t>Wickid Pokemon</t>
  </si>
  <si>
    <t>TinySwallow Pokemon</t>
  </si>
  <si>
    <t>Swallow Pokemon</t>
  </si>
  <si>
    <t>Pond Skater Pokemon</t>
  </si>
  <si>
    <t>Eyeball Pokemon</t>
  </si>
  <si>
    <t>Slacker Pokemon</t>
  </si>
  <si>
    <t>Wild Monkey Pokemon</t>
  </si>
  <si>
    <t>Lazy Pokemon</t>
  </si>
  <si>
    <t>Trainee Pokemon</t>
  </si>
  <si>
    <t>Ninja Pokemon</t>
  </si>
  <si>
    <t>Shed Pokemon</t>
  </si>
  <si>
    <t>Whisper Pokemon</t>
  </si>
  <si>
    <t>Big Voice Pokemon</t>
  </si>
  <si>
    <t>Loud Noise Pokemon</t>
  </si>
  <si>
    <t>Guts Pokemon</t>
  </si>
  <si>
    <t>Arm Thrust Pokemon</t>
  </si>
  <si>
    <t>Polka Dot Pokemon</t>
  </si>
  <si>
    <t>Kitten Pokemon</t>
  </si>
  <si>
    <t>Prim Pokemon</t>
  </si>
  <si>
    <t>Deceiver Pokemon</t>
  </si>
  <si>
    <t>Iron Armor Pokemon</t>
  </si>
  <si>
    <t>Meditate Pokemon</t>
  </si>
  <si>
    <t>Discharge Pokemon</t>
  </si>
  <si>
    <t>Cheering Pokemon</t>
  </si>
  <si>
    <t>Firefly Pokemon</t>
  </si>
  <si>
    <t>Stomach Pokemon</t>
  </si>
  <si>
    <t>Poison Bag Pokemon</t>
  </si>
  <si>
    <t>Savage Pokemon</t>
  </si>
  <si>
    <t>Brutal Pokemon</t>
  </si>
  <si>
    <t>Ball Whale Pokemon</t>
  </si>
  <si>
    <t>Float Whale Pokemon</t>
  </si>
  <si>
    <t>Numb Pokemon</t>
  </si>
  <si>
    <t>Eruption Pokemon</t>
  </si>
  <si>
    <t>Coal Pokemon</t>
  </si>
  <si>
    <t>Bounce Pokemon</t>
  </si>
  <si>
    <t>Manipulate Pokemon</t>
  </si>
  <si>
    <t>Spot Panda Pokemon</t>
  </si>
  <si>
    <t>Ant Pit Pokemon</t>
  </si>
  <si>
    <t>Vibration Pokemon</t>
  </si>
  <si>
    <t>Cactus Pokemon</t>
  </si>
  <si>
    <t>Scarecrow Pokemon</t>
  </si>
  <si>
    <t>Cotton Bird Pokemon</t>
  </si>
  <si>
    <t>Humming Pokemon</t>
  </si>
  <si>
    <t>Cat Ferret Pokemon</t>
  </si>
  <si>
    <t>Fang Snake Pokemon</t>
  </si>
  <si>
    <t>Meteorite Pokemon</t>
  </si>
  <si>
    <t>Whiskers Pokemon</t>
  </si>
  <si>
    <t>Ruffian Pokemon</t>
  </si>
  <si>
    <t>Rogue Pokemon</t>
  </si>
  <si>
    <t>Clay Doll Pokemon</t>
  </si>
  <si>
    <t>Sea Lily Pokemon</t>
  </si>
  <si>
    <t>Barnacle Pokemon</t>
  </si>
  <si>
    <t>Old Shrimp Pokemon</t>
  </si>
  <si>
    <t>Plate Pokemon</t>
  </si>
  <si>
    <t>Tender Pokemon</t>
  </si>
  <si>
    <t>Weather Pokemon</t>
  </si>
  <si>
    <t>Color Swap Pokemon</t>
  </si>
  <si>
    <t>Puppet Pokemon</t>
  </si>
  <si>
    <t>Marionette Pokemon</t>
  </si>
  <si>
    <t>Fruit Pokemon</t>
  </si>
  <si>
    <t>Bright Pokemon</t>
  </si>
  <si>
    <t>Deep Sea Pokemon</t>
  </si>
  <si>
    <t>South Sea Pokemon</t>
  </si>
  <si>
    <t>Longevity Pokemon</t>
  </si>
  <si>
    <t>Rendezvous Pokemon</t>
  </si>
  <si>
    <t>Rock Head Pokemon</t>
  </si>
  <si>
    <t>Endurance Pokemon</t>
  </si>
  <si>
    <t>Iron Ball Pokemon</t>
  </si>
  <si>
    <t>Iron Claw Pokemon</t>
  </si>
  <si>
    <t>Iron Leg Pokemon</t>
  </si>
  <si>
    <t>Eon Pokemon</t>
  </si>
  <si>
    <t>Sea Basin Pokemon</t>
  </si>
  <si>
    <t>Continent Pokemon</t>
  </si>
  <si>
    <t>Sky High Pokemon</t>
  </si>
  <si>
    <t>Wish Pokemon</t>
  </si>
  <si>
    <t>DNA Pokemon</t>
  </si>
  <si>
    <t>Nidoran</t>
  </si>
  <si>
    <t>Forest</t>
  </si>
  <si>
    <t>Cold</t>
  </si>
  <si>
    <t>Temperate</t>
  </si>
  <si>
    <t>Plains</t>
  </si>
  <si>
    <t>Warm</t>
  </si>
  <si>
    <t>Ocean</t>
  </si>
  <si>
    <t>biome_type</t>
  </si>
  <si>
    <t>biome_temperature</t>
  </si>
  <si>
    <t>Mountain</t>
  </si>
  <si>
    <t>type_1</t>
  </si>
  <si>
    <t>type_2</t>
  </si>
  <si>
    <t>pokedex_name</t>
  </si>
  <si>
    <t>atk</t>
  </si>
  <si>
    <t>def</t>
  </si>
  <si>
    <t>sp_atk</t>
  </si>
  <si>
    <t>sp_def</t>
  </si>
  <si>
    <t>spd</t>
  </si>
  <si>
    <t>Ruins</t>
  </si>
  <si>
    <t>description</t>
  </si>
  <si>
    <t>Shellos</t>
  </si>
  <si>
    <t>Gastrodon</t>
  </si>
  <si>
    <t>West Ocean Form</t>
  </si>
  <si>
    <t>East Ocean Form</t>
  </si>
  <si>
    <t>classification</t>
  </si>
  <si>
    <t>Tiny Leaf Pokémon</t>
  </si>
  <si>
    <t>Grove Pokémon</t>
  </si>
  <si>
    <t>Continent Pokémon</t>
  </si>
  <si>
    <t>Chimp Pokémon</t>
  </si>
  <si>
    <t>Playful Pokémon</t>
  </si>
  <si>
    <t>Flame Pokémon</t>
  </si>
  <si>
    <t>Penguin Pokémon</t>
  </si>
  <si>
    <t>Emperor Pokémon</t>
  </si>
  <si>
    <t>Starling Pokémon</t>
  </si>
  <si>
    <t>Predator Pokémon</t>
  </si>
  <si>
    <t>Plump Mouse Pokémon</t>
  </si>
  <si>
    <t>Beaver Pokémon</t>
  </si>
  <si>
    <t>Cricket Pokémon</t>
  </si>
  <si>
    <t>Flash Pokémon</t>
  </si>
  <si>
    <t>Spark Pokémon</t>
  </si>
  <si>
    <t>Gleam Eyes Pokémon</t>
  </si>
  <si>
    <t>Bud Pokémon</t>
  </si>
  <si>
    <t>Thorn Pokémon</t>
  </si>
  <si>
    <t>Bouquet Pokémon</t>
  </si>
  <si>
    <t>Head Butt Pokémon</t>
  </si>
  <si>
    <t>Shield Pokémon</t>
  </si>
  <si>
    <t>Bagworm Pokémon</t>
  </si>
  <si>
    <t>Moth Pokémon</t>
  </si>
  <si>
    <t>Tiny Bee Pokémon</t>
  </si>
  <si>
    <t>Beehive Pokémon</t>
  </si>
  <si>
    <t>EleSquirrel Pokémon</t>
  </si>
  <si>
    <t>Sea Weasel Pokémon</t>
  </si>
  <si>
    <t>Cherry Pokémon</t>
  </si>
  <si>
    <t>Blossom Pokémon</t>
  </si>
  <si>
    <t>Sea Slug Pokémon</t>
  </si>
  <si>
    <t>Long Tail Pokémon</t>
  </si>
  <si>
    <t>Balloon Pokémon</t>
  </si>
  <si>
    <t>Blimp Pokémon</t>
  </si>
  <si>
    <t>Rabbit Pokémon</t>
  </si>
  <si>
    <t>Screech Pokémon</t>
  </si>
  <si>
    <t>Magical Pokémon</t>
  </si>
  <si>
    <t>Darkness Pokémon</t>
  </si>
  <si>
    <t>Big Boss Pokémon</t>
  </si>
  <si>
    <t>Catty Pokémon</t>
  </si>
  <si>
    <t>Tiger Cat Pokémon</t>
  </si>
  <si>
    <t>Bell Pokémon</t>
  </si>
  <si>
    <t>Wind Chime Pokémon</t>
  </si>
  <si>
    <t>Skunk Pokémon</t>
  </si>
  <si>
    <t>Bronze Pokémon</t>
  </si>
  <si>
    <t>Bronze Bell Pokémon</t>
  </si>
  <si>
    <t>Bonsai Pokémon</t>
  </si>
  <si>
    <t>Imitation Pokémon</t>
  </si>
  <si>
    <t>Mime Pokémon</t>
  </si>
  <si>
    <t>Barrier Pokémon</t>
  </si>
  <si>
    <t>Playhouse Pokémon</t>
  </si>
  <si>
    <t>Egg Pokémon</t>
  </si>
  <si>
    <t>Happiness Pokémon</t>
  </si>
  <si>
    <t>Music Note Pokémon</t>
  </si>
  <si>
    <t>Forbidden Pokémon</t>
  </si>
  <si>
    <t>Land Shark Pokémon</t>
  </si>
  <si>
    <t>Cave Pokémon</t>
  </si>
  <si>
    <t>Mach Pokémon</t>
  </si>
  <si>
    <t>Big Eater Pokémon</t>
  </si>
  <si>
    <t>Sleeping Pokémon</t>
  </si>
  <si>
    <t>Emanation Pokémon</t>
  </si>
  <si>
    <t>Aura Pokémon</t>
  </si>
  <si>
    <t>Hippo Pokémon</t>
  </si>
  <si>
    <t>Heavyweight Pokémon</t>
  </si>
  <si>
    <t>Scorpion Pokémon</t>
  </si>
  <si>
    <t>Ogre Scorp Pokémon</t>
  </si>
  <si>
    <t>Toxic Mouth Pokémon</t>
  </si>
  <si>
    <t>Bug Catcher Pokémon</t>
  </si>
  <si>
    <t>Wing Fish Pokémon</t>
  </si>
  <si>
    <t>Neon Pokémon</t>
  </si>
  <si>
    <t>Kite Pokémon</t>
  </si>
  <si>
    <t>Frosted Tree Pokémon</t>
  </si>
  <si>
    <t>Sharp Claw Pokémon</t>
  </si>
  <si>
    <t>Magnet Pokémon</t>
  </si>
  <si>
    <t>Magnet Area Pokémon</t>
  </si>
  <si>
    <t>Licking Pokémon</t>
  </si>
  <si>
    <t>Spikes Pokémon</t>
  </si>
  <si>
    <t>Drill Pokémon</t>
  </si>
  <si>
    <t>Vine Pokémon</t>
  </si>
  <si>
    <t>Electric Pokémon</t>
  </si>
  <si>
    <t>Thunderbolt Pokémon</t>
  </si>
  <si>
    <t>Live Coal Pokémon</t>
  </si>
  <si>
    <t>Spitfire Pokémon</t>
  </si>
  <si>
    <t>Blast Pokémon</t>
  </si>
  <si>
    <t>Spike Ball Pokémon</t>
  </si>
  <si>
    <t>Jubilee Pokémon</t>
  </si>
  <si>
    <t>Clear Wing Pokémon</t>
  </si>
  <si>
    <t>Ogre Darner Pokémon</t>
  </si>
  <si>
    <t>Evolution Pokémon</t>
  </si>
  <si>
    <t>Bubble Jet Pokémon</t>
  </si>
  <si>
    <t>Lightning Pokémon</t>
  </si>
  <si>
    <t>Sun Pokémon</t>
  </si>
  <si>
    <t>Moonlight Pokémon</t>
  </si>
  <si>
    <t>Verdant Pokémon</t>
  </si>
  <si>
    <t>Fresh Snow Pokémon</t>
  </si>
  <si>
    <t>Flyscorpion Pokémon</t>
  </si>
  <si>
    <t>Fang Scorp Pokémon</t>
  </si>
  <si>
    <t>Pig Pokémon</t>
  </si>
  <si>
    <t>Swine Pokémon</t>
  </si>
  <si>
    <t>Twin Tusk Pokémon</t>
  </si>
  <si>
    <t>Feeling Pokémon</t>
  </si>
  <si>
    <t>Emotion Pokémon</t>
  </si>
  <si>
    <t>Embrace Pokémon</t>
  </si>
  <si>
    <t>Blade Pokémon</t>
  </si>
  <si>
    <t>Compass Pokémon</t>
  </si>
  <si>
    <t>Requiem Pokémon</t>
  </si>
  <si>
    <t>Beckon Pokémon</t>
  </si>
  <si>
    <t>Gripper Pokémon</t>
  </si>
  <si>
    <t>Snow Hat Pokémon</t>
  </si>
  <si>
    <t>Face Pokémon</t>
  </si>
  <si>
    <t>Snow Land Pokémon</t>
  </si>
  <si>
    <t>Dark Pokémon</t>
  </si>
  <si>
    <t>Disaster Pokémon</t>
  </si>
  <si>
    <t>Fish Pokémon</t>
  </si>
  <si>
    <t>Atrocious Pokémon</t>
  </si>
  <si>
    <t>Clap Pokémon</t>
  </si>
  <si>
    <t>Ball Roll Pokémon</t>
  </si>
  <si>
    <t>Ice Break Pokémon</t>
  </si>
  <si>
    <t>move_1</t>
  </si>
  <si>
    <t>move_2</t>
  </si>
  <si>
    <t>move_3</t>
  </si>
  <si>
    <t>evolve_cost</t>
  </si>
  <si>
    <t>West Ocean Shellos</t>
  </si>
  <si>
    <t>West Ocean Gastrodon</t>
  </si>
  <si>
    <t>East Ocean Shellos</t>
  </si>
  <si>
    <t>East Ocean Gastrodon</t>
  </si>
  <si>
    <t>internal_name</t>
  </si>
  <si>
    <t>evolve_into</t>
  </si>
  <si>
    <t>Iron Pokémon</t>
  </si>
  <si>
    <t>Iceberg Pokémon</t>
  </si>
  <si>
    <t>Rock Peak Pokémon</t>
  </si>
  <si>
    <t>Gratitude Pokémon</t>
  </si>
  <si>
    <t>Pitch-Black Pokémon</t>
  </si>
  <si>
    <t>Seafaring Pokémon</t>
  </si>
  <si>
    <t>Sea Drifter Pokémon</t>
  </si>
  <si>
    <t>Lunar Pokémon</t>
  </si>
  <si>
    <t>Renegade Pokémon</t>
  </si>
  <si>
    <t>Colossal Pokémon</t>
  </si>
  <si>
    <t>Lava Dome Pokémon</t>
  </si>
  <si>
    <t>Spatial Pokémon</t>
  </si>
  <si>
    <t>Temporal Pokémon</t>
  </si>
  <si>
    <t>is_legendary</t>
  </si>
  <si>
    <t>number_in_deck</t>
  </si>
  <si>
    <t>Porygon-Z</t>
  </si>
  <si>
    <t>Moving Forest</t>
  </si>
  <si>
    <t>Fiery Combat</t>
  </si>
  <si>
    <t xml:space="preserve">Ice Breaker </t>
  </si>
  <si>
    <t>Swarm Song</t>
  </si>
  <si>
    <t>Fairy Inhibitor</t>
  </si>
  <si>
    <t>Toxic Thorns</t>
  </si>
  <si>
    <t>Shield Wall</t>
  </si>
  <si>
    <t>Forest Cloaking</t>
  </si>
  <si>
    <t>Honey Thief</t>
  </si>
  <si>
    <t>Hive Queen</t>
  </si>
  <si>
    <t>Apricorn Powered</t>
  </si>
  <si>
    <t>Big Boss</t>
  </si>
  <si>
    <t>Full Bloom</t>
  </si>
  <si>
    <t>Final Chime</t>
  </si>
  <si>
    <t>Avenging Stench</t>
  </si>
  <si>
    <t>Water Aversion</t>
  </si>
  <si>
    <t>Mach Speed</t>
  </si>
  <si>
    <t>Snack Time</t>
  </si>
  <si>
    <t>Bug Catcher</t>
  </si>
  <si>
    <t>Sand Stream</t>
  </si>
  <si>
    <t>Snow Warning</t>
  </si>
  <si>
    <t>Naturally Crafty</t>
  </si>
  <si>
    <t>Naturally Reckless</t>
  </si>
  <si>
    <t>Rapid Regrowth</t>
  </si>
  <si>
    <t>Magma Overdrive</t>
  </si>
  <si>
    <t>Electrical Overload</t>
  </si>
  <si>
    <t>Serene Grace</t>
  </si>
  <si>
    <t xml:space="preserve">Hyper Cutter </t>
  </si>
  <si>
    <t>Ability Tracer</t>
  </si>
  <si>
    <t>Ability Nullifier</t>
  </si>
  <si>
    <t>Mini Noses</t>
  </si>
  <si>
    <t>Soul Grip</t>
  </si>
  <si>
    <t>Deep Freeze</t>
  </si>
  <si>
    <t>Barbed Grip</t>
  </si>
  <si>
    <t>Tinted Lens</t>
  </si>
  <si>
    <t>Victory Croak</t>
  </si>
  <si>
    <t>Tectonic Shift</t>
  </si>
  <si>
    <t>Disaster Reflex</t>
  </si>
  <si>
    <t>Tail Glow</t>
  </si>
  <si>
    <t>Eerie Howl</t>
  </si>
  <si>
    <t>No Guard</t>
  </si>
  <si>
    <t>Herd Leader</t>
  </si>
  <si>
    <t>ability_name</t>
  </si>
  <si>
    <t>ability_description</t>
  </si>
  <si>
    <t>Plasma Pokémon</t>
  </si>
  <si>
    <t>Wormadam/Mothim</t>
  </si>
  <si>
    <t>Vaporeon/Jolteon/Flareon/Espeon/Umbreon/Leafeon/Glaceon</t>
  </si>
  <si>
    <t>Gardevoir/Gallade</t>
  </si>
  <si>
    <t>Glalie/Froslass</t>
  </si>
  <si>
    <t>Eeveelution</t>
  </si>
  <si>
    <t>Resourceful Beaver</t>
  </si>
  <si>
    <t>Intimidating Rage</t>
  </si>
  <si>
    <t>Lunar Blessing</t>
  </si>
  <si>
    <t>Instant Barrier</t>
  </si>
  <si>
    <t>Dubious Efficiency</t>
  </si>
  <si>
    <t>Twin Tusks</t>
  </si>
  <si>
    <t>Renewal Protocol</t>
  </si>
  <si>
    <t>Combat Simulator</t>
  </si>
  <si>
    <t>Huge Power</t>
  </si>
  <si>
    <t>Tiny Alliance</t>
  </si>
  <si>
    <t>Magic Guard</t>
  </si>
  <si>
    <t>Big Horn</t>
  </si>
  <si>
    <t>Cross Poison</t>
  </si>
  <si>
    <t>Aquatic Melody</t>
  </si>
  <si>
    <t>Herd Protector</t>
  </si>
  <si>
    <t>Dawn Chorus</t>
  </si>
  <si>
    <t>Swimming Partner</t>
  </si>
  <si>
    <t>Double Hit</t>
  </si>
  <si>
    <t>Skunky</t>
  </si>
  <si>
    <t>female_grunt</t>
  </si>
  <si>
    <t>male_grunt</t>
  </si>
  <si>
    <t>trainer</t>
  </si>
  <si>
    <t>biome</t>
  </si>
  <si>
    <t>climate</t>
  </si>
  <si>
    <t>Chilling Acuity</t>
  </si>
  <si>
    <t>Energising Verity</t>
  </si>
  <si>
    <t>Blazing Valor</t>
  </si>
  <si>
    <t>Surge Surfer</t>
  </si>
  <si>
    <t>Gravity Manipulation</t>
  </si>
  <si>
    <t>Unstoppable Rampage</t>
  </si>
  <si>
    <t>Mutual Infatuation</t>
  </si>
  <si>
    <t>Hidden Potential</t>
  </si>
  <si>
    <t>jupiter</t>
  </si>
  <si>
    <t>mars</t>
  </si>
  <si>
    <t>saturn</t>
  </si>
  <si>
    <t>cyrus</t>
  </si>
  <si>
    <t>Judgment Eternal</t>
  </si>
  <si>
    <t>Apex Predator</t>
  </si>
  <si>
    <t>Temporal Roar</t>
  </si>
  <si>
    <t>Spacial Rend</t>
  </si>
  <si>
    <t>During action selection, your opponent must tell you whether they will attack or switch.</t>
  </si>
  <si>
    <t>Magnet Pull</t>
  </si>
  <si>
    <t>During combat resolution, may swap its attack token as long as the result of the combat remains the same.</t>
  </si>
  <si>
    <t>Add 2 bonus power if the opposing Pokémon has lower base power.</t>
  </si>
  <si>
    <t>Add 2 bonus power if the opposing Pokémon has higher base power.</t>
  </si>
  <si>
    <t>At the start of the turn, you may reset your aura power.</t>
  </si>
  <si>
    <t>At the start of the turn, you may consume an apricorn to add 2 bonus power.</t>
  </si>
  <si>
    <t>Bad Dreams</t>
  </si>
  <si>
    <t>Add 3 bonus power if sent in as the first Pokémon in this battle.</t>
  </si>
  <si>
    <t>High Pressure</t>
  </si>
  <si>
    <t>At the start of the turn, you may reset the aura power of you and your opponent.</t>
  </si>
  <si>
    <t>The ability of this Pokémon is the ability of the opposing Pokémon.</t>
  </si>
  <si>
    <t>The ability of the opposing Pokémon cannot be used.</t>
  </si>
  <si>
    <t>Eeveelution Boost</t>
  </si>
  <si>
    <t>Add 2 bonus power if there is a non-fainted Pokémon with the "Eeveelution Boost" ability in your party.</t>
  </si>
  <si>
    <t xml:space="preserve">During combat resolution, the opposing Pokémon must win by 3 or more power for this Pokémon to faint. </t>
  </si>
  <si>
    <t>Hunting Coordination</t>
  </si>
  <si>
    <t>When switched in, increase your aura power by one stage.</t>
  </si>
  <si>
    <t>Aura Storm</t>
  </si>
  <si>
    <t>When switched out, you may reset your aura power.</t>
  </si>
  <si>
    <t>When the opposing Pokémon switches out, increase your aura power by one stage.</t>
  </si>
  <si>
    <t>Defiant Feline</t>
  </si>
  <si>
    <t>Gleam Eyes</t>
  </si>
  <si>
    <t>Sheer Force</t>
  </si>
  <si>
    <t>This Pokémon prevents any changes to your aura power by your opponent.</t>
  </si>
  <si>
    <t>Switch out immediately when attacked with a Water-type move.</t>
  </si>
  <si>
    <t>This Pokémon ignores the Trap effect from opposing Crafty attacks.</t>
  </si>
  <si>
    <t>This Pokémon ignores the Brace effect from opposing Crafty attacks.</t>
  </si>
  <si>
    <t>Add 1 bonus power for each non-fainted Pokémon in your party with lower base power.</t>
  </si>
  <si>
    <t>Add 2 bonus power immediately when attacked with a Fire-type move.</t>
  </si>
  <si>
    <t>Add 2 bonus power immediately when attacked with a Ground-type move.</t>
  </si>
  <si>
    <t>Flare Boost</t>
  </si>
  <si>
    <t>At the start of the turn, you may immediately switch out.</t>
  </si>
  <si>
    <t>This Pokémon counters Ground-type moves from opposing attacks.</t>
  </si>
  <si>
    <t>This Pokémon counters Bug-type moves from opposing attacks.</t>
  </si>
  <si>
    <t>This Pokémon counters Fairy-type moves from opposing attacks.</t>
  </si>
  <si>
    <t>This Pokémon ignores the secondary effect from using Reckless attacks.</t>
  </si>
  <si>
    <t>Storm Drain</t>
  </si>
  <si>
    <t>Add 2 bonus power immediately when attacked with a Water-type move.</t>
  </si>
  <si>
    <t>The held item of the opposing Pokémon cannot be used.</t>
  </si>
  <si>
    <t>Item Poltergeist</t>
  </si>
  <si>
    <t>Distortion World</t>
  </si>
  <si>
    <t>When switched out, increase your aura power by one stage.</t>
  </si>
  <si>
    <t>Add 2 bonus power if there is a non-fainted Water-type Pokémon in your party.</t>
  </si>
  <si>
    <t>During combat resolution, this Pokémon wins ties.</t>
  </si>
  <si>
    <t xml:space="preserve">During combat resolution, the opposing Pokémon must win by 3 or less power for this Pokémon to faint. </t>
  </si>
  <si>
    <t>This Pokémon prevents opposing Steel-type Pokémon from switching.</t>
  </si>
  <si>
    <t>Neon Resonance</t>
  </si>
  <si>
    <t>Extra Reach</t>
  </si>
  <si>
    <t>May add 3 bonus power whilst attacking with an Electric-type move but cannot select an action next turn.</t>
  </si>
  <si>
    <t>May add 3 bonus power whilst attacking with a Fire-type move but cannot select an action next turn.</t>
  </si>
  <si>
    <t>May add 3 bonus power whilst attacking with a Dragon-type move but cannot select an action next turn.</t>
  </si>
  <si>
    <t>Add 2 bonus power whilst attacking with a Bug-type move.</t>
  </si>
  <si>
    <t>Add 1 bonus power whilst attacking with an Ice-type move. Gains the Ice typing.</t>
  </si>
  <si>
    <t>Add 1 bonus power whilst attacking with an Electric-type move. Gains the Electric typing.</t>
  </si>
  <si>
    <t>Add 1 bonus power whilst attacking with a Fire-type move. Gains the Fire typing.</t>
  </si>
  <si>
    <t>Add 2 bonus power whilst attacking with a Normal-type move.</t>
  </si>
  <si>
    <t>Add 2 bonus power whilst attacking with negative type effectiveness.</t>
  </si>
  <si>
    <t>Add 1 bonus power whilst attacking with positive type effectiveness.</t>
  </si>
  <si>
    <t>Add 2 bonus power whilst attacking with a Crafty attack.</t>
  </si>
  <si>
    <t>Add 1 bonus power whilst attacking with a Reckless attack.</t>
  </si>
  <si>
    <t>After defeating an opposing Pokémon, add 2 bonus power. Stacks with itself.</t>
  </si>
  <si>
    <t>After defeating an opposing Pokémon, add 3 bonus power. Stacks with itself.</t>
  </si>
  <si>
    <t>Evolves into any Pokémon with the "Eeveelution Boost" ability using 5 Journey Points and an apricorn.</t>
  </si>
  <si>
    <t>At the start of the turn, you may apply the Recover effect.</t>
  </si>
  <si>
    <t>At the start of the turn, you may choose to faint this Pokémon to revive another fainted Pokémon.</t>
  </si>
  <si>
    <t>At the start of the turn, you may convert your aura power into double bonus power. Lasts until end of the turn.</t>
  </si>
  <si>
    <t>Add 2 bonus power if your aura power is negative.</t>
  </si>
  <si>
    <t>After defeating an opposing Pokémon, add 1 bonus power. Stacks with itself.</t>
  </si>
  <si>
    <t>Swift Swimmer</t>
  </si>
  <si>
    <t>Soft-Boiled Gifts</t>
  </si>
  <si>
    <t>At the start of the turn, you may consume an apricorn to add 1 bonus power.</t>
  </si>
  <si>
    <t>Aggression Protocol</t>
  </si>
  <si>
    <t>This Pokémon treats Crafty and Balanced attacks as Reckless attacks.</t>
  </si>
  <si>
    <t>When attacking with a Fire-type move, your Balanced attacks are treated as Crafty attacks.</t>
  </si>
  <si>
    <t>When attacking with a Fairy-type move, your Balanced attacks are treated as Crafty attacks.</t>
  </si>
  <si>
    <t>When attacking with a Electric-type move, your Balanced attacks are treated as Crafty attacks.</t>
  </si>
  <si>
    <t>When attacking with a Poison-type move, your Balanced attacks are treated as Crafty attacks.</t>
  </si>
  <si>
    <t>When attacking with a Dragon-type move, your Balanced attacks are treated as Crafty attacks.</t>
  </si>
  <si>
    <t>When switched in, increase your aura power by one stage for each non-fainted Bug-type Pokémon in your party.</t>
  </si>
  <si>
    <t>When switched in, increase your aura power by one stage for each non-fainted Flying-type Pokémon in your party.</t>
  </si>
  <si>
    <t>When switched in, increase your aura power by one stage for each non-fainted Water-type Pokémon in your party.</t>
  </si>
  <si>
    <t>Add 2 bonus power if there is a non-fainted Bug-type Pokémon in your party.</t>
  </si>
  <si>
    <t>Add 2 bonus power if there is a non-fainted Dark-type Pokémon in your party.</t>
  </si>
  <si>
    <t>At the start of the turn, increase your aura power by one stage.</t>
  </si>
  <si>
    <t>At the start of the turn, decrease opposing aura power by one stage.</t>
  </si>
  <si>
    <t>When switched in, you may swap your aura power with opposing aura power.</t>
  </si>
  <si>
    <t>Add 1 bonus power if opposing aura power is negative.</t>
  </si>
  <si>
    <t>When attacked, decrease opposing aura power by one stage.</t>
  </si>
  <si>
    <t>When this Pokémon faints, decrease opposing aura power by two stages.</t>
  </si>
  <si>
    <t>When the opposing Pokémon switches out, decrease opposing aura power by one stage.</t>
  </si>
  <si>
    <t>When switched in, decrease opposing aura power by one stage.</t>
  </si>
  <si>
    <t>When switched in, steal opposing bonus power.</t>
  </si>
  <si>
    <t xml:space="preserve">When switched in, remove opposing bonus power. </t>
  </si>
  <si>
    <t>When attacked, your opponent must discard another attack token. Prioritises highest power first.</t>
  </si>
  <si>
    <t>Gracious Aroma</t>
  </si>
  <si>
    <t>Weakpoint Targeting</t>
  </si>
  <si>
    <t>Soul Collector</t>
  </si>
  <si>
    <t>Shadowy Infiltrator</t>
  </si>
  <si>
    <t>You and your opponent may use a second attack token as bonus power if attacking.</t>
  </si>
  <si>
    <t>You and your opponent may only attack with Crafty or Balanced attacks until neither can.</t>
  </si>
  <si>
    <t>You and your opponent may only attack with Reckless or Balanced attacks until neither can.</t>
  </si>
  <si>
    <t>type</t>
  </si>
  <si>
    <t>damage</t>
  </si>
  <si>
    <t>Fire Blast</t>
  </si>
  <si>
    <t>Hydro Pump</t>
  </si>
  <si>
    <t>Flamethrower</t>
  </si>
  <si>
    <t>Flip Turn</t>
  </si>
  <si>
    <t>Volt Switch</t>
  </si>
  <si>
    <t>U-Turn</t>
  </si>
  <si>
    <t>Scald</t>
  </si>
  <si>
    <t>_damage</t>
  </si>
  <si>
    <t>Earthquake</t>
  </si>
  <si>
    <t>Thunderbolt</t>
  </si>
  <si>
    <t>Thunder</t>
  </si>
  <si>
    <t>Fire Spin</t>
  </si>
  <si>
    <t>Giga Drain</t>
  </si>
  <si>
    <t>Energy Ball</t>
  </si>
  <si>
    <t>Blizzard</t>
  </si>
  <si>
    <t>Ice Beam</t>
  </si>
  <si>
    <t>Powder Snow</t>
  </si>
  <si>
    <t>Aura Sphere</t>
  </si>
  <si>
    <t>Close Combat</t>
  </si>
  <si>
    <t>Toxic</t>
  </si>
  <si>
    <t>Sludge Bomb</t>
  </si>
  <si>
    <t>Mud Shot</t>
  </si>
  <si>
    <t>Wing Attack</t>
  </si>
  <si>
    <t>Psychic</t>
  </si>
  <si>
    <t>Confusion</t>
  </si>
  <si>
    <t>Megahorn</t>
  </si>
  <si>
    <t>Leech Life</t>
  </si>
  <si>
    <t>Stone Edge</t>
  </si>
  <si>
    <t>Rock Wrecker</t>
  </si>
  <si>
    <t>Rock Blast</t>
  </si>
  <si>
    <t>Hex</t>
  </si>
  <si>
    <t>Disable</t>
  </si>
  <si>
    <t>Outrage</t>
  </si>
  <si>
    <t>Roar of Time</t>
  </si>
  <si>
    <t>Crunch</t>
  </si>
  <si>
    <t>Dark Void</t>
  </si>
  <si>
    <t>Iron Tail</t>
  </si>
  <si>
    <t>Flash Cannon</t>
  </si>
  <si>
    <t>Draining Kiss</t>
  </si>
  <si>
    <t>Play Rough</t>
  </si>
  <si>
    <t>move_name</t>
  </si>
  <si>
    <t>Tackle</t>
  </si>
  <si>
    <t>Take Down</t>
  </si>
  <si>
    <t>?</t>
  </si>
  <si>
    <t>Head Smash</t>
  </si>
  <si>
    <t>Bug Bite</t>
  </si>
  <si>
    <t>Air Slash</t>
  </si>
  <si>
    <t>Attack Order</t>
  </si>
  <si>
    <t>Super Fang</t>
  </si>
  <si>
    <t>Explosion</t>
  </si>
  <si>
    <t>Lunar Dance</t>
  </si>
  <si>
    <t>Heal Bell</t>
  </si>
  <si>
    <t>Mimic</t>
  </si>
  <si>
    <t>Grass Whistle</t>
  </si>
  <si>
    <t>Night Slash</t>
  </si>
  <si>
    <t>Shadow Force</t>
  </si>
  <si>
    <t>Soft-Boiled</t>
  </si>
  <si>
    <t>Chatter</t>
  </si>
  <si>
    <t>Sand Tomb</t>
  </si>
  <si>
    <t>Body Slam</t>
  </si>
  <si>
    <t>Bite</t>
  </si>
  <si>
    <t>Revenge</t>
  </si>
  <si>
    <t>Octazooka</t>
  </si>
  <si>
    <t>Wood Hammer</t>
  </si>
  <si>
    <t>Slash</t>
  </si>
  <si>
    <t>Tri Attack</t>
  </si>
  <si>
    <t>Rollout</t>
  </si>
  <si>
    <t>Ancient Power</t>
  </si>
  <si>
    <t>Moonblast</t>
  </si>
  <si>
    <t>Magma Storm</t>
  </si>
  <si>
    <t>Crush Grip</t>
  </si>
  <si>
    <t>Heart Swap</t>
  </si>
  <si>
    <t>Seed Flare</t>
  </si>
  <si>
    <t>Hidden Power</t>
  </si>
  <si>
    <t>Hypnosis</t>
  </si>
  <si>
    <t>count</t>
  </si>
  <si>
    <t>Teleport</t>
  </si>
  <si>
    <t>Dual Chop</t>
  </si>
  <si>
    <t>Metronome</t>
  </si>
  <si>
    <t>Water Pulse</t>
  </si>
  <si>
    <t>Silcoon/Cascoon</t>
  </si>
  <si>
    <t>Harden</t>
  </si>
  <si>
    <t>Perish Song</t>
  </si>
  <si>
    <t>move_4</t>
  </si>
  <si>
    <t>Judgement</t>
  </si>
  <si>
    <t>Poltergeist</t>
  </si>
  <si>
    <t>Confuse Ray</t>
  </si>
  <si>
    <t>The target may no longer switch out.</t>
  </si>
  <si>
    <t>Choose any type, the user and this attack become the chosen type.</t>
  </si>
  <si>
    <t>typeless</t>
  </si>
  <si>
    <t>Space</t>
  </si>
  <si>
    <t>Splash</t>
  </si>
  <si>
    <t>Team Galactic Grunt</t>
  </si>
  <si>
    <t>Commander Jupiter</t>
  </si>
  <si>
    <t>Commander Mars</t>
  </si>
  <si>
    <t>Commander Saturn</t>
  </si>
  <si>
    <t>health</t>
  </si>
  <si>
    <t>initiative</t>
  </si>
  <si>
    <t>total</t>
  </si>
  <si>
    <t>Weak</t>
  </si>
  <si>
    <t>Moderate</t>
  </si>
  <si>
    <t>Strong</t>
  </si>
  <si>
    <t>grunt</t>
  </si>
  <si>
    <t>commander</t>
  </si>
  <si>
    <t>boss</t>
  </si>
  <si>
    <t>trainer_rank</t>
  </si>
  <si>
    <t>Heavy Slam</t>
  </si>
  <si>
    <t>Choose any learnable type of the user as the type of this attack.</t>
  </si>
  <si>
    <t>If 2+ status symbols are rolled: Inflict the Paralysed status on the target.</t>
  </si>
  <si>
    <t>If 2+ status symbols are rolled: Inflict the Burned status on the target.</t>
  </si>
  <si>
    <t>If 1+ status symbols are rolled: Inflict the Confused status on the target.</t>
  </si>
  <si>
    <t>If 1+ status symbols are rolled: Inflict the Frozen status on the target.</t>
  </si>
  <si>
    <t>If 2+ status symbols are rolled: Inflict the Frozen status on the target.</t>
  </si>
  <si>
    <t>If no critical hits are rolled: Inflict the Poisoned status on the target.</t>
  </si>
  <si>
    <t>If 2+ status symbols are rolled: Inflict the Poisoned status on the target.</t>
  </si>
  <si>
    <t>If 2+ status symbols are rolled: Inflict the Confused status on the target.</t>
  </si>
  <si>
    <t>If no critical hits are rolled: Inflict the Confused status on the target.</t>
  </si>
  <si>
    <t>If 2+ critical hits are rolled: Inflict the Confused status on the user.</t>
  </si>
  <si>
    <t>Shadow Ball</t>
  </si>
  <si>
    <t>Repeat this move if you do not roll a status symbol. Limit 5 times. Type effectiveness applies at the end.</t>
  </si>
  <si>
    <t>Repeat this move if you do not roll a status symbol. Limit 2 times. Type effectiveness applies at the end.</t>
  </si>
  <si>
    <t>weak</t>
  </si>
  <si>
    <t>moderate</t>
  </si>
  <si>
    <t>strong</t>
  </si>
  <si>
    <t>High Jump Kick</t>
  </si>
  <si>
    <t>Triple Kick</t>
  </si>
  <si>
    <t>Repeat this move if you do not roll a status symbol. Limit 3 times. Type effectiveness applies at the end.</t>
  </si>
  <si>
    <t>Hitmonlee/Hitmonchan/Hitmontop</t>
  </si>
  <si>
    <t>Thrash</t>
  </si>
  <si>
    <t>Thunder Shock</t>
  </si>
  <si>
    <t>If 1+ status symbols are rolled: Inflict the Paralysed status on the target.</t>
  </si>
  <si>
    <t>Shocking Verity</t>
  </si>
  <si>
    <t>For each status symbol rolled: Inflict the Paralysed status on any Pokémon from the target party.</t>
  </si>
  <si>
    <t>For each status symbol rolled: Inflict the Frozen status on any Pokémon from the target party.</t>
  </si>
  <si>
    <t>For each status symbol rolled: Inflict the Burned status on any Pokémon from the target party.</t>
  </si>
  <si>
    <t>No additional effect.</t>
  </si>
  <si>
    <t>Blast Burn</t>
  </si>
  <si>
    <t>Hydro Cannon</t>
  </si>
  <si>
    <t>Frenzy Plant</t>
  </si>
  <si>
    <t>Sheer Cold</t>
  </si>
  <si>
    <t>Sky Attack</t>
  </si>
  <si>
    <t>Zap Cannon</t>
  </si>
  <si>
    <t>Fleur Cannon</t>
  </si>
  <si>
    <t>is_starter</t>
  </si>
  <si>
    <t>min_total</t>
  </si>
  <si>
    <t>max_total</t>
  </si>
  <si>
    <t>If 1+ status symbols are rolled: This move fails. Otherwise, the target faints.</t>
  </si>
  <si>
    <t>If 3+ status symbols are rolled: This move fails. Otherwise, the user faints.</t>
  </si>
  <si>
    <t>Attack strength is decreased by 3 if the target has lower initiative than the user.</t>
  </si>
  <si>
    <t>Attack strength is decreased by 2 if the target has higher base health than the user.</t>
  </si>
  <si>
    <t>charon</t>
  </si>
  <si>
    <t>party_order</t>
  </si>
  <si>
    <t>Critical hits deal +1 damage.</t>
  </si>
  <si>
    <t>Status symbols deal +1 damage.</t>
  </si>
  <si>
    <t>Inflict the Paralysed status on the target. Status symbols deal -1 damage.</t>
  </si>
  <si>
    <t>Attack strength is increased by 2 if the target has higher current health than the user.</t>
  </si>
  <si>
    <t>Attack strength is decreased by 1 if the target does not have a held item.</t>
  </si>
  <si>
    <t>The user skips their next turn.</t>
  </si>
  <si>
    <t>If 2+ status symbols are rolled: The target skips their next turn.</t>
  </si>
  <si>
    <t>Skip this turn and attack next turn. Critical hits deal +1 damage.</t>
  </si>
  <si>
    <t>Skip this turn and attack next turn. The user cannot be a target until its next turn.</t>
  </si>
  <si>
    <t>Add a critical hit to the next attack of the target.</t>
  </si>
  <si>
    <t>Add a regular hit to the next attack of the user.</t>
  </si>
  <si>
    <t>Add 2 critical hits to the next attack of the user and the target.</t>
  </si>
  <si>
    <t>Attack strength increases by 2 when used in succession. Limit 5 attack strength.</t>
  </si>
  <si>
    <t>For each status symbol rolled: Heal 3 damage from any Pokémon in your party. The user then faints.</t>
  </si>
  <si>
    <t>Cyrus</t>
  </si>
  <si>
    <t>If no critical hits are rolled: The target may only use their signature move on their next attack.</t>
  </si>
  <si>
    <t>Attack strength is increased by 1 for each other non-fainted Bug-type Pokémon in your party.</t>
  </si>
  <si>
    <t>If no status symbols are rolled: Inflict the Sleeping status on the target.</t>
  </si>
  <si>
    <t>Attack strength is increased by 1 for each fainted Pokémon in your party.</t>
  </si>
  <si>
    <t>If 3+ status symbols are rolled: This move fails and the user takes 3 damage.</t>
  </si>
  <si>
    <t>Commander Charon</t>
  </si>
  <si>
    <t>Critical hits deal -1 damage on the next attack of the target.</t>
  </si>
  <si>
    <t>Attack strength is increased by 3 if the target has a status effect.</t>
  </si>
  <si>
    <t>For each status symbol rolled: The user heals 1 damage.</t>
  </si>
  <si>
    <t>If 2+ status symbols are rolled: Roll a status dice and inflict the result on the target.</t>
  </si>
  <si>
    <t>Regular hits deal -1 damage on the next attack of the target.</t>
  </si>
  <si>
    <t>For each status symbol rolled: Heal a status effect from any Pokémon in your party.</t>
  </si>
  <si>
    <t xml:space="preserve">For each critical hit rolled: The user takes 1 damage. </t>
  </si>
  <si>
    <t>Consume an Apricorn from the bag of target. The target decides which one.</t>
  </si>
  <si>
    <t>If 1+ status symbols are rolled: Once per battle, gain 3 Journey Points.</t>
  </si>
  <si>
    <t>If no status symbols are rolled: May switch Pokémon. Otherwise, forced to switch Pokémon.</t>
  </si>
  <si>
    <t>If no status symbols are rolled: Forced to switch Pokémon.</t>
  </si>
  <si>
    <t>Status symbols deal -1 damage on the next attack of the target.</t>
  </si>
  <si>
    <t>Surf</t>
  </si>
  <si>
    <t>Force Palm</t>
  </si>
  <si>
    <t>variance</t>
  </si>
  <si>
    <t>Silver Wind</t>
  </si>
  <si>
    <t>If 1+ status symbols are rolled: Add a status symbol and critical hit to the next attack of the user.</t>
  </si>
  <si>
    <t>Acrobatics</t>
  </si>
  <si>
    <t>Attack strength is increased by 2 if the user does not have a held item.</t>
  </si>
  <si>
    <t>Double-Edge</t>
  </si>
  <si>
    <t xml:space="preserve">For each critical hit rolled: The user takes 2 damage. </t>
  </si>
  <si>
    <t>For each status symbol rolled: The user heals 2 damage.</t>
  </si>
  <si>
    <t>For each status symbol rolled: The user heals 3 damage.</t>
  </si>
  <si>
    <t>Absorb</t>
  </si>
  <si>
    <t>Mystical Fire</t>
  </si>
  <si>
    <t>If 1+ status symbols are rolled: Inflict the Burned status on the target.</t>
  </si>
  <si>
    <t>Headbutt</t>
  </si>
  <si>
    <t>If 1+ status symbols are rolled: The target skips their next turn.</t>
  </si>
  <si>
    <t>Bulldoze</t>
  </si>
  <si>
    <t>Twister</t>
  </si>
  <si>
    <t>Dragon Rush</t>
  </si>
  <si>
    <t>Copy the attack strength and effect of a move from a Pokémon in your party until switched out.</t>
  </si>
  <si>
    <t>Copy the attack strength and effect of a move from the target until switched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</si>
</sst>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4C864"/>
        <bgColor indexed="64"/>
      </patternFill>
    </fill>
    <fill>
      <patternFill patternType="solid">
        <fgColor rgb="FF6496FA"/>
        <bgColor indexed="64"/>
      </patternFill>
    </fill>
    <fill>
      <patternFill patternType="solid">
        <fgColor rgb="FFFAFA64"/>
        <bgColor indexed="64"/>
      </patternFill>
    </fill>
    <fill>
      <patternFill patternType="solid">
        <fgColor rgb="FF64FAFA"/>
        <bgColor indexed="64"/>
      </patternFill>
    </fill>
    <fill>
      <patternFill patternType="solid">
        <fgColor rgb="FFFA6464"/>
        <bgColor indexed="64"/>
      </patternFill>
    </fill>
    <fill>
      <patternFill patternType="solid">
        <fgColor rgb="FFC864FA"/>
        <bgColor indexed="64"/>
      </patternFill>
    </fill>
    <fill>
      <patternFill patternType="solid">
        <fgColor rgb="FFC86432"/>
        <bgColor indexed="64"/>
      </patternFill>
    </fill>
    <fill>
      <patternFill patternType="solid">
        <fgColor rgb="FFFA9632"/>
        <bgColor indexed="64"/>
      </patternFill>
    </fill>
    <fill>
      <patternFill patternType="solid">
        <fgColor rgb="FFC8C8FA"/>
        <bgColor indexed="64"/>
      </patternFill>
    </fill>
    <fill>
      <patternFill patternType="solid">
        <fgColor rgb="FFFA9696"/>
        <bgColor indexed="64"/>
      </patternFill>
    </fill>
    <fill>
      <patternFill patternType="solid">
        <fgColor rgb="FF96C832"/>
        <bgColor indexed="64"/>
      </patternFill>
    </fill>
    <fill>
      <patternFill patternType="solid">
        <fgColor rgb="FF969664"/>
        <bgColor indexed="64"/>
      </patternFill>
    </fill>
    <fill>
      <patternFill patternType="solid">
        <fgColor rgb="FF9664C8"/>
        <bgColor indexed="64"/>
      </patternFill>
    </fill>
    <fill>
      <patternFill patternType="solid">
        <fgColor rgb="FF6464C8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9696C8"/>
        <bgColor indexed="64"/>
      </patternFill>
    </fill>
    <fill>
      <patternFill patternType="solid">
        <fgColor rgb="FFFA96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49" fontId="0" fillId="0" borderId="0" xfId="0" applyNumberFormat="1"/>
    <xf numFmtId="0" fontId="0" fillId="0" borderId="0" xfId="0" applyFont="1"/>
    <xf numFmtId="0" fontId="0" fillId="0" borderId="0" xfId="0" applyFont="1" applyFill="1"/>
    <xf numFmtId="0" fontId="0" fillId="0" borderId="0" xfId="0" applyNumberFormat="1" applyFont="1" applyFill="1"/>
    <xf numFmtId="49" fontId="0" fillId="0" borderId="0" xfId="0" applyNumberFormat="1" applyFont="1" applyFill="1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1" fontId="0" fillId="0" borderId="0" xfId="0" applyNumberFormat="1"/>
    <xf numFmtId="1" fontId="19" fillId="0" borderId="0" xfId="0" applyNumberFormat="1" applyFont="1"/>
    <xf numFmtId="0" fontId="0" fillId="52" borderId="0" xfId="0" applyNumberFormat="1" applyFill="1"/>
    <xf numFmtId="0" fontId="0" fillId="52" borderId="0" xfId="0" applyFill="1"/>
    <xf numFmtId="0" fontId="0" fillId="5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C7CE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C8C8C8"/>
      <color rgb="FFFA9632"/>
      <color rgb="FFFA96C8"/>
      <color rgb="FF9696C8"/>
      <color rgb="FF646464"/>
      <color rgb="FF6464C8"/>
      <color rgb="FF3232C8"/>
      <color rgb="FF323296"/>
      <color rgb="FF9664C8"/>
      <color rgb="FF9696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1"/>
  <sheetViews>
    <sheetView topLeftCell="G1" zoomScaleNormal="100" workbookViewId="0">
      <selection activeCell="W8" sqref="W8"/>
    </sheetView>
  </sheetViews>
  <sheetFormatPr defaultRowHeight="15" x14ac:dyDescent="0.25"/>
  <cols>
    <col min="1" max="1" width="16.85546875" style="1" bestFit="1" customWidth="1"/>
    <col min="2" max="2" width="14.85546875" style="1" bestFit="1" customWidth="1"/>
    <col min="3" max="3" width="7.85546875" style="3" bestFit="1" customWidth="1"/>
    <col min="4" max="4" width="7.85546875" style="3" customWidth="1"/>
    <col min="5" max="7" width="4" style="1" bestFit="1" customWidth="1"/>
    <col min="8" max="8" width="6.7109375" style="1" bestFit="1" customWidth="1"/>
    <col min="9" max="9" width="7" style="1" customWidth="1"/>
    <col min="10" max="10" width="4.140625" style="1" bestFit="1" customWidth="1"/>
    <col min="11" max="11" width="22.42578125" style="1" bestFit="1" customWidth="1"/>
    <col min="12" max="12" width="14.140625" style="1" bestFit="1" customWidth="1"/>
    <col min="13" max="13" width="15" style="1" customWidth="1"/>
    <col min="14" max="14" width="9" style="28" bestFit="1" customWidth="1"/>
    <col min="15" max="15" width="6.7109375" style="28" bestFit="1" customWidth="1"/>
    <col min="16" max="16" width="5.28515625" style="1" bestFit="1" customWidth="1"/>
    <col min="17" max="19" width="8" style="1" bestFit="1" customWidth="1"/>
    <col min="20" max="20" width="8" style="1" customWidth="1"/>
    <col min="21" max="21" width="21.85546875" style="1" customWidth="1"/>
    <col min="22" max="22" width="11.5703125" bestFit="1" customWidth="1"/>
    <col min="23" max="23" width="21.5703125" bestFit="1" customWidth="1"/>
    <col min="24" max="24" width="26.28515625" style="1" bestFit="1" customWidth="1"/>
    <col min="25" max="25" width="20.28515625" bestFit="1" customWidth="1"/>
    <col min="26" max="26" width="13.140625" bestFit="1" customWidth="1"/>
    <col min="27" max="27" width="11.5703125" bestFit="1" customWidth="1"/>
    <col min="28" max="28" width="12.28515625" bestFit="1" customWidth="1"/>
    <col min="29" max="29" width="12.28515625" customWidth="1"/>
    <col min="30" max="30" width="12.28515625" style="9" customWidth="1"/>
    <col min="31" max="31" width="16" bestFit="1" customWidth="1"/>
  </cols>
  <sheetData>
    <row r="1" spans="1:31" x14ac:dyDescent="0.25">
      <c r="A1" s="1" t="s">
        <v>5</v>
      </c>
      <c r="B1" s="1" t="s">
        <v>756</v>
      </c>
      <c r="C1" s="3" t="s">
        <v>754</v>
      </c>
      <c r="D1" s="3" t="s">
        <v>755</v>
      </c>
      <c r="E1" s="1" t="s">
        <v>3</v>
      </c>
      <c r="F1" s="1" t="s">
        <v>757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768</v>
      </c>
      <c r="L1" s="1" t="s">
        <v>984</v>
      </c>
      <c r="M1" s="1" t="s">
        <v>985</v>
      </c>
      <c r="N1" s="28" t="s">
        <v>1203</v>
      </c>
      <c r="O1" s="28" t="s">
        <v>1202</v>
      </c>
      <c r="P1" s="1" t="s">
        <v>1204</v>
      </c>
      <c r="Q1" s="1" t="s">
        <v>886</v>
      </c>
      <c r="R1" s="1" t="s">
        <v>887</v>
      </c>
      <c r="S1" s="1" t="s">
        <v>888</v>
      </c>
      <c r="T1" s="1" t="s">
        <v>1189</v>
      </c>
      <c r="U1" s="1" t="s">
        <v>895</v>
      </c>
      <c r="V1" s="1" t="s">
        <v>889</v>
      </c>
      <c r="W1" s="1" t="s">
        <v>894</v>
      </c>
      <c r="X1" s="1" t="s">
        <v>763</v>
      </c>
      <c r="Y1" t="s">
        <v>1146</v>
      </c>
      <c r="Z1" t="s">
        <v>983</v>
      </c>
      <c r="AA1" t="s">
        <v>1211</v>
      </c>
      <c r="AB1" s="1" t="s">
        <v>909</v>
      </c>
      <c r="AC1" s="1" t="s">
        <v>1249</v>
      </c>
      <c r="AD1" s="2" t="s">
        <v>1257</v>
      </c>
      <c r="AE1" s="1" t="s">
        <v>910</v>
      </c>
    </row>
    <row r="2" spans="1:31" x14ac:dyDescent="0.25">
      <c r="A2" s="1">
        <v>387</v>
      </c>
      <c r="B2" s="1" t="s">
        <v>410</v>
      </c>
      <c r="C2" s="3" t="s">
        <v>12</v>
      </c>
      <c r="E2" s="1">
        <v>55</v>
      </c>
      <c r="F2" s="1">
        <v>68</v>
      </c>
      <c r="G2" s="1">
        <v>64</v>
      </c>
      <c r="H2" s="1">
        <v>45</v>
      </c>
      <c r="I2" s="1">
        <v>55</v>
      </c>
      <c r="J2" s="1">
        <v>31</v>
      </c>
      <c r="K2" s="1" t="s">
        <v>769</v>
      </c>
      <c r="L2" s="1" t="s">
        <v>745</v>
      </c>
      <c r="M2" s="1" t="s">
        <v>747</v>
      </c>
      <c r="N2" s="29">
        <v>4</v>
      </c>
      <c r="O2" s="28">
        <f t="shared" ref="O2:O10" si="0">ROUND((0.4*E2 + 0.3*G2 + 0.3*I2) / 10, 0)</f>
        <v>6</v>
      </c>
      <c r="P2" s="1">
        <f>SUM(N2,O2)</f>
        <v>10</v>
      </c>
      <c r="Q2" s="1" t="str">
        <f t="shared" ref="Q2:Q65" si="1">C2</f>
        <v>grass</v>
      </c>
      <c r="R2" s="1" t="s">
        <v>47</v>
      </c>
      <c r="S2" s="1" t="s">
        <v>37</v>
      </c>
      <c r="T2" s="1" t="s">
        <v>33</v>
      </c>
      <c r="U2" s="1" t="str">
        <f>B3</f>
        <v>Grotle</v>
      </c>
      <c r="V2">
        <f>IF(ISBLANK(U2), "", ROUND(( (P3-6)*(P3-7) - (P2-6)*(P2-7) )/15, 0) + 1)</f>
        <v>4</v>
      </c>
      <c r="W2" t="str">
        <f t="shared" ref="W2:W37" si="2">B2</f>
        <v>Turtwig</v>
      </c>
      <c r="Y2" t="s">
        <v>1302</v>
      </c>
      <c r="AB2">
        <v>0</v>
      </c>
      <c r="AC2" s="8">
        <v>1</v>
      </c>
      <c r="AE2">
        <v>1</v>
      </c>
    </row>
    <row r="3" spans="1:31" x14ac:dyDescent="0.25">
      <c r="A3" s="1">
        <v>388</v>
      </c>
      <c r="B3" s="1" t="s">
        <v>411</v>
      </c>
      <c r="C3" s="3" t="s">
        <v>12</v>
      </c>
      <c r="E3" s="1">
        <v>75</v>
      </c>
      <c r="F3" s="1">
        <v>89</v>
      </c>
      <c r="G3" s="1">
        <v>85</v>
      </c>
      <c r="H3" s="1">
        <v>55</v>
      </c>
      <c r="I3" s="1">
        <v>65</v>
      </c>
      <c r="J3" s="1">
        <v>36</v>
      </c>
      <c r="K3" s="1" t="s">
        <v>770</v>
      </c>
      <c r="L3" s="1" t="s">
        <v>745</v>
      </c>
      <c r="M3" s="1" t="s">
        <v>747</v>
      </c>
      <c r="N3" s="28">
        <f t="shared" ref="N3:N11" si="3">ROUND((0.4*J3 + 0.5*MAX(F3,H3) + 0.1*MIN(F3,H3)) / 10, 0)</f>
        <v>6</v>
      </c>
      <c r="O3" s="28">
        <f t="shared" si="0"/>
        <v>8</v>
      </c>
      <c r="P3" s="1">
        <f t="shared" ref="P3:P66" si="4">SUM(N3,O3)</f>
        <v>14</v>
      </c>
      <c r="Q3" s="1" t="str">
        <f t="shared" si="1"/>
        <v>grass</v>
      </c>
      <c r="R3" s="1" t="s">
        <v>47</v>
      </c>
      <c r="S3" s="1" t="s">
        <v>37</v>
      </c>
      <c r="T3" s="1" t="s">
        <v>33</v>
      </c>
      <c r="U3" s="1" t="str">
        <f>B4</f>
        <v>Torterra</v>
      </c>
      <c r="V3">
        <f t="shared" ref="V3:V66" si="5">IF(ISBLANK(U3), "", ROUND(( (P4-6)*(P4-7) - (P3-6)*(P3-7) )/15, 0) + 1)</f>
        <v>6</v>
      </c>
      <c r="W3" t="str">
        <f t="shared" si="2"/>
        <v>Grotle</v>
      </c>
      <c r="Y3" t="s">
        <v>1166</v>
      </c>
      <c r="AB3">
        <v>0</v>
      </c>
      <c r="AC3">
        <v>0</v>
      </c>
      <c r="AE3">
        <v>2</v>
      </c>
    </row>
    <row r="4" spans="1:31" x14ac:dyDescent="0.25">
      <c r="A4" s="1">
        <v>389</v>
      </c>
      <c r="B4" s="1" t="s">
        <v>412</v>
      </c>
      <c r="C4" s="3" t="s">
        <v>12</v>
      </c>
      <c r="D4" s="3" t="s">
        <v>47</v>
      </c>
      <c r="E4" s="1">
        <v>95</v>
      </c>
      <c r="F4" s="1">
        <v>109</v>
      </c>
      <c r="G4" s="1">
        <v>105</v>
      </c>
      <c r="H4" s="1">
        <v>75</v>
      </c>
      <c r="I4" s="1">
        <v>85</v>
      </c>
      <c r="J4" s="1">
        <v>56</v>
      </c>
      <c r="K4" s="1" t="s">
        <v>771</v>
      </c>
      <c r="L4" s="1" t="s">
        <v>745</v>
      </c>
      <c r="M4" s="1" t="s">
        <v>747</v>
      </c>
      <c r="N4" s="28">
        <f t="shared" si="3"/>
        <v>8</v>
      </c>
      <c r="O4" s="28">
        <f t="shared" si="0"/>
        <v>10</v>
      </c>
      <c r="P4" s="1">
        <f t="shared" si="4"/>
        <v>18</v>
      </c>
      <c r="Q4" s="1" t="str">
        <f t="shared" si="1"/>
        <v>grass</v>
      </c>
      <c r="R4" s="1" t="str">
        <f>IF(D4 = 0, "", D4)</f>
        <v>ground</v>
      </c>
      <c r="S4" s="1" t="s">
        <v>37</v>
      </c>
      <c r="T4" s="1" t="s">
        <v>33</v>
      </c>
      <c r="V4" t="str">
        <f t="shared" si="5"/>
        <v/>
      </c>
      <c r="W4" t="str">
        <f t="shared" si="2"/>
        <v>Torterra</v>
      </c>
      <c r="Y4" t="s">
        <v>1114</v>
      </c>
      <c r="AB4">
        <v>0</v>
      </c>
      <c r="AC4">
        <v>0</v>
      </c>
      <c r="AE4">
        <v>3</v>
      </c>
    </row>
    <row r="5" spans="1:31" x14ac:dyDescent="0.25">
      <c r="A5" s="1">
        <v>390</v>
      </c>
      <c r="B5" s="1" t="s">
        <v>413</v>
      </c>
      <c r="C5" s="3" t="s">
        <v>17</v>
      </c>
      <c r="E5" s="1">
        <v>44</v>
      </c>
      <c r="F5" s="1">
        <v>58</v>
      </c>
      <c r="G5" s="1">
        <v>44</v>
      </c>
      <c r="H5" s="1">
        <v>58</v>
      </c>
      <c r="I5" s="1">
        <v>44</v>
      </c>
      <c r="J5" s="1">
        <v>61</v>
      </c>
      <c r="K5" s="1" t="s">
        <v>772</v>
      </c>
      <c r="L5" s="1" t="s">
        <v>745</v>
      </c>
      <c r="M5" s="1" t="s">
        <v>749</v>
      </c>
      <c r="N5" s="28">
        <f t="shared" si="3"/>
        <v>6</v>
      </c>
      <c r="O5" s="28">
        <f t="shared" si="0"/>
        <v>4</v>
      </c>
      <c r="P5" s="1">
        <f t="shared" si="4"/>
        <v>10</v>
      </c>
      <c r="Q5" s="1" t="str">
        <f t="shared" si="1"/>
        <v>fire</v>
      </c>
      <c r="R5" s="1" t="s">
        <v>77</v>
      </c>
      <c r="S5" s="1" t="s">
        <v>97</v>
      </c>
      <c r="T5" s="1" t="s">
        <v>20</v>
      </c>
      <c r="U5" s="1" t="str">
        <f>B6</f>
        <v>Monferno</v>
      </c>
      <c r="V5">
        <f t="shared" si="5"/>
        <v>4</v>
      </c>
      <c r="W5" t="str">
        <f t="shared" si="2"/>
        <v>Chimchar</v>
      </c>
      <c r="Y5" t="s">
        <v>1117</v>
      </c>
      <c r="AB5">
        <v>0</v>
      </c>
      <c r="AC5" s="8">
        <v>1</v>
      </c>
      <c r="AE5">
        <v>1</v>
      </c>
    </row>
    <row r="6" spans="1:31" x14ac:dyDescent="0.25">
      <c r="A6" s="1">
        <v>391</v>
      </c>
      <c r="B6" s="1" t="s">
        <v>414</v>
      </c>
      <c r="C6" s="3" t="s">
        <v>17</v>
      </c>
      <c r="D6" s="3" t="s">
        <v>77</v>
      </c>
      <c r="E6" s="1">
        <v>64</v>
      </c>
      <c r="F6" s="1">
        <v>78</v>
      </c>
      <c r="G6" s="1">
        <v>52</v>
      </c>
      <c r="H6" s="1">
        <v>78</v>
      </c>
      <c r="I6" s="1">
        <v>52</v>
      </c>
      <c r="J6" s="1">
        <v>81</v>
      </c>
      <c r="K6" s="1" t="s">
        <v>773</v>
      </c>
      <c r="L6" s="1" t="s">
        <v>745</v>
      </c>
      <c r="M6" s="1" t="s">
        <v>749</v>
      </c>
      <c r="N6" s="28">
        <f t="shared" si="3"/>
        <v>8</v>
      </c>
      <c r="O6" s="28">
        <f t="shared" si="0"/>
        <v>6</v>
      </c>
      <c r="P6" s="1">
        <f t="shared" si="4"/>
        <v>14</v>
      </c>
      <c r="Q6" s="1" t="str">
        <f t="shared" si="1"/>
        <v>fire</v>
      </c>
      <c r="R6" s="1" t="str">
        <f>IF(D6 = 0, "", D6)</f>
        <v>fighting</v>
      </c>
      <c r="S6" s="1" t="s">
        <v>97</v>
      </c>
      <c r="T6" s="1" t="s">
        <v>20</v>
      </c>
      <c r="U6" s="1" t="str">
        <f>B7</f>
        <v>Infernape</v>
      </c>
      <c r="V6">
        <f t="shared" si="5"/>
        <v>6</v>
      </c>
      <c r="W6" t="str">
        <f t="shared" si="2"/>
        <v>Monferno</v>
      </c>
      <c r="Y6" t="s">
        <v>1108</v>
      </c>
      <c r="AB6">
        <v>0</v>
      </c>
      <c r="AC6">
        <v>0</v>
      </c>
      <c r="AE6">
        <v>2</v>
      </c>
    </row>
    <row r="7" spans="1:31" x14ac:dyDescent="0.25">
      <c r="A7" s="1">
        <v>392</v>
      </c>
      <c r="B7" s="1" t="s">
        <v>415</v>
      </c>
      <c r="C7" s="3" t="s">
        <v>17</v>
      </c>
      <c r="D7" s="3" t="s">
        <v>77</v>
      </c>
      <c r="E7" s="1">
        <v>76</v>
      </c>
      <c r="F7" s="1">
        <v>104</v>
      </c>
      <c r="G7" s="1">
        <v>71</v>
      </c>
      <c r="H7" s="1">
        <v>104</v>
      </c>
      <c r="I7" s="1">
        <v>71</v>
      </c>
      <c r="J7" s="1">
        <v>108</v>
      </c>
      <c r="K7" s="1" t="s">
        <v>774</v>
      </c>
      <c r="L7" s="1" t="s">
        <v>745</v>
      </c>
      <c r="M7" s="1" t="s">
        <v>749</v>
      </c>
      <c r="N7" s="28">
        <f t="shared" si="3"/>
        <v>11</v>
      </c>
      <c r="O7" s="28">
        <f t="shared" si="0"/>
        <v>7</v>
      </c>
      <c r="P7" s="1">
        <f t="shared" si="4"/>
        <v>18</v>
      </c>
      <c r="Q7" s="1" t="str">
        <f t="shared" si="1"/>
        <v>fire</v>
      </c>
      <c r="R7" s="1" t="str">
        <f>IF(D7 = 0, "", D7)</f>
        <v>fighting</v>
      </c>
      <c r="S7" s="1" t="s">
        <v>97</v>
      </c>
      <c r="T7" s="1" t="s">
        <v>20</v>
      </c>
      <c r="V7" t="str">
        <f t="shared" si="5"/>
        <v/>
      </c>
      <c r="W7" t="str">
        <f t="shared" si="2"/>
        <v>Infernape</v>
      </c>
      <c r="Y7" t="s">
        <v>1124</v>
      </c>
      <c r="AB7">
        <v>0</v>
      </c>
      <c r="AC7">
        <v>0</v>
      </c>
      <c r="AE7">
        <v>3</v>
      </c>
    </row>
    <row r="8" spans="1:31" x14ac:dyDescent="0.25">
      <c r="A8" s="1">
        <v>393</v>
      </c>
      <c r="B8" s="1" t="s">
        <v>416</v>
      </c>
      <c r="C8" s="3" t="s">
        <v>22</v>
      </c>
      <c r="E8" s="1">
        <v>53</v>
      </c>
      <c r="F8" s="1">
        <v>51</v>
      </c>
      <c r="G8" s="1">
        <v>53</v>
      </c>
      <c r="H8" s="1">
        <v>61</v>
      </c>
      <c r="I8" s="1">
        <v>56</v>
      </c>
      <c r="J8" s="1">
        <v>40</v>
      </c>
      <c r="K8" s="1" t="s">
        <v>775</v>
      </c>
      <c r="L8" s="1" t="s">
        <v>750</v>
      </c>
      <c r="M8" s="1" t="s">
        <v>746</v>
      </c>
      <c r="N8" s="28">
        <f t="shared" si="3"/>
        <v>5</v>
      </c>
      <c r="O8" s="28">
        <f t="shared" si="0"/>
        <v>5</v>
      </c>
      <c r="P8" s="1">
        <f t="shared" si="4"/>
        <v>10</v>
      </c>
      <c r="Q8" s="1" t="str">
        <f t="shared" si="1"/>
        <v>water</v>
      </c>
      <c r="R8" s="1" t="s">
        <v>105</v>
      </c>
      <c r="S8" s="1" t="s">
        <v>20</v>
      </c>
      <c r="T8" s="1" t="s">
        <v>48</v>
      </c>
      <c r="U8" s="1" t="str">
        <f>B9</f>
        <v>Prinplup</v>
      </c>
      <c r="V8">
        <f t="shared" si="5"/>
        <v>4</v>
      </c>
      <c r="W8" t="str">
        <f t="shared" si="2"/>
        <v>Piplup</v>
      </c>
      <c r="Y8" t="s">
        <v>1109</v>
      </c>
      <c r="AB8">
        <v>0</v>
      </c>
      <c r="AC8" s="8">
        <v>1</v>
      </c>
      <c r="AE8">
        <v>1</v>
      </c>
    </row>
    <row r="9" spans="1:31" x14ac:dyDescent="0.25">
      <c r="A9" s="1">
        <v>394</v>
      </c>
      <c r="B9" s="1" t="s">
        <v>417</v>
      </c>
      <c r="C9" s="3" t="s">
        <v>22</v>
      </c>
      <c r="E9" s="1">
        <v>64</v>
      </c>
      <c r="F9" s="1">
        <v>66</v>
      </c>
      <c r="G9" s="1">
        <v>68</v>
      </c>
      <c r="H9" s="1">
        <v>81</v>
      </c>
      <c r="I9" s="1">
        <v>76</v>
      </c>
      <c r="J9" s="1">
        <v>50</v>
      </c>
      <c r="K9" s="1" t="s">
        <v>775</v>
      </c>
      <c r="L9" s="1" t="s">
        <v>750</v>
      </c>
      <c r="M9" s="1" t="s">
        <v>746</v>
      </c>
      <c r="N9" s="28">
        <f t="shared" si="3"/>
        <v>7</v>
      </c>
      <c r="O9" s="28">
        <f t="shared" si="0"/>
        <v>7</v>
      </c>
      <c r="P9" s="1">
        <f t="shared" si="4"/>
        <v>14</v>
      </c>
      <c r="Q9" s="3" t="str">
        <f t="shared" si="1"/>
        <v>water</v>
      </c>
      <c r="R9" s="1" t="s">
        <v>105</v>
      </c>
      <c r="S9" s="1" t="s">
        <v>20</v>
      </c>
      <c r="T9" s="1" t="s">
        <v>48</v>
      </c>
      <c r="U9" s="1" t="str">
        <f>B10</f>
        <v>Empoleon</v>
      </c>
      <c r="V9">
        <f t="shared" si="5"/>
        <v>6</v>
      </c>
      <c r="W9" t="str">
        <f t="shared" si="2"/>
        <v>Prinplup</v>
      </c>
      <c r="Y9" t="s">
        <v>1121</v>
      </c>
      <c r="AB9">
        <v>0</v>
      </c>
      <c r="AC9">
        <v>0</v>
      </c>
      <c r="AE9">
        <v>2</v>
      </c>
    </row>
    <row r="10" spans="1:31" x14ac:dyDescent="0.25">
      <c r="A10" s="1">
        <v>395</v>
      </c>
      <c r="B10" s="1" t="s">
        <v>418</v>
      </c>
      <c r="C10" s="3" t="s">
        <v>22</v>
      </c>
      <c r="D10" s="3" t="s">
        <v>105</v>
      </c>
      <c r="E10" s="1">
        <v>84</v>
      </c>
      <c r="F10" s="1">
        <v>86</v>
      </c>
      <c r="G10" s="1">
        <v>88</v>
      </c>
      <c r="H10" s="1">
        <v>111</v>
      </c>
      <c r="I10" s="1">
        <v>101</v>
      </c>
      <c r="J10" s="1">
        <v>60</v>
      </c>
      <c r="K10" s="1" t="s">
        <v>776</v>
      </c>
      <c r="L10" s="1" t="s">
        <v>750</v>
      </c>
      <c r="M10" s="1" t="s">
        <v>746</v>
      </c>
      <c r="N10" s="28">
        <f t="shared" si="3"/>
        <v>9</v>
      </c>
      <c r="O10" s="28">
        <f t="shared" si="0"/>
        <v>9</v>
      </c>
      <c r="P10" s="1">
        <f t="shared" si="4"/>
        <v>18</v>
      </c>
      <c r="Q10" s="1" t="str">
        <f t="shared" si="1"/>
        <v>water</v>
      </c>
      <c r="R10" s="1" t="s">
        <v>105</v>
      </c>
      <c r="S10" s="1" t="s">
        <v>20</v>
      </c>
      <c r="T10" s="1" t="s">
        <v>48</v>
      </c>
      <c r="V10" t="str">
        <f t="shared" si="5"/>
        <v/>
      </c>
      <c r="W10" t="str">
        <f t="shared" si="2"/>
        <v>Empoleon</v>
      </c>
      <c r="Y10" t="s">
        <v>1107</v>
      </c>
      <c r="AB10">
        <v>0</v>
      </c>
      <c r="AC10">
        <v>0</v>
      </c>
      <c r="AE10">
        <v>3</v>
      </c>
    </row>
    <row r="11" spans="1:31" x14ac:dyDescent="0.25">
      <c r="A11" s="1">
        <v>396</v>
      </c>
      <c r="B11" s="1" t="s">
        <v>419</v>
      </c>
      <c r="C11" s="3" t="s">
        <v>33</v>
      </c>
      <c r="D11" s="3" t="s">
        <v>20</v>
      </c>
      <c r="E11" s="1">
        <v>40</v>
      </c>
      <c r="F11" s="1">
        <v>55</v>
      </c>
      <c r="G11" s="1">
        <v>30</v>
      </c>
      <c r="H11" s="1">
        <v>30</v>
      </c>
      <c r="I11" s="1">
        <v>30</v>
      </c>
      <c r="J11" s="1">
        <v>60</v>
      </c>
      <c r="K11" s="1" t="s">
        <v>777</v>
      </c>
      <c r="L11" s="1" t="s">
        <v>753</v>
      </c>
      <c r="M11" s="1" t="s">
        <v>747</v>
      </c>
      <c r="N11" s="28">
        <f t="shared" si="3"/>
        <v>5</v>
      </c>
      <c r="O11" s="29">
        <v>4</v>
      </c>
      <c r="P11" s="1">
        <f t="shared" si="4"/>
        <v>9</v>
      </c>
      <c r="Q11" s="1" t="str">
        <f t="shared" si="1"/>
        <v>normal</v>
      </c>
      <c r="R11" s="1" t="str">
        <f>IF(D11 = 0, "", D11)</f>
        <v>flying</v>
      </c>
      <c r="S11" s="1" t="s">
        <v>77</v>
      </c>
      <c r="T11" s="1" t="s">
        <v>105</v>
      </c>
      <c r="U11" s="1" t="str">
        <f>B12</f>
        <v>Staravia</v>
      </c>
      <c r="V11">
        <f t="shared" si="5"/>
        <v>3</v>
      </c>
      <c r="W11" t="str">
        <f t="shared" si="2"/>
        <v>Starly</v>
      </c>
      <c r="Y11" t="s">
        <v>1128</v>
      </c>
      <c r="AB11">
        <v>0</v>
      </c>
      <c r="AC11" s="8">
        <v>1</v>
      </c>
      <c r="AE11">
        <v>1</v>
      </c>
    </row>
    <row r="12" spans="1:31" x14ac:dyDescent="0.25">
      <c r="A12" s="1">
        <v>397</v>
      </c>
      <c r="B12" s="1" t="s">
        <v>420</v>
      </c>
      <c r="C12" s="3" t="s">
        <v>33</v>
      </c>
      <c r="D12" s="3" t="s">
        <v>20</v>
      </c>
      <c r="E12" s="1">
        <v>55</v>
      </c>
      <c r="F12" s="1">
        <v>75</v>
      </c>
      <c r="G12" s="1">
        <v>50</v>
      </c>
      <c r="H12" s="1">
        <v>40</v>
      </c>
      <c r="I12" s="1">
        <v>40</v>
      </c>
      <c r="J12" s="1">
        <v>80</v>
      </c>
      <c r="K12" s="1" t="s">
        <v>777</v>
      </c>
      <c r="L12" s="1" t="s">
        <v>753</v>
      </c>
      <c r="M12" s="1" t="s">
        <v>747</v>
      </c>
      <c r="N12" s="29">
        <v>8</v>
      </c>
      <c r="O12" s="28">
        <f t="shared" ref="O12:O43" si="6">ROUND((0.4*E12 + 0.3*G12 + 0.3*I12) / 10, 0)</f>
        <v>5</v>
      </c>
      <c r="P12" s="1">
        <f t="shared" si="4"/>
        <v>13</v>
      </c>
      <c r="Q12" s="1" t="str">
        <f t="shared" si="1"/>
        <v>normal</v>
      </c>
      <c r="R12" s="1" t="str">
        <f>IF(D12 = 0, "", D12)</f>
        <v>flying</v>
      </c>
      <c r="S12" s="1" t="s">
        <v>77</v>
      </c>
      <c r="T12" s="1" t="s">
        <v>105</v>
      </c>
      <c r="U12" s="1" t="str">
        <f>B13</f>
        <v>Staraptor</v>
      </c>
      <c r="V12">
        <f t="shared" si="5"/>
        <v>7</v>
      </c>
      <c r="W12" t="str">
        <f t="shared" si="2"/>
        <v>Staravia</v>
      </c>
      <c r="Y12" t="s">
        <v>1148</v>
      </c>
      <c r="AB12">
        <v>0</v>
      </c>
      <c r="AC12">
        <v>0</v>
      </c>
      <c r="AE12">
        <v>2</v>
      </c>
    </row>
    <row r="13" spans="1:31" x14ac:dyDescent="0.25">
      <c r="A13" s="1">
        <v>398</v>
      </c>
      <c r="B13" s="1" t="s">
        <v>421</v>
      </c>
      <c r="C13" s="3" t="s">
        <v>33</v>
      </c>
      <c r="D13" s="3" t="s">
        <v>20</v>
      </c>
      <c r="E13" s="1">
        <v>85</v>
      </c>
      <c r="F13" s="1">
        <v>120</v>
      </c>
      <c r="G13" s="1">
        <v>70</v>
      </c>
      <c r="H13" s="1">
        <v>50</v>
      </c>
      <c r="I13" s="1">
        <v>60</v>
      </c>
      <c r="J13" s="1">
        <v>100</v>
      </c>
      <c r="K13" s="1" t="s">
        <v>778</v>
      </c>
      <c r="L13" s="1" t="s">
        <v>753</v>
      </c>
      <c r="M13" s="1" t="s">
        <v>747</v>
      </c>
      <c r="N13" s="28">
        <f t="shared" ref="N13:N44" si="7">ROUND((0.4*J13 + 0.5*MAX(F13,H13) + 0.1*MIN(F13,H13)) / 10, 0)</f>
        <v>11</v>
      </c>
      <c r="O13" s="28">
        <f t="shared" si="6"/>
        <v>7</v>
      </c>
      <c r="P13" s="1">
        <f t="shared" si="4"/>
        <v>18</v>
      </c>
      <c r="Q13" s="1" t="str">
        <f t="shared" si="1"/>
        <v>normal</v>
      </c>
      <c r="R13" s="1" t="str">
        <f>IF(D13 = 0, "", D13)</f>
        <v>flying</v>
      </c>
      <c r="S13" s="1" t="s">
        <v>77</v>
      </c>
      <c r="T13" s="1" t="s">
        <v>105</v>
      </c>
      <c r="V13" t="str">
        <f t="shared" si="5"/>
        <v/>
      </c>
      <c r="W13" t="str">
        <f t="shared" si="2"/>
        <v>Staraptor</v>
      </c>
      <c r="Y13" t="s">
        <v>1124</v>
      </c>
      <c r="AB13">
        <v>0</v>
      </c>
      <c r="AC13">
        <v>0</v>
      </c>
      <c r="AE13">
        <v>3</v>
      </c>
    </row>
    <row r="14" spans="1:31" x14ac:dyDescent="0.25">
      <c r="A14" s="1">
        <v>399</v>
      </c>
      <c r="B14" s="1" t="s">
        <v>422</v>
      </c>
      <c r="C14" s="3" t="s">
        <v>33</v>
      </c>
      <c r="E14" s="1">
        <v>59</v>
      </c>
      <c r="F14" s="1">
        <v>45</v>
      </c>
      <c r="G14" s="1">
        <v>40</v>
      </c>
      <c r="H14" s="1">
        <v>35</v>
      </c>
      <c r="I14" s="1">
        <v>40</v>
      </c>
      <c r="J14" s="1">
        <v>31</v>
      </c>
      <c r="K14" s="1" t="s">
        <v>779</v>
      </c>
      <c r="L14" s="1" t="s">
        <v>748</v>
      </c>
      <c r="M14" s="1" t="s">
        <v>747</v>
      </c>
      <c r="N14" s="28">
        <f t="shared" si="7"/>
        <v>4</v>
      </c>
      <c r="O14" s="28">
        <f t="shared" si="6"/>
        <v>5</v>
      </c>
      <c r="P14" s="1">
        <f t="shared" si="4"/>
        <v>9</v>
      </c>
      <c r="Q14" s="1" t="str">
        <f t="shared" si="1"/>
        <v>normal</v>
      </c>
      <c r="R14" s="1" t="s">
        <v>22</v>
      </c>
      <c r="S14" s="1" t="s">
        <v>77</v>
      </c>
      <c r="T14" s="1" t="s">
        <v>44</v>
      </c>
      <c r="U14" s="1" t="str">
        <f>B15</f>
        <v>Bibarel</v>
      </c>
      <c r="V14">
        <f t="shared" si="5"/>
        <v>5</v>
      </c>
      <c r="W14" t="str">
        <f t="shared" si="2"/>
        <v>Bidoof</v>
      </c>
      <c r="Y14" t="s">
        <v>1147</v>
      </c>
      <c r="AB14">
        <v>0</v>
      </c>
      <c r="AC14">
        <v>0</v>
      </c>
      <c r="AE14">
        <v>1</v>
      </c>
    </row>
    <row r="15" spans="1:31" x14ac:dyDescent="0.25">
      <c r="A15" s="1">
        <v>400</v>
      </c>
      <c r="B15" s="1" t="s">
        <v>423</v>
      </c>
      <c r="C15" s="3" t="s">
        <v>33</v>
      </c>
      <c r="D15" s="3" t="s">
        <v>22</v>
      </c>
      <c r="E15" s="1">
        <v>79</v>
      </c>
      <c r="F15" s="1">
        <v>85</v>
      </c>
      <c r="G15" s="1">
        <v>60</v>
      </c>
      <c r="H15" s="1">
        <v>55</v>
      </c>
      <c r="I15" s="1">
        <v>60</v>
      </c>
      <c r="J15" s="1">
        <v>71</v>
      </c>
      <c r="K15" s="1" t="s">
        <v>780</v>
      </c>
      <c r="L15" s="1" t="s">
        <v>748</v>
      </c>
      <c r="M15" s="1" t="s">
        <v>747</v>
      </c>
      <c r="N15" s="28">
        <f t="shared" si="7"/>
        <v>8</v>
      </c>
      <c r="O15" s="28">
        <f t="shared" si="6"/>
        <v>7</v>
      </c>
      <c r="P15" s="1">
        <f t="shared" si="4"/>
        <v>15</v>
      </c>
      <c r="Q15" s="1" t="str">
        <f t="shared" si="1"/>
        <v>normal</v>
      </c>
      <c r="R15" s="1" t="str">
        <f>IF(D15 = 0, "", D15)</f>
        <v>water</v>
      </c>
      <c r="S15" s="1" t="s">
        <v>77</v>
      </c>
      <c r="T15" s="1" t="s">
        <v>44</v>
      </c>
      <c r="V15" t="str">
        <f t="shared" si="5"/>
        <v/>
      </c>
      <c r="W15" t="str">
        <f t="shared" si="2"/>
        <v>Bibarel</v>
      </c>
      <c r="Y15" t="s">
        <v>1154</v>
      </c>
      <c r="AB15">
        <v>0</v>
      </c>
      <c r="AC15">
        <v>0</v>
      </c>
      <c r="AE15">
        <v>2</v>
      </c>
    </row>
    <row r="16" spans="1:31" x14ac:dyDescent="0.25">
      <c r="A16" s="1">
        <v>401</v>
      </c>
      <c r="B16" s="1" t="s">
        <v>424</v>
      </c>
      <c r="C16" s="3" t="s">
        <v>26</v>
      </c>
      <c r="E16" s="1">
        <v>37</v>
      </c>
      <c r="F16" s="1">
        <v>25</v>
      </c>
      <c r="G16" s="1">
        <v>41</v>
      </c>
      <c r="H16" s="1">
        <v>25</v>
      </c>
      <c r="I16" s="1">
        <v>41</v>
      </c>
      <c r="J16" s="1">
        <v>25</v>
      </c>
      <c r="K16" s="1" t="s">
        <v>781</v>
      </c>
      <c r="L16" s="1" t="s">
        <v>748</v>
      </c>
      <c r="M16" s="1" t="s">
        <v>747</v>
      </c>
      <c r="N16" s="28">
        <f t="shared" si="7"/>
        <v>3</v>
      </c>
      <c r="O16" s="28">
        <f t="shared" si="6"/>
        <v>4</v>
      </c>
      <c r="P16" s="1">
        <f t="shared" si="4"/>
        <v>7</v>
      </c>
      <c r="Q16" s="1" t="str">
        <f t="shared" si="1"/>
        <v>bug</v>
      </c>
      <c r="R16" s="1" t="s">
        <v>33</v>
      </c>
      <c r="S16" s="1" t="s">
        <v>37</v>
      </c>
      <c r="T16" s="1" t="s">
        <v>12</v>
      </c>
      <c r="U16" s="1" t="str">
        <f>B17</f>
        <v>Kricketune</v>
      </c>
      <c r="V16">
        <f t="shared" si="5"/>
        <v>4</v>
      </c>
      <c r="W16" t="str">
        <f t="shared" si="2"/>
        <v>Kricketot</v>
      </c>
      <c r="Y16" t="s">
        <v>1111</v>
      </c>
      <c r="AB16">
        <v>0</v>
      </c>
      <c r="AC16">
        <v>0</v>
      </c>
      <c r="AE16">
        <v>1</v>
      </c>
    </row>
    <row r="17" spans="1:31" x14ac:dyDescent="0.25">
      <c r="A17" s="1">
        <v>402</v>
      </c>
      <c r="B17" s="1" t="s">
        <v>425</v>
      </c>
      <c r="C17" s="3" t="s">
        <v>26</v>
      </c>
      <c r="E17" s="1">
        <v>77</v>
      </c>
      <c r="F17" s="1">
        <v>85</v>
      </c>
      <c r="G17" s="1">
        <v>51</v>
      </c>
      <c r="H17" s="1">
        <v>55</v>
      </c>
      <c r="I17" s="1">
        <v>51</v>
      </c>
      <c r="J17" s="1">
        <v>65</v>
      </c>
      <c r="K17" s="1" t="s">
        <v>781</v>
      </c>
      <c r="L17" s="1" t="s">
        <v>748</v>
      </c>
      <c r="M17" s="1" t="s">
        <v>747</v>
      </c>
      <c r="N17" s="28">
        <f t="shared" si="7"/>
        <v>7</v>
      </c>
      <c r="O17" s="28">
        <f t="shared" si="6"/>
        <v>6</v>
      </c>
      <c r="P17" s="1">
        <f t="shared" si="4"/>
        <v>13</v>
      </c>
      <c r="Q17" s="1" t="str">
        <f t="shared" si="1"/>
        <v>bug</v>
      </c>
      <c r="R17" s="1" t="s">
        <v>33</v>
      </c>
      <c r="S17" s="1" t="s">
        <v>37</v>
      </c>
      <c r="T17" s="1" t="s">
        <v>12</v>
      </c>
      <c r="V17" t="str">
        <f t="shared" si="5"/>
        <v/>
      </c>
      <c r="W17" t="str">
        <f t="shared" si="2"/>
        <v>Kricketune</v>
      </c>
      <c r="Y17" t="s">
        <v>1188</v>
      </c>
      <c r="AB17">
        <v>0</v>
      </c>
      <c r="AC17">
        <v>0</v>
      </c>
      <c r="AE17">
        <v>2</v>
      </c>
    </row>
    <row r="18" spans="1:31" x14ac:dyDescent="0.25">
      <c r="A18" s="1">
        <v>403</v>
      </c>
      <c r="B18" s="1" t="s">
        <v>426</v>
      </c>
      <c r="C18" s="3" t="s">
        <v>44</v>
      </c>
      <c r="E18" s="1">
        <v>45</v>
      </c>
      <c r="F18" s="1">
        <v>65</v>
      </c>
      <c r="G18" s="1">
        <v>34</v>
      </c>
      <c r="H18" s="1">
        <v>40</v>
      </c>
      <c r="I18" s="1">
        <v>34</v>
      </c>
      <c r="J18" s="1">
        <v>45</v>
      </c>
      <c r="K18" s="1" t="s">
        <v>782</v>
      </c>
      <c r="L18" s="1" t="s">
        <v>748</v>
      </c>
      <c r="M18" s="1" t="s">
        <v>749</v>
      </c>
      <c r="N18" s="28">
        <f t="shared" si="7"/>
        <v>5</v>
      </c>
      <c r="O18" s="28">
        <f t="shared" si="6"/>
        <v>4</v>
      </c>
      <c r="P18" s="1">
        <f t="shared" si="4"/>
        <v>9</v>
      </c>
      <c r="Q18" s="1" t="str">
        <f t="shared" si="1"/>
        <v>electric</v>
      </c>
      <c r="R18" s="1" t="s">
        <v>37</v>
      </c>
      <c r="S18" s="1" t="s">
        <v>33</v>
      </c>
      <c r="T18" s="1" t="s">
        <v>77</v>
      </c>
      <c r="U18" s="1" t="str">
        <f>B19</f>
        <v>Luxio</v>
      </c>
      <c r="V18">
        <f t="shared" si="5"/>
        <v>3</v>
      </c>
      <c r="W18" t="str">
        <f t="shared" si="2"/>
        <v>Shinx</v>
      </c>
      <c r="Y18" t="s">
        <v>1110</v>
      </c>
      <c r="AB18">
        <v>0</v>
      </c>
      <c r="AC18">
        <v>0</v>
      </c>
      <c r="AE18">
        <v>1</v>
      </c>
    </row>
    <row r="19" spans="1:31" x14ac:dyDescent="0.25">
      <c r="A19" s="1">
        <v>404</v>
      </c>
      <c r="B19" s="1" t="s">
        <v>427</v>
      </c>
      <c r="C19" s="3" t="s">
        <v>44</v>
      </c>
      <c r="E19" s="1">
        <v>60</v>
      </c>
      <c r="F19" s="1">
        <v>85</v>
      </c>
      <c r="G19" s="1">
        <v>49</v>
      </c>
      <c r="H19" s="1">
        <v>60</v>
      </c>
      <c r="I19" s="1">
        <v>49</v>
      </c>
      <c r="J19" s="1">
        <v>60</v>
      </c>
      <c r="K19" s="1" t="s">
        <v>783</v>
      </c>
      <c r="L19" s="1" t="s">
        <v>748</v>
      </c>
      <c r="M19" s="1" t="s">
        <v>749</v>
      </c>
      <c r="N19" s="28">
        <f t="shared" si="7"/>
        <v>7</v>
      </c>
      <c r="O19" s="28">
        <f t="shared" si="6"/>
        <v>5</v>
      </c>
      <c r="P19" s="1">
        <f t="shared" si="4"/>
        <v>12</v>
      </c>
      <c r="Q19" s="1" t="str">
        <f t="shared" si="1"/>
        <v>electric</v>
      </c>
      <c r="R19" s="1" t="s">
        <v>37</v>
      </c>
      <c r="S19" s="1" t="s">
        <v>33</v>
      </c>
      <c r="T19" s="1" t="s">
        <v>77</v>
      </c>
      <c r="U19" s="1" t="str">
        <f>B20</f>
        <v>Luxray</v>
      </c>
      <c r="V19">
        <f t="shared" si="5"/>
        <v>8</v>
      </c>
      <c r="W19" t="str">
        <f t="shared" si="2"/>
        <v>Luxio</v>
      </c>
      <c r="Y19" t="s">
        <v>1166</v>
      </c>
      <c r="AB19">
        <v>0</v>
      </c>
      <c r="AC19">
        <v>0</v>
      </c>
      <c r="AE19">
        <v>2</v>
      </c>
    </row>
    <row r="20" spans="1:31" x14ac:dyDescent="0.25">
      <c r="A20" s="1">
        <v>405</v>
      </c>
      <c r="B20" s="1" t="s">
        <v>428</v>
      </c>
      <c r="C20" s="3" t="s">
        <v>44</v>
      </c>
      <c r="E20" s="1">
        <v>80</v>
      </c>
      <c r="F20" s="1">
        <v>120</v>
      </c>
      <c r="G20" s="1">
        <v>79</v>
      </c>
      <c r="H20" s="1">
        <v>95</v>
      </c>
      <c r="I20" s="1">
        <v>79</v>
      </c>
      <c r="J20" s="1">
        <v>70</v>
      </c>
      <c r="K20" s="1" t="s">
        <v>784</v>
      </c>
      <c r="L20" s="1" t="s">
        <v>748</v>
      </c>
      <c r="M20" s="1" t="s">
        <v>749</v>
      </c>
      <c r="N20" s="28">
        <f t="shared" si="7"/>
        <v>10</v>
      </c>
      <c r="O20" s="28">
        <f t="shared" si="6"/>
        <v>8</v>
      </c>
      <c r="P20" s="1">
        <f t="shared" si="4"/>
        <v>18</v>
      </c>
      <c r="Q20" s="1" t="str">
        <f t="shared" si="1"/>
        <v>electric</v>
      </c>
      <c r="R20" s="1" t="s">
        <v>37</v>
      </c>
      <c r="S20" s="1" t="s">
        <v>33</v>
      </c>
      <c r="T20" s="1" t="s">
        <v>77</v>
      </c>
      <c r="V20" t="str">
        <f t="shared" si="5"/>
        <v/>
      </c>
      <c r="W20" t="str">
        <f t="shared" si="2"/>
        <v>Luxray</v>
      </c>
      <c r="Y20" t="s">
        <v>1116</v>
      </c>
      <c r="AB20">
        <v>0</v>
      </c>
      <c r="AC20">
        <v>0</v>
      </c>
      <c r="AE20">
        <v>3</v>
      </c>
    </row>
    <row r="21" spans="1:31" x14ac:dyDescent="0.25">
      <c r="A21" s="1">
        <v>406</v>
      </c>
      <c r="B21" s="2" t="s">
        <v>429</v>
      </c>
      <c r="C21" s="3" t="s">
        <v>12</v>
      </c>
      <c r="D21" s="3" t="s">
        <v>13</v>
      </c>
      <c r="E21" s="1">
        <v>40</v>
      </c>
      <c r="F21" s="1">
        <v>30</v>
      </c>
      <c r="G21" s="1">
        <v>35</v>
      </c>
      <c r="H21" s="1">
        <v>50</v>
      </c>
      <c r="I21" s="1">
        <v>70</v>
      </c>
      <c r="J21" s="1">
        <v>55</v>
      </c>
      <c r="K21" s="1" t="s">
        <v>785</v>
      </c>
      <c r="L21" s="1" t="s">
        <v>748</v>
      </c>
      <c r="M21" s="1" t="s">
        <v>749</v>
      </c>
      <c r="N21" s="28">
        <f t="shared" si="7"/>
        <v>5</v>
      </c>
      <c r="O21" s="28">
        <f t="shared" si="6"/>
        <v>5</v>
      </c>
      <c r="P21" s="1">
        <f t="shared" si="4"/>
        <v>10</v>
      </c>
      <c r="Q21" s="1" t="str">
        <f t="shared" si="1"/>
        <v>grass</v>
      </c>
      <c r="R21" s="1" t="str">
        <f>IF(D21 = 0, "", D21)</f>
        <v>poison</v>
      </c>
      <c r="S21" s="1" t="s">
        <v>33</v>
      </c>
      <c r="T21" s="1" t="s">
        <v>55</v>
      </c>
      <c r="U21" s="1" t="str">
        <f>B22</f>
        <v>Roselia</v>
      </c>
      <c r="V21">
        <f t="shared" si="5"/>
        <v>4</v>
      </c>
      <c r="W21" t="str">
        <f t="shared" si="2"/>
        <v>Budew</v>
      </c>
      <c r="X21" s="2"/>
      <c r="Y21" t="s">
        <v>1125</v>
      </c>
      <c r="AB21">
        <v>0</v>
      </c>
      <c r="AC21">
        <v>0</v>
      </c>
      <c r="AE21">
        <v>1</v>
      </c>
    </row>
    <row r="22" spans="1:31" x14ac:dyDescent="0.25">
      <c r="A22" s="1">
        <v>315</v>
      </c>
      <c r="B22" s="2" t="s">
        <v>338</v>
      </c>
      <c r="C22" s="3" t="s">
        <v>12</v>
      </c>
      <c r="D22" s="3" t="s">
        <v>13</v>
      </c>
      <c r="E22" s="1">
        <v>50</v>
      </c>
      <c r="F22" s="1">
        <v>60</v>
      </c>
      <c r="G22" s="1">
        <v>45</v>
      </c>
      <c r="H22" s="1">
        <v>100</v>
      </c>
      <c r="I22" s="1">
        <v>80</v>
      </c>
      <c r="J22" s="1">
        <v>65</v>
      </c>
      <c r="K22" s="1" t="s">
        <v>786</v>
      </c>
      <c r="L22" s="1" t="s">
        <v>748</v>
      </c>
      <c r="M22" s="1" t="s">
        <v>749</v>
      </c>
      <c r="N22" s="28">
        <f t="shared" si="7"/>
        <v>8</v>
      </c>
      <c r="O22" s="28">
        <f t="shared" si="6"/>
        <v>6</v>
      </c>
      <c r="P22" s="1">
        <f t="shared" si="4"/>
        <v>14</v>
      </c>
      <c r="Q22" s="1" t="str">
        <f t="shared" si="1"/>
        <v>grass</v>
      </c>
      <c r="R22" s="1" t="str">
        <f>IF(D22 = 0, "", D22)</f>
        <v>poison</v>
      </c>
      <c r="S22" s="1" t="s">
        <v>33</v>
      </c>
      <c r="T22" s="1" t="s">
        <v>55</v>
      </c>
      <c r="U22" s="1" t="str">
        <f>B23</f>
        <v>Roserade</v>
      </c>
      <c r="V22">
        <f t="shared" si="5"/>
        <v>8</v>
      </c>
      <c r="W22" t="str">
        <f t="shared" si="2"/>
        <v>Roselia</v>
      </c>
      <c r="X22" s="2"/>
      <c r="Y22" t="s">
        <v>1159</v>
      </c>
      <c r="AB22">
        <v>0</v>
      </c>
      <c r="AC22">
        <v>0</v>
      </c>
      <c r="AE22">
        <v>2</v>
      </c>
    </row>
    <row r="23" spans="1:31" x14ac:dyDescent="0.25">
      <c r="A23" s="1">
        <v>407</v>
      </c>
      <c r="B23" s="2" t="s">
        <v>430</v>
      </c>
      <c r="C23" s="3" t="s">
        <v>12</v>
      </c>
      <c r="D23" s="3" t="s">
        <v>13</v>
      </c>
      <c r="E23" s="1">
        <v>60</v>
      </c>
      <c r="F23" s="1">
        <v>70</v>
      </c>
      <c r="G23" s="1">
        <v>65</v>
      </c>
      <c r="H23" s="1">
        <v>125</v>
      </c>
      <c r="I23" s="1">
        <v>105</v>
      </c>
      <c r="J23" s="1">
        <v>90</v>
      </c>
      <c r="K23" s="1" t="s">
        <v>787</v>
      </c>
      <c r="L23" s="1" t="s">
        <v>748</v>
      </c>
      <c r="M23" s="1" t="s">
        <v>749</v>
      </c>
      <c r="N23" s="28">
        <f t="shared" si="7"/>
        <v>11</v>
      </c>
      <c r="O23" s="28">
        <f t="shared" si="6"/>
        <v>8</v>
      </c>
      <c r="P23" s="1">
        <f t="shared" si="4"/>
        <v>19</v>
      </c>
      <c r="Q23" s="1" t="str">
        <f t="shared" si="1"/>
        <v>grass</v>
      </c>
      <c r="R23" s="1" t="str">
        <f>IF(D23 = 0, "", D23)</f>
        <v>poison</v>
      </c>
      <c r="S23" s="1" t="s">
        <v>33</v>
      </c>
      <c r="T23" s="1" t="s">
        <v>55</v>
      </c>
      <c r="V23" t="str">
        <f t="shared" si="5"/>
        <v/>
      </c>
      <c r="W23" t="str">
        <f t="shared" si="2"/>
        <v>Roserade</v>
      </c>
      <c r="X23" s="2"/>
      <c r="Y23" t="s">
        <v>1118</v>
      </c>
      <c r="AB23">
        <v>0</v>
      </c>
      <c r="AC23">
        <v>0</v>
      </c>
      <c r="AE23">
        <v>3</v>
      </c>
    </row>
    <row r="24" spans="1:31" x14ac:dyDescent="0.25">
      <c r="A24" s="1">
        <v>408</v>
      </c>
      <c r="B24" s="2" t="s">
        <v>431</v>
      </c>
      <c r="C24" s="7" t="s">
        <v>97</v>
      </c>
      <c r="E24" s="1">
        <v>67</v>
      </c>
      <c r="F24" s="1">
        <v>125</v>
      </c>
      <c r="G24" s="1">
        <v>40</v>
      </c>
      <c r="H24" s="1">
        <v>30</v>
      </c>
      <c r="I24" s="1">
        <v>30</v>
      </c>
      <c r="J24" s="1">
        <v>58</v>
      </c>
      <c r="K24" s="1" t="s">
        <v>788</v>
      </c>
      <c r="L24" s="1" t="s">
        <v>748</v>
      </c>
      <c r="M24" s="1" t="s">
        <v>747</v>
      </c>
      <c r="N24" s="28">
        <f t="shared" si="7"/>
        <v>9</v>
      </c>
      <c r="O24" s="28">
        <f t="shared" si="6"/>
        <v>5</v>
      </c>
      <c r="P24" s="1">
        <f t="shared" si="4"/>
        <v>14</v>
      </c>
      <c r="Q24" s="1" t="str">
        <f t="shared" si="1"/>
        <v>rock</v>
      </c>
      <c r="R24" s="1" t="s">
        <v>33</v>
      </c>
      <c r="S24" s="1" t="s">
        <v>37</v>
      </c>
      <c r="T24" s="1" t="s">
        <v>47</v>
      </c>
      <c r="U24" s="1" t="str">
        <f>B25</f>
        <v>Rampardos</v>
      </c>
      <c r="V24">
        <f t="shared" si="5"/>
        <v>6</v>
      </c>
      <c r="W24" t="str">
        <f t="shared" si="2"/>
        <v>Cranidos</v>
      </c>
      <c r="X24" s="2"/>
      <c r="Y24" t="s">
        <v>1305</v>
      </c>
      <c r="AB24">
        <v>0</v>
      </c>
      <c r="AC24">
        <v>0</v>
      </c>
      <c r="AE24">
        <v>1</v>
      </c>
    </row>
    <row r="25" spans="1:31" x14ac:dyDescent="0.25">
      <c r="A25" s="1">
        <v>409</v>
      </c>
      <c r="B25" s="2" t="s">
        <v>432</v>
      </c>
      <c r="C25" s="7" t="s">
        <v>97</v>
      </c>
      <c r="E25" s="1">
        <v>97</v>
      </c>
      <c r="F25" s="1">
        <v>165</v>
      </c>
      <c r="G25" s="1">
        <v>60</v>
      </c>
      <c r="H25" s="1">
        <v>65</v>
      </c>
      <c r="I25" s="1">
        <v>50</v>
      </c>
      <c r="J25" s="1">
        <v>58</v>
      </c>
      <c r="K25" s="1" t="s">
        <v>788</v>
      </c>
      <c r="L25" s="1" t="s">
        <v>748</v>
      </c>
      <c r="M25" s="1" t="s">
        <v>747</v>
      </c>
      <c r="N25" s="28">
        <f t="shared" si="7"/>
        <v>11</v>
      </c>
      <c r="O25" s="28">
        <f t="shared" si="6"/>
        <v>7</v>
      </c>
      <c r="P25" s="1">
        <f t="shared" si="4"/>
        <v>18</v>
      </c>
      <c r="Q25" s="1" t="str">
        <f t="shared" si="1"/>
        <v>rock</v>
      </c>
      <c r="R25" s="1" t="s">
        <v>33</v>
      </c>
      <c r="S25" s="1" t="s">
        <v>37</v>
      </c>
      <c r="T25" s="1" t="s">
        <v>47</v>
      </c>
      <c r="V25" t="str">
        <f t="shared" si="5"/>
        <v/>
      </c>
      <c r="W25" t="str">
        <f t="shared" si="2"/>
        <v>Rampardos</v>
      </c>
      <c r="X25" s="2"/>
      <c r="Y25" t="s">
        <v>1150</v>
      </c>
      <c r="AB25">
        <v>0</v>
      </c>
      <c r="AC25">
        <v>0</v>
      </c>
      <c r="AE25">
        <v>2</v>
      </c>
    </row>
    <row r="26" spans="1:31" x14ac:dyDescent="0.25">
      <c r="A26" s="1">
        <v>410</v>
      </c>
      <c r="B26" s="2" t="s">
        <v>433</v>
      </c>
      <c r="C26" s="7" t="s">
        <v>97</v>
      </c>
      <c r="D26" s="3" t="s">
        <v>105</v>
      </c>
      <c r="E26" s="1">
        <v>30</v>
      </c>
      <c r="F26" s="1">
        <v>42</v>
      </c>
      <c r="G26" s="1">
        <v>118</v>
      </c>
      <c r="H26" s="1">
        <v>42</v>
      </c>
      <c r="I26" s="1">
        <v>88</v>
      </c>
      <c r="J26" s="1">
        <v>30</v>
      </c>
      <c r="K26" s="1" t="s">
        <v>789</v>
      </c>
      <c r="L26" s="1" t="s">
        <v>748</v>
      </c>
      <c r="M26" s="1" t="s">
        <v>747</v>
      </c>
      <c r="N26" s="28">
        <f t="shared" si="7"/>
        <v>4</v>
      </c>
      <c r="O26" s="28">
        <f t="shared" si="6"/>
        <v>7</v>
      </c>
      <c r="P26" s="1">
        <f t="shared" si="4"/>
        <v>11</v>
      </c>
      <c r="Q26" s="1" t="str">
        <f t="shared" si="1"/>
        <v>rock</v>
      </c>
      <c r="R26" s="1" t="s">
        <v>105</v>
      </c>
      <c r="S26" s="1" t="s">
        <v>33</v>
      </c>
      <c r="T26" s="1" t="s">
        <v>48</v>
      </c>
      <c r="U26" s="1" t="str">
        <f>B27</f>
        <v>Bastiodon</v>
      </c>
      <c r="V26">
        <f t="shared" si="5"/>
        <v>6</v>
      </c>
      <c r="W26" t="str">
        <f t="shared" si="2"/>
        <v>Shieldon</v>
      </c>
      <c r="X26" s="2"/>
      <c r="Y26" t="s">
        <v>1173</v>
      </c>
      <c r="AB26">
        <v>0</v>
      </c>
      <c r="AC26">
        <v>0</v>
      </c>
      <c r="AE26">
        <v>1</v>
      </c>
    </row>
    <row r="27" spans="1:31" x14ac:dyDescent="0.25">
      <c r="A27" s="1">
        <v>411</v>
      </c>
      <c r="B27" s="2" t="s">
        <v>434</v>
      </c>
      <c r="C27" s="7" t="s">
        <v>97</v>
      </c>
      <c r="D27" s="3" t="s">
        <v>105</v>
      </c>
      <c r="E27" s="1">
        <v>60</v>
      </c>
      <c r="F27" s="1">
        <v>52</v>
      </c>
      <c r="G27" s="1">
        <v>168</v>
      </c>
      <c r="H27" s="1">
        <v>47</v>
      </c>
      <c r="I27" s="1">
        <v>138</v>
      </c>
      <c r="J27" s="1">
        <v>30</v>
      </c>
      <c r="K27" s="1" t="s">
        <v>789</v>
      </c>
      <c r="L27" s="1" t="s">
        <v>748</v>
      </c>
      <c r="M27" s="1" t="s">
        <v>747</v>
      </c>
      <c r="N27" s="28">
        <f t="shared" si="7"/>
        <v>4</v>
      </c>
      <c r="O27" s="28">
        <f t="shared" si="6"/>
        <v>12</v>
      </c>
      <c r="P27" s="1">
        <f t="shared" si="4"/>
        <v>16</v>
      </c>
      <c r="Q27" s="1" t="str">
        <f t="shared" si="1"/>
        <v>rock</v>
      </c>
      <c r="R27" s="1" t="s">
        <v>105</v>
      </c>
      <c r="S27" s="1" t="s">
        <v>33</v>
      </c>
      <c r="T27" s="1" t="s">
        <v>48</v>
      </c>
      <c r="V27" t="str">
        <f t="shared" si="5"/>
        <v/>
      </c>
      <c r="W27" t="str">
        <f t="shared" si="2"/>
        <v>Bastiodon</v>
      </c>
      <c r="X27" s="2"/>
      <c r="Y27" t="s">
        <v>1212</v>
      </c>
      <c r="AB27">
        <v>0</v>
      </c>
      <c r="AC27">
        <v>0</v>
      </c>
      <c r="AE27">
        <v>2</v>
      </c>
    </row>
    <row r="28" spans="1:31" x14ac:dyDescent="0.25">
      <c r="A28" s="1">
        <v>412</v>
      </c>
      <c r="B28" s="2" t="s">
        <v>435</v>
      </c>
      <c r="C28" s="3" t="s">
        <v>26</v>
      </c>
      <c r="E28" s="1">
        <v>40</v>
      </c>
      <c r="F28" s="1">
        <v>29</v>
      </c>
      <c r="G28" s="1">
        <v>45</v>
      </c>
      <c r="H28" s="1">
        <v>29</v>
      </c>
      <c r="I28" s="1">
        <v>45</v>
      </c>
      <c r="J28" s="1">
        <v>36</v>
      </c>
      <c r="K28" s="1" t="s">
        <v>790</v>
      </c>
      <c r="L28" s="1" t="s">
        <v>745</v>
      </c>
      <c r="M28" s="1" t="s">
        <v>747</v>
      </c>
      <c r="N28" s="28">
        <f t="shared" si="7"/>
        <v>3</v>
      </c>
      <c r="O28" s="28">
        <f t="shared" si="6"/>
        <v>4</v>
      </c>
      <c r="P28" s="1">
        <f t="shared" si="4"/>
        <v>7</v>
      </c>
      <c r="Q28" s="1" t="str">
        <f t="shared" si="1"/>
        <v>bug</v>
      </c>
      <c r="R28" s="1" t="s">
        <v>33</v>
      </c>
      <c r="S28" s="1" t="s">
        <v>85</v>
      </c>
      <c r="T28" s="1" t="s">
        <v>117</v>
      </c>
      <c r="U28" s="1" t="s">
        <v>957</v>
      </c>
      <c r="V28">
        <f t="shared" si="5"/>
        <v>5</v>
      </c>
      <c r="W28" t="str">
        <f t="shared" si="2"/>
        <v>Burmy</v>
      </c>
      <c r="X28" s="2"/>
      <c r="Y28" t="s">
        <v>1151</v>
      </c>
      <c r="AB28">
        <v>0</v>
      </c>
      <c r="AC28">
        <v>0</v>
      </c>
      <c r="AE28">
        <v>1</v>
      </c>
    </row>
    <row r="29" spans="1:31" x14ac:dyDescent="0.25">
      <c r="A29" s="1">
        <v>413</v>
      </c>
      <c r="B29" s="2" t="s">
        <v>436</v>
      </c>
      <c r="C29" s="3" t="s">
        <v>26</v>
      </c>
      <c r="D29" s="3" t="s">
        <v>12</v>
      </c>
      <c r="E29" s="1">
        <v>60</v>
      </c>
      <c r="F29" s="1">
        <v>69</v>
      </c>
      <c r="G29" s="1">
        <v>95</v>
      </c>
      <c r="H29" s="1">
        <v>69</v>
      </c>
      <c r="I29" s="1">
        <v>95</v>
      </c>
      <c r="J29" s="1">
        <v>36</v>
      </c>
      <c r="K29" s="1" t="s">
        <v>790</v>
      </c>
      <c r="L29" s="1" t="s">
        <v>745</v>
      </c>
      <c r="M29" s="1" t="s">
        <v>747</v>
      </c>
      <c r="N29" s="28">
        <f t="shared" si="7"/>
        <v>6</v>
      </c>
      <c r="O29" s="28">
        <f t="shared" si="6"/>
        <v>8</v>
      </c>
      <c r="P29" s="1">
        <f t="shared" si="4"/>
        <v>14</v>
      </c>
      <c r="Q29" s="1" t="str">
        <f t="shared" si="1"/>
        <v>bug</v>
      </c>
      <c r="R29" s="1" t="str">
        <f>IF(D29 = 0, "", D29)</f>
        <v>grass</v>
      </c>
      <c r="S29" s="1" t="s">
        <v>33</v>
      </c>
      <c r="T29" s="1" t="s">
        <v>85</v>
      </c>
      <c r="V29" t="str">
        <f t="shared" si="5"/>
        <v/>
      </c>
      <c r="W29" t="str">
        <f t="shared" si="2"/>
        <v>Wormadam</v>
      </c>
      <c r="X29" s="2"/>
      <c r="Y29" t="s">
        <v>1119</v>
      </c>
      <c r="AB29">
        <v>0</v>
      </c>
      <c r="AC29">
        <v>0</v>
      </c>
      <c r="AE29">
        <v>2</v>
      </c>
    </row>
    <row r="30" spans="1:31" x14ac:dyDescent="0.25">
      <c r="A30" s="1">
        <v>414</v>
      </c>
      <c r="B30" s="2" t="s">
        <v>437</v>
      </c>
      <c r="C30" s="3" t="s">
        <v>26</v>
      </c>
      <c r="D30" s="3" t="s">
        <v>20</v>
      </c>
      <c r="E30" s="1">
        <v>70</v>
      </c>
      <c r="F30" s="1">
        <v>94</v>
      </c>
      <c r="G30" s="1">
        <v>50</v>
      </c>
      <c r="H30" s="1">
        <v>94</v>
      </c>
      <c r="I30" s="1">
        <v>50</v>
      </c>
      <c r="J30" s="1">
        <v>66</v>
      </c>
      <c r="K30" s="1" t="s">
        <v>791</v>
      </c>
      <c r="L30" s="1" t="s">
        <v>745</v>
      </c>
      <c r="M30" s="1" t="s">
        <v>747</v>
      </c>
      <c r="N30" s="28">
        <f t="shared" si="7"/>
        <v>8</v>
      </c>
      <c r="O30" s="28">
        <f t="shared" si="6"/>
        <v>6</v>
      </c>
      <c r="P30" s="1">
        <f t="shared" si="4"/>
        <v>14</v>
      </c>
      <c r="Q30" s="1" t="str">
        <f t="shared" si="1"/>
        <v>bug</v>
      </c>
      <c r="R30" s="1" t="str">
        <f>IF(D30 = 0, "", D30)</f>
        <v>flying</v>
      </c>
      <c r="S30" s="1" t="s">
        <v>33</v>
      </c>
      <c r="T30" s="1" t="s">
        <v>117</v>
      </c>
      <c r="V30" t="str">
        <f t="shared" si="5"/>
        <v/>
      </c>
      <c r="W30" t="str">
        <f t="shared" si="2"/>
        <v>Mothim</v>
      </c>
      <c r="X30" s="2"/>
      <c r="Y30" t="s">
        <v>1296</v>
      </c>
      <c r="AB30">
        <v>0</v>
      </c>
      <c r="AC30">
        <v>0</v>
      </c>
      <c r="AE30">
        <v>2</v>
      </c>
    </row>
    <row r="31" spans="1:31" x14ac:dyDescent="0.25">
      <c r="A31" s="1">
        <v>415</v>
      </c>
      <c r="B31" s="2" t="s">
        <v>438</v>
      </c>
      <c r="C31" s="3" t="s">
        <v>26</v>
      </c>
      <c r="D31" s="3" t="s">
        <v>20</v>
      </c>
      <c r="E31" s="1">
        <v>30</v>
      </c>
      <c r="F31" s="1">
        <v>30</v>
      </c>
      <c r="G31" s="1">
        <v>42</v>
      </c>
      <c r="H31" s="1">
        <v>30</v>
      </c>
      <c r="I31" s="1">
        <v>42</v>
      </c>
      <c r="J31" s="1">
        <v>70</v>
      </c>
      <c r="K31" s="1" t="s">
        <v>792</v>
      </c>
      <c r="L31" s="1" t="s">
        <v>745</v>
      </c>
      <c r="M31" s="1" t="s">
        <v>747</v>
      </c>
      <c r="N31" s="28">
        <f t="shared" si="7"/>
        <v>5</v>
      </c>
      <c r="O31" s="28">
        <f t="shared" si="6"/>
        <v>4</v>
      </c>
      <c r="P31" s="1">
        <f t="shared" si="4"/>
        <v>9</v>
      </c>
      <c r="Q31" s="1" t="str">
        <f t="shared" si="1"/>
        <v>bug</v>
      </c>
      <c r="R31" s="1" t="str">
        <f>IF(D31 = 0, "", D31)</f>
        <v>flying</v>
      </c>
      <c r="S31" s="1" t="s">
        <v>13</v>
      </c>
      <c r="T31" s="1" t="s">
        <v>97</v>
      </c>
      <c r="U31" s="1" t="str">
        <f>B32</f>
        <v>Vespiquen</v>
      </c>
      <c r="V31">
        <f t="shared" si="5"/>
        <v>5</v>
      </c>
      <c r="W31" t="str">
        <f t="shared" si="2"/>
        <v>Combee</v>
      </c>
      <c r="X31" s="2"/>
      <c r="Y31" t="s">
        <v>1151</v>
      </c>
      <c r="AB31">
        <v>0</v>
      </c>
      <c r="AC31">
        <v>0</v>
      </c>
      <c r="AE31">
        <v>1</v>
      </c>
    </row>
    <row r="32" spans="1:31" x14ac:dyDescent="0.25">
      <c r="A32" s="1">
        <v>416</v>
      </c>
      <c r="B32" s="2" t="s">
        <v>439</v>
      </c>
      <c r="C32" s="3" t="s">
        <v>26</v>
      </c>
      <c r="D32" s="3" t="s">
        <v>20</v>
      </c>
      <c r="E32" s="1">
        <v>70</v>
      </c>
      <c r="F32" s="1">
        <v>80</v>
      </c>
      <c r="G32" s="1">
        <v>102</v>
      </c>
      <c r="H32" s="1">
        <v>80</v>
      </c>
      <c r="I32" s="1">
        <v>102</v>
      </c>
      <c r="J32" s="1">
        <v>40</v>
      </c>
      <c r="K32" s="1" t="s">
        <v>793</v>
      </c>
      <c r="L32" s="1" t="s">
        <v>745</v>
      </c>
      <c r="M32" s="1" t="s">
        <v>747</v>
      </c>
      <c r="N32" s="28">
        <f t="shared" si="7"/>
        <v>6</v>
      </c>
      <c r="O32" s="28">
        <f t="shared" si="6"/>
        <v>9</v>
      </c>
      <c r="P32" s="1">
        <f t="shared" si="4"/>
        <v>15</v>
      </c>
      <c r="Q32" s="1" t="str">
        <f t="shared" si="1"/>
        <v>bug</v>
      </c>
      <c r="R32" s="1" t="str">
        <f>IF(D32 = 0, "", D32)</f>
        <v>flying</v>
      </c>
      <c r="S32" s="1" t="s">
        <v>13</v>
      </c>
      <c r="T32" s="1" t="s">
        <v>97</v>
      </c>
      <c r="V32" t="str">
        <f t="shared" si="5"/>
        <v/>
      </c>
      <c r="W32" t="str">
        <f t="shared" si="2"/>
        <v>Vespiquen</v>
      </c>
      <c r="X32" s="2"/>
      <c r="Y32" t="s">
        <v>1153</v>
      </c>
      <c r="AB32">
        <v>0</v>
      </c>
      <c r="AC32">
        <v>0</v>
      </c>
      <c r="AE32">
        <v>2</v>
      </c>
    </row>
    <row r="33" spans="1:31" x14ac:dyDescent="0.25">
      <c r="A33" s="1">
        <v>417</v>
      </c>
      <c r="B33" s="2" t="s">
        <v>440</v>
      </c>
      <c r="C33" s="3" t="s">
        <v>44</v>
      </c>
      <c r="E33" s="1">
        <v>60</v>
      </c>
      <c r="F33" s="1">
        <v>45</v>
      </c>
      <c r="G33" s="1">
        <v>70</v>
      </c>
      <c r="H33" s="1">
        <v>45</v>
      </c>
      <c r="I33" s="1">
        <v>90</v>
      </c>
      <c r="J33" s="1">
        <v>95</v>
      </c>
      <c r="K33" s="1" t="s">
        <v>794</v>
      </c>
      <c r="L33" s="1" t="s">
        <v>745</v>
      </c>
      <c r="M33" s="1" t="s">
        <v>747</v>
      </c>
      <c r="N33" s="28">
        <f t="shared" si="7"/>
        <v>7</v>
      </c>
      <c r="O33" s="28">
        <f t="shared" si="6"/>
        <v>7</v>
      </c>
      <c r="P33" s="1">
        <f t="shared" si="4"/>
        <v>14</v>
      </c>
      <c r="Q33" s="1" t="str">
        <f t="shared" si="1"/>
        <v>electric</v>
      </c>
      <c r="R33" s="1" t="s">
        <v>33</v>
      </c>
      <c r="S33" s="1" t="s">
        <v>26</v>
      </c>
      <c r="T33" s="1" t="s">
        <v>55</v>
      </c>
      <c r="V33" t="str">
        <f t="shared" si="5"/>
        <v/>
      </c>
      <c r="W33" t="str">
        <f t="shared" si="2"/>
        <v>Pachirisu</v>
      </c>
      <c r="X33" s="2"/>
      <c r="Y33" t="s">
        <v>1154</v>
      </c>
      <c r="AB33">
        <v>0</v>
      </c>
      <c r="AC33">
        <v>0</v>
      </c>
      <c r="AE33">
        <v>1</v>
      </c>
    </row>
    <row r="34" spans="1:31" x14ac:dyDescent="0.25">
      <c r="A34" s="1">
        <v>418</v>
      </c>
      <c r="B34" s="2" t="s">
        <v>441</v>
      </c>
      <c r="C34" s="3" t="s">
        <v>22</v>
      </c>
      <c r="E34" s="1">
        <v>55</v>
      </c>
      <c r="F34" s="1">
        <v>65</v>
      </c>
      <c r="G34" s="1">
        <v>35</v>
      </c>
      <c r="H34" s="1">
        <v>60</v>
      </c>
      <c r="I34" s="1">
        <v>30</v>
      </c>
      <c r="J34" s="1">
        <v>85</v>
      </c>
      <c r="K34" s="1" t="s">
        <v>795</v>
      </c>
      <c r="L34" s="1" t="s">
        <v>750</v>
      </c>
      <c r="M34" s="1" t="s">
        <v>747</v>
      </c>
      <c r="N34" s="28">
        <f t="shared" si="7"/>
        <v>7</v>
      </c>
      <c r="O34" s="28">
        <f t="shared" si="6"/>
        <v>4</v>
      </c>
      <c r="P34" s="1">
        <f t="shared" si="4"/>
        <v>11</v>
      </c>
      <c r="Q34" s="1" t="str">
        <f t="shared" si="1"/>
        <v>water</v>
      </c>
      <c r="R34" s="1" t="s">
        <v>33</v>
      </c>
      <c r="S34" s="1" t="s">
        <v>48</v>
      </c>
      <c r="T34" s="1" t="s">
        <v>77</v>
      </c>
      <c r="U34" s="1" t="str">
        <f>B35</f>
        <v>Floatzel</v>
      </c>
      <c r="V34">
        <f t="shared" si="5"/>
        <v>8</v>
      </c>
      <c r="W34" t="str">
        <f t="shared" si="2"/>
        <v>Buizel</v>
      </c>
      <c r="X34" s="2"/>
      <c r="Y34" t="s">
        <v>1109</v>
      </c>
      <c r="AB34">
        <v>0</v>
      </c>
      <c r="AC34">
        <v>0</v>
      </c>
      <c r="AE34">
        <v>1</v>
      </c>
    </row>
    <row r="35" spans="1:31" x14ac:dyDescent="0.25">
      <c r="A35" s="1">
        <v>419</v>
      </c>
      <c r="B35" s="2" t="s">
        <v>442</v>
      </c>
      <c r="C35" s="3" t="s">
        <v>22</v>
      </c>
      <c r="E35" s="1">
        <v>85</v>
      </c>
      <c r="F35" s="1">
        <v>105</v>
      </c>
      <c r="G35" s="1">
        <v>55</v>
      </c>
      <c r="H35" s="1">
        <v>85</v>
      </c>
      <c r="I35" s="1">
        <v>50</v>
      </c>
      <c r="J35" s="1">
        <v>115</v>
      </c>
      <c r="K35" s="1" t="s">
        <v>795</v>
      </c>
      <c r="L35" s="1" t="s">
        <v>750</v>
      </c>
      <c r="M35" s="1" t="s">
        <v>747</v>
      </c>
      <c r="N35" s="28">
        <f t="shared" si="7"/>
        <v>11</v>
      </c>
      <c r="O35" s="28">
        <f t="shared" si="6"/>
        <v>7</v>
      </c>
      <c r="P35" s="1">
        <f t="shared" si="4"/>
        <v>18</v>
      </c>
      <c r="Q35" s="1" t="str">
        <f t="shared" si="1"/>
        <v>water</v>
      </c>
      <c r="R35" s="1" t="s">
        <v>33</v>
      </c>
      <c r="S35" s="1" t="s">
        <v>48</v>
      </c>
      <c r="T35" s="1" t="s">
        <v>77</v>
      </c>
      <c r="V35" t="str">
        <f t="shared" si="5"/>
        <v/>
      </c>
      <c r="W35" t="str">
        <f t="shared" si="2"/>
        <v>Floatzel</v>
      </c>
      <c r="X35" s="2"/>
      <c r="Y35" t="s">
        <v>1291</v>
      </c>
      <c r="AB35">
        <v>0</v>
      </c>
      <c r="AC35">
        <v>0</v>
      </c>
      <c r="AE35">
        <v>2</v>
      </c>
    </row>
    <row r="36" spans="1:31" x14ac:dyDescent="0.25">
      <c r="A36" s="1">
        <v>420</v>
      </c>
      <c r="B36" s="2" t="s">
        <v>443</v>
      </c>
      <c r="C36" s="3" t="s">
        <v>12</v>
      </c>
      <c r="E36" s="1">
        <v>45</v>
      </c>
      <c r="F36" s="1">
        <v>35</v>
      </c>
      <c r="G36" s="1">
        <v>45</v>
      </c>
      <c r="H36" s="1">
        <v>62</v>
      </c>
      <c r="I36" s="1">
        <v>53</v>
      </c>
      <c r="J36" s="1">
        <v>35</v>
      </c>
      <c r="K36" s="1" t="s">
        <v>796</v>
      </c>
      <c r="L36" s="1" t="s">
        <v>745</v>
      </c>
      <c r="M36" s="1" t="s">
        <v>749</v>
      </c>
      <c r="N36" s="28">
        <f t="shared" si="7"/>
        <v>5</v>
      </c>
      <c r="O36" s="28">
        <f t="shared" si="6"/>
        <v>5</v>
      </c>
      <c r="P36" s="1">
        <f t="shared" si="4"/>
        <v>10</v>
      </c>
      <c r="Q36" s="1" t="str">
        <f t="shared" si="1"/>
        <v>grass</v>
      </c>
      <c r="R36" s="1" t="s">
        <v>33</v>
      </c>
      <c r="S36" s="1" t="s">
        <v>55</v>
      </c>
      <c r="T36" s="1" t="s">
        <v>85</v>
      </c>
      <c r="U36" s="1" t="str">
        <f>B37</f>
        <v>Cherrim</v>
      </c>
      <c r="V36">
        <f t="shared" si="5"/>
        <v>5</v>
      </c>
      <c r="W36" t="str">
        <f t="shared" si="2"/>
        <v>Cherubi</v>
      </c>
      <c r="X36" s="2"/>
      <c r="Y36" t="s">
        <v>1147</v>
      </c>
      <c r="AB36">
        <v>0</v>
      </c>
      <c r="AC36">
        <v>0</v>
      </c>
      <c r="AE36">
        <v>1</v>
      </c>
    </row>
    <row r="37" spans="1:31" x14ac:dyDescent="0.25">
      <c r="A37" s="1">
        <v>421</v>
      </c>
      <c r="B37" s="2" t="s">
        <v>444</v>
      </c>
      <c r="C37" s="3" t="s">
        <v>12</v>
      </c>
      <c r="E37" s="1">
        <v>70</v>
      </c>
      <c r="F37" s="1">
        <v>60</v>
      </c>
      <c r="G37" s="1">
        <v>70</v>
      </c>
      <c r="H37" s="1">
        <v>87</v>
      </c>
      <c r="I37" s="1">
        <v>78</v>
      </c>
      <c r="J37" s="1">
        <v>85</v>
      </c>
      <c r="K37" s="1" t="s">
        <v>797</v>
      </c>
      <c r="L37" s="1" t="s">
        <v>745</v>
      </c>
      <c r="M37" s="1" t="s">
        <v>749</v>
      </c>
      <c r="N37" s="28">
        <f t="shared" si="7"/>
        <v>8</v>
      </c>
      <c r="O37" s="28">
        <f t="shared" si="6"/>
        <v>7</v>
      </c>
      <c r="P37" s="1">
        <f t="shared" si="4"/>
        <v>15</v>
      </c>
      <c r="Q37" s="1" t="str">
        <f t="shared" si="1"/>
        <v>grass</v>
      </c>
      <c r="R37" s="1" t="s">
        <v>33</v>
      </c>
      <c r="S37" s="1" t="s">
        <v>55</v>
      </c>
      <c r="T37" s="1" t="s">
        <v>85</v>
      </c>
      <c r="V37" t="str">
        <f t="shared" si="5"/>
        <v/>
      </c>
      <c r="W37" t="str">
        <f t="shared" si="2"/>
        <v>Cherrim</v>
      </c>
      <c r="X37" s="2"/>
      <c r="Y37" t="s">
        <v>1119</v>
      </c>
      <c r="AB37">
        <v>0</v>
      </c>
      <c r="AC37">
        <v>0</v>
      </c>
      <c r="AE37">
        <v>2</v>
      </c>
    </row>
    <row r="38" spans="1:31" x14ac:dyDescent="0.25">
      <c r="A38" s="1">
        <v>422</v>
      </c>
      <c r="B38" s="2" t="s">
        <v>764</v>
      </c>
      <c r="C38" s="3" t="s">
        <v>22</v>
      </c>
      <c r="E38" s="1">
        <v>76</v>
      </c>
      <c r="F38" s="1">
        <v>48</v>
      </c>
      <c r="G38" s="1">
        <v>48</v>
      </c>
      <c r="H38" s="1">
        <v>57</v>
      </c>
      <c r="I38" s="1">
        <v>62</v>
      </c>
      <c r="J38" s="1">
        <v>34</v>
      </c>
      <c r="K38" s="1" t="s">
        <v>798</v>
      </c>
      <c r="L38" s="1" t="s">
        <v>750</v>
      </c>
      <c r="M38" s="1" t="s">
        <v>746</v>
      </c>
      <c r="N38" s="28">
        <f t="shared" si="7"/>
        <v>5</v>
      </c>
      <c r="O38" s="28">
        <f t="shared" si="6"/>
        <v>6</v>
      </c>
      <c r="P38" s="1">
        <f t="shared" si="4"/>
        <v>11</v>
      </c>
      <c r="Q38" s="1" t="str">
        <f t="shared" si="1"/>
        <v>water</v>
      </c>
      <c r="R38" s="1" t="s">
        <v>47</v>
      </c>
      <c r="S38" s="1" t="s">
        <v>33</v>
      </c>
      <c r="T38" s="1" t="s">
        <v>48</v>
      </c>
      <c r="U38" t="s">
        <v>891</v>
      </c>
      <c r="V38">
        <f t="shared" si="5"/>
        <v>6</v>
      </c>
      <c r="W38" t="s">
        <v>890</v>
      </c>
      <c r="X38" s="2" t="s">
        <v>766</v>
      </c>
      <c r="Y38" t="s">
        <v>1185</v>
      </c>
      <c r="AB38">
        <v>0</v>
      </c>
      <c r="AC38">
        <v>0</v>
      </c>
      <c r="AE38">
        <v>1</v>
      </c>
    </row>
    <row r="39" spans="1:31" x14ac:dyDescent="0.25">
      <c r="A39" s="1">
        <v>423</v>
      </c>
      <c r="B39" s="2" t="s">
        <v>765</v>
      </c>
      <c r="C39" s="3" t="s">
        <v>22</v>
      </c>
      <c r="D39" s="3" t="s">
        <v>47</v>
      </c>
      <c r="E39" s="1">
        <v>111</v>
      </c>
      <c r="F39" s="1">
        <v>83</v>
      </c>
      <c r="G39" s="1">
        <v>68</v>
      </c>
      <c r="H39" s="1">
        <v>92</v>
      </c>
      <c r="I39" s="1">
        <v>82</v>
      </c>
      <c r="J39" s="1">
        <v>39</v>
      </c>
      <c r="K39" s="1" t="s">
        <v>798</v>
      </c>
      <c r="L39" s="1" t="s">
        <v>750</v>
      </c>
      <c r="M39" s="1" t="s">
        <v>746</v>
      </c>
      <c r="N39" s="28">
        <f t="shared" si="7"/>
        <v>7</v>
      </c>
      <c r="O39" s="28">
        <f t="shared" si="6"/>
        <v>9</v>
      </c>
      <c r="P39" s="1">
        <f t="shared" si="4"/>
        <v>16</v>
      </c>
      <c r="Q39" s="1" t="str">
        <f t="shared" si="1"/>
        <v>water</v>
      </c>
      <c r="R39" s="1" t="str">
        <f>IF(D39 = 0, "", D39)</f>
        <v>ground</v>
      </c>
      <c r="S39" s="1" t="s">
        <v>33</v>
      </c>
      <c r="T39" s="1" t="s">
        <v>48</v>
      </c>
      <c r="V39" t="str">
        <f t="shared" si="5"/>
        <v/>
      </c>
      <c r="W39" t="s">
        <v>891</v>
      </c>
      <c r="X39" s="2" t="s">
        <v>766</v>
      </c>
      <c r="Y39" t="s">
        <v>1121</v>
      </c>
      <c r="AB39">
        <v>0</v>
      </c>
      <c r="AC39">
        <v>0</v>
      </c>
      <c r="AE39">
        <v>2</v>
      </c>
    </row>
    <row r="40" spans="1:31" x14ac:dyDescent="0.25">
      <c r="A40" s="1">
        <v>422</v>
      </c>
      <c r="B40" s="2" t="s">
        <v>764</v>
      </c>
      <c r="C40" s="3" t="s">
        <v>22</v>
      </c>
      <c r="E40" s="1">
        <v>76</v>
      </c>
      <c r="F40" s="1">
        <v>48</v>
      </c>
      <c r="G40" s="1">
        <v>48</v>
      </c>
      <c r="H40" s="1">
        <v>57</v>
      </c>
      <c r="I40" s="1">
        <v>62</v>
      </c>
      <c r="J40" s="1">
        <v>34</v>
      </c>
      <c r="K40" s="1" t="s">
        <v>798</v>
      </c>
      <c r="L40" s="1" t="s">
        <v>750</v>
      </c>
      <c r="M40" s="1" t="s">
        <v>749</v>
      </c>
      <c r="N40" s="28">
        <f t="shared" si="7"/>
        <v>5</v>
      </c>
      <c r="O40" s="28">
        <f t="shared" si="6"/>
        <v>6</v>
      </c>
      <c r="P40" s="1">
        <f t="shared" si="4"/>
        <v>11</v>
      </c>
      <c r="Q40" s="1" t="str">
        <f t="shared" si="1"/>
        <v>water</v>
      </c>
      <c r="R40" s="1" t="s">
        <v>47</v>
      </c>
      <c r="S40" s="1" t="s">
        <v>33</v>
      </c>
      <c r="T40" s="1" t="s">
        <v>17</v>
      </c>
      <c r="U40" t="s">
        <v>893</v>
      </c>
      <c r="V40">
        <f t="shared" si="5"/>
        <v>6</v>
      </c>
      <c r="W40" t="s">
        <v>892</v>
      </c>
      <c r="X40" s="2" t="s">
        <v>767</v>
      </c>
      <c r="Y40" t="s">
        <v>1127</v>
      </c>
      <c r="AB40">
        <v>0</v>
      </c>
      <c r="AC40">
        <v>0</v>
      </c>
      <c r="AE40">
        <v>1</v>
      </c>
    </row>
    <row r="41" spans="1:31" x14ac:dyDescent="0.25">
      <c r="A41" s="1">
        <v>423</v>
      </c>
      <c r="B41" s="2" t="s">
        <v>765</v>
      </c>
      <c r="C41" s="3" t="s">
        <v>22</v>
      </c>
      <c r="D41" s="3" t="s">
        <v>47</v>
      </c>
      <c r="E41" s="1">
        <v>111</v>
      </c>
      <c r="F41" s="1">
        <v>83</v>
      </c>
      <c r="G41" s="1">
        <v>68</v>
      </c>
      <c r="H41" s="1">
        <v>92</v>
      </c>
      <c r="I41" s="1">
        <v>82</v>
      </c>
      <c r="J41" s="1">
        <v>39</v>
      </c>
      <c r="K41" s="1" t="s">
        <v>798</v>
      </c>
      <c r="L41" s="1" t="s">
        <v>750</v>
      </c>
      <c r="M41" s="1" t="s">
        <v>749</v>
      </c>
      <c r="N41" s="28">
        <f t="shared" si="7"/>
        <v>7</v>
      </c>
      <c r="O41" s="28">
        <f t="shared" si="6"/>
        <v>9</v>
      </c>
      <c r="P41" s="1">
        <f t="shared" si="4"/>
        <v>16</v>
      </c>
      <c r="Q41" s="1" t="str">
        <f t="shared" si="1"/>
        <v>water</v>
      </c>
      <c r="R41" s="1" t="str">
        <f>IF(D41 = 0, "", D41)</f>
        <v>ground</v>
      </c>
      <c r="S41" s="1" t="s">
        <v>33</v>
      </c>
      <c r="T41" s="1" t="s">
        <v>17</v>
      </c>
      <c r="V41" t="str">
        <f t="shared" si="5"/>
        <v/>
      </c>
      <c r="W41" t="s">
        <v>893</v>
      </c>
      <c r="X41" s="2" t="s">
        <v>767</v>
      </c>
      <c r="Y41" t="s">
        <v>1112</v>
      </c>
      <c r="AB41">
        <v>0</v>
      </c>
      <c r="AC41">
        <v>0</v>
      </c>
      <c r="AE41">
        <v>2</v>
      </c>
    </row>
    <row r="42" spans="1:31" x14ac:dyDescent="0.25">
      <c r="A42" s="1">
        <v>190</v>
      </c>
      <c r="B42" s="2" t="s">
        <v>216</v>
      </c>
      <c r="C42" s="3" t="s">
        <v>33</v>
      </c>
      <c r="E42" s="1">
        <v>55</v>
      </c>
      <c r="F42" s="1">
        <v>70</v>
      </c>
      <c r="G42" s="1">
        <v>55</v>
      </c>
      <c r="H42" s="1">
        <v>40</v>
      </c>
      <c r="I42" s="1">
        <v>55</v>
      </c>
      <c r="J42" s="1">
        <v>85</v>
      </c>
      <c r="K42" s="1" t="s">
        <v>799</v>
      </c>
      <c r="L42" s="1" t="s">
        <v>745</v>
      </c>
      <c r="M42" s="1" t="s">
        <v>747</v>
      </c>
      <c r="N42" s="28">
        <f t="shared" si="7"/>
        <v>7</v>
      </c>
      <c r="O42" s="28">
        <f t="shared" si="6"/>
        <v>6</v>
      </c>
      <c r="P42" s="1">
        <f t="shared" si="4"/>
        <v>13</v>
      </c>
      <c r="Q42" s="1" t="str">
        <f t="shared" si="1"/>
        <v>normal</v>
      </c>
      <c r="R42" s="1" t="s">
        <v>77</v>
      </c>
      <c r="S42" s="1" t="s">
        <v>37</v>
      </c>
      <c r="T42" s="1" t="s">
        <v>173</v>
      </c>
      <c r="U42" s="1" t="str">
        <f>B43</f>
        <v>Ambipom</v>
      </c>
      <c r="V42">
        <f t="shared" si="5"/>
        <v>6</v>
      </c>
      <c r="W42" t="str">
        <f t="shared" ref="W42:W73" si="8">B42</f>
        <v>Aipom</v>
      </c>
      <c r="X42" s="2"/>
      <c r="Y42" t="s">
        <v>979</v>
      </c>
      <c r="AB42">
        <v>0</v>
      </c>
      <c r="AC42">
        <v>0</v>
      </c>
      <c r="AE42">
        <v>1</v>
      </c>
    </row>
    <row r="43" spans="1:31" x14ac:dyDescent="0.25">
      <c r="A43" s="1">
        <v>424</v>
      </c>
      <c r="B43" s="2" t="s">
        <v>445</v>
      </c>
      <c r="C43" s="3" t="s">
        <v>33</v>
      </c>
      <c r="E43" s="1">
        <v>75</v>
      </c>
      <c r="F43" s="1">
        <v>100</v>
      </c>
      <c r="G43" s="1">
        <v>66</v>
      </c>
      <c r="H43" s="1">
        <v>60</v>
      </c>
      <c r="I43" s="1">
        <v>66</v>
      </c>
      <c r="J43" s="1">
        <v>115</v>
      </c>
      <c r="K43" s="1" t="s">
        <v>799</v>
      </c>
      <c r="L43" s="1" t="s">
        <v>745</v>
      </c>
      <c r="M43" s="1" t="s">
        <v>747</v>
      </c>
      <c r="N43" s="28">
        <f t="shared" si="7"/>
        <v>10</v>
      </c>
      <c r="O43" s="28">
        <f t="shared" si="6"/>
        <v>7</v>
      </c>
      <c r="P43" s="1">
        <f t="shared" si="4"/>
        <v>17</v>
      </c>
      <c r="Q43" s="1" t="str">
        <f t="shared" si="1"/>
        <v>normal</v>
      </c>
      <c r="R43" s="1" t="s">
        <v>77</v>
      </c>
      <c r="S43" s="1" t="s">
        <v>37</v>
      </c>
      <c r="T43" s="1" t="s">
        <v>173</v>
      </c>
      <c r="V43" t="str">
        <f t="shared" si="5"/>
        <v/>
      </c>
      <c r="W43" t="str">
        <f t="shared" si="8"/>
        <v>Ambipom</v>
      </c>
      <c r="X43" s="2"/>
      <c r="Y43" t="s">
        <v>1183</v>
      </c>
      <c r="AB43">
        <v>0</v>
      </c>
      <c r="AC43">
        <v>0</v>
      </c>
      <c r="AE43">
        <v>2</v>
      </c>
    </row>
    <row r="44" spans="1:31" x14ac:dyDescent="0.25">
      <c r="A44" s="1">
        <v>425</v>
      </c>
      <c r="B44" s="2" t="s">
        <v>446</v>
      </c>
      <c r="C44" s="3" t="s">
        <v>117</v>
      </c>
      <c r="D44" s="3" t="s">
        <v>20</v>
      </c>
      <c r="E44" s="1">
        <v>90</v>
      </c>
      <c r="F44" s="1">
        <v>50</v>
      </c>
      <c r="G44" s="1">
        <v>34</v>
      </c>
      <c r="H44" s="1">
        <v>60</v>
      </c>
      <c r="I44" s="1">
        <v>44</v>
      </c>
      <c r="J44" s="1">
        <v>70</v>
      </c>
      <c r="K44" s="1" t="s">
        <v>800</v>
      </c>
      <c r="L44" s="1" t="s">
        <v>748</v>
      </c>
      <c r="M44" s="1" t="s">
        <v>747</v>
      </c>
      <c r="N44" s="28">
        <f t="shared" si="7"/>
        <v>6</v>
      </c>
      <c r="O44" s="28">
        <f t="shared" ref="O44:O75" si="9">ROUND((0.4*E44 + 0.3*G44 + 0.3*I44) / 10, 0)</f>
        <v>6</v>
      </c>
      <c r="P44" s="1">
        <f t="shared" si="4"/>
        <v>12</v>
      </c>
      <c r="Q44" s="1" t="str">
        <f t="shared" si="1"/>
        <v>ghost</v>
      </c>
      <c r="R44" s="1" t="str">
        <f>IF(D44 = 0, "", D44)</f>
        <v>flying</v>
      </c>
      <c r="S44" s="1" t="s">
        <v>33</v>
      </c>
      <c r="T44" s="1" t="s">
        <v>44</v>
      </c>
      <c r="U44" s="1" t="str">
        <f>B45</f>
        <v>Drifblim</v>
      </c>
      <c r="V44">
        <f t="shared" si="5"/>
        <v>8</v>
      </c>
      <c r="W44" t="str">
        <f t="shared" si="8"/>
        <v>Drifloon</v>
      </c>
      <c r="X44" s="2"/>
      <c r="Y44" t="s">
        <v>1224</v>
      </c>
      <c r="AB44">
        <v>0</v>
      </c>
      <c r="AC44">
        <v>0</v>
      </c>
      <c r="AE44">
        <v>1</v>
      </c>
    </row>
    <row r="45" spans="1:31" x14ac:dyDescent="0.25">
      <c r="A45" s="1">
        <v>426</v>
      </c>
      <c r="B45" s="2" t="s">
        <v>447</v>
      </c>
      <c r="C45" s="3" t="s">
        <v>117</v>
      </c>
      <c r="D45" s="3" t="s">
        <v>20</v>
      </c>
      <c r="E45" s="1">
        <v>150</v>
      </c>
      <c r="F45" s="1">
        <v>80</v>
      </c>
      <c r="G45" s="1">
        <v>44</v>
      </c>
      <c r="H45" s="1">
        <v>90</v>
      </c>
      <c r="I45" s="1">
        <v>54</v>
      </c>
      <c r="J45" s="1">
        <v>80</v>
      </c>
      <c r="K45" s="1" t="s">
        <v>801</v>
      </c>
      <c r="L45" s="1" t="s">
        <v>748</v>
      </c>
      <c r="M45" s="1" t="s">
        <v>747</v>
      </c>
      <c r="N45" s="28">
        <f t="shared" ref="N45:N76" si="10">ROUND((0.4*J45 + 0.5*MAX(F45,H45) + 0.1*MIN(F45,H45)) / 10, 0)</f>
        <v>9</v>
      </c>
      <c r="O45" s="28">
        <f t="shared" si="9"/>
        <v>9</v>
      </c>
      <c r="P45" s="1">
        <f t="shared" si="4"/>
        <v>18</v>
      </c>
      <c r="Q45" s="1" t="str">
        <f t="shared" si="1"/>
        <v>ghost</v>
      </c>
      <c r="R45" s="1" t="str">
        <f>IF(D45 = 0, "", D45)</f>
        <v>flying</v>
      </c>
      <c r="S45" s="1" t="s">
        <v>33</v>
      </c>
      <c r="T45" s="1" t="s">
        <v>44</v>
      </c>
      <c r="V45" t="str">
        <f t="shared" si="5"/>
        <v/>
      </c>
      <c r="W45" t="str">
        <f t="shared" si="8"/>
        <v>Drifblim</v>
      </c>
      <c r="X45" s="2"/>
      <c r="Y45" t="s">
        <v>1155</v>
      </c>
      <c r="AB45">
        <v>0</v>
      </c>
      <c r="AC45">
        <v>0</v>
      </c>
      <c r="AE45">
        <v>2</v>
      </c>
    </row>
    <row r="46" spans="1:31" x14ac:dyDescent="0.25">
      <c r="A46" s="1">
        <v>427</v>
      </c>
      <c r="B46" s="2" t="s">
        <v>448</v>
      </c>
      <c r="C46" s="3" t="s">
        <v>33</v>
      </c>
      <c r="E46" s="1">
        <v>55</v>
      </c>
      <c r="F46" s="1">
        <v>66</v>
      </c>
      <c r="G46" s="1">
        <v>44</v>
      </c>
      <c r="H46" s="1">
        <v>44</v>
      </c>
      <c r="I46" s="1">
        <v>56</v>
      </c>
      <c r="J46" s="1">
        <v>85</v>
      </c>
      <c r="K46" s="1" t="s">
        <v>802</v>
      </c>
      <c r="L46" s="1" t="s">
        <v>748</v>
      </c>
      <c r="M46" s="1" t="s">
        <v>747</v>
      </c>
      <c r="N46" s="28">
        <f t="shared" si="10"/>
        <v>7</v>
      </c>
      <c r="O46" s="28">
        <f t="shared" si="9"/>
        <v>5</v>
      </c>
      <c r="P46" s="1">
        <f t="shared" si="4"/>
        <v>12</v>
      </c>
      <c r="Q46" s="1" t="str">
        <f t="shared" si="1"/>
        <v>normal</v>
      </c>
      <c r="R46" s="1" t="s">
        <v>77</v>
      </c>
      <c r="S46" s="1" t="s">
        <v>20</v>
      </c>
      <c r="T46" s="1" t="s">
        <v>85</v>
      </c>
      <c r="U46" s="1" t="str">
        <f>B47</f>
        <v>Lopunny</v>
      </c>
      <c r="V46">
        <f t="shared" si="5"/>
        <v>6</v>
      </c>
      <c r="W46" t="str">
        <f t="shared" si="8"/>
        <v>Buneary</v>
      </c>
      <c r="X46" s="2"/>
      <c r="Y46" t="s">
        <v>1305</v>
      </c>
      <c r="AB46">
        <v>0</v>
      </c>
      <c r="AC46">
        <v>0</v>
      </c>
      <c r="AE46">
        <v>1</v>
      </c>
    </row>
    <row r="47" spans="1:31" x14ac:dyDescent="0.25">
      <c r="A47" s="1">
        <v>428</v>
      </c>
      <c r="B47" s="2" t="s">
        <v>449</v>
      </c>
      <c r="C47" s="3" t="s">
        <v>33</v>
      </c>
      <c r="E47" s="1">
        <v>65</v>
      </c>
      <c r="F47" s="1">
        <v>76</v>
      </c>
      <c r="G47" s="1">
        <v>84</v>
      </c>
      <c r="H47" s="1">
        <v>54</v>
      </c>
      <c r="I47" s="1">
        <v>96</v>
      </c>
      <c r="J47" s="1">
        <v>105</v>
      </c>
      <c r="K47" s="1" t="s">
        <v>802</v>
      </c>
      <c r="L47" s="1" t="s">
        <v>748</v>
      </c>
      <c r="M47" s="1" t="s">
        <v>747</v>
      </c>
      <c r="N47" s="28">
        <f t="shared" si="10"/>
        <v>9</v>
      </c>
      <c r="O47" s="28">
        <f t="shared" si="9"/>
        <v>8</v>
      </c>
      <c r="P47" s="1">
        <f t="shared" si="4"/>
        <v>17</v>
      </c>
      <c r="Q47" s="1" t="str">
        <f t="shared" si="1"/>
        <v>normal</v>
      </c>
      <c r="R47" s="1" t="s">
        <v>77</v>
      </c>
      <c r="S47" s="1" t="s">
        <v>20</v>
      </c>
      <c r="T47" s="1" t="s">
        <v>85</v>
      </c>
      <c r="V47" t="str">
        <f t="shared" si="5"/>
        <v/>
      </c>
      <c r="W47" t="str">
        <f t="shared" si="8"/>
        <v>Lopunny</v>
      </c>
      <c r="X47" s="2"/>
      <c r="Y47" t="s">
        <v>1230</v>
      </c>
      <c r="AB47">
        <v>0</v>
      </c>
      <c r="AC47">
        <v>0</v>
      </c>
      <c r="AE47">
        <v>2</v>
      </c>
    </row>
    <row r="48" spans="1:31" x14ac:dyDescent="0.25">
      <c r="A48" s="1">
        <v>200</v>
      </c>
      <c r="B48" s="2" t="s">
        <v>226</v>
      </c>
      <c r="C48" s="3" t="s">
        <v>117</v>
      </c>
      <c r="E48" s="1">
        <v>60</v>
      </c>
      <c r="F48" s="1">
        <v>60</v>
      </c>
      <c r="G48" s="1">
        <v>60</v>
      </c>
      <c r="H48" s="1">
        <v>85</v>
      </c>
      <c r="I48" s="1">
        <v>85</v>
      </c>
      <c r="J48" s="1">
        <v>85</v>
      </c>
      <c r="K48" s="1" t="s">
        <v>803</v>
      </c>
      <c r="L48" s="1" t="s">
        <v>745</v>
      </c>
      <c r="M48" s="1" t="s">
        <v>746</v>
      </c>
      <c r="N48" s="28">
        <f t="shared" si="10"/>
        <v>8</v>
      </c>
      <c r="O48" s="28">
        <f t="shared" si="9"/>
        <v>7</v>
      </c>
      <c r="P48" s="1">
        <f t="shared" si="4"/>
        <v>15</v>
      </c>
      <c r="Q48" s="1" t="str">
        <f t="shared" si="1"/>
        <v>ghost</v>
      </c>
      <c r="R48" s="1" t="s">
        <v>17</v>
      </c>
      <c r="S48" s="1" t="s">
        <v>97</v>
      </c>
      <c r="T48" s="1" t="s">
        <v>12</v>
      </c>
      <c r="U48" s="1" t="str">
        <f>B49</f>
        <v>Mismagius</v>
      </c>
      <c r="V48">
        <f t="shared" si="5"/>
        <v>4</v>
      </c>
      <c r="W48" t="str">
        <f t="shared" si="8"/>
        <v>Misdreavus</v>
      </c>
      <c r="X48" s="2"/>
      <c r="Y48" t="s">
        <v>1136</v>
      </c>
      <c r="AB48">
        <v>0</v>
      </c>
      <c r="AC48">
        <v>0</v>
      </c>
      <c r="AE48">
        <v>1</v>
      </c>
    </row>
    <row r="49" spans="1:31" x14ac:dyDescent="0.25">
      <c r="A49" s="1">
        <v>429</v>
      </c>
      <c r="B49" s="2" t="s">
        <v>450</v>
      </c>
      <c r="C49" s="3" t="s">
        <v>117</v>
      </c>
      <c r="E49" s="1">
        <v>60</v>
      </c>
      <c r="F49" s="1">
        <v>60</v>
      </c>
      <c r="G49" s="1">
        <v>60</v>
      </c>
      <c r="H49" s="1">
        <v>105</v>
      </c>
      <c r="I49" s="1">
        <v>105</v>
      </c>
      <c r="J49" s="1">
        <v>105</v>
      </c>
      <c r="K49" s="1" t="s">
        <v>804</v>
      </c>
      <c r="L49" s="1" t="s">
        <v>745</v>
      </c>
      <c r="M49" s="1" t="s">
        <v>746</v>
      </c>
      <c r="N49" s="28">
        <f t="shared" si="10"/>
        <v>10</v>
      </c>
      <c r="O49" s="28">
        <f t="shared" si="9"/>
        <v>7</v>
      </c>
      <c r="P49" s="1">
        <f t="shared" si="4"/>
        <v>17</v>
      </c>
      <c r="Q49" s="1" t="str">
        <f t="shared" si="1"/>
        <v>ghost</v>
      </c>
      <c r="R49" s="1" t="s">
        <v>17</v>
      </c>
      <c r="S49" s="1" t="s">
        <v>97</v>
      </c>
      <c r="T49" s="1" t="s">
        <v>12</v>
      </c>
      <c r="V49" t="str">
        <f t="shared" si="5"/>
        <v/>
      </c>
      <c r="W49" t="str">
        <f t="shared" si="8"/>
        <v>Mismagius</v>
      </c>
      <c r="X49" s="2"/>
      <c r="Y49" t="s">
        <v>1303</v>
      </c>
      <c r="AB49">
        <v>0</v>
      </c>
      <c r="AC49">
        <v>0</v>
      </c>
      <c r="AE49">
        <v>2</v>
      </c>
    </row>
    <row r="50" spans="1:31" x14ac:dyDescent="0.25">
      <c r="A50" s="1">
        <v>198</v>
      </c>
      <c r="B50" s="2" t="s">
        <v>224</v>
      </c>
      <c r="C50" s="3" t="s">
        <v>37</v>
      </c>
      <c r="D50" s="3" t="s">
        <v>20</v>
      </c>
      <c r="E50" s="1">
        <v>60</v>
      </c>
      <c r="F50" s="1">
        <v>85</v>
      </c>
      <c r="G50" s="1">
        <v>42</v>
      </c>
      <c r="H50" s="1">
        <v>85</v>
      </c>
      <c r="I50" s="1">
        <v>42</v>
      </c>
      <c r="J50" s="1">
        <v>91</v>
      </c>
      <c r="K50" s="1" t="s">
        <v>805</v>
      </c>
      <c r="L50" s="1" t="s">
        <v>745</v>
      </c>
      <c r="M50" s="1" t="s">
        <v>746</v>
      </c>
      <c r="N50" s="28">
        <f t="shared" si="10"/>
        <v>9</v>
      </c>
      <c r="O50" s="28">
        <f t="shared" si="9"/>
        <v>5</v>
      </c>
      <c r="P50" s="1">
        <f t="shared" si="4"/>
        <v>14</v>
      </c>
      <c r="Q50" s="1" t="str">
        <f t="shared" si="1"/>
        <v>dark</v>
      </c>
      <c r="R50" s="1" t="str">
        <f>IF(D50 = 0, "", D50)</f>
        <v>flying</v>
      </c>
      <c r="S50" s="1" t="s">
        <v>77</v>
      </c>
      <c r="T50" s="1" t="s">
        <v>117</v>
      </c>
      <c r="U50" s="1" t="str">
        <f>B51</f>
        <v>Honchkrow</v>
      </c>
      <c r="V50">
        <f t="shared" si="5"/>
        <v>5</v>
      </c>
      <c r="W50" t="str">
        <f t="shared" si="8"/>
        <v>Murkrow</v>
      </c>
      <c r="X50" s="2"/>
      <c r="Y50" t="s">
        <v>1128</v>
      </c>
      <c r="AB50">
        <v>0</v>
      </c>
      <c r="AC50">
        <v>0</v>
      </c>
      <c r="AE50">
        <v>1</v>
      </c>
    </row>
    <row r="51" spans="1:31" x14ac:dyDescent="0.25">
      <c r="A51" s="1">
        <v>430</v>
      </c>
      <c r="B51" s="2" t="s">
        <v>451</v>
      </c>
      <c r="C51" s="3" t="s">
        <v>37</v>
      </c>
      <c r="D51" s="3" t="s">
        <v>20</v>
      </c>
      <c r="E51" s="1">
        <v>100</v>
      </c>
      <c r="F51" s="1">
        <v>125</v>
      </c>
      <c r="G51" s="1">
        <v>52</v>
      </c>
      <c r="H51" s="1">
        <v>105</v>
      </c>
      <c r="I51" s="1">
        <v>52</v>
      </c>
      <c r="J51" s="1">
        <v>71</v>
      </c>
      <c r="K51" s="1" t="s">
        <v>806</v>
      </c>
      <c r="L51" s="2" t="s">
        <v>745</v>
      </c>
      <c r="M51" s="2" t="s">
        <v>746</v>
      </c>
      <c r="N51" s="28">
        <f t="shared" si="10"/>
        <v>10</v>
      </c>
      <c r="O51" s="28">
        <f t="shared" si="9"/>
        <v>7</v>
      </c>
      <c r="P51" s="1">
        <f t="shared" si="4"/>
        <v>17</v>
      </c>
      <c r="Q51" s="1" t="str">
        <f t="shared" si="1"/>
        <v>dark</v>
      </c>
      <c r="R51" s="1" t="str">
        <f>IF(D51 = 0, "", D51)</f>
        <v>flying</v>
      </c>
      <c r="S51" s="1" t="s">
        <v>77</v>
      </c>
      <c r="T51" s="1" t="s">
        <v>117</v>
      </c>
      <c r="V51" t="str">
        <f t="shared" si="5"/>
        <v/>
      </c>
      <c r="W51" t="str">
        <f t="shared" si="8"/>
        <v>Honchkrow</v>
      </c>
      <c r="X51" s="2"/>
      <c r="Y51" t="s">
        <v>1160</v>
      </c>
      <c r="AB51">
        <v>0</v>
      </c>
      <c r="AC51">
        <v>0</v>
      </c>
      <c r="AE51">
        <v>2</v>
      </c>
    </row>
    <row r="52" spans="1:31" x14ac:dyDescent="0.25">
      <c r="A52" s="1">
        <v>431</v>
      </c>
      <c r="B52" s="2" t="s">
        <v>452</v>
      </c>
      <c r="C52" s="3" t="s">
        <v>33</v>
      </c>
      <c r="E52" s="1">
        <v>49</v>
      </c>
      <c r="F52" s="1">
        <v>55</v>
      </c>
      <c r="G52" s="1">
        <v>42</v>
      </c>
      <c r="H52" s="1">
        <v>42</v>
      </c>
      <c r="I52" s="1">
        <v>37</v>
      </c>
      <c r="J52" s="1">
        <v>85</v>
      </c>
      <c r="K52" s="1" t="s">
        <v>807</v>
      </c>
      <c r="L52" s="2" t="s">
        <v>748</v>
      </c>
      <c r="M52" s="2" t="s">
        <v>749</v>
      </c>
      <c r="N52" s="28">
        <f t="shared" si="10"/>
        <v>7</v>
      </c>
      <c r="O52" s="28">
        <f t="shared" si="9"/>
        <v>4</v>
      </c>
      <c r="P52" s="1">
        <f t="shared" si="4"/>
        <v>11</v>
      </c>
      <c r="Q52" s="1" t="str">
        <f t="shared" si="1"/>
        <v>normal</v>
      </c>
      <c r="R52" s="1" t="s">
        <v>55</v>
      </c>
      <c r="S52" s="1" t="s">
        <v>37</v>
      </c>
      <c r="T52" s="1" t="s">
        <v>44</v>
      </c>
      <c r="U52" s="1" t="str">
        <f>B53</f>
        <v>Purugly</v>
      </c>
      <c r="V52">
        <f t="shared" si="5"/>
        <v>6</v>
      </c>
      <c r="W52" t="str">
        <f t="shared" si="8"/>
        <v>Glameow</v>
      </c>
      <c r="X52" s="2"/>
      <c r="Y52" t="s">
        <v>1145</v>
      </c>
      <c r="AB52">
        <v>0</v>
      </c>
      <c r="AC52">
        <v>0</v>
      </c>
      <c r="AE52">
        <v>1</v>
      </c>
    </row>
    <row r="53" spans="1:31" x14ac:dyDescent="0.25">
      <c r="A53" s="1">
        <v>432</v>
      </c>
      <c r="B53" s="2" t="s">
        <v>453</v>
      </c>
      <c r="C53" s="3" t="s">
        <v>33</v>
      </c>
      <c r="E53" s="1">
        <v>71</v>
      </c>
      <c r="F53" s="1">
        <v>82</v>
      </c>
      <c r="G53" s="1">
        <v>64</v>
      </c>
      <c r="H53" s="1">
        <v>64</v>
      </c>
      <c r="I53" s="1">
        <v>59</v>
      </c>
      <c r="J53" s="1">
        <v>112</v>
      </c>
      <c r="K53" s="1" t="s">
        <v>808</v>
      </c>
      <c r="L53" s="2" t="s">
        <v>748</v>
      </c>
      <c r="M53" s="2" t="s">
        <v>749</v>
      </c>
      <c r="N53" s="28">
        <f t="shared" si="10"/>
        <v>9</v>
      </c>
      <c r="O53" s="28">
        <f t="shared" si="9"/>
        <v>7</v>
      </c>
      <c r="P53" s="1">
        <f t="shared" si="4"/>
        <v>16</v>
      </c>
      <c r="Q53" s="1" t="str">
        <f t="shared" si="1"/>
        <v>normal</v>
      </c>
      <c r="R53" s="1" t="s">
        <v>55</v>
      </c>
      <c r="S53" s="1" t="s">
        <v>37</v>
      </c>
      <c r="T53" s="1" t="s">
        <v>44</v>
      </c>
      <c r="V53" t="str">
        <f t="shared" si="5"/>
        <v/>
      </c>
      <c r="W53" t="str">
        <f t="shared" si="8"/>
        <v>Purugly</v>
      </c>
      <c r="X53" s="2"/>
      <c r="Y53" t="s">
        <v>1170</v>
      </c>
      <c r="AB53">
        <v>0</v>
      </c>
      <c r="AC53">
        <v>0</v>
      </c>
      <c r="AE53">
        <v>2</v>
      </c>
    </row>
    <row r="54" spans="1:31" x14ac:dyDescent="0.25">
      <c r="A54" s="1">
        <v>433</v>
      </c>
      <c r="B54" s="2" t="s">
        <v>454</v>
      </c>
      <c r="C54" s="3" t="s">
        <v>85</v>
      </c>
      <c r="E54" s="1">
        <v>45</v>
      </c>
      <c r="F54" s="1">
        <v>30</v>
      </c>
      <c r="G54" s="1">
        <v>50</v>
      </c>
      <c r="H54" s="1">
        <v>65</v>
      </c>
      <c r="I54" s="1">
        <v>50</v>
      </c>
      <c r="J54" s="1">
        <v>45</v>
      </c>
      <c r="K54" s="1" t="s">
        <v>809</v>
      </c>
      <c r="L54" s="2" t="s">
        <v>753</v>
      </c>
      <c r="M54" s="2" t="s">
        <v>749</v>
      </c>
      <c r="N54" s="28">
        <f t="shared" si="10"/>
        <v>5</v>
      </c>
      <c r="O54" s="28">
        <f t="shared" si="9"/>
        <v>5</v>
      </c>
      <c r="P54" s="1">
        <f t="shared" si="4"/>
        <v>10</v>
      </c>
      <c r="Q54" s="1" t="str">
        <f t="shared" si="1"/>
        <v>psychic</v>
      </c>
      <c r="R54" s="1" t="s">
        <v>33</v>
      </c>
      <c r="S54" s="1" t="s">
        <v>44</v>
      </c>
      <c r="T54" s="1" t="s">
        <v>117</v>
      </c>
      <c r="U54" s="1" t="str">
        <f>B55</f>
        <v>Chimecho</v>
      </c>
      <c r="V54">
        <f t="shared" si="5"/>
        <v>6</v>
      </c>
      <c r="W54" t="str">
        <f t="shared" si="8"/>
        <v>Chingling</v>
      </c>
      <c r="X54" s="2"/>
      <c r="Y54" t="s">
        <v>1130</v>
      </c>
      <c r="AB54">
        <v>0</v>
      </c>
      <c r="AC54">
        <v>0</v>
      </c>
      <c r="AE54">
        <v>1</v>
      </c>
    </row>
    <row r="55" spans="1:31" x14ac:dyDescent="0.25">
      <c r="A55" s="1">
        <v>358</v>
      </c>
      <c r="B55" s="2" t="s">
        <v>381</v>
      </c>
      <c r="C55" s="3" t="s">
        <v>85</v>
      </c>
      <c r="E55" s="1">
        <v>75</v>
      </c>
      <c r="F55" s="1">
        <v>50</v>
      </c>
      <c r="G55" s="1">
        <v>80</v>
      </c>
      <c r="H55" s="1">
        <v>95</v>
      </c>
      <c r="I55" s="1">
        <v>90</v>
      </c>
      <c r="J55" s="1">
        <v>65</v>
      </c>
      <c r="K55" s="1" t="s">
        <v>810</v>
      </c>
      <c r="L55" s="2" t="s">
        <v>753</v>
      </c>
      <c r="M55" s="2" t="s">
        <v>749</v>
      </c>
      <c r="N55" s="28">
        <f t="shared" si="10"/>
        <v>8</v>
      </c>
      <c r="O55" s="28">
        <f t="shared" si="9"/>
        <v>8</v>
      </c>
      <c r="P55" s="1">
        <f t="shared" si="4"/>
        <v>16</v>
      </c>
      <c r="Q55" s="1" t="str">
        <f t="shared" si="1"/>
        <v>psychic</v>
      </c>
      <c r="R55" s="1" t="s">
        <v>33</v>
      </c>
      <c r="S55" s="1" t="s">
        <v>44</v>
      </c>
      <c r="T55" s="1" t="s">
        <v>117</v>
      </c>
      <c r="V55" t="str">
        <f t="shared" si="5"/>
        <v/>
      </c>
      <c r="W55" t="str">
        <f t="shared" si="8"/>
        <v>Chimecho</v>
      </c>
      <c r="X55" s="2"/>
      <c r="Y55" t="s">
        <v>1157</v>
      </c>
      <c r="AB55">
        <v>0</v>
      </c>
      <c r="AC55">
        <v>0</v>
      </c>
      <c r="AE55">
        <v>2</v>
      </c>
    </row>
    <row r="56" spans="1:31" x14ac:dyDescent="0.25">
      <c r="A56" s="1">
        <v>434</v>
      </c>
      <c r="B56" s="2" t="s">
        <v>455</v>
      </c>
      <c r="C56" s="3" t="s">
        <v>13</v>
      </c>
      <c r="D56" s="3" t="s">
        <v>37</v>
      </c>
      <c r="E56" s="1">
        <v>63</v>
      </c>
      <c r="F56" s="1">
        <v>63</v>
      </c>
      <c r="G56" s="1">
        <v>47</v>
      </c>
      <c r="H56" s="1">
        <v>41</v>
      </c>
      <c r="I56" s="1">
        <v>41</v>
      </c>
      <c r="J56" s="1">
        <v>74</v>
      </c>
      <c r="K56" s="1" t="s">
        <v>811</v>
      </c>
      <c r="L56" s="2" t="s">
        <v>748</v>
      </c>
      <c r="M56" s="2" t="s">
        <v>749</v>
      </c>
      <c r="N56" s="28">
        <f t="shared" si="10"/>
        <v>7</v>
      </c>
      <c r="O56" s="28">
        <f t="shared" si="9"/>
        <v>5</v>
      </c>
      <c r="P56" s="1">
        <f t="shared" si="4"/>
        <v>12</v>
      </c>
      <c r="Q56" s="1" t="str">
        <f t="shared" si="1"/>
        <v>poison</v>
      </c>
      <c r="R56" s="1" t="str">
        <f>IF(D56 = 0, "", D56)</f>
        <v>dark</v>
      </c>
      <c r="S56" s="1" t="s">
        <v>17</v>
      </c>
      <c r="T56" s="1" t="s">
        <v>33</v>
      </c>
      <c r="U56" s="1" t="str">
        <f>B57</f>
        <v>Skuntank</v>
      </c>
      <c r="V56">
        <f t="shared" si="5"/>
        <v>6</v>
      </c>
      <c r="W56" t="str">
        <f t="shared" si="8"/>
        <v>Stunky</v>
      </c>
      <c r="X56" s="2"/>
      <c r="Y56" t="s">
        <v>1125</v>
      </c>
      <c r="AB56">
        <v>0</v>
      </c>
      <c r="AC56">
        <v>0</v>
      </c>
      <c r="AE56">
        <v>1</v>
      </c>
    </row>
    <row r="57" spans="1:31" x14ac:dyDescent="0.25">
      <c r="A57" s="1">
        <v>435</v>
      </c>
      <c r="B57" s="2" t="s">
        <v>456</v>
      </c>
      <c r="C57" s="3" t="s">
        <v>13</v>
      </c>
      <c r="D57" s="3" t="s">
        <v>37</v>
      </c>
      <c r="E57" s="1">
        <v>103</v>
      </c>
      <c r="F57" s="1">
        <v>93</v>
      </c>
      <c r="G57" s="1">
        <v>67</v>
      </c>
      <c r="H57" s="1">
        <v>71</v>
      </c>
      <c r="I57" s="1">
        <v>61</v>
      </c>
      <c r="J57" s="1">
        <v>84</v>
      </c>
      <c r="K57" s="1" t="s">
        <v>811</v>
      </c>
      <c r="L57" s="2" t="s">
        <v>748</v>
      </c>
      <c r="M57" s="2" t="s">
        <v>749</v>
      </c>
      <c r="N57" s="28">
        <f t="shared" si="10"/>
        <v>9</v>
      </c>
      <c r="O57" s="28">
        <f t="shared" si="9"/>
        <v>8</v>
      </c>
      <c r="P57" s="1">
        <f t="shared" si="4"/>
        <v>17</v>
      </c>
      <c r="Q57" s="1" t="str">
        <f t="shared" si="1"/>
        <v>poison</v>
      </c>
      <c r="R57" s="1" t="str">
        <f>IF(D57 = 0, "", D57)</f>
        <v>dark</v>
      </c>
      <c r="S57" s="1" t="s">
        <v>17</v>
      </c>
      <c r="T57" s="1" t="s">
        <v>33</v>
      </c>
      <c r="V57" t="str">
        <f t="shared" si="5"/>
        <v/>
      </c>
      <c r="W57" t="str">
        <f t="shared" si="8"/>
        <v>Skuntank</v>
      </c>
      <c r="X57" s="2"/>
      <c r="Y57" t="s">
        <v>1140</v>
      </c>
      <c r="AB57">
        <v>0</v>
      </c>
      <c r="AC57">
        <v>0</v>
      </c>
      <c r="AE57">
        <v>2</v>
      </c>
    </row>
    <row r="58" spans="1:31" x14ac:dyDescent="0.25">
      <c r="A58" s="1">
        <v>436</v>
      </c>
      <c r="B58" s="2" t="s">
        <v>457</v>
      </c>
      <c r="C58" s="3" t="s">
        <v>105</v>
      </c>
      <c r="D58" s="3" t="s">
        <v>85</v>
      </c>
      <c r="E58" s="1">
        <v>57</v>
      </c>
      <c r="F58" s="1">
        <v>24</v>
      </c>
      <c r="G58" s="1">
        <v>86</v>
      </c>
      <c r="H58" s="1">
        <v>24</v>
      </c>
      <c r="I58" s="1">
        <v>86</v>
      </c>
      <c r="J58" s="1">
        <v>23</v>
      </c>
      <c r="K58" s="1" t="s">
        <v>812</v>
      </c>
      <c r="L58" s="2" t="s">
        <v>753</v>
      </c>
      <c r="M58" s="2" t="s">
        <v>746</v>
      </c>
      <c r="N58" s="28">
        <f t="shared" si="10"/>
        <v>2</v>
      </c>
      <c r="O58" s="28">
        <f t="shared" si="9"/>
        <v>7</v>
      </c>
      <c r="P58" s="1">
        <f t="shared" si="4"/>
        <v>9</v>
      </c>
      <c r="Q58" s="1" t="str">
        <f t="shared" si="1"/>
        <v>steel</v>
      </c>
      <c r="R58" s="1" t="str">
        <f>IF(D58 = 0, "", D58)</f>
        <v>psychic</v>
      </c>
      <c r="S58" s="1" t="s">
        <v>33</v>
      </c>
      <c r="T58" s="1" t="s">
        <v>47</v>
      </c>
      <c r="U58" s="1" t="str">
        <f>B59</f>
        <v>Bronzong</v>
      </c>
      <c r="V58">
        <f t="shared" si="5"/>
        <v>8</v>
      </c>
      <c r="W58" t="str">
        <f t="shared" si="8"/>
        <v>Bronzor</v>
      </c>
      <c r="X58" s="2"/>
      <c r="Y58" t="s">
        <v>1130</v>
      </c>
      <c r="AB58">
        <v>0</v>
      </c>
      <c r="AC58">
        <v>0</v>
      </c>
      <c r="AE58">
        <v>1</v>
      </c>
    </row>
    <row r="59" spans="1:31" x14ac:dyDescent="0.25">
      <c r="A59" s="1">
        <v>437</v>
      </c>
      <c r="B59" s="2" t="s">
        <v>458</v>
      </c>
      <c r="C59" s="3" t="s">
        <v>105</v>
      </c>
      <c r="D59" s="3" t="s">
        <v>85</v>
      </c>
      <c r="E59" s="1">
        <v>67</v>
      </c>
      <c r="F59" s="1">
        <v>89</v>
      </c>
      <c r="G59" s="1">
        <v>116</v>
      </c>
      <c r="H59" s="1">
        <v>79</v>
      </c>
      <c r="I59" s="1">
        <v>116</v>
      </c>
      <c r="J59" s="1">
        <v>33</v>
      </c>
      <c r="K59" s="1" t="s">
        <v>813</v>
      </c>
      <c r="L59" s="2" t="s">
        <v>753</v>
      </c>
      <c r="M59" s="2" t="s">
        <v>746</v>
      </c>
      <c r="N59" s="28">
        <f t="shared" si="10"/>
        <v>7</v>
      </c>
      <c r="O59" s="28">
        <f t="shared" si="9"/>
        <v>10</v>
      </c>
      <c r="P59" s="1">
        <f t="shared" si="4"/>
        <v>17</v>
      </c>
      <c r="Q59" s="1" t="str">
        <f t="shared" si="1"/>
        <v>steel</v>
      </c>
      <c r="R59" s="1" t="str">
        <f>IF(D59 = 0, "", D59)</f>
        <v>psychic</v>
      </c>
      <c r="S59" s="1" t="s">
        <v>33</v>
      </c>
      <c r="T59" s="1" t="s">
        <v>47</v>
      </c>
      <c r="V59" t="str">
        <f t="shared" si="5"/>
        <v/>
      </c>
      <c r="W59" t="str">
        <f t="shared" si="8"/>
        <v>Bronzong</v>
      </c>
      <c r="X59" s="2"/>
      <c r="Y59" t="s">
        <v>1212</v>
      </c>
      <c r="AB59">
        <v>0</v>
      </c>
      <c r="AC59">
        <v>0</v>
      </c>
      <c r="AE59">
        <v>2</v>
      </c>
    </row>
    <row r="60" spans="1:31" x14ac:dyDescent="0.25">
      <c r="A60" s="1">
        <v>438</v>
      </c>
      <c r="B60" s="2" t="s">
        <v>459</v>
      </c>
      <c r="C60" s="3" t="s">
        <v>97</v>
      </c>
      <c r="E60" s="1">
        <v>50</v>
      </c>
      <c r="F60" s="1">
        <v>80</v>
      </c>
      <c r="G60" s="1">
        <v>95</v>
      </c>
      <c r="H60" s="1">
        <v>10</v>
      </c>
      <c r="I60" s="1">
        <v>45</v>
      </c>
      <c r="J60" s="1">
        <v>10</v>
      </c>
      <c r="K60" s="1" t="s">
        <v>814</v>
      </c>
      <c r="L60" s="2" t="s">
        <v>745</v>
      </c>
      <c r="M60" s="2" t="s">
        <v>749</v>
      </c>
      <c r="N60" s="28">
        <f t="shared" si="10"/>
        <v>5</v>
      </c>
      <c r="O60" s="28">
        <f t="shared" si="9"/>
        <v>6</v>
      </c>
      <c r="P60" s="1">
        <f t="shared" si="4"/>
        <v>11</v>
      </c>
      <c r="Q60" s="1" t="str">
        <f t="shared" si="1"/>
        <v>rock</v>
      </c>
      <c r="R60" s="1" t="s">
        <v>33</v>
      </c>
      <c r="S60" s="1" t="s">
        <v>77</v>
      </c>
      <c r="T60" s="1" t="s">
        <v>12</v>
      </c>
      <c r="U60" s="1" t="str">
        <f>B61</f>
        <v>Sudowoodo</v>
      </c>
      <c r="V60">
        <f t="shared" si="5"/>
        <v>4</v>
      </c>
      <c r="W60" t="str">
        <f t="shared" si="8"/>
        <v>Bonsly</v>
      </c>
      <c r="X60" s="2"/>
      <c r="Y60" t="s">
        <v>1158</v>
      </c>
      <c r="AB60">
        <v>0</v>
      </c>
      <c r="AC60">
        <v>0</v>
      </c>
      <c r="AE60">
        <v>1</v>
      </c>
    </row>
    <row r="61" spans="1:31" x14ac:dyDescent="0.25">
      <c r="A61" s="1">
        <v>185</v>
      </c>
      <c r="B61" s="2" t="s">
        <v>211</v>
      </c>
      <c r="C61" s="3" t="s">
        <v>97</v>
      </c>
      <c r="E61" s="1">
        <v>70</v>
      </c>
      <c r="F61" s="1">
        <v>100</v>
      </c>
      <c r="G61" s="1">
        <v>115</v>
      </c>
      <c r="H61" s="1">
        <v>30</v>
      </c>
      <c r="I61" s="1">
        <v>65</v>
      </c>
      <c r="J61" s="1">
        <v>30</v>
      </c>
      <c r="K61" s="1" t="s">
        <v>815</v>
      </c>
      <c r="L61" s="2" t="s">
        <v>745</v>
      </c>
      <c r="M61" s="2" t="s">
        <v>749</v>
      </c>
      <c r="N61" s="28">
        <f t="shared" si="10"/>
        <v>7</v>
      </c>
      <c r="O61" s="28">
        <f t="shared" si="9"/>
        <v>8</v>
      </c>
      <c r="P61" s="1">
        <f t="shared" si="4"/>
        <v>15</v>
      </c>
      <c r="Q61" s="1" t="str">
        <f t="shared" si="1"/>
        <v>rock</v>
      </c>
      <c r="R61" s="1" t="s">
        <v>33</v>
      </c>
      <c r="S61" s="1" t="s">
        <v>77</v>
      </c>
      <c r="T61" s="1" t="s">
        <v>12</v>
      </c>
      <c r="V61" t="str">
        <f t="shared" si="5"/>
        <v/>
      </c>
      <c r="W61" t="str">
        <f t="shared" si="8"/>
        <v>Sudowoodo</v>
      </c>
      <c r="X61" s="2"/>
      <c r="Y61" t="s">
        <v>1133</v>
      </c>
      <c r="AB61">
        <v>0</v>
      </c>
      <c r="AC61">
        <v>0</v>
      </c>
      <c r="AE61">
        <v>2</v>
      </c>
    </row>
    <row r="62" spans="1:31" x14ac:dyDescent="0.25">
      <c r="A62" s="1">
        <v>439</v>
      </c>
      <c r="B62" s="2" t="s">
        <v>460</v>
      </c>
      <c r="C62" s="3" t="s">
        <v>85</v>
      </c>
      <c r="D62" s="3" t="s">
        <v>55</v>
      </c>
      <c r="E62" s="1">
        <v>20</v>
      </c>
      <c r="F62" s="1">
        <v>25</v>
      </c>
      <c r="G62" s="1">
        <v>45</v>
      </c>
      <c r="H62" s="1">
        <v>70</v>
      </c>
      <c r="I62" s="1">
        <v>90</v>
      </c>
      <c r="J62" s="1">
        <v>60</v>
      </c>
      <c r="K62" s="1" t="s">
        <v>816</v>
      </c>
      <c r="L62" s="2" t="s">
        <v>748</v>
      </c>
      <c r="M62" s="2" t="s">
        <v>746</v>
      </c>
      <c r="N62" s="28">
        <f t="shared" si="10"/>
        <v>6</v>
      </c>
      <c r="O62" s="28">
        <f t="shared" si="9"/>
        <v>5</v>
      </c>
      <c r="P62" s="1">
        <f t="shared" si="4"/>
        <v>11</v>
      </c>
      <c r="Q62" s="1" t="str">
        <f t="shared" si="1"/>
        <v>psychic</v>
      </c>
      <c r="R62" s="1" t="str">
        <f>IF(D62 = 0, "", D62)</f>
        <v>fairy</v>
      </c>
      <c r="S62" s="1" t="s">
        <v>33</v>
      </c>
      <c r="T62" s="1" t="s">
        <v>48</v>
      </c>
      <c r="U62" s="1" t="str">
        <f>B63</f>
        <v>Mr. Mime</v>
      </c>
      <c r="V62">
        <f t="shared" si="5"/>
        <v>6</v>
      </c>
      <c r="W62" t="str">
        <f t="shared" si="8"/>
        <v>Mime Jr.</v>
      </c>
      <c r="X62" s="2"/>
      <c r="Y62" t="s">
        <v>1158</v>
      </c>
      <c r="AB62">
        <v>0</v>
      </c>
      <c r="AC62">
        <v>0</v>
      </c>
      <c r="AE62">
        <v>1</v>
      </c>
    </row>
    <row r="63" spans="1:31" x14ac:dyDescent="0.25">
      <c r="A63" s="1">
        <v>122</v>
      </c>
      <c r="B63" s="2" t="s">
        <v>147</v>
      </c>
      <c r="C63" s="3" t="s">
        <v>85</v>
      </c>
      <c r="D63" s="3" t="s">
        <v>55</v>
      </c>
      <c r="E63" s="1">
        <v>40</v>
      </c>
      <c r="F63" s="1">
        <v>45</v>
      </c>
      <c r="G63" s="1">
        <v>65</v>
      </c>
      <c r="H63" s="1">
        <v>100</v>
      </c>
      <c r="I63" s="1">
        <v>120</v>
      </c>
      <c r="J63" s="1">
        <v>90</v>
      </c>
      <c r="K63" s="1" t="s">
        <v>817</v>
      </c>
      <c r="L63" s="2" t="s">
        <v>748</v>
      </c>
      <c r="M63" s="2" t="s">
        <v>746</v>
      </c>
      <c r="N63" s="28">
        <f t="shared" si="10"/>
        <v>9</v>
      </c>
      <c r="O63" s="28">
        <f t="shared" si="9"/>
        <v>7</v>
      </c>
      <c r="P63" s="1">
        <f t="shared" si="4"/>
        <v>16</v>
      </c>
      <c r="Q63" s="1" t="str">
        <f t="shared" si="1"/>
        <v>psychic</v>
      </c>
      <c r="R63" s="1" t="str">
        <f>IF(D63 = 0, "", D63)</f>
        <v>fairy</v>
      </c>
      <c r="S63" s="1" t="s">
        <v>33</v>
      </c>
      <c r="T63" s="1" t="s">
        <v>48</v>
      </c>
      <c r="V63" t="str">
        <f t="shared" si="5"/>
        <v/>
      </c>
      <c r="W63" t="str">
        <f t="shared" si="8"/>
        <v>Mr. Mime</v>
      </c>
      <c r="X63" s="2"/>
      <c r="Y63" t="s">
        <v>1129</v>
      </c>
      <c r="AB63">
        <v>0</v>
      </c>
      <c r="AC63">
        <v>0</v>
      </c>
      <c r="AE63">
        <v>2</v>
      </c>
    </row>
    <row r="64" spans="1:31" x14ac:dyDescent="0.25">
      <c r="A64" s="1">
        <v>440</v>
      </c>
      <c r="B64" s="2" t="s">
        <v>461</v>
      </c>
      <c r="C64" s="3" t="s">
        <v>33</v>
      </c>
      <c r="E64" s="1">
        <v>100</v>
      </c>
      <c r="F64" s="1">
        <v>5</v>
      </c>
      <c r="G64" s="1">
        <v>5</v>
      </c>
      <c r="H64" s="1">
        <v>15</v>
      </c>
      <c r="I64" s="1">
        <v>65</v>
      </c>
      <c r="J64" s="1">
        <v>30</v>
      </c>
      <c r="K64" s="1" t="s">
        <v>818</v>
      </c>
      <c r="L64" s="2" t="s">
        <v>745</v>
      </c>
      <c r="M64" s="2" t="s">
        <v>749</v>
      </c>
      <c r="N64" s="28">
        <f t="shared" si="10"/>
        <v>2</v>
      </c>
      <c r="O64" s="28">
        <f t="shared" si="9"/>
        <v>6</v>
      </c>
      <c r="P64" s="1">
        <f t="shared" si="4"/>
        <v>8</v>
      </c>
      <c r="Q64" s="1" t="str">
        <f t="shared" si="1"/>
        <v>normal</v>
      </c>
      <c r="R64" s="1" t="s">
        <v>55</v>
      </c>
      <c r="S64" s="1" t="s">
        <v>13</v>
      </c>
      <c r="T64" s="1" t="s">
        <v>85</v>
      </c>
      <c r="U64" s="1" t="str">
        <f>B65</f>
        <v>Chansey</v>
      </c>
      <c r="V64">
        <f t="shared" si="5"/>
        <v>8</v>
      </c>
      <c r="W64" t="str">
        <f t="shared" si="8"/>
        <v>Happiny</v>
      </c>
      <c r="X64" s="2"/>
      <c r="Y64" t="s">
        <v>1158</v>
      </c>
      <c r="AB64">
        <v>0</v>
      </c>
      <c r="AC64">
        <v>0</v>
      </c>
      <c r="AE64">
        <v>1</v>
      </c>
    </row>
    <row r="65" spans="1:31" x14ac:dyDescent="0.25">
      <c r="A65" s="1">
        <v>113</v>
      </c>
      <c r="B65" s="2" t="s">
        <v>138</v>
      </c>
      <c r="C65" s="3" t="s">
        <v>33</v>
      </c>
      <c r="E65" s="1">
        <v>250</v>
      </c>
      <c r="F65" s="1">
        <v>5</v>
      </c>
      <c r="G65" s="1">
        <v>5</v>
      </c>
      <c r="H65" s="1">
        <v>35</v>
      </c>
      <c r="I65" s="1">
        <v>105</v>
      </c>
      <c r="J65" s="1">
        <v>50</v>
      </c>
      <c r="K65" s="1" t="s">
        <v>819</v>
      </c>
      <c r="L65" s="2" t="s">
        <v>745</v>
      </c>
      <c r="M65" s="2" t="s">
        <v>749</v>
      </c>
      <c r="N65" s="28">
        <f t="shared" si="10"/>
        <v>4</v>
      </c>
      <c r="O65" s="28">
        <f t="shared" si="9"/>
        <v>13</v>
      </c>
      <c r="P65" s="1">
        <f t="shared" si="4"/>
        <v>17</v>
      </c>
      <c r="Q65" s="1" t="str">
        <f t="shared" si="1"/>
        <v>normal</v>
      </c>
      <c r="R65" s="1" t="s">
        <v>55</v>
      </c>
      <c r="S65" s="1" t="s">
        <v>13</v>
      </c>
      <c r="T65" s="1" t="s">
        <v>85</v>
      </c>
      <c r="U65" s="1" t="str">
        <f>B66</f>
        <v>Blissey</v>
      </c>
      <c r="V65">
        <f t="shared" si="5"/>
        <v>8</v>
      </c>
      <c r="W65" t="str">
        <f t="shared" si="8"/>
        <v>Chansey</v>
      </c>
      <c r="X65" s="2"/>
      <c r="Y65" t="s">
        <v>1162</v>
      </c>
      <c r="AB65">
        <v>0</v>
      </c>
      <c r="AC65">
        <v>0</v>
      </c>
      <c r="AE65">
        <v>2</v>
      </c>
    </row>
    <row r="66" spans="1:31" x14ac:dyDescent="0.25">
      <c r="A66" s="1">
        <v>242</v>
      </c>
      <c r="B66" s="2" t="s">
        <v>267</v>
      </c>
      <c r="C66" s="3" t="s">
        <v>33</v>
      </c>
      <c r="E66" s="1">
        <v>255</v>
      </c>
      <c r="F66" s="1">
        <v>10</v>
      </c>
      <c r="G66" s="1">
        <v>10</v>
      </c>
      <c r="H66" s="1">
        <v>75</v>
      </c>
      <c r="I66" s="1">
        <v>135</v>
      </c>
      <c r="J66" s="1">
        <v>55</v>
      </c>
      <c r="K66" s="1" t="s">
        <v>820</v>
      </c>
      <c r="L66" s="2" t="s">
        <v>745</v>
      </c>
      <c r="M66" s="2" t="s">
        <v>749</v>
      </c>
      <c r="N66" s="28">
        <f t="shared" si="10"/>
        <v>6</v>
      </c>
      <c r="O66" s="28">
        <f t="shared" si="9"/>
        <v>15</v>
      </c>
      <c r="P66" s="1">
        <f t="shared" si="4"/>
        <v>21</v>
      </c>
      <c r="Q66" s="1" t="str">
        <f t="shared" ref="Q66:Q129" si="11">C66</f>
        <v>normal</v>
      </c>
      <c r="R66" s="1" t="s">
        <v>55</v>
      </c>
      <c r="S66" s="1" t="s">
        <v>13</v>
      </c>
      <c r="T66" s="1" t="s">
        <v>85</v>
      </c>
      <c r="V66" t="str">
        <f t="shared" si="5"/>
        <v/>
      </c>
      <c r="W66" t="str">
        <f t="shared" si="8"/>
        <v>Blissey</v>
      </c>
      <c r="X66" s="2"/>
      <c r="Y66" t="s">
        <v>1298</v>
      </c>
      <c r="AB66">
        <v>0</v>
      </c>
      <c r="AC66">
        <v>0</v>
      </c>
      <c r="AE66">
        <v>3</v>
      </c>
    </row>
    <row r="67" spans="1:31" x14ac:dyDescent="0.25">
      <c r="A67" s="1">
        <v>441</v>
      </c>
      <c r="B67" s="2" t="s">
        <v>462</v>
      </c>
      <c r="C67" s="3" t="s">
        <v>33</v>
      </c>
      <c r="D67" s="3" t="s">
        <v>20</v>
      </c>
      <c r="E67" s="1">
        <v>76</v>
      </c>
      <c r="F67" s="1">
        <v>65</v>
      </c>
      <c r="G67" s="1">
        <v>45</v>
      </c>
      <c r="H67" s="1">
        <v>92</v>
      </c>
      <c r="I67" s="1">
        <v>42</v>
      </c>
      <c r="J67" s="1">
        <v>91</v>
      </c>
      <c r="K67" s="1" t="s">
        <v>821</v>
      </c>
      <c r="L67" s="2" t="s">
        <v>748</v>
      </c>
      <c r="M67" s="2" t="s">
        <v>749</v>
      </c>
      <c r="N67" s="28">
        <f t="shared" si="10"/>
        <v>9</v>
      </c>
      <c r="O67" s="28">
        <f t="shared" si="9"/>
        <v>6</v>
      </c>
      <c r="P67" s="1">
        <f t="shared" ref="P67:P130" si="12">SUM(N67,O67)</f>
        <v>15</v>
      </c>
      <c r="Q67" s="1" t="str">
        <f t="shared" si="11"/>
        <v>normal</v>
      </c>
      <c r="R67" s="1" t="str">
        <f>IF(D67 = 0, "", D67)</f>
        <v>flying</v>
      </c>
      <c r="S67" s="1" t="s">
        <v>17</v>
      </c>
      <c r="T67" s="1" t="s">
        <v>26</v>
      </c>
      <c r="V67" t="str">
        <f t="shared" ref="V67:V130" si="13">IF(ISBLANK(U67), "", ROUND(( (P68-6)*(P68-7) - (P67-6)*(P67-7) )/15, 0) + 1)</f>
        <v/>
      </c>
      <c r="W67" t="str">
        <f t="shared" si="8"/>
        <v>Chatot</v>
      </c>
      <c r="X67" s="2"/>
      <c r="Y67" t="s">
        <v>1163</v>
      </c>
      <c r="AB67">
        <v>0</v>
      </c>
      <c r="AC67">
        <v>0</v>
      </c>
      <c r="AE67">
        <v>1</v>
      </c>
    </row>
    <row r="68" spans="1:31" x14ac:dyDescent="0.25">
      <c r="A68" s="1">
        <v>442</v>
      </c>
      <c r="B68" s="2" t="s">
        <v>463</v>
      </c>
      <c r="C68" s="3" t="s">
        <v>117</v>
      </c>
      <c r="D68" s="3" t="s">
        <v>37</v>
      </c>
      <c r="E68" s="1">
        <v>50</v>
      </c>
      <c r="F68" s="1">
        <v>92</v>
      </c>
      <c r="G68" s="1">
        <v>108</v>
      </c>
      <c r="H68" s="1">
        <v>92</v>
      </c>
      <c r="I68" s="1">
        <v>108</v>
      </c>
      <c r="J68" s="1">
        <v>35</v>
      </c>
      <c r="K68" s="1" t="s">
        <v>822</v>
      </c>
      <c r="L68" s="2" t="s">
        <v>748</v>
      </c>
      <c r="M68" s="2" t="s">
        <v>747</v>
      </c>
      <c r="N68" s="28">
        <f t="shared" si="10"/>
        <v>7</v>
      </c>
      <c r="O68" s="28">
        <f t="shared" si="9"/>
        <v>8</v>
      </c>
      <c r="P68" s="1">
        <f t="shared" si="12"/>
        <v>15</v>
      </c>
      <c r="Q68" s="1" t="str">
        <f t="shared" si="11"/>
        <v>ghost</v>
      </c>
      <c r="R68" s="1" t="str">
        <f>IF(D68 = 0, "", D68)</f>
        <v>dark</v>
      </c>
      <c r="S68" s="1" t="s">
        <v>17</v>
      </c>
      <c r="T68" s="1" t="s">
        <v>85</v>
      </c>
      <c r="V68" t="str">
        <f t="shared" si="13"/>
        <v/>
      </c>
      <c r="W68" t="str">
        <f t="shared" si="8"/>
        <v>Spiritomb</v>
      </c>
      <c r="X68" s="2"/>
      <c r="Y68" t="s">
        <v>1224</v>
      </c>
      <c r="AB68" s="8">
        <v>1</v>
      </c>
      <c r="AC68">
        <v>0</v>
      </c>
      <c r="AE68">
        <v>1</v>
      </c>
    </row>
    <row r="69" spans="1:31" x14ac:dyDescent="0.25">
      <c r="A69" s="1">
        <v>443</v>
      </c>
      <c r="B69" s="2" t="s">
        <v>464</v>
      </c>
      <c r="C69" s="3" t="s">
        <v>173</v>
      </c>
      <c r="D69" s="3" t="s">
        <v>47</v>
      </c>
      <c r="E69" s="1">
        <v>58</v>
      </c>
      <c r="F69" s="1">
        <v>70</v>
      </c>
      <c r="G69" s="1">
        <v>45</v>
      </c>
      <c r="H69" s="1">
        <v>40</v>
      </c>
      <c r="I69" s="1">
        <v>45</v>
      </c>
      <c r="J69" s="1">
        <v>42</v>
      </c>
      <c r="K69" s="1" t="s">
        <v>823</v>
      </c>
      <c r="L69" s="2" t="s">
        <v>753</v>
      </c>
      <c r="M69" s="2" t="s">
        <v>747</v>
      </c>
      <c r="N69" s="28">
        <f t="shared" si="10"/>
        <v>6</v>
      </c>
      <c r="O69" s="28">
        <f t="shared" si="9"/>
        <v>5</v>
      </c>
      <c r="P69" s="1">
        <f t="shared" si="12"/>
        <v>11</v>
      </c>
      <c r="Q69" s="1" t="str">
        <f t="shared" si="11"/>
        <v>dragon</v>
      </c>
      <c r="R69" s="1" t="str">
        <f>IF(D69 = 0, "", D69)</f>
        <v>ground</v>
      </c>
      <c r="S69" s="1" t="s">
        <v>37</v>
      </c>
      <c r="T69" s="1" t="s">
        <v>17</v>
      </c>
      <c r="U69" s="1" t="str">
        <f>B70</f>
        <v>Gabite</v>
      </c>
      <c r="V69">
        <f t="shared" si="13"/>
        <v>3</v>
      </c>
      <c r="W69" t="str">
        <f t="shared" si="8"/>
        <v>Gible</v>
      </c>
      <c r="X69" s="2"/>
      <c r="Y69" t="s">
        <v>1166</v>
      </c>
      <c r="AB69">
        <v>0</v>
      </c>
      <c r="AC69">
        <v>0</v>
      </c>
      <c r="AE69">
        <v>1</v>
      </c>
    </row>
    <row r="70" spans="1:31" x14ac:dyDescent="0.25">
      <c r="A70" s="1">
        <v>444</v>
      </c>
      <c r="B70" s="2" t="s">
        <v>465</v>
      </c>
      <c r="C70" s="3" t="s">
        <v>173</v>
      </c>
      <c r="D70" s="3" t="s">
        <v>47</v>
      </c>
      <c r="E70" s="1">
        <v>68</v>
      </c>
      <c r="F70" s="1">
        <v>90</v>
      </c>
      <c r="G70" s="1">
        <v>65</v>
      </c>
      <c r="H70" s="1">
        <v>50</v>
      </c>
      <c r="I70" s="1">
        <v>55</v>
      </c>
      <c r="J70" s="1">
        <v>82</v>
      </c>
      <c r="K70" s="1" t="s">
        <v>824</v>
      </c>
      <c r="L70" s="2" t="s">
        <v>753</v>
      </c>
      <c r="M70" s="2" t="s">
        <v>747</v>
      </c>
      <c r="N70" s="28">
        <f t="shared" si="10"/>
        <v>8</v>
      </c>
      <c r="O70" s="28">
        <f t="shared" si="9"/>
        <v>6</v>
      </c>
      <c r="P70" s="1">
        <f t="shared" si="12"/>
        <v>14</v>
      </c>
      <c r="Q70" s="1" t="str">
        <f t="shared" si="11"/>
        <v>dragon</v>
      </c>
      <c r="R70" s="1" t="str">
        <f>IF(D70 = 0, "", D70)</f>
        <v>ground</v>
      </c>
      <c r="S70" s="1" t="s">
        <v>37</v>
      </c>
      <c r="T70" s="1" t="s">
        <v>17</v>
      </c>
      <c r="U70" s="1" t="str">
        <f>B71</f>
        <v>Garchomp</v>
      </c>
      <c r="V70">
        <f t="shared" si="13"/>
        <v>11</v>
      </c>
      <c r="W70" t="str">
        <f t="shared" si="8"/>
        <v>Gabite</v>
      </c>
      <c r="X70" s="2"/>
      <c r="Y70" t="s">
        <v>1307</v>
      </c>
      <c r="AB70">
        <v>0</v>
      </c>
      <c r="AC70">
        <v>0</v>
      </c>
      <c r="AE70">
        <v>2</v>
      </c>
    </row>
    <row r="71" spans="1:31" x14ac:dyDescent="0.25">
      <c r="A71" s="1">
        <v>445</v>
      </c>
      <c r="B71" s="2" t="s">
        <v>466</v>
      </c>
      <c r="C71" s="3" t="s">
        <v>173</v>
      </c>
      <c r="D71" s="3" t="s">
        <v>47</v>
      </c>
      <c r="E71" s="1">
        <v>108</v>
      </c>
      <c r="F71" s="1">
        <v>130</v>
      </c>
      <c r="G71" s="1">
        <v>95</v>
      </c>
      <c r="H71" s="1">
        <v>80</v>
      </c>
      <c r="I71" s="1">
        <v>85</v>
      </c>
      <c r="J71" s="1">
        <v>102</v>
      </c>
      <c r="K71" s="1" t="s">
        <v>825</v>
      </c>
      <c r="L71" s="2" t="s">
        <v>753</v>
      </c>
      <c r="M71" s="2" t="s">
        <v>747</v>
      </c>
      <c r="N71" s="28">
        <f t="shared" si="10"/>
        <v>11</v>
      </c>
      <c r="O71" s="28">
        <f t="shared" si="9"/>
        <v>10</v>
      </c>
      <c r="P71" s="1">
        <f t="shared" si="12"/>
        <v>21</v>
      </c>
      <c r="Q71" s="1" t="str">
        <f t="shared" si="11"/>
        <v>dragon</v>
      </c>
      <c r="R71" s="1" t="str">
        <f>IF(D71 = 0, "", D71)</f>
        <v>ground</v>
      </c>
      <c r="S71" s="1" t="s">
        <v>37</v>
      </c>
      <c r="T71" s="1" t="s">
        <v>17</v>
      </c>
      <c r="V71" t="str">
        <f t="shared" si="13"/>
        <v/>
      </c>
      <c r="W71" t="str">
        <f t="shared" si="8"/>
        <v>Garchomp</v>
      </c>
      <c r="X71" s="2"/>
      <c r="Y71" t="s">
        <v>1138</v>
      </c>
      <c r="AB71">
        <v>0</v>
      </c>
      <c r="AC71">
        <v>0</v>
      </c>
      <c r="AE71">
        <v>3</v>
      </c>
    </row>
    <row r="72" spans="1:31" x14ac:dyDescent="0.25">
      <c r="A72" s="1">
        <v>446</v>
      </c>
      <c r="B72" s="2" t="s">
        <v>467</v>
      </c>
      <c r="C72" s="3" t="s">
        <v>33</v>
      </c>
      <c r="E72" s="1">
        <v>135</v>
      </c>
      <c r="F72" s="1">
        <v>85</v>
      </c>
      <c r="G72" s="1">
        <v>40</v>
      </c>
      <c r="H72" s="1">
        <v>40</v>
      </c>
      <c r="I72" s="1">
        <v>85</v>
      </c>
      <c r="J72" s="1">
        <v>5</v>
      </c>
      <c r="K72" s="1" t="s">
        <v>826</v>
      </c>
      <c r="L72" s="2" t="s">
        <v>753</v>
      </c>
      <c r="M72" s="2" t="s">
        <v>747</v>
      </c>
      <c r="N72" s="28">
        <f t="shared" si="10"/>
        <v>5</v>
      </c>
      <c r="O72" s="28">
        <f t="shared" si="9"/>
        <v>9</v>
      </c>
      <c r="P72" s="1">
        <f t="shared" si="12"/>
        <v>14</v>
      </c>
      <c r="Q72" s="1" t="str">
        <f t="shared" si="11"/>
        <v>normal</v>
      </c>
      <c r="R72" s="1" t="s">
        <v>105</v>
      </c>
      <c r="S72" s="1" t="s">
        <v>47</v>
      </c>
      <c r="T72" s="1" t="s">
        <v>77</v>
      </c>
      <c r="U72" s="1" t="str">
        <f>B73</f>
        <v>Snorlax</v>
      </c>
      <c r="V72">
        <f t="shared" si="13"/>
        <v>8</v>
      </c>
      <c r="W72" t="str">
        <f t="shared" si="8"/>
        <v>Munchlax</v>
      </c>
      <c r="X72" s="2"/>
      <c r="Y72" t="s">
        <v>1165</v>
      </c>
      <c r="AB72">
        <v>0</v>
      </c>
      <c r="AC72">
        <v>0</v>
      </c>
      <c r="AE72">
        <v>1</v>
      </c>
    </row>
    <row r="73" spans="1:31" x14ac:dyDescent="0.25">
      <c r="A73" s="1">
        <v>143</v>
      </c>
      <c r="B73" s="2" t="s">
        <v>168</v>
      </c>
      <c r="C73" s="3" t="s">
        <v>33</v>
      </c>
      <c r="E73" s="1">
        <v>160</v>
      </c>
      <c r="F73" s="1">
        <v>110</v>
      </c>
      <c r="G73" s="1">
        <v>65</v>
      </c>
      <c r="H73" s="1">
        <v>65</v>
      </c>
      <c r="I73" s="1">
        <v>110</v>
      </c>
      <c r="J73" s="1">
        <v>30</v>
      </c>
      <c r="K73" s="1" t="s">
        <v>827</v>
      </c>
      <c r="L73" s="2" t="s">
        <v>753</v>
      </c>
      <c r="M73" s="2" t="s">
        <v>747</v>
      </c>
      <c r="N73" s="28">
        <f t="shared" si="10"/>
        <v>7</v>
      </c>
      <c r="O73" s="28">
        <f t="shared" si="9"/>
        <v>12</v>
      </c>
      <c r="P73" s="1">
        <f t="shared" si="12"/>
        <v>19</v>
      </c>
      <c r="Q73" s="1" t="str">
        <f t="shared" si="11"/>
        <v>normal</v>
      </c>
      <c r="R73" s="1" t="s">
        <v>105</v>
      </c>
      <c r="S73" s="1" t="s">
        <v>47</v>
      </c>
      <c r="T73" s="1" t="s">
        <v>77</v>
      </c>
      <c r="V73" t="str">
        <f t="shared" si="13"/>
        <v/>
      </c>
      <c r="W73" t="str">
        <f t="shared" si="8"/>
        <v>Snorlax</v>
      </c>
      <c r="X73" s="2"/>
      <c r="Y73" t="s">
        <v>1212</v>
      </c>
      <c r="AB73">
        <v>0</v>
      </c>
      <c r="AC73">
        <v>0</v>
      </c>
      <c r="AE73">
        <v>2</v>
      </c>
    </row>
    <row r="74" spans="1:31" x14ac:dyDescent="0.25">
      <c r="A74" s="1">
        <v>447</v>
      </c>
      <c r="B74" s="2" t="s">
        <v>468</v>
      </c>
      <c r="C74" s="3" t="s">
        <v>77</v>
      </c>
      <c r="E74" s="1">
        <v>40</v>
      </c>
      <c r="F74" s="1">
        <v>70</v>
      </c>
      <c r="G74" s="1">
        <v>40</v>
      </c>
      <c r="H74" s="1">
        <v>35</v>
      </c>
      <c r="I74" s="1">
        <v>40</v>
      </c>
      <c r="J74" s="1">
        <v>60</v>
      </c>
      <c r="K74" s="1" t="s">
        <v>828</v>
      </c>
      <c r="L74" s="2" t="s">
        <v>753</v>
      </c>
      <c r="M74" s="2" t="s">
        <v>746</v>
      </c>
      <c r="N74" s="28">
        <f t="shared" si="10"/>
        <v>6</v>
      </c>
      <c r="O74" s="28">
        <f t="shared" si="9"/>
        <v>4</v>
      </c>
      <c r="P74" s="1">
        <f t="shared" si="12"/>
        <v>10</v>
      </c>
      <c r="Q74" s="1" t="str">
        <f t="shared" si="11"/>
        <v>fighting</v>
      </c>
      <c r="R74" s="1" t="s">
        <v>105</v>
      </c>
      <c r="S74" s="1" t="s">
        <v>33</v>
      </c>
      <c r="T74" s="1" t="s">
        <v>85</v>
      </c>
      <c r="U74" s="1" t="str">
        <f>B75</f>
        <v>Lucario</v>
      </c>
      <c r="V74">
        <f t="shared" si="13"/>
        <v>8</v>
      </c>
      <c r="W74" t="str">
        <f t="shared" ref="W74:W105" si="14">B74</f>
        <v>Riolu</v>
      </c>
      <c r="X74" s="2"/>
      <c r="Y74" t="s">
        <v>1142</v>
      </c>
      <c r="AB74">
        <v>0</v>
      </c>
      <c r="AC74">
        <v>0</v>
      </c>
      <c r="AE74">
        <v>1</v>
      </c>
    </row>
    <row r="75" spans="1:31" x14ac:dyDescent="0.25">
      <c r="A75" s="1">
        <v>448</v>
      </c>
      <c r="B75" s="2" t="s">
        <v>469</v>
      </c>
      <c r="C75" s="3" t="s">
        <v>77</v>
      </c>
      <c r="D75" s="3" t="s">
        <v>105</v>
      </c>
      <c r="E75" s="1">
        <v>70</v>
      </c>
      <c r="F75" s="1">
        <v>110</v>
      </c>
      <c r="G75" s="1">
        <v>70</v>
      </c>
      <c r="H75" s="1">
        <v>115</v>
      </c>
      <c r="I75" s="1">
        <v>70</v>
      </c>
      <c r="J75" s="1">
        <v>90</v>
      </c>
      <c r="K75" s="1" t="s">
        <v>829</v>
      </c>
      <c r="L75" s="1" t="s">
        <v>753</v>
      </c>
      <c r="M75" s="1" t="s">
        <v>746</v>
      </c>
      <c r="N75" s="28">
        <f t="shared" si="10"/>
        <v>10</v>
      </c>
      <c r="O75" s="28">
        <f t="shared" si="9"/>
        <v>7</v>
      </c>
      <c r="P75" s="1">
        <f t="shared" si="12"/>
        <v>17</v>
      </c>
      <c r="Q75" s="1" t="str">
        <f t="shared" si="11"/>
        <v>fighting</v>
      </c>
      <c r="R75" s="1" t="str">
        <f>IF(D75 = 0, "", D75)</f>
        <v>steel</v>
      </c>
      <c r="S75" s="1" t="s">
        <v>33</v>
      </c>
      <c r="T75" s="1" t="s">
        <v>85</v>
      </c>
      <c r="V75" t="str">
        <f t="shared" si="13"/>
        <v/>
      </c>
      <c r="W75" t="str">
        <f t="shared" si="14"/>
        <v>Lucario</v>
      </c>
      <c r="X75" s="2"/>
      <c r="Y75" t="s">
        <v>1123</v>
      </c>
      <c r="AB75">
        <v>0</v>
      </c>
      <c r="AC75">
        <v>0</v>
      </c>
      <c r="AE75">
        <v>2</v>
      </c>
    </row>
    <row r="76" spans="1:31" x14ac:dyDescent="0.25">
      <c r="A76" s="1">
        <v>449</v>
      </c>
      <c r="B76" s="2" t="s">
        <v>470</v>
      </c>
      <c r="C76" s="3" t="s">
        <v>47</v>
      </c>
      <c r="E76" s="1">
        <v>68</v>
      </c>
      <c r="F76" s="1">
        <v>72</v>
      </c>
      <c r="G76" s="1">
        <v>78</v>
      </c>
      <c r="H76" s="1">
        <v>38</v>
      </c>
      <c r="I76" s="1">
        <v>42</v>
      </c>
      <c r="J76" s="1">
        <v>32</v>
      </c>
      <c r="K76" s="1" t="s">
        <v>830</v>
      </c>
      <c r="L76" s="1" t="s">
        <v>753</v>
      </c>
      <c r="M76" s="1" t="s">
        <v>749</v>
      </c>
      <c r="N76" s="28">
        <f t="shared" si="10"/>
        <v>5</v>
      </c>
      <c r="O76" s="28">
        <f t="shared" ref="O76:O107" si="15">ROUND((0.4*E76 + 0.3*G76 + 0.3*I76) / 10, 0)</f>
        <v>6</v>
      </c>
      <c r="P76" s="1">
        <f t="shared" si="12"/>
        <v>11</v>
      </c>
      <c r="Q76" s="1" t="str">
        <f t="shared" si="11"/>
        <v>ground</v>
      </c>
      <c r="R76" s="3" t="s">
        <v>33</v>
      </c>
      <c r="S76" s="1" t="s">
        <v>48</v>
      </c>
      <c r="T76" s="1" t="s">
        <v>37</v>
      </c>
      <c r="U76" s="1" t="str">
        <f>B77</f>
        <v>Hippowdon</v>
      </c>
      <c r="V76">
        <f t="shared" si="13"/>
        <v>8</v>
      </c>
      <c r="W76" t="str">
        <f t="shared" si="14"/>
        <v>Hippopotas</v>
      </c>
      <c r="X76" s="2"/>
      <c r="Y76" t="s">
        <v>1164</v>
      </c>
      <c r="AB76">
        <v>0</v>
      </c>
      <c r="AC76">
        <v>0</v>
      </c>
      <c r="AE76">
        <v>1</v>
      </c>
    </row>
    <row r="77" spans="1:31" x14ac:dyDescent="0.25">
      <c r="A77" s="1">
        <v>450</v>
      </c>
      <c r="B77" s="2" t="s">
        <v>471</v>
      </c>
      <c r="C77" s="3" t="s">
        <v>47</v>
      </c>
      <c r="E77" s="1">
        <v>108</v>
      </c>
      <c r="F77" s="1">
        <v>112</v>
      </c>
      <c r="G77" s="1">
        <v>118</v>
      </c>
      <c r="H77" s="1">
        <v>68</v>
      </c>
      <c r="I77" s="1">
        <v>72</v>
      </c>
      <c r="J77" s="1">
        <v>47</v>
      </c>
      <c r="K77" s="1" t="s">
        <v>831</v>
      </c>
      <c r="L77" s="1" t="s">
        <v>753</v>
      </c>
      <c r="M77" s="1" t="s">
        <v>749</v>
      </c>
      <c r="N77" s="28">
        <f t="shared" ref="N77:N92" si="16">ROUND((0.4*J77 + 0.5*MAX(F77,H77) + 0.1*MIN(F77,H77)) / 10, 0)</f>
        <v>8</v>
      </c>
      <c r="O77" s="28">
        <f t="shared" si="15"/>
        <v>10</v>
      </c>
      <c r="P77" s="1">
        <f t="shared" si="12"/>
        <v>18</v>
      </c>
      <c r="Q77" s="1" t="str">
        <f t="shared" si="11"/>
        <v>ground</v>
      </c>
      <c r="R77" s="1" t="s">
        <v>33</v>
      </c>
      <c r="S77" s="1" t="s">
        <v>48</v>
      </c>
      <c r="T77" s="1" t="s">
        <v>37</v>
      </c>
      <c r="V77" t="str">
        <f t="shared" si="13"/>
        <v/>
      </c>
      <c r="W77" t="str">
        <f t="shared" si="14"/>
        <v>Hippowdon</v>
      </c>
      <c r="X77" s="2"/>
      <c r="Y77" t="s">
        <v>1114</v>
      </c>
      <c r="AB77">
        <v>0</v>
      </c>
      <c r="AC77">
        <v>0</v>
      </c>
      <c r="AE77">
        <v>2</v>
      </c>
    </row>
    <row r="78" spans="1:31" x14ac:dyDescent="0.25">
      <c r="A78" s="1">
        <v>451</v>
      </c>
      <c r="B78" s="2" t="s">
        <v>472</v>
      </c>
      <c r="C78" s="3" t="s">
        <v>13</v>
      </c>
      <c r="D78" s="3" t="s">
        <v>26</v>
      </c>
      <c r="E78" s="1">
        <v>40</v>
      </c>
      <c r="F78" s="1">
        <v>50</v>
      </c>
      <c r="G78" s="1">
        <v>90</v>
      </c>
      <c r="H78" s="1">
        <v>30</v>
      </c>
      <c r="I78" s="1">
        <v>55</v>
      </c>
      <c r="J78" s="1">
        <v>65</v>
      </c>
      <c r="K78" s="1" t="s">
        <v>832</v>
      </c>
      <c r="L78" s="1" t="s">
        <v>745</v>
      </c>
      <c r="M78" s="1" t="s">
        <v>749</v>
      </c>
      <c r="N78" s="28">
        <f t="shared" si="16"/>
        <v>5</v>
      </c>
      <c r="O78" s="28">
        <f t="shared" si="15"/>
        <v>6</v>
      </c>
      <c r="P78" s="1">
        <f t="shared" si="12"/>
        <v>11</v>
      </c>
      <c r="Q78" s="1" t="str">
        <f t="shared" si="11"/>
        <v>poison</v>
      </c>
      <c r="R78" s="1" t="str">
        <f>IF(D78 = 0, "", D78)</f>
        <v>bug</v>
      </c>
      <c r="S78" s="1" t="s">
        <v>37</v>
      </c>
      <c r="T78" s="1" t="s">
        <v>47</v>
      </c>
      <c r="U78" s="1" t="str">
        <f>B79</f>
        <v>Drapion</v>
      </c>
      <c r="V78">
        <f t="shared" si="13"/>
        <v>7</v>
      </c>
      <c r="W78" t="str">
        <f t="shared" si="14"/>
        <v>Skorupi</v>
      </c>
      <c r="X78" s="2"/>
      <c r="Y78" t="s">
        <v>1166</v>
      </c>
      <c r="AB78">
        <v>0</v>
      </c>
      <c r="AC78">
        <v>0</v>
      </c>
      <c r="AE78">
        <v>1</v>
      </c>
    </row>
    <row r="79" spans="1:31" x14ac:dyDescent="0.25">
      <c r="A79" s="1">
        <v>452</v>
      </c>
      <c r="B79" s="2" t="s">
        <v>473</v>
      </c>
      <c r="C79" s="3" t="s">
        <v>13</v>
      </c>
      <c r="D79" s="3" t="s">
        <v>37</v>
      </c>
      <c r="E79" s="1">
        <v>70</v>
      </c>
      <c r="F79" s="1">
        <v>90</v>
      </c>
      <c r="G79" s="1">
        <v>110</v>
      </c>
      <c r="H79" s="1">
        <v>60</v>
      </c>
      <c r="I79" s="1">
        <v>75</v>
      </c>
      <c r="J79" s="1">
        <v>95</v>
      </c>
      <c r="K79" s="1" t="s">
        <v>833</v>
      </c>
      <c r="L79" s="1" t="s">
        <v>745</v>
      </c>
      <c r="M79" s="1" t="s">
        <v>749</v>
      </c>
      <c r="N79" s="28">
        <f t="shared" si="16"/>
        <v>9</v>
      </c>
      <c r="O79" s="28">
        <f t="shared" si="15"/>
        <v>8</v>
      </c>
      <c r="P79" s="1">
        <f t="shared" si="12"/>
        <v>17</v>
      </c>
      <c r="Q79" s="1" t="str">
        <f t="shared" si="11"/>
        <v>poison</v>
      </c>
      <c r="R79" s="1" t="str">
        <f>IF(D79 = 0, "", D79)</f>
        <v>dark</v>
      </c>
      <c r="S79" s="1" t="s">
        <v>26</v>
      </c>
      <c r="T79" s="1" t="s">
        <v>47</v>
      </c>
      <c r="V79" t="str">
        <f t="shared" si="13"/>
        <v/>
      </c>
      <c r="W79" t="str">
        <f t="shared" si="14"/>
        <v>Drapion</v>
      </c>
      <c r="X79" s="2"/>
      <c r="Y79" t="s">
        <v>974</v>
      </c>
      <c r="AB79">
        <v>0</v>
      </c>
      <c r="AC79">
        <v>0</v>
      </c>
      <c r="AE79">
        <v>2</v>
      </c>
    </row>
    <row r="80" spans="1:31" x14ac:dyDescent="0.25">
      <c r="A80" s="1">
        <v>453</v>
      </c>
      <c r="B80" s="2" t="s">
        <v>474</v>
      </c>
      <c r="C80" s="3" t="s">
        <v>13</v>
      </c>
      <c r="D80" s="3" t="s">
        <v>77</v>
      </c>
      <c r="E80" s="1">
        <v>48</v>
      </c>
      <c r="F80" s="1">
        <v>61</v>
      </c>
      <c r="G80" s="1">
        <v>40</v>
      </c>
      <c r="H80" s="1">
        <v>61</v>
      </c>
      <c r="I80" s="1">
        <v>40</v>
      </c>
      <c r="J80" s="1">
        <v>50</v>
      </c>
      <c r="K80" s="1" t="s">
        <v>834</v>
      </c>
      <c r="L80" s="1" t="s">
        <v>745</v>
      </c>
      <c r="M80" s="1" t="s">
        <v>749</v>
      </c>
      <c r="N80" s="28">
        <f t="shared" si="16"/>
        <v>6</v>
      </c>
      <c r="O80" s="28">
        <f t="shared" si="15"/>
        <v>4</v>
      </c>
      <c r="P80" s="1">
        <f t="shared" si="12"/>
        <v>10</v>
      </c>
      <c r="Q80" s="1" t="str">
        <f t="shared" si="11"/>
        <v>poison</v>
      </c>
      <c r="R80" s="1" t="str">
        <f>IF(D80 = 0, "", D80)</f>
        <v>fighting</v>
      </c>
      <c r="S80" s="1" t="s">
        <v>37</v>
      </c>
      <c r="T80" s="1" t="s">
        <v>47</v>
      </c>
      <c r="U80" s="1" t="str">
        <f>B81</f>
        <v>Toxicroak</v>
      </c>
      <c r="V80">
        <f t="shared" si="13"/>
        <v>8</v>
      </c>
      <c r="W80" t="str">
        <f t="shared" si="14"/>
        <v>Croagunk</v>
      </c>
      <c r="X80" s="2"/>
      <c r="Y80" t="s">
        <v>1167</v>
      </c>
      <c r="AB80">
        <v>0</v>
      </c>
      <c r="AC80">
        <v>0</v>
      </c>
      <c r="AE80">
        <v>1</v>
      </c>
    </row>
    <row r="81" spans="1:31" x14ac:dyDescent="0.25">
      <c r="A81" s="1">
        <v>454</v>
      </c>
      <c r="B81" s="2" t="s">
        <v>475</v>
      </c>
      <c r="C81" s="3" t="s">
        <v>13</v>
      </c>
      <c r="D81" s="3" t="s">
        <v>77</v>
      </c>
      <c r="E81" s="1">
        <v>83</v>
      </c>
      <c r="F81" s="1">
        <v>106</v>
      </c>
      <c r="G81" s="1">
        <v>65</v>
      </c>
      <c r="H81" s="1">
        <v>86</v>
      </c>
      <c r="I81" s="1">
        <v>65</v>
      </c>
      <c r="J81" s="1">
        <v>85</v>
      </c>
      <c r="K81" s="1" t="s">
        <v>834</v>
      </c>
      <c r="L81" s="1" t="s">
        <v>745</v>
      </c>
      <c r="M81" s="1" t="s">
        <v>749</v>
      </c>
      <c r="N81" s="28">
        <f t="shared" si="16"/>
        <v>10</v>
      </c>
      <c r="O81" s="28">
        <f t="shared" si="15"/>
        <v>7</v>
      </c>
      <c r="P81" s="1">
        <f t="shared" si="12"/>
        <v>17</v>
      </c>
      <c r="Q81" s="1" t="str">
        <f t="shared" si="11"/>
        <v>poison</v>
      </c>
      <c r="R81" s="1" t="str">
        <f>IF(D81 = 0, "", D81)</f>
        <v>fighting</v>
      </c>
      <c r="S81" s="1" t="s">
        <v>37</v>
      </c>
      <c r="T81" s="1" t="s">
        <v>47</v>
      </c>
      <c r="V81" t="str">
        <f t="shared" si="13"/>
        <v/>
      </c>
      <c r="W81" t="str">
        <f t="shared" si="14"/>
        <v>Toxicroak</v>
      </c>
      <c r="X81" s="2"/>
      <c r="Y81" t="s">
        <v>1126</v>
      </c>
      <c r="AB81">
        <v>0</v>
      </c>
      <c r="AC81">
        <v>0</v>
      </c>
      <c r="AE81">
        <v>2</v>
      </c>
    </row>
    <row r="82" spans="1:31" x14ac:dyDescent="0.25">
      <c r="A82" s="1">
        <v>455</v>
      </c>
      <c r="B82" s="2" t="s">
        <v>476</v>
      </c>
      <c r="C82" s="3" t="s">
        <v>12</v>
      </c>
      <c r="E82" s="1">
        <v>74</v>
      </c>
      <c r="F82" s="1">
        <v>100</v>
      </c>
      <c r="G82" s="1">
        <v>72</v>
      </c>
      <c r="H82" s="1">
        <v>90</v>
      </c>
      <c r="I82" s="1">
        <v>72</v>
      </c>
      <c r="J82" s="1">
        <v>46</v>
      </c>
      <c r="K82" s="1" t="s">
        <v>835</v>
      </c>
      <c r="L82" s="1" t="s">
        <v>745</v>
      </c>
      <c r="M82" s="1" t="s">
        <v>749</v>
      </c>
      <c r="N82" s="28">
        <f t="shared" si="16"/>
        <v>8</v>
      </c>
      <c r="O82" s="28">
        <f t="shared" si="15"/>
        <v>7</v>
      </c>
      <c r="P82" s="1">
        <f t="shared" si="12"/>
        <v>15</v>
      </c>
      <c r="Q82" s="1" t="str">
        <f t="shared" si="11"/>
        <v>grass</v>
      </c>
      <c r="R82" s="3" t="s">
        <v>37</v>
      </c>
      <c r="S82" s="1" t="s">
        <v>33</v>
      </c>
      <c r="T82" s="1" t="s">
        <v>13</v>
      </c>
      <c r="V82" t="str">
        <f t="shared" si="13"/>
        <v/>
      </c>
      <c r="W82" t="str">
        <f t="shared" si="14"/>
        <v>Carnivine</v>
      </c>
      <c r="X82" s="2"/>
      <c r="Y82" t="s">
        <v>1119</v>
      </c>
      <c r="AB82">
        <v>0</v>
      </c>
      <c r="AC82">
        <v>0</v>
      </c>
      <c r="AE82">
        <v>1</v>
      </c>
    </row>
    <row r="83" spans="1:31" x14ac:dyDescent="0.25">
      <c r="A83" s="1">
        <v>456</v>
      </c>
      <c r="B83" s="2" t="s">
        <v>477</v>
      </c>
      <c r="C83" s="3" t="s">
        <v>22</v>
      </c>
      <c r="E83" s="1">
        <v>49</v>
      </c>
      <c r="F83" s="1">
        <v>49</v>
      </c>
      <c r="G83" s="1">
        <v>56</v>
      </c>
      <c r="H83" s="1">
        <v>49</v>
      </c>
      <c r="I83" s="1">
        <v>61</v>
      </c>
      <c r="J83" s="1">
        <v>66</v>
      </c>
      <c r="K83" s="1" t="s">
        <v>836</v>
      </c>
      <c r="L83" s="1" t="s">
        <v>750</v>
      </c>
      <c r="M83" s="1" t="s">
        <v>749</v>
      </c>
      <c r="N83" s="28">
        <f t="shared" si="16"/>
        <v>6</v>
      </c>
      <c r="O83" s="28">
        <f t="shared" si="15"/>
        <v>5</v>
      </c>
      <c r="P83" s="1">
        <f t="shared" si="12"/>
        <v>11</v>
      </c>
      <c r="Q83" s="1" t="str">
        <f t="shared" si="11"/>
        <v>water</v>
      </c>
      <c r="R83" s="1" t="s">
        <v>26</v>
      </c>
      <c r="S83" s="1" t="s">
        <v>20</v>
      </c>
      <c r="T83" s="1" t="s">
        <v>48</v>
      </c>
      <c r="U83" s="1" t="str">
        <f>B84</f>
        <v>Lumineon</v>
      </c>
      <c r="V83">
        <f t="shared" si="13"/>
        <v>6</v>
      </c>
      <c r="W83" t="str">
        <f t="shared" si="14"/>
        <v>Finneon</v>
      </c>
      <c r="X83" s="2"/>
      <c r="Y83" t="s">
        <v>1109</v>
      </c>
      <c r="AB83">
        <v>0</v>
      </c>
      <c r="AC83">
        <v>0</v>
      </c>
      <c r="AE83">
        <v>1</v>
      </c>
    </row>
    <row r="84" spans="1:31" x14ac:dyDescent="0.25">
      <c r="A84" s="1">
        <v>457</v>
      </c>
      <c r="B84" s="2" t="s">
        <v>478</v>
      </c>
      <c r="C84" s="3" t="s">
        <v>22</v>
      </c>
      <c r="E84" s="1">
        <v>69</v>
      </c>
      <c r="F84" s="1">
        <v>69</v>
      </c>
      <c r="G84" s="1">
        <v>76</v>
      </c>
      <c r="H84" s="1">
        <v>69</v>
      </c>
      <c r="I84" s="1">
        <v>86</v>
      </c>
      <c r="J84" s="1">
        <v>91</v>
      </c>
      <c r="K84" s="1" t="s">
        <v>837</v>
      </c>
      <c r="L84" s="1" t="s">
        <v>750</v>
      </c>
      <c r="M84" s="1" t="s">
        <v>749</v>
      </c>
      <c r="N84" s="28">
        <f t="shared" si="16"/>
        <v>8</v>
      </c>
      <c r="O84" s="28">
        <f t="shared" si="15"/>
        <v>8</v>
      </c>
      <c r="P84" s="1">
        <f t="shared" si="12"/>
        <v>16</v>
      </c>
      <c r="Q84" s="1" t="str">
        <f t="shared" si="11"/>
        <v>water</v>
      </c>
      <c r="R84" s="1" t="s">
        <v>26</v>
      </c>
      <c r="S84" s="1" t="s">
        <v>20</v>
      </c>
      <c r="T84" s="1" t="s">
        <v>48</v>
      </c>
      <c r="V84" t="str">
        <f t="shared" si="13"/>
        <v/>
      </c>
      <c r="W84" t="str">
        <f t="shared" si="14"/>
        <v>Lumineon</v>
      </c>
      <c r="X84" s="2"/>
      <c r="Y84" t="s">
        <v>1294</v>
      </c>
      <c r="AB84">
        <v>0</v>
      </c>
      <c r="AC84">
        <v>0</v>
      </c>
      <c r="AE84">
        <v>2</v>
      </c>
    </row>
    <row r="85" spans="1:31" x14ac:dyDescent="0.25">
      <c r="A85" s="1">
        <v>458</v>
      </c>
      <c r="B85" s="2" t="s">
        <v>479</v>
      </c>
      <c r="C85" s="3" t="s">
        <v>22</v>
      </c>
      <c r="D85" s="3" t="s">
        <v>20</v>
      </c>
      <c r="E85" s="1">
        <v>45</v>
      </c>
      <c r="F85" s="1">
        <v>20</v>
      </c>
      <c r="G85" s="1">
        <v>50</v>
      </c>
      <c r="H85" s="1">
        <v>60</v>
      </c>
      <c r="I85" s="1">
        <v>120</v>
      </c>
      <c r="J85" s="1">
        <v>50</v>
      </c>
      <c r="K85" s="1" t="s">
        <v>838</v>
      </c>
      <c r="L85" s="1" t="s">
        <v>750</v>
      </c>
      <c r="M85" s="1" t="s">
        <v>747</v>
      </c>
      <c r="N85" s="28">
        <f t="shared" si="16"/>
        <v>5</v>
      </c>
      <c r="O85" s="28">
        <f t="shared" si="15"/>
        <v>7</v>
      </c>
      <c r="P85" s="1">
        <f t="shared" si="12"/>
        <v>12</v>
      </c>
      <c r="Q85" s="1" t="str">
        <f t="shared" si="11"/>
        <v>water</v>
      </c>
      <c r="R85" s="1" t="str">
        <f>IF(D85 = 0, "", D85)</f>
        <v>flying</v>
      </c>
      <c r="S85" s="1" t="s">
        <v>48</v>
      </c>
      <c r="T85" s="1" t="s">
        <v>47</v>
      </c>
      <c r="U85" s="1" t="str">
        <f>B86</f>
        <v>Mantine</v>
      </c>
      <c r="V85">
        <f t="shared" si="13"/>
        <v>6</v>
      </c>
      <c r="W85" t="str">
        <f t="shared" si="14"/>
        <v>Mantyke</v>
      </c>
      <c r="X85" s="2"/>
      <c r="Y85" t="s">
        <v>1128</v>
      </c>
      <c r="AB85">
        <v>0</v>
      </c>
      <c r="AC85">
        <v>0</v>
      </c>
      <c r="AE85">
        <v>1</v>
      </c>
    </row>
    <row r="86" spans="1:31" x14ac:dyDescent="0.25">
      <c r="A86" s="1">
        <v>226</v>
      </c>
      <c r="B86" s="2" t="s">
        <v>251</v>
      </c>
      <c r="C86" s="3" t="s">
        <v>22</v>
      </c>
      <c r="D86" s="3" t="s">
        <v>20</v>
      </c>
      <c r="E86" s="1">
        <v>85</v>
      </c>
      <c r="F86" s="1">
        <v>40</v>
      </c>
      <c r="G86" s="1">
        <v>70</v>
      </c>
      <c r="H86" s="1">
        <v>80</v>
      </c>
      <c r="I86" s="1">
        <v>140</v>
      </c>
      <c r="J86" s="1">
        <v>70</v>
      </c>
      <c r="K86" s="1" t="s">
        <v>838</v>
      </c>
      <c r="L86" s="1" t="s">
        <v>750</v>
      </c>
      <c r="M86" s="1" t="s">
        <v>747</v>
      </c>
      <c r="N86" s="28">
        <f t="shared" si="16"/>
        <v>7</v>
      </c>
      <c r="O86" s="28">
        <f t="shared" si="15"/>
        <v>10</v>
      </c>
      <c r="P86" s="1">
        <f t="shared" si="12"/>
        <v>17</v>
      </c>
      <c r="Q86" s="1" t="str">
        <f t="shared" si="11"/>
        <v>water</v>
      </c>
      <c r="R86" s="1" t="str">
        <f>IF(D86 = 0, "", D86)</f>
        <v>flying</v>
      </c>
      <c r="S86" s="1" t="s">
        <v>48</v>
      </c>
      <c r="T86" s="1" t="s">
        <v>47</v>
      </c>
      <c r="V86" t="str">
        <f t="shared" si="13"/>
        <v/>
      </c>
      <c r="W86" t="str">
        <f t="shared" si="14"/>
        <v>Mantine</v>
      </c>
      <c r="X86" s="2"/>
      <c r="Y86" t="s">
        <v>1291</v>
      </c>
      <c r="AB86">
        <v>0</v>
      </c>
      <c r="AC86">
        <v>0</v>
      </c>
      <c r="AE86">
        <v>2</v>
      </c>
    </row>
    <row r="87" spans="1:31" x14ac:dyDescent="0.25">
      <c r="A87">
        <v>223</v>
      </c>
      <c r="B87" t="s">
        <v>248</v>
      </c>
      <c r="C87" t="s">
        <v>22</v>
      </c>
      <c r="D87"/>
      <c r="E87">
        <v>35</v>
      </c>
      <c r="F87">
        <v>65</v>
      </c>
      <c r="G87">
        <v>35</v>
      </c>
      <c r="H87">
        <v>65</v>
      </c>
      <c r="I87">
        <v>35</v>
      </c>
      <c r="J87">
        <v>65</v>
      </c>
      <c r="K87" t="s">
        <v>636</v>
      </c>
      <c r="L87" s="1" t="s">
        <v>750</v>
      </c>
      <c r="M87" s="1" t="s">
        <v>747</v>
      </c>
      <c r="N87" s="28">
        <f t="shared" si="16"/>
        <v>7</v>
      </c>
      <c r="O87" s="28">
        <f t="shared" si="15"/>
        <v>4</v>
      </c>
      <c r="P87" s="1">
        <f t="shared" si="12"/>
        <v>11</v>
      </c>
      <c r="Q87" s="1" t="str">
        <f t="shared" si="11"/>
        <v>water</v>
      </c>
      <c r="R87" s="1" t="s">
        <v>13</v>
      </c>
      <c r="S87" s="1" t="s">
        <v>17</v>
      </c>
      <c r="T87" s="1" t="s">
        <v>48</v>
      </c>
      <c r="U87" s="1" t="str">
        <f>B88</f>
        <v>Octillery</v>
      </c>
      <c r="V87">
        <f t="shared" si="13"/>
        <v>6</v>
      </c>
      <c r="W87" t="str">
        <f t="shared" si="14"/>
        <v>Remoraid</v>
      </c>
      <c r="X87"/>
      <c r="Y87" t="s">
        <v>1185</v>
      </c>
      <c r="AB87">
        <v>0</v>
      </c>
      <c r="AC87">
        <v>0</v>
      </c>
      <c r="AE87">
        <v>1</v>
      </c>
    </row>
    <row r="88" spans="1:31" x14ac:dyDescent="0.25">
      <c r="A88">
        <v>224</v>
      </c>
      <c r="B88" t="s">
        <v>249</v>
      </c>
      <c r="C88" t="s">
        <v>22</v>
      </c>
      <c r="D88"/>
      <c r="E88">
        <v>75</v>
      </c>
      <c r="F88">
        <v>105</v>
      </c>
      <c r="G88">
        <v>75</v>
      </c>
      <c r="H88">
        <v>105</v>
      </c>
      <c r="I88">
        <v>75</v>
      </c>
      <c r="J88">
        <v>45</v>
      </c>
      <c r="K88" t="s">
        <v>636</v>
      </c>
      <c r="L88" s="1" t="s">
        <v>750</v>
      </c>
      <c r="M88" s="1" t="s">
        <v>747</v>
      </c>
      <c r="N88" s="28">
        <f t="shared" si="16"/>
        <v>8</v>
      </c>
      <c r="O88" s="28">
        <f t="shared" si="15"/>
        <v>8</v>
      </c>
      <c r="P88" s="1">
        <f t="shared" si="12"/>
        <v>16</v>
      </c>
      <c r="Q88" s="1" t="str">
        <f t="shared" si="11"/>
        <v>water</v>
      </c>
      <c r="R88" s="1" t="s">
        <v>13</v>
      </c>
      <c r="S88" s="1" t="s">
        <v>17</v>
      </c>
      <c r="T88" s="1" t="s">
        <v>48</v>
      </c>
      <c r="U88"/>
      <c r="V88" t="str">
        <f t="shared" si="13"/>
        <v/>
      </c>
      <c r="W88" t="str">
        <f t="shared" si="14"/>
        <v>Octillery</v>
      </c>
      <c r="X88"/>
      <c r="Y88" t="s">
        <v>1168</v>
      </c>
      <c r="AB88">
        <v>0</v>
      </c>
      <c r="AC88">
        <v>0</v>
      </c>
      <c r="AE88">
        <v>2</v>
      </c>
    </row>
    <row r="89" spans="1:31" x14ac:dyDescent="0.25">
      <c r="A89" s="1">
        <v>459</v>
      </c>
      <c r="B89" s="2" t="s">
        <v>480</v>
      </c>
      <c r="C89" s="3" t="s">
        <v>12</v>
      </c>
      <c r="D89" s="3" t="s">
        <v>48</v>
      </c>
      <c r="E89" s="1">
        <v>60</v>
      </c>
      <c r="F89" s="1">
        <v>62</v>
      </c>
      <c r="G89" s="1">
        <v>50</v>
      </c>
      <c r="H89" s="1">
        <v>62</v>
      </c>
      <c r="I89" s="1">
        <v>60</v>
      </c>
      <c r="J89" s="1">
        <v>40</v>
      </c>
      <c r="K89" s="1" t="s">
        <v>839</v>
      </c>
      <c r="L89" s="1" t="s">
        <v>748</v>
      </c>
      <c r="M89" s="1" t="s">
        <v>746</v>
      </c>
      <c r="N89" s="28">
        <f t="shared" si="16"/>
        <v>5</v>
      </c>
      <c r="O89" s="28">
        <f t="shared" si="15"/>
        <v>6</v>
      </c>
      <c r="P89" s="1">
        <f t="shared" si="12"/>
        <v>11</v>
      </c>
      <c r="Q89" s="1" t="str">
        <f t="shared" si="11"/>
        <v>grass</v>
      </c>
      <c r="R89" s="1" t="str">
        <f t="shared" ref="R89:R95" si="17">IF(D89 = 0, "", D89)</f>
        <v>ice</v>
      </c>
      <c r="S89" s="1" t="s">
        <v>47</v>
      </c>
      <c r="T89" s="1" t="s">
        <v>97</v>
      </c>
      <c r="U89" s="1" t="str">
        <f>B90</f>
        <v>Abomasnow</v>
      </c>
      <c r="V89">
        <f t="shared" si="13"/>
        <v>6</v>
      </c>
      <c r="W89" t="str">
        <f t="shared" si="14"/>
        <v>Snover</v>
      </c>
      <c r="X89" s="2"/>
      <c r="Y89" t="s">
        <v>1122</v>
      </c>
      <c r="AB89">
        <v>0</v>
      </c>
      <c r="AC89">
        <v>0</v>
      </c>
      <c r="AE89">
        <v>1</v>
      </c>
    </row>
    <row r="90" spans="1:31" x14ac:dyDescent="0.25">
      <c r="A90" s="1">
        <v>460</v>
      </c>
      <c r="B90" s="2" t="s">
        <v>481</v>
      </c>
      <c r="C90" s="3" t="s">
        <v>12</v>
      </c>
      <c r="D90" s="3" t="s">
        <v>48</v>
      </c>
      <c r="E90" s="1">
        <v>90</v>
      </c>
      <c r="F90" s="1">
        <v>92</v>
      </c>
      <c r="G90" s="1">
        <v>75</v>
      </c>
      <c r="H90" s="1">
        <v>92</v>
      </c>
      <c r="I90" s="1">
        <v>85</v>
      </c>
      <c r="J90" s="1">
        <v>60</v>
      </c>
      <c r="K90" s="1" t="s">
        <v>839</v>
      </c>
      <c r="L90" s="1" t="s">
        <v>748</v>
      </c>
      <c r="M90" s="1" t="s">
        <v>746</v>
      </c>
      <c r="N90" s="28">
        <f t="shared" si="16"/>
        <v>8</v>
      </c>
      <c r="O90" s="28">
        <f t="shared" si="15"/>
        <v>8</v>
      </c>
      <c r="P90" s="1">
        <f t="shared" si="12"/>
        <v>16</v>
      </c>
      <c r="Q90" s="1" t="str">
        <f t="shared" si="11"/>
        <v>grass</v>
      </c>
      <c r="R90" s="1" t="str">
        <f t="shared" si="17"/>
        <v>ice</v>
      </c>
      <c r="S90" s="1" t="s">
        <v>47</v>
      </c>
      <c r="T90" s="1" t="s">
        <v>97</v>
      </c>
      <c r="V90" t="str">
        <f t="shared" si="13"/>
        <v/>
      </c>
      <c r="W90" t="str">
        <f t="shared" si="14"/>
        <v>Abomasnow</v>
      </c>
      <c r="X90" s="2"/>
      <c r="Y90" t="s">
        <v>1169</v>
      </c>
      <c r="AB90">
        <v>0</v>
      </c>
      <c r="AC90">
        <v>0</v>
      </c>
      <c r="AE90">
        <v>2</v>
      </c>
    </row>
    <row r="91" spans="1:31" x14ac:dyDescent="0.25">
      <c r="A91" s="1">
        <v>215</v>
      </c>
      <c r="B91" s="2" t="s">
        <v>240</v>
      </c>
      <c r="C91" s="3" t="s">
        <v>37</v>
      </c>
      <c r="D91" s="3" t="s">
        <v>48</v>
      </c>
      <c r="E91" s="1">
        <v>55</v>
      </c>
      <c r="F91" s="1">
        <v>95</v>
      </c>
      <c r="G91" s="1">
        <v>55</v>
      </c>
      <c r="H91" s="1">
        <v>35</v>
      </c>
      <c r="I91" s="1">
        <v>75</v>
      </c>
      <c r="J91" s="1">
        <v>115</v>
      </c>
      <c r="K91" s="1" t="s">
        <v>840</v>
      </c>
      <c r="L91" s="1" t="s">
        <v>748</v>
      </c>
      <c r="M91" s="1" t="s">
        <v>746</v>
      </c>
      <c r="N91" s="28">
        <f t="shared" si="16"/>
        <v>10</v>
      </c>
      <c r="O91" s="28">
        <f t="shared" si="15"/>
        <v>6</v>
      </c>
      <c r="P91" s="1">
        <f t="shared" si="12"/>
        <v>16</v>
      </c>
      <c r="Q91" s="1" t="str">
        <f t="shared" si="11"/>
        <v>dark</v>
      </c>
      <c r="R91" s="1" t="str">
        <f t="shared" si="17"/>
        <v>ice</v>
      </c>
      <c r="S91" s="1" t="s">
        <v>33</v>
      </c>
      <c r="T91" s="1" t="s">
        <v>77</v>
      </c>
      <c r="U91" s="1" t="str">
        <f>B92</f>
        <v>Weavile</v>
      </c>
      <c r="V91">
        <f t="shared" si="13"/>
        <v>4</v>
      </c>
      <c r="W91" t="str">
        <f t="shared" si="14"/>
        <v>Sneasel</v>
      </c>
      <c r="X91" s="2"/>
      <c r="Y91" t="s">
        <v>1170</v>
      </c>
      <c r="AB91">
        <v>0</v>
      </c>
      <c r="AC91">
        <v>0</v>
      </c>
      <c r="AE91">
        <v>1</v>
      </c>
    </row>
    <row r="92" spans="1:31" x14ac:dyDescent="0.25">
      <c r="A92" s="1">
        <v>461</v>
      </c>
      <c r="B92" s="2" t="s">
        <v>482</v>
      </c>
      <c r="C92" s="3" t="s">
        <v>37</v>
      </c>
      <c r="D92" s="3" t="s">
        <v>48</v>
      </c>
      <c r="E92" s="1">
        <v>70</v>
      </c>
      <c r="F92" s="1">
        <v>120</v>
      </c>
      <c r="G92" s="1">
        <v>65</v>
      </c>
      <c r="H92" s="1">
        <v>45</v>
      </c>
      <c r="I92" s="1">
        <v>85</v>
      </c>
      <c r="J92" s="1">
        <v>125</v>
      </c>
      <c r="K92" s="1" t="s">
        <v>840</v>
      </c>
      <c r="L92" s="2" t="s">
        <v>748</v>
      </c>
      <c r="M92" s="2" t="s">
        <v>746</v>
      </c>
      <c r="N92" s="28">
        <f t="shared" si="16"/>
        <v>11</v>
      </c>
      <c r="O92" s="28">
        <f t="shared" si="15"/>
        <v>7</v>
      </c>
      <c r="P92" s="1">
        <f t="shared" si="12"/>
        <v>18</v>
      </c>
      <c r="Q92" s="1" t="str">
        <f t="shared" si="11"/>
        <v>dark</v>
      </c>
      <c r="R92" s="1" t="str">
        <f t="shared" si="17"/>
        <v>ice</v>
      </c>
      <c r="S92" s="1" t="s">
        <v>33</v>
      </c>
      <c r="T92" s="1" t="s">
        <v>77</v>
      </c>
      <c r="V92" t="str">
        <f t="shared" si="13"/>
        <v/>
      </c>
      <c r="W92" t="str">
        <f t="shared" si="14"/>
        <v>Weavile</v>
      </c>
      <c r="X92" s="2"/>
      <c r="Y92" t="s">
        <v>1160</v>
      </c>
      <c r="AB92">
        <v>0</v>
      </c>
      <c r="AC92">
        <v>0</v>
      </c>
      <c r="AE92">
        <v>2</v>
      </c>
    </row>
    <row r="93" spans="1:31" x14ac:dyDescent="0.25">
      <c r="A93" s="1">
        <v>81</v>
      </c>
      <c r="B93" s="2" t="s">
        <v>104</v>
      </c>
      <c r="C93" s="3" t="s">
        <v>44</v>
      </c>
      <c r="D93" s="3" t="s">
        <v>105</v>
      </c>
      <c r="E93" s="1">
        <v>25</v>
      </c>
      <c r="F93" s="1">
        <v>35</v>
      </c>
      <c r="G93" s="1">
        <v>70</v>
      </c>
      <c r="H93" s="1">
        <v>95</v>
      </c>
      <c r="I93" s="1">
        <v>55</v>
      </c>
      <c r="J93" s="1">
        <v>45</v>
      </c>
      <c r="K93" s="1" t="s">
        <v>841</v>
      </c>
      <c r="L93" s="1" t="s">
        <v>753</v>
      </c>
      <c r="M93" s="2" t="s">
        <v>749</v>
      </c>
      <c r="N93" s="29">
        <v>6</v>
      </c>
      <c r="O93" s="28">
        <f t="shared" si="15"/>
        <v>5</v>
      </c>
      <c r="P93" s="1">
        <f t="shared" si="12"/>
        <v>11</v>
      </c>
      <c r="Q93" s="1" t="str">
        <f t="shared" si="11"/>
        <v>electric</v>
      </c>
      <c r="R93" s="1" t="str">
        <f t="shared" si="17"/>
        <v>steel</v>
      </c>
      <c r="S93" s="1" t="s">
        <v>33</v>
      </c>
      <c r="T93" s="1" t="s">
        <v>77</v>
      </c>
      <c r="U93" s="1" t="str">
        <f>B94</f>
        <v>Magneton</v>
      </c>
      <c r="V93">
        <f t="shared" si="13"/>
        <v>6</v>
      </c>
      <c r="W93" t="str">
        <f t="shared" si="14"/>
        <v>Magnemite</v>
      </c>
      <c r="X93" s="2"/>
      <c r="Y93" t="s">
        <v>1235</v>
      </c>
      <c r="AB93">
        <v>0</v>
      </c>
      <c r="AC93" s="8">
        <v>1</v>
      </c>
      <c r="AE93">
        <v>1</v>
      </c>
    </row>
    <row r="94" spans="1:31" x14ac:dyDescent="0.25">
      <c r="A94" s="1">
        <v>82</v>
      </c>
      <c r="B94" s="2" t="s">
        <v>106</v>
      </c>
      <c r="C94" s="3" t="s">
        <v>44</v>
      </c>
      <c r="D94" s="3" t="s">
        <v>105</v>
      </c>
      <c r="E94" s="1">
        <v>50</v>
      </c>
      <c r="F94" s="1">
        <v>60</v>
      </c>
      <c r="G94" s="1">
        <v>95</v>
      </c>
      <c r="H94" s="1">
        <v>120</v>
      </c>
      <c r="I94" s="1">
        <v>70</v>
      </c>
      <c r="J94" s="1">
        <v>70</v>
      </c>
      <c r="K94" s="1" t="s">
        <v>841</v>
      </c>
      <c r="L94" s="1" t="s">
        <v>753</v>
      </c>
      <c r="M94" s="2" t="s">
        <v>749</v>
      </c>
      <c r="N94" s="28">
        <f t="shared" ref="N94:N125" si="18">ROUND((0.4*J94 + 0.5*MAX(F94,H94) + 0.1*MIN(F94,H94)) / 10, 0)</f>
        <v>9</v>
      </c>
      <c r="O94" s="28">
        <f t="shared" si="15"/>
        <v>7</v>
      </c>
      <c r="P94" s="1">
        <f t="shared" si="12"/>
        <v>16</v>
      </c>
      <c r="Q94" s="1" t="str">
        <f t="shared" si="11"/>
        <v>electric</v>
      </c>
      <c r="R94" s="1" t="str">
        <f t="shared" si="17"/>
        <v>steel</v>
      </c>
      <c r="S94" s="1" t="s">
        <v>33</v>
      </c>
      <c r="T94" s="1" t="s">
        <v>77</v>
      </c>
      <c r="U94" s="1" t="str">
        <f>B95</f>
        <v>Magnezone</v>
      </c>
      <c r="V94">
        <f t="shared" si="13"/>
        <v>5</v>
      </c>
      <c r="W94" t="str">
        <f t="shared" si="14"/>
        <v>Magneton</v>
      </c>
      <c r="X94" s="2"/>
      <c r="Y94" t="s">
        <v>1171</v>
      </c>
      <c r="AB94">
        <v>0</v>
      </c>
      <c r="AC94">
        <v>0</v>
      </c>
      <c r="AE94">
        <v>2</v>
      </c>
    </row>
    <row r="95" spans="1:31" x14ac:dyDescent="0.25">
      <c r="A95" s="1">
        <v>462</v>
      </c>
      <c r="B95" s="2" t="s">
        <v>483</v>
      </c>
      <c r="C95" s="3" t="s">
        <v>44</v>
      </c>
      <c r="D95" s="3" t="s">
        <v>105</v>
      </c>
      <c r="E95" s="1">
        <v>70</v>
      </c>
      <c r="F95" s="1">
        <v>70</v>
      </c>
      <c r="G95" s="1">
        <v>115</v>
      </c>
      <c r="H95" s="1">
        <v>130</v>
      </c>
      <c r="I95" s="1">
        <v>90</v>
      </c>
      <c r="J95" s="1">
        <v>60</v>
      </c>
      <c r="K95" s="1" t="s">
        <v>842</v>
      </c>
      <c r="L95" s="1" t="s">
        <v>753</v>
      </c>
      <c r="M95" s="2" t="s">
        <v>749</v>
      </c>
      <c r="N95" s="28">
        <f t="shared" si="18"/>
        <v>10</v>
      </c>
      <c r="O95" s="28">
        <f t="shared" si="15"/>
        <v>9</v>
      </c>
      <c r="P95" s="1">
        <f t="shared" si="12"/>
        <v>19</v>
      </c>
      <c r="Q95" s="1" t="str">
        <f t="shared" si="11"/>
        <v>electric</v>
      </c>
      <c r="R95" s="1" t="str">
        <f t="shared" si="17"/>
        <v>steel</v>
      </c>
      <c r="S95" s="1" t="s">
        <v>33</v>
      </c>
      <c r="T95" s="1" t="s">
        <v>77</v>
      </c>
      <c r="V95" t="str">
        <f t="shared" si="13"/>
        <v/>
      </c>
      <c r="W95" t="str">
        <f t="shared" si="14"/>
        <v>Magnezone</v>
      </c>
      <c r="X95" s="2"/>
      <c r="Y95" t="s">
        <v>1143</v>
      </c>
      <c r="AB95">
        <v>0</v>
      </c>
      <c r="AC95">
        <v>0</v>
      </c>
      <c r="AE95">
        <v>3</v>
      </c>
    </row>
    <row r="96" spans="1:31" x14ac:dyDescent="0.25">
      <c r="A96" s="1">
        <v>108</v>
      </c>
      <c r="B96" s="2" t="s">
        <v>133</v>
      </c>
      <c r="C96" s="3" t="s">
        <v>33</v>
      </c>
      <c r="E96" s="1">
        <v>90</v>
      </c>
      <c r="F96" s="1">
        <v>55</v>
      </c>
      <c r="G96" s="1">
        <v>75</v>
      </c>
      <c r="H96" s="1">
        <v>60</v>
      </c>
      <c r="I96" s="1">
        <v>75</v>
      </c>
      <c r="J96" s="1">
        <v>30</v>
      </c>
      <c r="K96" s="1" t="s">
        <v>843</v>
      </c>
      <c r="L96" s="2" t="s">
        <v>748</v>
      </c>
      <c r="M96" s="2" t="s">
        <v>747</v>
      </c>
      <c r="N96" s="28">
        <f t="shared" si="18"/>
        <v>5</v>
      </c>
      <c r="O96" s="28">
        <f t="shared" si="15"/>
        <v>8</v>
      </c>
      <c r="P96" s="1">
        <f t="shared" si="12"/>
        <v>13</v>
      </c>
      <c r="Q96" s="1" t="str">
        <f t="shared" si="11"/>
        <v>normal</v>
      </c>
      <c r="R96" s="1" t="s">
        <v>97</v>
      </c>
      <c r="S96" s="1" t="s">
        <v>17</v>
      </c>
      <c r="T96" s="1" t="s">
        <v>48</v>
      </c>
      <c r="U96" s="1" t="str">
        <f>B97</f>
        <v>Lickilicky</v>
      </c>
      <c r="V96">
        <f t="shared" si="13"/>
        <v>6</v>
      </c>
      <c r="W96" t="str">
        <f t="shared" si="14"/>
        <v>Lickitung</v>
      </c>
      <c r="X96" s="2"/>
      <c r="Y96" t="s">
        <v>1172</v>
      </c>
      <c r="AB96">
        <v>0</v>
      </c>
      <c r="AC96">
        <v>0</v>
      </c>
      <c r="AE96">
        <v>1</v>
      </c>
    </row>
    <row r="97" spans="1:31" ht="14.25" customHeight="1" x14ac:dyDescent="0.25">
      <c r="A97" s="1">
        <v>463</v>
      </c>
      <c r="B97" s="2" t="s">
        <v>484</v>
      </c>
      <c r="C97" s="3" t="s">
        <v>33</v>
      </c>
      <c r="E97" s="1">
        <v>110</v>
      </c>
      <c r="F97" s="1">
        <v>85</v>
      </c>
      <c r="G97" s="1">
        <v>95</v>
      </c>
      <c r="H97" s="1">
        <v>80</v>
      </c>
      <c r="I97" s="1">
        <v>95</v>
      </c>
      <c r="J97" s="1">
        <v>50</v>
      </c>
      <c r="K97" s="1" t="s">
        <v>843</v>
      </c>
      <c r="L97" s="2" t="s">
        <v>748</v>
      </c>
      <c r="M97" s="2" t="s">
        <v>747</v>
      </c>
      <c r="N97" s="28">
        <f t="shared" si="18"/>
        <v>7</v>
      </c>
      <c r="O97" s="28">
        <f t="shared" si="15"/>
        <v>10</v>
      </c>
      <c r="P97" s="1">
        <f t="shared" si="12"/>
        <v>17</v>
      </c>
      <c r="Q97" s="1" t="str">
        <f t="shared" si="11"/>
        <v>normal</v>
      </c>
      <c r="R97" s="1" t="s">
        <v>97</v>
      </c>
      <c r="S97" s="1" t="s">
        <v>17</v>
      </c>
      <c r="T97" s="1" t="s">
        <v>48</v>
      </c>
      <c r="V97" t="str">
        <f t="shared" si="13"/>
        <v/>
      </c>
      <c r="W97" t="str">
        <f t="shared" si="14"/>
        <v>Lickilicky</v>
      </c>
      <c r="X97" s="2"/>
      <c r="Y97" t="s">
        <v>1155</v>
      </c>
      <c r="AB97">
        <v>0</v>
      </c>
      <c r="AC97">
        <v>0</v>
      </c>
      <c r="AE97">
        <v>2</v>
      </c>
    </row>
    <row r="98" spans="1:31" x14ac:dyDescent="0.25">
      <c r="A98" s="1">
        <v>111</v>
      </c>
      <c r="B98" s="2" t="s">
        <v>136</v>
      </c>
      <c r="C98" s="3" t="s">
        <v>47</v>
      </c>
      <c r="D98" s="3" t="s">
        <v>97</v>
      </c>
      <c r="E98" s="1">
        <v>80</v>
      </c>
      <c r="F98" s="1">
        <v>85</v>
      </c>
      <c r="G98" s="1">
        <v>95</v>
      </c>
      <c r="H98" s="1">
        <v>30</v>
      </c>
      <c r="I98" s="1">
        <v>30</v>
      </c>
      <c r="J98" s="1">
        <v>25</v>
      </c>
      <c r="K98" s="1" t="s">
        <v>844</v>
      </c>
      <c r="L98" s="1" t="s">
        <v>753</v>
      </c>
      <c r="M98" s="1" t="s">
        <v>747</v>
      </c>
      <c r="N98" s="28">
        <f t="shared" si="18"/>
        <v>6</v>
      </c>
      <c r="O98" s="28">
        <f t="shared" si="15"/>
        <v>7</v>
      </c>
      <c r="P98" s="1">
        <f t="shared" si="12"/>
        <v>13</v>
      </c>
      <c r="Q98" s="1" t="str">
        <f t="shared" si="11"/>
        <v>ground</v>
      </c>
      <c r="R98" s="1" t="str">
        <f>IF(D98 = 0, "", D98)</f>
        <v>rock</v>
      </c>
      <c r="S98" s="1" t="s">
        <v>26</v>
      </c>
      <c r="T98" s="1" t="s">
        <v>77</v>
      </c>
      <c r="U98" s="1" t="str">
        <f>B99</f>
        <v>Rhydon</v>
      </c>
      <c r="V98">
        <f t="shared" si="13"/>
        <v>7</v>
      </c>
      <c r="W98" t="str">
        <f t="shared" si="14"/>
        <v>Rhyhorn</v>
      </c>
      <c r="X98" s="2"/>
      <c r="Y98" t="s">
        <v>1135</v>
      </c>
      <c r="AB98">
        <v>0</v>
      </c>
      <c r="AC98">
        <v>0</v>
      </c>
      <c r="AE98">
        <v>1</v>
      </c>
    </row>
    <row r="99" spans="1:31" x14ac:dyDescent="0.25">
      <c r="A99" s="1">
        <v>112</v>
      </c>
      <c r="B99" s="2" t="s">
        <v>137</v>
      </c>
      <c r="C99" s="3" t="s">
        <v>47</v>
      </c>
      <c r="D99" s="3" t="s">
        <v>97</v>
      </c>
      <c r="E99" s="1">
        <v>105</v>
      </c>
      <c r="F99" s="1">
        <v>130</v>
      </c>
      <c r="G99" s="1">
        <v>120</v>
      </c>
      <c r="H99" s="1">
        <v>45</v>
      </c>
      <c r="I99" s="1">
        <v>45</v>
      </c>
      <c r="J99" s="1">
        <v>40</v>
      </c>
      <c r="K99" s="1" t="s">
        <v>845</v>
      </c>
      <c r="L99" s="1" t="s">
        <v>753</v>
      </c>
      <c r="M99" s="1" t="s">
        <v>747</v>
      </c>
      <c r="N99" s="28">
        <f t="shared" si="18"/>
        <v>9</v>
      </c>
      <c r="O99" s="28">
        <f t="shared" si="15"/>
        <v>9</v>
      </c>
      <c r="P99" s="1">
        <f t="shared" si="12"/>
        <v>18</v>
      </c>
      <c r="Q99" s="1" t="str">
        <f t="shared" si="11"/>
        <v>ground</v>
      </c>
      <c r="R99" s="1" t="str">
        <f>IF(D99 = 0, "", D99)</f>
        <v>rock</v>
      </c>
      <c r="S99" s="1" t="s">
        <v>26</v>
      </c>
      <c r="T99" s="1" t="s">
        <v>77</v>
      </c>
      <c r="U99" s="1" t="str">
        <f>B100</f>
        <v>Rhyperior</v>
      </c>
      <c r="V99">
        <f t="shared" si="13"/>
        <v>3</v>
      </c>
      <c r="W99" t="str">
        <f t="shared" si="14"/>
        <v>Rhydon</v>
      </c>
      <c r="X99" s="2"/>
      <c r="Y99" t="s">
        <v>1114</v>
      </c>
      <c r="AB99">
        <v>0</v>
      </c>
      <c r="AC99">
        <v>0</v>
      </c>
      <c r="AE99">
        <v>2</v>
      </c>
    </row>
    <row r="100" spans="1:31" x14ac:dyDescent="0.25">
      <c r="A100" s="1">
        <v>464</v>
      </c>
      <c r="B100" s="2" t="s">
        <v>485</v>
      </c>
      <c r="C100" s="3" t="s">
        <v>47</v>
      </c>
      <c r="D100" s="3" t="s">
        <v>97</v>
      </c>
      <c r="E100" s="1">
        <v>115</v>
      </c>
      <c r="F100" s="1">
        <v>140</v>
      </c>
      <c r="G100" s="1">
        <v>130</v>
      </c>
      <c r="H100" s="1">
        <v>55</v>
      </c>
      <c r="I100" s="1">
        <v>55</v>
      </c>
      <c r="J100" s="1">
        <v>40</v>
      </c>
      <c r="K100" s="1" t="s">
        <v>845</v>
      </c>
      <c r="L100" s="1" t="s">
        <v>753</v>
      </c>
      <c r="M100" s="1" t="s">
        <v>747</v>
      </c>
      <c r="N100" s="28">
        <f t="shared" si="18"/>
        <v>9</v>
      </c>
      <c r="O100" s="28">
        <f t="shared" si="15"/>
        <v>10</v>
      </c>
      <c r="P100" s="1">
        <f t="shared" si="12"/>
        <v>19</v>
      </c>
      <c r="Q100" s="1" t="str">
        <f t="shared" si="11"/>
        <v>ground</v>
      </c>
      <c r="R100" s="1" t="str">
        <f>IF(D100 = 0, "", D100)</f>
        <v>rock</v>
      </c>
      <c r="S100" s="1" t="s">
        <v>26</v>
      </c>
      <c r="T100" s="1" t="s">
        <v>77</v>
      </c>
      <c r="V100" t="str">
        <f t="shared" si="13"/>
        <v/>
      </c>
      <c r="W100" t="str">
        <f t="shared" si="14"/>
        <v>Rhyperior</v>
      </c>
      <c r="X100" s="2"/>
      <c r="Y100" t="s">
        <v>1134</v>
      </c>
      <c r="AB100">
        <v>0</v>
      </c>
      <c r="AC100">
        <v>0</v>
      </c>
      <c r="AE100">
        <v>3</v>
      </c>
    </row>
    <row r="101" spans="1:31" x14ac:dyDescent="0.25">
      <c r="A101" s="1">
        <v>114</v>
      </c>
      <c r="B101" s="2" t="s">
        <v>139</v>
      </c>
      <c r="C101" s="3" t="s">
        <v>12</v>
      </c>
      <c r="E101" s="1">
        <v>65</v>
      </c>
      <c r="F101" s="1">
        <v>55</v>
      </c>
      <c r="G101" s="1">
        <v>115</v>
      </c>
      <c r="H101" s="1">
        <v>100</v>
      </c>
      <c r="I101" s="1">
        <v>40</v>
      </c>
      <c r="J101" s="1">
        <v>60</v>
      </c>
      <c r="K101" s="1" t="s">
        <v>846</v>
      </c>
      <c r="L101" s="1" t="s">
        <v>745</v>
      </c>
      <c r="M101" s="1" t="s">
        <v>749</v>
      </c>
      <c r="N101" s="28">
        <f t="shared" si="18"/>
        <v>8</v>
      </c>
      <c r="O101" s="28">
        <f t="shared" si="15"/>
        <v>7</v>
      </c>
      <c r="P101" s="1">
        <f t="shared" si="12"/>
        <v>15</v>
      </c>
      <c r="Q101" s="1" t="str">
        <f t="shared" si="11"/>
        <v>grass</v>
      </c>
      <c r="R101" s="3" t="s">
        <v>97</v>
      </c>
      <c r="S101" s="1" t="s">
        <v>13</v>
      </c>
      <c r="T101" s="1" t="s">
        <v>47</v>
      </c>
      <c r="U101" s="1" t="str">
        <f>B102</f>
        <v>Tangrowth</v>
      </c>
      <c r="V101">
        <f t="shared" si="13"/>
        <v>5</v>
      </c>
      <c r="W101" t="str">
        <f t="shared" si="14"/>
        <v>Tangela</v>
      </c>
      <c r="X101" s="2"/>
      <c r="Y101" t="s">
        <v>1118</v>
      </c>
      <c r="AB101">
        <v>0</v>
      </c>
      <c r="AC101">
        <v>0</v>
      </c>
      <c r="AE101">
        <v>1</v>
      </c>
    </row>
    <row r="102" spans="1:31" x14ac:dyDescent="0.25">
      <c r="A102" s="1">
        <v>465</v>
      </c>
      <c r="B102" s="2" t="s">
        <v>486</v>
      </c>
      <c r="C102" s="3" t="s">
        <v>12</v>
      </c>
      <c r="E102" s="1">
        <v>100</v>
      </c>
      <c r="F102" s="1">
        <v>100</v>
      </c>
      <c r="G102" s="1">
        <v>125</v>
      </c>
      <c r="H102" s="1">
        <v>110</v>
      </c>
      <c r="I102" s="1">
        <v>50</v>
      </c>
      <c r="J102" s="1">
        <v>50</v>
      </c>
      <c r="K102" s="1" t="s">
        <v>846</v>
      </c>
      <c r="L102" s="1" t="s">
        <v>745</v>
      </c>
      <c r="M102" s="1" t="s">
        <v>749</v>
      </c>
      <c r="N102" s="28">
        <f t="shared" si="18"/>
        <v>9</v>
      </c>
      <c r="O102" s="28">
        <f t="shared" si="15"/>
        <v>9</v>
      </c>
      <c r="P102" s="1">
        <f t="shared" si="12"/>
        <v>18</v>
      </c>
      <c r="Q102" s="1" t="str">
        <f t="shared" si="11"/>
        <v>grass</v>
      </c>
      <c r="R102" s="3" t="s">
        <v>97</v>
      </c>
      <c r="S102" s="1" t="s">
        <v>13</v>
      </c>
      <c r="T102" s="1" t="s">
        <v>47</v>
      </c>
      <c r="V102" t="str">
        <f t="shared" si="13"/>
        <v/>
      </c>
      <c r="W102" t="str">
        <f t="shared" si="14"/>
        <v>Tangrowth</v>
      </c>
      <c r="X102" s="2"/>
      <c r="Y102" t="s">
        <v>1173</v>
      </c>
      <c r="AB102">
        <v>0</v>
      </c>
      <c r="AC102">
        <v>0</v>
      </c>
      <c r="AE102">
        <v>2</v>
      </c>
    </row>
    <row r="103" spans="1:31" x14ac:dyDescent="0.25">
      <c r="A103" s="1">
        <v>239</v>
      </c>
      <c r="B103" s="2" t="s">
        <v>264</v>
      </c>
      <c r="C103" s="3" t="s">
        <v>44</v>
      </c>
      <c r="E103" s="1">
        <v>45</v>
      </c>
      <c r="F103" s="1">
        <v>63</v>
      </c>
      <c r="G103" s="1">
        <v>37</v>
      </c>
      <c r="H103" s="1">
        <v>65</v>
      </c>
      <c r="I103" s="1">
        <v>55</v>
      </c>
      <c r="J103" s="1">
        <v>95</v>
      </c>
      <c r="K103" s="1" t="s">
        <v>847</v>
      </c>
      <c r="L103" s="1" t="s">
        <v>748</v>
      </c>
      <c r="M103" s="1" t="s">
        <v>749</v>
      </c>
      <c r="N103" s="28">
        <f t="shared" si="18"/>
        <v>8</v>
      </c>
      <c r="O103" s="28">
        <f t="shared" si="15"/>
        <v>5</v>
      </c>
      <c r="P103" s="1">
        <f t="shared" si="12"/>
        <v>13</v>
      </c>
      <c r="Q103" s="1" t="str">
        <f t="shared" si="11"/>
        <v>electric</v>
      </c>
      <c r="R103" s="1" t="s">
        <v>77</v>
      </c>
      <c r="S103" s="1" t="s">
        <v>33</v>
      </c>
      <c r="T103" s="1" t="s">
        <v>17</v>
      </c>
      <c r="U103" s="1" t="str">
        <f>B104</f>
        <v>Electabuzz</v>
      </c>
      <c r="V103">
        <f t="shared" si="13"/>
        <v>6</v>
      </c>
      <c r="W103" t="str">
        <f t="shared" si="14"/>
        <v>Elekid</v>
      </c>
      <c r="X103" s="2"/>
      <c r="Y103" t="s">
        <v>1235</v>
      </c>
      <c r="AB103">
        <v>0</v>
      </c>
      <c r="AC103">
        <v>0</v>
      </c>
      <c r="AE103">
        <v>1</v>
      </c>
    </row>
    <row r="104" spans="1:31" x14ac:dyDescent="0.25">
      <c r="A104" s="1">
        <v>125</v>
      </c>
      <c r="B104" s="2" t="s">
        <v>150</v>
      </c>
      <c r="C104" s="3" t="s">
        <v>44</v>
      </c>
      <c r="E104" s="1">
        <v>65</v>
      </c>
      <c r="F104" s="1">
        <v>83</v>
      </c>
      <c r="G104" s="1">
        <v>57</v>
      </c>
      <c r="H104" s="1">
        <v>95</v>
      </c>
      <c r="I104" s="1">
        <v>85</v>
      </c>
      <c r="J104" s="1">
        <v>105</v>
      </c>
      <c r="K104" s="1" t="s">
        <v>847</v>
      </c>
      <c r="L104" s="1" t="s">
        <v>748</v>
      </c>
      <c r="M104" s="1" t="s">
        <v>749</v>
      </c>
      <c r="N104" s="28">
        <f t="shared" si="18"/>
        <v>10</v>
      </c>
      <c r="O104" s="28">
        <f t="shared" si="15"/>
        <v>7</v>
      </c>
      <c r="P104" s="1">
        <f t="shared" si="12"/>
        <v>17</v>
      </c>
      <c r="Q104" s="1" t="str">
        <f t="shared" si="11"/>
        <v>electric</v>
      </c>
      <c r="R104" s="1" t="s">
        <v>77</v>
      </c>
      <c r="S104" s="1" t="s">
        <v>33</v>
      </c>
      <c r="T104" s="1" t="s">
        <v>17</v>
      </c>
      <c r="U104" s="1" t="str">
        <f>B105</f>
        <v>Electivire</v>
      </c>
      <c r="V104">
        <f t="shared" si="13"/>
        <v>4</v>
      </c>
      <c r="W104" t="str">
        <f t="shared" si="14"/>
        <v>Electabuzz</v>
      </c>
      <c r="X104" s="2"/>
      <c r="Y104" t="s">
        <v>1115</v>
      </c>
      <c r="AB104">
        <v>0</v>
      </c>
      <c r="AC104">
        <v>0</v>
      </c>
      <c r="AE104">
        <v>2</v>
      </c>
    </row>
    <row r="105" spans="1:31" x14ac:dyDescent="0.25">
      <c r="A105" s="1">
        <v>466</v>
      </c>
      <c r="B105" s="2" t="s">
        <v>487</v>
      </c>
      <c r="C105" s="3" t="s">
        <v>44</v>
      </c>
      <c r="E105" s="1">
        <v>75</v>
      </c>
      <c r="F105" s="1">
        <v>123</v>
      </c>
      <c r="G105" s="1">
        <v>67</v>
      </c>
      <c r="H105" s="1">
        <v>95</v>
      </c>
      <c r="I105" s="1">
        <v>85</v>
      </c>
      <c r="J105" s="1">
        <v>95</v>
      </c>
      <c r="K105" s="1" t="s">
        <v>848</v>
      </c>
      <c r="L105" s="1" t="s">
        <v>748</v>
      </c>
      <c r="M105" s="1" t="s">
        <v>749</v>
      </c>
      <c r="N105" s="28">
        <f t="shared" si="18"/>
        <v>11</v>
      </c>
      <c r="O105" s="28">
        <f t="shared" si="15"/>
        <v>8</v>
      </c>
      <c r="P105" s="1">
        <f t="shared" si="12"/>
        <v>19</v>
      </c>
      <c r="Q105" s="1" t="str">
        <f t="shared" si="11"/>
        <v>electric</v>
      </c>
      <c r="R105" s="1" t="s">
        <v>77</v>
      </c>
      <c r="S105" s="1" t="s">
        <v>33</v>
      </c>
      <c r="T105" s="1" t="s">
        <v>17</v>
      </c>
      <c r="V105" t="str">
        <f t="shared" si="13"/>
        <v/>
      </c>
      <c r="W105" t="str">
        <f t="shared" si="14"/>
        <v>Electivire</v>
      </c>
      <c r="X105" s="2"/>
      <c r="Y105" t="s">
        <v>1116</v>
      </c>
      <c r="AB105">
        <v>0</v>
      </c>
      <c r="AC105">
        <v>0</v>
      </c>
      <c r="AE105">
        <v>3</v>
      </c>
    </row>
    <row r="106" spans="1:31" x14ac:dyDescent="0.25">
      <c r="A106" s="1">
        <v>240</v>
      </c>
      <c r="B106" s="2" t="s">
        <v>265</v>
      </c>
      <c r="C106" s="3" t="s">
        <v>17</v>
      </c>
      <c r="E106" s="1">
        <v>45</v>
      </c>
      <c r="F106" s="1">
        <v>75</v>
      </c>
      <c r="G106" s="1">
        <v>37</v>
      </c>
      <c r="H106" s="1">
        <v>70</v>
      </c>
      <c r="I106" s="1">
        <v>55</v>
      </c>
      <c r="J106" s="1">
        <v>83</v>
      </c>
      <c r="K106" s="1" t="s">
        <v>849</v>
      </c>
      <c r="L106" s="1" t="s">
        <v>753</v>
      </c>
      <c r="M106" s="1" t="s">
        <v>749</v>
      </c>
      <c r="N106" s="28">
        <f t="shared" si="18"/>
        <v>8</v>
      </c>
      <c r="O106" s="28">
        <f t="shared" si="15"/>
        <v>5</v>
      </c>
      <c r="P106" s="1">
        <f t="shared" si="12"/>
        <v>13</v>
      </c>
      <c r="Q106" s="1" t="str">
        <f t="shared" si="11"/>
        <v>fire</v>
      </c>
      <c r="R106" s="1" t="s">
        <v>47</v>
      </c>
      <c r="S106" s="1" t="s">
        <v>33</v>
      </c>
      <c r="T106" s="1" t="s">
        <v>44</v>
      </c>
      <c r="U106" s="1" t="str">
        <f>B107</f>
        <v>Magmar</v>
      </c>
      <c r="V106">
        <f t="shared" si="13"/>
        <v>6</v>
      </c>
      <c r="W106" t="str">
        <f t="shared" ref="W106:W137" si="19">B106</f>
        <v>Magby</v>
      </c>
      <c r="X106" s="2"/>
      <c r="Y106" t="s">
        <v>1117</v>
      </c>
      <c r="AB106">
        <v>0</v>
      </c>
      <c r="AC106">
        <v>0</v>
      </c>
      <c r="AE106">
        <v>1</v>
      </c>
    </row>
    <row r="107" spans="1:31" x14ac:dyDescent="0.25">
      <c r="A107" s="1">
        <v>126</v>
      </c>
      <c r="B107" s="2" t="s">
        <v>151</v>
      </c>
      <c r="C107" s="3" t="s">
        <v>17</v>
      </c>
      <c r="E107" s="1">
        <v>65</v>
      </c>
      <c r="F107" s="1">
        <v>95</v>
      </c>
      <c r="G107" s="1">
        <v>57</v>
      </c>
      <c r="H107" s="1">
        <v>100</v>
      </c>
      <c r="I107" s="1">
        <v>85</v>
      </c>
      <c r="J107" s="1">
        <v>93</v>
      </c>
      <c r="K107" s="1" t="s">
        <v>850</v>
      </c>
      <c r="L107" s="1" t="s">
        <v>753</v>
      </c>
      <c r="M107" s="1" t="s">
        <v>749</v>
      </c>
      <c r="N107" s="28">
        <f t="shared" si="18"/>
        <v>10</v>
      </c>
      <c r="O107" s="28">
        <f t="shared" si="15"/>
        <v>7</v>
      </c>
      <c r="P107" s="1">
        <f t="shared" si="12"/>
        <v>17</v>
      </c>
      <c r="Q107" s="1" t="str">
        <f t="shared" si="11"/>
        <v>fire</v>
      </c>
      <c r="R107" s="1" t="s">
        <v>47</v>
      </c>
      <c r="S107" s="1" t="s">
        <v>33</v>
      </c>
      <c r="T107" s="1" t="s">
        <v>44</v>
      </c>
      <c r="U107" s="1" t="str">
        <f>B108</f>
        <v>Magmortar</v>
      </c>
      <c r="V107">
        <f t="shared" si="13"/>
        <v>4</v>
      </c>
      <c r="W107" t="str">
        <f t="shared" si="19"/>
        <v>Magmar</v>
      </c>
      <c r="X107" s="2"/>
      <c r="Y107" t="s">
        <v>1108</v>
      </c>
      <c r="AB107">
        <v>0</v>
      </c>
      <c r="AC107">
        <v>0</v>
      </c>
      <c r="AE107">
        <v>2</v>
      </c>
    </row>
    <row r="108" spans="1:31" x14ac:dyDescent="0.25">
      <c r="A108" s="1">
        <v>467</v>
      </c>
      <c r="B108" s="2" t="s">
        <v>488</v>
      </c>
      <c r="C108" s="3" t="s">
        <v>17</v>
      </c>
      <c r="E108" s="1">
        <v>75</v>
      </c>
      <c r="F108" s="1">
        <v>95</v>
      </c>
      <c r="G108" s="1">
        <v>67</v>
      </c>
      <c r="H108" s="1">
        <v>125</v>
      </c>
      <c r="I108" s="1">
        <v>95</v>
      </c>
      <c r="J108" s="1">
        <v>83</v>
      </c>
      <c r="K108" s="1" t="s">
        <v>851</v>
      </c>
      <c r="L108" s="1" t="s">
        <v>753</v>
      </c>
      <c r="M108" s="1" t="s">
        <v>749</v>
      </c>
      <c r="N108" s="28">
        <f t="shared" si="18"/>
        <v>11</v>
      </c>
      <c r="O108" s="28">
        <f t="shared" ref="O108:O114" si="20">ROUND((0.4*E108 + 0.3*G108 + 0.3*I108) / 10, 0)</f>
        <v>8</v>
      </c>
      <c r="P108" s="1">
        <f t="shared" si="12"/>
        <v>19</v>
      </c>
      <c r="Q108" s="1" t="str">
        <f t="shared" si="11"/>
        <v>fire</v>
      </c>
      <c r="R108" s="1" t="s">
        <v>47</v>
      </c>
      <c r="S108" s="1" t="s">
        <v>33</v>
      </c>
      <c r="T108" s="1" t="s">
        <v>44</v>
      </c>
      <c r="V108" t="str">
        <f t="shared" si="13"/>
        <v/>
      </c>
      <c r="W108" t="str">
        <f t="shared" si="19"/>
        <v>Magmortar</v>
      </c>
      <c r="X108" s="2"/>
      <c r="Y108" t="s">
        <v>1106</v>
      </c>
      <c r="AB108">
        <v>0</v>
      </c>
      <c r="AC108">
        <v>0</v>
      </c>
      <c r="AE108">
        <v>3</v>
      </c>
    </row>
    <row r="109" spans="1:31" x14ac:dyDescent="0.25">
      <c r="A109" s="1">
        <v>175</v>
      </c>
      <c r="B109" s="2" t="s">
        <v>201</v>
      </c>
      <c r="C109" s="3" t="s">
        <v>55</v>
      </c>
      <c r="E109" s="1">
        <v>35</v>
      </c>
      <c r="F109" s="1">
        <v>20</v>
      </c>
      <c r="G109" s="1">
        <v>65</v>
      </c>
      <c r="H109" s="1">
        <v>40</v>
      </c>
      <c r="I109" s="1">
        <v>65</v>
      </c>
      <c r="J109" s="1">
        <v>20</v>
      </c>
      <c r="K109" s="1" t="s">
        <v>852</v>
      </c>
      <c r="L109" s="1" t="s">
        <v>748</v>
      </c>
      <c r="M109" s="1" t="s">
        <v>749</v>
      </c>
      <c r="N109" s="29">
        <v>4</v>
      </c>
      <c r="O109" s="29">
        <v>6</v>
      </c>
      <c r="P109" s="1">
        <f t="shared" si="12"/>
        <v>10</v>
      </c>
      <c r="Q109" s="1" t="str">
        <f t="shared" si="11"/>
        <v>fairy</v>
      </c>
      <c r="R109" s="1" t="s">
        <v>20</v>
      </c>
      <c r="S109" s="1" t="s">
        <v>33</v>
      </c>
      <c r="T109" s="1" t="s">
        <v>77</v>
      </c>
      <c r="U109" s="1" t="str">
        <f>B110</f>
        <v>Togetic</v>
      </c>
      <c r="V109">
        <f t="shared" si="13"/>
        <v>4</v>
      </c>
      <c r="W109" t="str">
        <f t="shared" si="19"/>
        <v>Togepi</v>
      </c>
      <c r="X109" s="2"/>
      <c r="Y109" t="s">
        <v>1144</v>
      </c>
      <c r="AB109">
        <v>0</v>
      </c>
      <c r="AC109" s="8">
        <v>1</v>
      </c>
      <c r="AE109">
        <v>1</v>
      </c>
    </row>
    <row r="110" spans="1:31" x14ac:dyDescent="0.25">
      <c r="A110" s="1">
        <v>176</v>
      </c>
      <c r="B110" s="2" t="s">
        <v>202</v>
      </c>
      <c r="C110" s="3" t="s">
        <v>55</v>
      </c>
      <c r="D110" s="3" t="s">
        <v>20</v>
      </c>
      <c r="E110" s="1">
        <v>55</v>
      </c>
      <c r="F110" s="1">
        <v>40</v>
      </c>
      <c r="G110" s="1">
        <v>85</v>
      </c>
      <c r="H110" s="1">
        <v>80</v>
      </c>
      <c r="I110" s="1">
        <v>105</v>
      </c>
      <c r="J110" s="1">
        <v>40</v>
      </c>
      <c r="K110" s="1" t="s">
        <v>820</v>
      </c>
      <c r="L110" s="1" t="s">
        <v>748</v>
      </c>
      <c r="M110" s="1" t="s">
        <v>749</v>
      </c>
      <c r="N110" s="28">
        <f t="shared" si="18"/>
        <v>6</v>
      </c>
      <c r="O110" s="28">
        <f t="shared" si="20"/>
        <v>8</v>
      </c>
      <c r="P110" s="1">
        <f t="shared" si="12"/>
        <v>14</v>
      </c>
      <c r="Q110" s="1" t="str">
        <f t="shared" si="11"/>
        <v>fairy</v>
      </c>
      <c r="R110" s="1" t="str">
        <f>IF(D110 = 0, "", D110)</f>
        <v>flying</v>
      </c>
      <c r="S110" s="1" t="s">
        <v>33</v>
      </c>
      <c r="T110" s="1" t="s">
        <v>77</v>
      </c>
      <c r="U110" s="1" t="str">
        <f>B111</f>
        <v>Togekiss</v>
      </c>
      <c r="V110">
        <f t="shared" si="13"/>
        <v>9</v>
      </c>
      <c r="W110" t="str">
        <f t="shared" si="19"/>
        <v>Togetic</v>
      </c>
      <c r="X110" s="2"/>
      <c r="Y110" t="s">
        <v>1184</v>
      </c>
      <c r="AB110">
        <v>0</v>
      </c>
      <c r="AC110">
        <v>0</v>
      </c>
      <c r="AE110">
        <v>2</v>
      </c>
    </row>
    <row r="111" spans="1:31" x14ac:dyDescent="0.25">
      <c r="A111" s="1">
        <v>468</v>
      </c>
      <c r="B111" s="2" t="s">
        <v>489</v>
      </c>
      <c r="C111" s="3" t="s">
        <v>55</v>
      </c>
      <c r="D111" s="3" t="s">
        <v>20</v>
      </c>
      <c r="E111" s="1">
        <v>85</v>
      </c>
      <c r="F111" s="1">
        <v>50</v>
      </c>
      <c r="G111" s="1">
        <v>95</v>
      </c>
      <c r="H111" s="1">
        <v>120</v>
      </c>
      <c r="I111" s="1">
        <v>115</v>
      </c>
      <c r="J111" s="1">
        <v>80</v>
      </c>
      <c r="K111" s="1" t="s">
        <v>853</v>
      </c>
      <c r="L111" s="1" t="s">
        <v>748</v>
      </c>
      <c r="M111" s="1" t="s">
        <v>749</v>
      </c>
      <c r="N111" s="28">
        <f t="shared" si="18"/>
        <v>10</v>
      </c>
      <c r="O111" s="28">
        <f t="shared" si="20"/>
        <v>10</v>
      </c>
      <c r="P111" s="1">
        <f t="shared" si="12"/>
        <v>20</v>
      </c>
      <c r="Q111" s="1" t="str">
        <f t="shared" si="11"/>
        <v>fairy</v>
      </c>
      <c r="R111" s="1" t="str">
        <f>IF(D111 = 0, "", D111)</f>
        <v>flying</v>
      </c>
      <c r="S111" s="1" t="s">
        <v>33</v>
      </c>
      <c r="T111" s="1" t="s">
        <v>77</v>
      </c>
      <c r="V111" t="str">
        <f t="shared" si="13"/>
        <v/>
      </c>
      <c r="W111" t="str">
        <f t="shared" si="19"/>
        <v>Togekiss</v>
      </c>
      <c r="X111" s="2"/>
      <c r="Y111" t="s">
        <v>1152</v>
      </c>
      <c r="AB111">
        <v>0</v>
      </c>
      <c r="AC111">
        <v>0</v>
      </c>
      <c r="AE111">
        <v>3</v>
      </c>
    </row>
    <row r="112" spans="1:31" x14ac:dyDescent="0.25">
      <c r="A112" s="1">
        <v>193</v>
      </c>
      <c r="B112" s="2" t="s">
        <v>219</v>
      </c>
      <c r="C112" s="3" t="s">
        <v>26</v>
      </c>
      <c r="D112" s="3" t="s">
        <v>20</v>
      </c>
      <c r="E112" s="1">
        <v>65</v>
      </c>
      <c r="F112" s="1">
        <v>65</v>
      </c>
      <c r="G112" s="1">
        <v>45</v>
      </c>
      <c r="H112" s="1">
        <v>75</v>
      </c>
      <c r="I112" s="1">
        <v>45</v>
      </c>
      <c r="J112" s="1">
        <v>95</v>
      </c>
      <c r="K112" s="1" t="s">
        <v>854</v>
      </c>
      <c r="L112" s="1" t="s">
        <v>745</v>
      </c>
      <c r="M112" s="1" t="s">
        <v>749</v>
      </c>
      <c r="N112" s="28">
        <f t="shared" si="18"/>
        <v>8</v>
      </c>
      <c r="O112" s="28">
        <f t="shared" si="20"/>
        <v>5</v>
      </c>
      <c r="P112" s="1">
        <f t="shared" si="12"/>
        <v>13</v>
      </c>
      <c r="Q112" s="1" t="str">
        <f t="shared" si="11"/>
        <v>bug</v>
      </c>
      <c r="R112" s="1" t="str">
        <f>IF(D112 = 0, "", D112)</f>
        <v>flying</v>
      </c>
      <c r="S112" s="1" t="s">
        <v>97</v>
      </c>
      <c r="T112" s="1" t="s">
        <v>37</v>
      </c>
      <c r="U112" s="1" t="str">
        <f>B113</f>
        <v>Yanmega</v>
      </c>
      <c r="V112">
        <f t="shared" si="13"/>
        <v>7</v>
      </c>
      <c r="W112" t="str">
        <f t="shared" si="19"/>
        <v>Yanma</v>
      </c>
      <c r="X112" s="2"/>
      <c r="Y112" t="s">
        <v>1111</v>
      </c>
      <c r="AB112">
        <v>0</v>
      </c>
      <c r="AC112">
        <v>0</v>
      </c>
      <c r="AE112">
        <v>1</v>
      </c>
    </row>
    <row r="113" spans="1:31" x14ac:dyDescent="0.25">
      <c r="A113" s="1">
        <v>469</v>
      </c>
      <c r="B113" s="2" t="s">
        <v>490</v>
      </c>
      <c r="C113" s="3" t="s">
        <v>26</v>
      </c>
      <c r="D113" s="3" t="s">
        <v>20</v>
      </c>
      <c r="E113" s="1">
        <v>86</v>
      </c>
      <c r="F113" s="1">
        <v>76</v>
      </c>
      <c r="G113" s="1">
        <v>86</v>
      </c>
      <c r="H113" s="1">
        <v>116</v>
      </c>
      <c r="I113" s="1">
        <v>56</v>
      </c>
      <c r="J113" s="1">
        <v>95</v>
      </c>
      <c r="K113" s="1" t="s">
        <v>855</v>
      </c>
      <c r="L113" s="1" t="s">
        <v>745</v>
      </c>
      <c r="M113" s="1" t="s">
        <v>749</v>
      </c>
      <c r="N113" s="28">
        <f t="shared" si="18"/>
        <v>10</v>
      </c>
      <c r="O113" s="28">
        <f t="shared" si="20"/>
        <v>8</v>
      </c>
      <c r="P113" s="1">
        <f t="shared" si="12"/>
        <v>18</v>
      </c>
      <c r="Q113" s="1" t="str">
        <f t="shared" si="11"/>
        <v>bug</v>
      </c>
      <c r="R113" s="1" t="str">
        <f>IF(D113 = 0, "", D113)</f>
        <v>flying</v>
      </c>
      <c r="S113" s="1" t="s">
        <v>97</v>
      </c>
      <c r="T113" s="1" t="s">
        <v>37</v>
      </c>
      <c r="V113" t="str">
        <f t="shared" si="13"/>
        <v/>
      </c>
      <c r="W113" t="str">
        <f t="shared" si="19"/>
        <v>Yanmega</v>
      </c>
      <c r="X113" s="2"/>
      <c r="Y113" t="s">
        <v>1173</v>
      </c>
      <c r="AB113">
        <v>0</v>
      </c>
      <c r="AC113">
        <v>0</v>
      </c>
      <c r="AE113">
        <v>2</v>
      </c>
    </row>
    <row r="114" spans="1:31" x14ac:dyDescent="0.25">
      <c r="A114" s="1">
        <v>133</v>
      </c>
      <c r="B114" s="2" t="s">
        <v>158</v>
      </c>
      <c r="C114" s="3" t="s">
        <v>33</v>
      </c>
      <c r="E114" s="1">
        <v>55</v>
      </c>
      <c r="F114" s="1">
        <v>55</v>
      </c>
      <c r="G114" s="1">
        <v>50</v>
      </c>
      <c r="H114" s="1">
        <v>45</v>
      </c>
      <c r="I114" s="1">
        <v>65</v>
      </c>
      <c r="J114" s="1">
        <v>55</v>
      </c>
      <c r="K114" s="1" t="s">
        <v>856</v>
      </c>
      <c r="L114" s="1" t="s">
        <v>748</v>
      </c>
      <c r="M114" s="1" t="s">
        <v>747</v>
      </c>
      <c r="N114" s="28">
        <f t="shared" si="18"/>
        <v>5</v>
      </c>
      <c r="O114" s="28">
        <f t="shared" si="20"/>
        <v>6</v>
      </c>
      <c r="P114" s="1">
        <f t="shared" si="12"/>
        <v>11</v>
      </c>
      <c r="Q114" s="1" t="str">
        <f t="shared" si="11"/>
        <v>normal</v>
      </c>
      <c r="R114" s="1" t="s">
        <v>37</v>
      </c>
      <c r="S114" s="1" t="s">
        <v>55</v>
      </c>
      <c r="T114" s="1" t="s">
        <v>47</v>
      </c>
      <c r="U114" s="1" t="s">
        <v>958</v>
      </c>
      <c r="V114">
        <f t="shared" si="13"/>
        <v>8</v>
      </c>
      <c r="W114" t="str">
        <f t="shared" si="19"/>
        <v>Eevee</v>
      </c>
      <c r="X114" s="2"/>
      <c r="Y114" t="s">
        <v>1147</v>
      </c>
      <c r="AB114">
        <v>0</v>
      </c>
      <c r="AC114">
        <v>0</v>
      </c>
      <c r="AE114">
        <v>1</v>
      </c>
    </row>
    <row r="115" spans="1:31" x14ac:dyDescent="0.25">
      <c r="A115" s="1">
        <v>134</v>
      </c>
      <c r="B115" s="2" t="s">
        <v>159</v>
      </c>
      <c r="C115" s="3" t="s">
        <v>22</v>
      </c>
      <c r="E115" s="1">
        <v>130</v>
      </c>
      <c r="F115" s="1">
        <v>65</v>
      </c>
      <c r="G115" s="1">
        <v>60</v>
      </c>
      <c r="H115" s="1">
        <v>110</v>
      </c>
      <c r="I115" s="1">
        <v>95</v>
      </c>
      <c r="J115" s="1">
        <v>65</v>
      </c>
      <c r="K115" s="1" t="s">
        <v>857</v>
      </c>
      <c r="L115" s="1" t="s">
        <v>750</v>
      </c>
      <c r="M115" s="1" t="s">
        <v>749</v>
      </c>
      <c r="N115" s="28">
        <f t="shared" si="18"/>
        <v>9</v>
      </c>
      <c r="O115" s="29">
        <v>9</v>
      </c>
      <c r="P115" s="1">
        <f t="shared" si="12"/>
        <v>18</v>
      </c>
      <c r="Q115" s="1" t="str">
        <f t="shared" si="11"/>
        <v>water</v>
      </c>
      <c r="R115" s="1" t="s">
        <v>33</v>
      </c>
      <c r="S115" s="1" t="s">
        <v>47</v>
      </c>
      <c r="T115" s="1" t="s">
        <v>48</v>
      </c>
      <c r="V115" t="str">
        <f t="shared" si="13"/>
        <v/>
      </c>
      <c r="W115" t="str">
        <f t="shared" si="19"/>
        <v>Vaporeon</v>
      </c>
      <c r="X115" s="2"/>
      <c r="Y115" t="s">
        <v>1107</v>
      </c>
      <c r="AB115">
        <v>0</v>
      </c>
      <c r="AC115">
        <v>0</v>
      </c>
      <c r="AE115">
        <v>2</v>
      </c>
    </row>
    <row r="116" spans="1:31" x14ac:dyDescent="0.25">
      <c r="A116" s="1">
        <v>135</v>
      </c>
      <c r="B116" s="2" t="s">
        <v>160</v>
      </c>
      <c r="C116" s="3" t="s">
        <v>44</v>
      </c>
      <c r="E116" s="1">
        <v>65</v>
      </c>
      <c r="F116" s="1">
        <v>65</v>
      </c>
      <c r="G116" s="1">
        <v>60</v>
      </c>
      <c r="H116" s="1">
        <v>110</v>
      </c>
      <c r="I116" s="1">
        <v>95</v>
      </c>
      <c r="J116" s="1">
        <v>130</v>
      </c>
      <c r="K116" s="1" t="s">
        <v>858</v>
      </c>
      <c r="L116" s="1" t="s">
        <v>748</v>
      </c>
      <c r="M116" s="1" t="s">
        <v>749</v>
      </c>
      <c r="N116" s="28">
        <f t="shared" si="18"/>
        <v>11</v>
      </c>
      <c r="O116" s="28">
        <f>ROUND((0.4*E116 + 0.3*G116 + 0.3*I116) / 10, 0)</f>
        <v>7</v>
      </c>
      <c r="P116" s="1">
        <f t="shared" si="12"/>
        <v>18</v>
      </c>
      <c r="Q116" s="1" t="str">
        <f t="shared" si="11"/>
        <v>electric</v>
      </c>
      <c r="R116" s="1" t="s">
        <v>33</v>
      </c>
      <c r="S116" s="1" t="s">
        <v>47</v>
      </c>
      <c r="T116" s="1" t="s">
        <v>117</v>
      </c>
      <c r="V116" t="str">
        <f t="shared" si="13"/>
        <v/>
      </c>
      <c r="W116" t="str">
        <f t="shared" si="19"/>
        <v>Jolteon</v>
      </c>
      <c r="X116" s="2"/>
      <c r="Y116" t="s">
        <v>1116</v>
      </c>
      <c r="AB116">
        <v>0</v>
      </c>
      <c r="AC116">
        <v>0</v>
      </c>
      <c r="AE116">
        <v>2</v>
      </c>
    </row>
    <row r="117" spans="1:31" x14ac:dyDescent="0.25">
      <c r="A117" s="1">
        <v>136</v>
      </c>
      <c r="B117" s="2" t="s">
        <v>161</v>
      </c>
      <c r="C117" s="3" t="s">
        <v>17</v>
      </c>
      <c r="E117" s="1">
        <v>65</v>
      </c>
      <c r="F117" s="1">
        <v>130</v>
      </c>
      <c r="G117" s="1">
        <v>60</v>
      </c>
      <c r="H117" s="1">
        <v>95</v>
      </c>
      <c r="I117" s="1">
        <v>110</v>
      </c>
      <c r="J117" s="1">
        <v>65</v>
      </c>
      <c r="K117" s="1" t="s">
        <v>774</v>
      </c>
      <c r="L117" s="1" t="s">
        <v>745</v>
      </c>
      <c r="M117" s="1" t="s">
        <v>749</v>
      </c>
      <c r="N117" s="28">
        <f t="shared" si="18"/>
        <v>10</v>
      </c>
      <c r="O117" s="28">
        <f>ROUND((0.4*E117 + 0.3*G117 + 0.3*I117) / 10, 0)</f>
        <v>8</v>
      </c>
      <c r="P117" s="1">
        <f t="shared" si="12"/>
        <v>18</v>
      </c>
      <c r="Q117" s="1" t="str">
        <f t="shared" si="11"/>
        <v>fire</v>
      </c>
      <c r="R117" s="1" t="s">
        <v>33</v>
      </c>
      <c r="S117" s="1" t="s">
        <v>47</v>
      </c>
      <c r="T117" s="1" t="s">
        <v>77</v>
      </c>
      <c r="V117" t="str">
        <f t="shared" si="13"/>
        <v/>
      </c>
      <c r="W117" t="str">
        <f t="shared" si="19"/>
        <v>Flareon</v>
      </c>
      <c r="X117" s="2"/>
      <c r="Y117" t="s">
        <v>1106</v>
      </c>
      <c r="AB117">
        <v>0</v>
      </c>
      <c r="AC117">
        <v>0</v>
      </c>
      <c r="AE117">
        <v>2</v>
      </c>
    </row>
    <row r="118" spans="1:31" x14ac:dyDescent="0.25">
      <c r="A118" s="1">
        <v>196</v>
      </c>
      <c r="B118" s="2" t="s">
        <v>222</v>
      </c>
      <c r="C118" s="3" t="s">
        <v>85</v>
      </c>
      <c r="E118" s="1">
        <v>65</v>
      </c>
      <c r="F118" s="1">
        <v>65</v>
      </c>
      <c r="G118" s="1">
        <v>60</v>
      </c>
      <c r="H118" s="1">
        <v>130</v>
      </c>
      <c r="I118" s="1">
        <v>95</v>
      </c>
      <c r="J118" s="1">
        <v>110</v>
      </c>
      <c r="K118" s="1" t="s">
        <v>859</v>
      </c>
      <c r="L118" s="1" t="s">
        <v>753</v>
      </c>
      <c r="M118" s="1" t="s">
        <v>749</v>
      </c>
      <c r="N118" s="28">
        <f t="shared" si="18"/>
        <v>12</v>
      </c>
      <c r="O118" s="29">
        <v>6</v>
      </c>
      <c r="P118" s="1">
        <f t="shared" si="12"/>
        <v>18</v>
      </c>
      <c r="Q118" s="1" t="str">
        <f t="shared" si="11"/>
        <v>psychic</v>
      </c>
      <c r="R118" s="1" t="s">
        <v>33</v>
      </c>
      <c r="S118" s="1" t="s">
        <v>47</v>
      </c>
      <c r="T118" s="1" t="s">
        <v>55</v>
      </c>
      <c r="V118" t="str">
        <f t="shared" si="13"/>
        <v/>
      </c>
      <c r="W118" t="str">
        <f t="shared" si="19"/>
        <v>Espeon</v>
      </c>
      <c r="X118" s="2"/>
      <c r="Y118" t="s">
        <v>1129</v>
      </c>
      <c r="AB118">
        <v>0</v>
      </c>
      <c r="AC118">
        <v>0</v>
      </c>
      <c r="AE118">
        <v>2</v>
      </c>
    </row>
    <row r="119" spans="1:31" x14ac:dyDescent="0.25">
      <c r="A119" s="1">
        <v>197</v>
      </c>
      <c r="B119" s="2" t="s">
        <v>223</v>
      </c>
      <c r="C119" s="3" t="s">
        <v>37</v>
      </c>
      <c r="E119" s="1">
        <v>95</v>
      </c>
      <c r="F119" s="1">
        <v>65</v>
      </c>
      <c r="G119" s="1">
        <v>110</v>
      </c>
      <c r="H119" s="1">
        <v>60</v>
      </c>
      <c r="I119" s="1">
        <v>130</v>
      </c>
      <c r="J119" s="1">
        <v>65</v>
      </c>
      <c r="K119" s="1" t="s">
        <v>860</v>
      </c>
      <c r="L119" s="1" t="s">
        <v>753</v>
      </c>
      <c r="M119" s="1" t="s">
        <v>746</v>
      </c>
      <c r="N119" s="28">
        <f t="shared" si="18"/>
        <v>6</v>
      </c>
      <c r="O119" s="29">
        <v>12</v>
      </c>
      <c r="P119" s="1">
        <f t="shared" si="12"/>
        <v>18</v>
      </c>
      <c r="Q119" s="1" t="str">
        <f t="shared" si="11"/>
        <v>dark</v>
      </c>
      <c r="R119" s="1" t="s">
        <v>33</v>
      </c>
      <c r="S119" s="1" t="s">
        <v>47</v>
      </c>
      <c r="T119" s="1" t="s">
        <v>105</v>
      </c>
      <c r="V119" t="str">
        <f t="shared" si="13"/>
        <v/>
      </c>
      <c r="W119" t="str">
        <f t="shared" si="19"/>
        <v>Umbreon</v>
      </c>
      <c r="X119" s="2"/>
      <c r="Y119" t="s">
        <v>1140</v>
      </c>
      <c r="AB119">
        <v>0</v>
      </c>
      <c r="AC119">
        <v>0</v>
      </c>
      <c r="AE119">
        <v>2</v>
      </c>
    </row>
    <row r="120" spans="1:31" x14ac:dyDescent="0.25">
      <c r="A120" s="1">
        <v>470</v>
      </c>
      <c r="B120" s="2" t="s">
        <v>491</v>
      </c>
      <c r="C120" s="3" t="s">
        <v>12</v>
      </c>
      <c r="E120" s="1">
        <v>65</v>
      </c>
      <c r="F120" s="1">
        <v>110</v>
      </c>
      <c r="G120" s="1">
        <v>130</v>
      </c>
      <c r="H120" s="1">
        <v>60</v>
      </c>
      <c r="I120" s="1">
        <v>65</v>
      </c>
      <c r="J120" s="1">
        <v>95</v>
      </c>
      <c r="K120" s="1" t="s">
        <v>861</v>
      </c>
      <c r="L120" s="1" t="s">
        <v>745</v>
      </c>
      <c r="M120" s="1" t="s">
        <v>746</v>
      </c>
      <c r="N120" s="28">
        <f t="shared" si="18"/>
        <v>10</v>
      </c>
      <c r="O120" s="28">
        <f>ROUND((0.4*E120 + 0.3*G120 + 0.3*I120) / 10, 0)</f>
        <v>8</v>
      </c>
      <c r="P120" s="1">
        <f t="shared" si="12"/>
        <v>18</v>
      </c>
      <c r="Q120" s="1" t="str">
        <f t="shared" si="11"/>
        <v>grass</v>
      </c>
      <c r="R120" s="1" t="s">
        <v>33</v>
      </c>
      <c r="S120" s="1" t="s">
        <v>47</v>
      </c>
      <c r="T120" s="1" t="s">
        <v>26</v>
      </c>
      <c r="V120" t="str">
        <f t="shared" si="13"/>
        <v/>
      </c>
      <c r="W120" t="str">
        <f t="shared" si="19"/>
        <v>Leafeon</v>
      </c>
      <c r="X120" s="2"/>
      <c r="Y120" t="s">
        <v>1118</v>
      </c>
      <c r="AB120">
        <v>0</v>
      </c>
      <c r="AC120">
        <v>0</v>
      </c>
      <c r="AE120">
        <v>2</v>
      </c>
    </row>
    <row r="121" spans="1:31" x14ac:dyDescent="0.25">
      <c r="A121" s="1">
        <v>471</v>
      </c>
      <c r="B121" s="2" t="s">
        <v>492</v>
      </c>
      <c r="C121" s="3" t="s">
        <v>48</v>
      </c>
      <c r="E121" s="1">
        <v>65</v>
      </c>
      <c r="F121" s="1">
        <v>60</v>
      </c>
      <c r="G121" s="1">
        <v>110</v>
      </c>
      <c r="H121" s="1">
        <v>130</v>
      </c>
      <c r="I121" s="1">
        <v>95</v>
      </c>
      <c r="J121" s="1">
        <v>65</v>
      </c>
      <c r="K121" s="1" t="s">
        <v>862</v>
      </c>
      <c r="L121" s="1" t="s">
        <v>748</v>
      </c>
      <c r="M121" s="1" t="s">
        <v>746</v>
      </c>
      <c r="N121" s="28">
        <f t="shared" si="18"/>
        <v>10</v>
      </c>
      <c r="O121" s="29">
        <v>8</v>
      </c>
      <c r="P121" s="1">
        <f t="shared" si="12"/>
        <v>18</v>
      </c>
      <c r="Q121" s="1" t="str">
        <f t="shared" si="11"/>
        <v>ice</v>
      </c>
      <c r="R121" s="1" t="s">
        <v>33</v>
      </c>
      <c r="S121" s="1" t="s">
        <v>47</v>
      </c>
      <c r="T121" s="1" t="s">
        <v>22</v>
      </c>
      <c r="V121" t="str">
        <f t="shared" si="13"/>
        <v/>
      </c>
      <c r="W121" t="str">
        <f t="shared" si="19"/>
        <v>Glaceon</v>
      </c>
      <c r="X121" s="2"/>
      <c r="Y121" t="s">
        <v>1120</v>
      </c>
      <c r="AB121">
        <v>0</v>
      </c>
      <c r="AC121">
        <v>0</v>
      </c>
      <c r="AE121">
        <v>2</v>
      </c>
    </row>
    <row r="122" spans="1:31" x14ac:dyDescent="0.25">
      <c r="A122" s="1">
        <v>207</v>
      </c>
      <c r="B122" s="2" t="s">
        <v>233</v>
      </c>
      <c r="C122" s="3" t="s">
        <v>47</v>
      </c>
      <c r="D122" s="3" t="s">
        <v>20</v>
      </c>
      <c r="E122" s="1">
        <v>65</v>
      </c>
      <c r="F122" s="1">
        <v>75</v>
      </c>
      <c r="G122" s="1">
        <v>105</v>
      </c>
      <c r="H122" s="1">
        <v>35</v>
      </c>
      <c r="I122" s="1">
        <v>65</v>
      </c>
      <c r="J122" s="1">
        <v>85</v>
      </c>
      <c r="K122" s="1" t="s">
        <v>863</v>
      </c>
      <c r="L122" s="1" t="s">
        <v>753</v>
      </c>
      <c r="M122" s="1" t="s">
        <v>746</v>
      </c>
      <c r="N122" s="28">
        <f t="shared" si="18"/>
        <v>8</v>
      </c>
      <c r="O122" s="28">
        <f t="shared" ref="O122:O133" si="21">ROUND((0.4*E122 + 0.3*G122 + 0.3*I122) / 10, 0)</f>
        <v>8</v>
      </c>
      <c r="P122" s="1">
        <f t="shared" si="12"/>
        <v>16</v>
      </c>
      <c r="Q122" s="1" t="str">
        <f t="shared" si="11"/>
        <v>ground</v>
      </c>
      <c r="R122" s="1" t="str">
        <f t="shared" ref="R122:R130" si="22">IF(D122 = 0, "", D122)</f>
        <v>flying</v>
      </c>
      <c r="S122" s="1" t="s">
        <v>13</v>
      </c>
      <c r="T122" s="1" t="s">
        <v>26</v>
      </c>
      <c r="U122" s="1" t="str">
        <f>B123</f>
        <v>Gliscor</v>
      </c>
      <c r="V122">
        <f t="shared" si="13"/>
        <v>4</v>
      </c>
      <c r="W122" t="str">
        <f t="shared" si="19"/>
        <v>Gligar</v>
      </c>
      <c r="X122" s="2"/>
      <c r="Y122" t="s">
        <v>1296</v>
      </c>
      <c r="AB122">
        <v>0</v>
      </c>
      <c r="AC122">
        <v>0</v>
      </c>
      <c r="AE122">
        <v>1</v>
      </c>
    </row>
    <row r="123" spans="1:31" x14ac:dyDescent="0.25">
      <c r="A123" s="1">
        <v>472</v>
      </c>
      <c r="B123" s="2" t="s">
        <v>493</v>
      </c>
      <c r="C123" s="3" t="s">
        <v>47</v>
      </c>
      <c r="D123" s="3" t="s">
        <v>20</v>
      </c>
      <c r="E123" s="1">
        <v>75</v>
      </c>
      <c r="F123" s="1">
        <v>95</v>
      </c>
      <c r="G123" s="1">
        <v>125</v>
      </c>
      <c r="H123" s="1">
        <v>45</v>
      </c>
      <c r="I123" s="1">
        <v>75</v>
      </c>
      <c r="J123" s="1">
        <v>95</v>
      </c>
      <c r="K123" s="1" t="s">
        <v>864</v>
      </c>
      <c r="L123" s="1" t="s">
        <v>753</v>
      </c>
      <c r="M123" s="1" t="s">
        <v>746</v>
      </c>
      <c r="N123" s="28">
        <f t="shared" si="18"/>
        <v>9</v>
      </c>
      <c r="O123" s="28">
        <f t="shared" si="21"/>
        <v>9</v>
      </c>
      <c r="P123" s="1">
        <f t="shared" si="12"/>
        <v>18</v>
      </c>
      <c r="Q123" s="1" t="str">
        <f t="shared" si="11"/>
        <v>ground</v>
      </c>
      <c r="R123" s="1" t="str">
        <f t="shared" si="22"/>
        <v>flying</v>
      </c>
      <c r="S123" s="1" t="s">
        <v>13</v>
      </c>
      <c r="T123" s="1" t="s">
        <v>26</v>
      </c>
      <c r="V123" t="str">
        <f t="shared" si="13"/>
        <v/>
      </c>
      <c r="W123" t="str">
        <f t="shared" si="19"/>
        <v>Gliscor</v>
      </c>
      <c r="X123" s="2"/>
      <c r="Y123" t="s">
        <v>1114</v>
      </c>
      <c r="AB123">
        <v>0</v>
      </c>
      <c r="AC123">
        <v>0</v>
      </c>
      <c r="AE123">
        <v>2</v>
      </c>
    </row>
    <row r="124" spans="1:31" x14ac:dyDescent="0.25">
      <c r="A124" s="1">
        <v>220</v>
      </c>
      <c r="B124" s="2" t="s">
        <v>245</v>
      </c>
      <c r="C124" s="3" t="s">
        <v>48</v>
      </c>
      <c r="D124" s="3" t="s">
        <v>47</v>
      </c>
      <c r="E124" s="1">
        <v>50</v>
      </c>
      <c r="F124" s="1">
        <v>50</v>
      </c>
      <c r="G124" s="1">
        <v>40</v>
      </c>
      <c r="H124" s="1">
        <v>30</v>
      </c>
      <c r="I124" s="1">
        <v>30</v>
      </c>
      <c r="J124" s="1">
        <v>50</v>
      </c>
      <c r="K124" s="1" t="s">
        <v>865</v>
      </c>
      <c r="L124" s="1" t="s">
        <v>748</v>
      </c>
      <c r="M124" s="1" t="s">
        <v>746</v>
      </c>
      <c r="N124" s="28">
        <f t="shared" si="18"/>
        <v>5</v>
      </c>
      <c r="O124" s="29">
        <v>5</v>
      </c>
      <c r="P124" s="1">
        <f t="shared" si="12"/>
        <v>10</v>
      </c>
      <c r="Q124" s="1" t="str">
        <f t="shared" si="11"/>
        <v>ice</v>
      </c>
      <c r="R124" s="1" t="str">
        <f t="shared" si="22"/>
        <v>ground</v>
      </c>
      <c r="S124" s="1" t="s">
        <v>97</v>
      </c>
      <c r="T124" s="1" t="s">
        <v>77</v>
      </c>
      <c r="U124" s="1" t="str">
        <f>B125</f>
        <v>Piloswine</v>
      </c>
      <c r="V124">
        <f t="shared" si="13"/>
        <v>5</v>
      </c>
      <c r="W124" t="str">
        <f t="shared" si="19"/>
        <v>Swinub</v>
      </c>
      <c r="X124" s="2"/>
      <c r="Y124" t="s">
        <v>1122</v>
      </c>
      <c r="AB124">
        <v>0</v>
      </c>
      <c r="AC124" s="8">
        <v>1</v>
      </c>
      <c r="AE124">
        <v>1</v>
      </c>
    </row>
    <row r="125" spans="1:31" x14ac:dyDescent="0.25">
      <c r="A125" s="1">
        <v>221</v>
      </c>
      <c r="B125" s="2" t="s">
        <v>246</v>
      </c>
      <c r="C125" s="3" t="s">
        <v>48</v>
      </c>
      <c r="D125" s="3" t="s">
        <v>47</v>
      </c>
      <c r="E125" s="1">
        <v>100</v>
      </c>
      <c r="F125" s="1">
        <v>100</v>
      </c>
      <c r="G125" s="1">
        <v>80</v>
      </c>
      <c r="H125" s="1">
        <v>60</v>
      </c>
      <c r="I125" s="1">
        <v>60</v>
      </c>
      <c r="J125" s="1">
        <v>50</v>
      </c>
      <c r="K125" s="1" t="s">
        <v>866</v>
      </c>
      <c r="L125" s="1" t="s">
        <v>748</v>
      </c>
      <c r="M125" s="1" t="s">
        <v>746</v>
      </c>
      <c r="N125" s="28">
        <f t="shared" si="18"/>
        <v>8</v>
      </c>
      <c r="O125" s="29">
        <v>7</v>
      </c>
      <c r="P125" s="1">
        <f t="shared" si="12"/>
        <v>15</v>
      </c>
      <c r="Q125" s="1" t="str">
        <f t="shared" si="11"/>
        <v>ice</v>
      </c>
      <c r="R125" s="1" t="str">
        <f t="shared" si="22"/>
        <v>ground</v>
      </c>
      <c r="S125" s="1" t="s">
        <v>97</v>
      </c>
      <c r="T125" s="1" t="s">
        <v>77</v>
      </c>
      <c r="U125" s="1" t="str">
        <f>B126</f>
        <v>Mamoswine</v>
      </c>
      <c r="V125">
        <f t="shared" si="13"/>
        <v>7</v>
      </c>
      <c r="W125" t="str">
        <f t="shared" si="19"/>
        <v>Piloswine</v>
      </c>
      <c r="X125" s="2"/>
      <c r="Y125" t="s">
        <v>1173</v>
      </c>
      <c r="AB125">
        <v>0</v>
      </c>
      <c r="AC125">
        <v>0</v>
      </c>
      <c r="AE125">
        <v>2</v>
      </c>
    </row>
    <row r="126" spans="1:31" x14ac:dyDescent="0.25">
      <c r="A126" s="1">
        <v>473</v>
      </c>
      <c r="B126" s="2" t="s">
        <v>494</v>
      </c>
      <c r="C126" s="3" t="s">
        <v>48</v>
      </c>
      <c r="D126" s="3" t="s">
        <v>47</v>
      </c>
      <c r="E126" s="1">
        <v>110</v>
      </c>
      <c r="F126" s="1">
        <v>130</v>
      </c>
      <c r="G126" s="1">
        <v>80</v>
      </c>
      <c r="H126" s="1">
        <v>70</v>
      </c>
      <c r="I126" s="1">
        <v>60</v>
      </c>
      <c r="J126" s="1">
        <v>80</v>
      </c>
      <c r="K126" s="1" t="s">
        <v>867</v>
      </c>
      <c r="L126" s="1" t="s">
        <v>748</v>
      </c>
      <c r="M126" s="1" t="s">
        <v>746</v>
      </c>
      <c r="N126" s="28">
        <f t="shared" ref="N126:N142" si="23">ROUND((0.4*J126 + 0.5*MAX(F126,H126) + 0.1*MIN(F126,H126)) / 10, 0)</f>
        <v>10</v>
      </c>
      <c r="O126" s="28">
        <f t="shared" si="21"/>
        <v>9</v>
      </c>
      <c r="P126" s="1">
        <f t="shared" si="12"/>
        <v>19</v>
      </c>
      <c r="Q126" s="1" t="str">
        <f t="shared" si="11"/>
        <v>ice</v>
      </c>
      <c r="R126" s="1" t="str">
        <f t="shared" si="22"/>
        <v>ground</v>
      </c>
      <c r="S126" s="1" t="s">
        <v>97</v>
      </c>
      <c r="T126" s="1" t="s">
        <v>77</v>
      </c>
      <c r="V126" t="str">
        <f t="shared" si="13"/>
        <v/>
      </c>
      <c r="W126" t="str">
        <f t="shared" si="19"/>
        <v>Mamoswine</v>
      </c>
      <c r="X126" s="2"/>
      <c r="Y126" t="s">
        <v>1114</v>
      </c>
      <c r="AB126">
        <v>0</v>
      </c>
      <c r="AC126">
        <v>0</v>
      </c>
      <c r="AE126">
        <v>3</v>
      </c>
    </row>
    <row r="127" spans="1:31" x14ac:dyDescent="0.25">
      <c r="A127" s="1">
        <v>280</v>
      </c>
      <c r="B127" s="2" t="s">
        <v>303</v>
      </c>
      <c r="C127" s="3" t="s">
        <v>85</v>
      </c>
      <c r="D127" s="3" t="s">
        <v>55</v>
      </c>
      <c r="E127" s="1">
        <v>28</v>
      </c>
      <c r="F127" s="1">
        <v>25</v>
      </c>
      <c r="G127" s="1">
        <v>25</v>
      </c>
      <c r="H127" s="1">
        <v>45</v>
      </c>
      <c r="I127" s="1">
        <v>35</v>
      </c>
      <c r="J127" s="1">
        <v>40</v>
      </c>
      <c r="K127" s="1" t="s">
        <v>868</v>
      </c>
      <c r="L127" s="2" t="s">
        <v>745</v>
      </c>
      <c r="M127" s="1" t="s">
        <v>746</v>
      </c>
      <c r="N127" s="28">
        <f t="shared" si="23"/>
        <v>4</v>
      </c>
      <c r="O127" s="28">
        <f t="shared" si="21"/>
        <v>3</v>
      </c>
      <c r="P127" s="1">
        <f t="shared" si="12"/>
        <v>7</v>
      </c>
      <c r="Q127" s="1" t="str">
        <f t="shared" si="11"/>
        <v>psychic</v>
      </c>
      <c r="R127" s="1" t="str">
        <f t="shared" si="22"/>
        <v>fairy</v>
      </c>
      <c r="S127" s="1" t="s">
        <v>117</v>
      </c>
      <c r="T127" s="1" t="s">
        <v>33</v>
      </c>
      <c r="U127" s="1" t="str">
        <f>B128</f>
        <v>Kirlia</v>
      </c>
      <c r="V127">
        <f t="shared" si="13"/>
        <v>2</v>
      </c>
      <c r="W127" t="str">
        <f t="shared" si="19"/>
        <v>Ralts</v>
      </c>
      <c r="X127" s="2"/>
      <c r="Y127" t="s">
        <v>1182</v>
      </c>
      <c r="AB127">
        <v>0</v>
      </c>
      <c r="AC127">
        <v>0</v>
      </c>
      <c r="AE127">
        <v>1</v>
      </c>
    </row>
    <row r="128" spans="1:31" x14ac:dyDescent="0.25">
      <c r="A128" s="1">
        <v>281</v>
      </c>
      <c r="B128" s="2" t="s">
        <v>304</v>
      </c>
      <c r="C128" s="3" t="s">
        <v>85</v>
      </c>
      <c r="D128" s="3" t="s">
        <v>55</v>
      </c>
      <c r="E128" s="1">
        <v>38</v>
      </c>
      <c r="F128" s="1">
        <v>35</v>
      </c>
      <c r="G128" s="1">
        <v>35</v>
      </c>
      <c r="H128" s="1">
        <v>65</v>
      </c>
      <c r="I128" s="1">
        <v>55</v>
      </c>
      <c r="J128" s="1">
        <v>50</v>
      </c>
      <c r="K128" s="1" t="s">
        <v>869</v>
      </c>
      <c r="L128" s="2" t="s">
        <v>745</v>
      </c>
      <c r="M128" s="1" t="s">
        <v>746</v>
      </c>
      <c r="N128" s="28">
        <f t="shared" si="23"/>
        <v>6</v>
      </c>
      <c r="O128" s="28">
        <f t="shared" si="21"/>
        <v>4</v>
      </c>
      <c r="P128" s="1">
        <f t="shared" si="12"/>
        <v>10</v>
      </c>
      <c r="Q128" s="1" t="str">
        <f t="shared" si="11"/>
        <v>psychic</v>
      </c>
      <c r="R128" s="1" t="str">
        <f t="shared" si="22"/>
        <v>fairy</v>
      </c>
      <c r="S128" s="1" t="s">
        <v>117</v>
      </c>
      <c r="T128" s="1" t="s">
        <v>33</v>
      </c>
      <c r="U128" s="1" t="s">
        <v>959</v>
      </c>
      <c r="V128">
        <f t="shared" si="13"/>
        <v>9</v>
      </c>
      <c r="W128" t="str">
        <f t="shared" si="19"/>
        <v>Kirlia</v>
      </c>
      <c r="X128" s="2"/>
      <c r="Y128" t="s">
        <v>1130</v>
      </c>
      <c r="AB128">
        <v>0</v>
      </c>
      <c r="AC128">
        <v>0</v>
      </c>
      <c r="AE128">
        <v>2</v>
      </c>
    </row>
    <row r="129" spans="1:31" x14ac:dyDescent="0.25">
      <c r="A129" s="1">
        <v>282</v>
      </c>
      <c r="B129" s="2" t="s">
        <v>305</v>
      </c>
      <c r="C129" s="3" t="s">
        <v>85</v>
      </c>
      <c r="D129" s="3" t="s">
        <v>55</v>
      </c>
      <c r="E129" s="1">
        <v>68</v>
      </c>
      <c r="F129" s="1">
        <v>65</v>
      </c>
      <c r="G129" s="1">
        <v>65</v>
      </c>
      <c r="H129" s="1">
        <v>125</v>
      </c>
      <c r="I129" s="1">
        <v>115</v>
      </c>
      <c r="J129" s="1">
        <v>80</v>
      </c>
      <c r="K129" s="1" t="s">
        <v>870</v>
      </c>
      <c r="L129" s="2" t="s">
        <v>745</v>
      </c>
      <c r="M129" s="1" t="s">
        <v>746</v>
      </c>
      <c r="N129" s="28">
        <f t="shared" si="23"/>
        <v>10</v>
      </c>
      <c r="O129" s="28">
        <f t="shared" si="21"/>
        <v>8</v>
      </c>
      <c r="P129" s="1">
        <f t="shared" si="12"/>
        <v>18</v>
      </c>
      <c r="Q129" s="1" t="str">
        <f t="shared" si="11"/>
        <v>psychic</v>
      </c>
      <c r="R129" s="1" t="str">
        <f t="shared" si="22"/>
        <v>fairy</v>
      </c>
      <c r="S129" s="1" t="s">
        <v>117</v>
      </c>
      <c r="T129" s="1" t="s">
        <v>33</v>
      </c>
      <c r="V129" t="str">
        <f t="shared" si="13"/>
        <v/>
      </c>
      <c r="W129" t="str">
        <f t="shared" si="19"/>
        <v>Gardevoir</v>
      </c>
      <c r="X129" s="2"/>
      <c r="Y129" t="s">
        <v>1174</v>
      </c>
      <c r="AB129">
        <v>0</v>
      </c>
      <c r="AC129">
        <v>0</v>
      </c>
      <c r="AE129">
        <v>3</v>
      </c>
    </row>
    <row r="130" spans="1:31" x14ac:dyDescent="0.25">
      <c r="A130" s="1">
        <v>475</v>
      </c>
      <c r="B130" s="2" t="s">
        <v>495</v>
      </c>
      <c r="C130" s="3" t="s">
        <v>85</v>
      </c>
      <c r="D130" s="3" t="s">
        <v>77</v>
      </c>
      <c r="E130" s="1">
        <v>68</v>
      </c>
      <c r="F130" s="1">
        <v>125</v>
      </c>
      <c r="G130" s="1">
        <v>65</v>
      </c>
      <c r="H130" s="1">
        <v>65</v>
      </c>
      <c r="I130" s="1">
        <v>115</v>
      </c>
      <c r="J130" s="1">
        <v>80</v>
      </c>
      <c r="K130" s="1" t="s">
        <v>871</v>
      </c>
      <c r="L130" s="2" t="s">
        <v>745</v>
      </c>
      <c r="M130" s="1" t="s">
        <v>746</v>
      </c>
      <c r="N130" s="28">
        <f t="shared" si="23"/>
        <v>10</v>
      </c>
      <c r="O130" s="28">
        <f t="shared" si="21"/>
        <v>8</v>
      </c>
      <c r="P130" s="1">
        <f t="shared" si="12"/>
        <v>18</v>
      </c>
      <c r="Q130" s="1" t="str">
        <f t="shared" ref="Q130:Q193" si="24">C130</f>
        <v>psychic</v>
      </c>
      <c r="R130" s="1" t="str">
        <f t="shared" si="22"/>
        <v>fighting</v>
      </c>
      <c r="S130" s="1" t="s">
        <v>37</v>
      </c>
      <c r="T130" s="1" t="s">
        <v>33</v>
      </c>
      <c r="V130" t="str">
        <f t="shared" si="13"/>
        <v/>
      </c>
      <c r="W130" t="str">
        <f t="shared" si="19"/>
        <v>Gallade</v>
      </c>
      <c r="X130" s="2"/>
      <c r="Y130" t="s">
        <v>1124</v>
      </c>
      <c r="AB130">
        <v>0</v>
      </c>
      <c r="AC130">
        <v>0</v>
      </c>
      <c r="AE130">
        <v>3</v>
      </c>
    </row>
    <row r="131" spans="1:31" x14ac:dyDescent="0.25">
      <c r="A131" s="1">
        <v>299</v>
      </c>
      <c r="B131" s="2" t="s">
        <v>322</v>
      </c>
      <c r="C131" s="3" t="s">
        <v>97</v>
      </c>
      <c r="E131" s="1">
        <v>30</v>
      </c>
      <c r="F131" s="1">
        <v>45</v>
      </c>
      <c r="G131" s="1">
        <v>135</v>
      </c>
      <c r="H131" s="1">
        <v>45</v>
      </c>
      <c r="I131" s="1">
        <v>90</v>
      </c>
      <c r="J131" s="1">
        <v>30</v>
      </c>
      <c r="K131" s="1" t="s">
        <v>872</v>
      </c>
      <c r="L131" s="1" t="s">
        <v>748</v>
      </c>
      <c r="M131" s="2" t="s">
        <v>746</v>
      </c>
      <c r="N131" s="28">
        <f t="shared" si="23"/>
        <v>4</v>
      </c>
      <c r="O131" s="28">
        <f t="shared" si="21"/>
        <v>8</v>
      </c>
      <c r="P131" s="1">
        <f t="shared" ref="P131:P194" si="25">SUM(N131,O131)</f>
        <v>12</v>
      </c>
      <c r="Q131" s="1" t="str">
        <f t="shared" si="24"/>
        <v>rock</v>
      </c>
      <c r="R131" s="3" t="s">
        <v>105</v>
      </c>
      <c r="S131" s="1" t="s">
        <v>44</v>
      </c>
      <c r="T131" s="1" t="s">
        <v>33</v>
      </c>
      <c r="U131" s="1" t="str">
        <f>B132</f>
        <v>Probopass</v>
      </c>
      <c r="V131">
        <f t="shared" ref="V131:V194" si="26">IF(ISBLANK(U131), "", ROUND(( (P132-6)*(P132-7) - (P131-6)*(P131-7) )/15, 0) + 1)</f>
        <v>6</v>
      </c>
      <c r="W131" t="str">
        <f t="shared" si="19"/>
        <v>Nosepass</v>
      </c>
      <c r="X131" s="2"/>
      <c r="Y131" t="s">
        <v>1135</v>
      </c>
      <c r="AB131">
        <v>0</v>
      </c>
      <c r="AC131">
        <v>0</v>
      </c>
      <c r="AE131">
        <v>1</v>
      </c>
    </row>
    <row r="132" spans="1:31" x14ac:dyDescent="0.25">
      <c r="A132" s="1">
        <v>476</v>
      </c>
      <c r="B132" s="2" t="s">
        <v>496</v>
      </c>
      <c r="C132" s="3" t="s">
        <v>97</v>
      </c>
      <c r="D132" s="3" t="s">
        <v>105</v>
      </c>
      <c r="E132" s="1">
        <v>60</v>
      </c>
      <c r="F132" s="1">
        <v>55</v>
      </c>
      <c r="G132" s="1">
        <v>145</v>
      </c>
      <c r="H132" s="1">
        <v>75</v>
      </c>
      <c r="I132" s="1">
        <v>150</v>
      </c>
      <c r="J132" s="1">
        <v>40</v>
      </c>
      <c r="K132" s="1" t="s">
        <v>872</v>
      </c>
      <c r="L132" s="1" t="s">
        <v>748</v>
      </c>
      <c r="M132" s="2" t="s">
        <v>746</v>
      </c>
      <c r="N132" s="28">
        <f t="shared" si="23"/>
        <v>6</v>
      </c>
      <c r="O132" s="28">
        <f t="shared" si="21"/>
        <v>11</v>
      </c>
      <c r="P132" s="1">
        <f t="shared" si="25"/>
        <v>17</v>
      </c>
      <c r="Q132" s="1" t="str">
        <f t="shared" si="24"/>
        <v>rock</v>
      </c>
      <c r="R132" s="1" t="str">
        <f>IF(D132 = 0, "", D132)</f>
        <v>steel</v>
      </c>
      <c r="S132" s="1" t="s">
        <v>44</v>
      </c>
      <c r="T132" s="1" t="s">
        <v>33</v>
      </c>
      <c r="V132" t="str">
        <f t="shared" si="26"/>
        <v/>
      </c>
      <c r="W132" t="str">
        <f t="shared" si="19"/>
        <v>Probopass</v>
      </c>
      <c r="X132" s="2"/>
      <c r="Y132" t="s">
        <v>1171</v>
      </c>
      <c r="AB132">
        <v>0</v>
      </c>
      <c r="AC132">
        <v>0</v>
      </c>
      <c r="AE132">
        <v>2</v>
      </c>
    </row>
    <row r="133" spans="1:31" x14ac:dyDescent="0.25">
      <c r="A133" s="1">
        <v>355</v>
      </c>
      <c r="B133" s="2" t="s">
        <v>378</v>
      </c>
      <c r="C133" s="3" t="s">
        <v>117</v>
      </c>
      <c r="E133" s="1">
        <v>20</v>
      </c>
      <c r="F133" s="1">
        <v>40</v>
      </c>
      <c r="G133" s="1">
        <v>90</v>
      </c>
      <c r="H133" s="1">
        <v>30</v>
      </c>
      <c r="I133" s="1">
        <v>90</v>
      </c>
      <c r="J133" s="1">
        <v>25</v>
      </c>
      <c r="K133" s="1" t="s">
        <v>873</v>
      </c>
      <c r="L133" s="1" t="s">
        <v>753</v>
      </c>
      <c r="M133" s="1" t="s">
        <v>746</v>
      </c>
      <c r="N133" s="28">
        <f t="shared" si="23"/>
        <v>3</v>
      </c>
      <c r="O133" s="28">
        <f t="shared" si="21"/>
        <v>6</v>
      </c>
      <c r="P133" s="1">
        <f t="shared" si="25"/>
        <v>9</v>
      </c>
      <c r="Q133" s="1" t="str">
        <f t="shared" si="24"/>
        <v>ghost</v>
      </c>
      <c r="R133" s="1" t="s">
        <v>48</v>
      </c>
      <c r="S133" s="1" t="s">
        <v>47</v>
      </c>
      <c r="T133" s="1" t="s">
        <v>77</v>
      </c>
      <c r="U133" s="1" t="str">
        <f>B134</f>
        <v>Dusclops</v>
      </c>
      <c r="V133">
        <f t="shared" si="26"/>
        <v>3</v>
      </c>
      <c r="W133" t="str">
        <f t="shared" si="19"/>
        <v>Duskull</v>
      </c>
      <c r="X133" s="2"/>
      <c r="Y133" t="s">
        <v>1192</v>
      </c>
      <c r="AB133">
        <v>0</v>
      </c>
      <c r="AC133" s="8">
        <v>1</v>
      </c>
      <c r="AE133">
        <v>1</v>
      </c>
    </row>
    <row r="134" spans="1:31" x14ac:dyDescent="0.25">
      <c r="A134" s="1">
        <v>356</v>
      </c>
      <c r="B134" s="2" t="s">
        <v>379</v>
      </c>
      <c r="C134" s="3" t="s">
        <v>117</v>
      </c>
      <c r="E134" s="1">
        <v>40</v>
      </c>
      <c r="F134" s="1">
        <v>70</v>
      </c>
      <c r="G134" s="1">
        <v>130</v>
      </c>
      <c r="H134" s="1">
        <v>60</v>
      </c>
      <c r="I134" s="1">
        <v>130</v>
      </c>
      <c r="J134" s="1">
        <v>25</v>
      </c>
      <c r="K134" s="1" t="s">
        <v>874</v>
      </c>
      <c r="L134" s="1" t="s">
        <v>753</v>
      </c>
      <c r="M134" s="1" t="s">
        <v>746</v>
      </c>
      <c r="N134" s="28">
        <f t="shared" si="23"/>
        <v>5</v>
      </c>
      <c r="O134" s="29">
        <v>8</v>
      </c>
      <c r="P134" s="1">
        <f t="shared" si="25"/>
        <v>13</v>
      </c>
      <c r="Q134" s="1" t="str">
        <f t="shared" si="24"/>
        <v>ghost</v>
      </c>
      <c r="R134" s="1" t="s">
        <v>48</v>
      </c>
      <c r="S134" s="1" t="s">
        <v>47</v>
      </c>
      <c r="T134" s="1" t="s">
        <v>77</v>
      </c>
      <c r="U134" s="1" t="str">
        <f>B135</f>
        <v>Dusknoir</v>
      </c>
      <c r="V134">
        <f t="shared" si="26"/>
        <v>6</v>
      </c>
      <c r="W134" t="str">
        <f t="shared" si="19"/>
        <v>Dusclops</v>
      </c>
      <c r="X134" s="2"/>
      <c r="Y134" t="s">
        <v>1136</v>
      </c>
      <c r="AB134">
        <v>0</v>
      </c>
      <c r="AC134">
        <v>0</v>
      </c>
      <c r="AE134">
        <v>2</v>
      </c>
    </row>
    <row r="135" spans="1:31" x14ac:dyDescent="0.25">
      <c r="A135" s="1">
        <v>477</v>
      </c>
      <c r="B135" s="2" t="s">
        <v>497</v>
      </c>
      <c r="C135" s="3" t="s">
        <v>117</v>
      </c>
      <c r="E135" s="1">
        <v>45</v>
      </c>
      <c r="F135" s="1">
        <v>100</v>
      </c>
      <c r="G135" s="1">
        <v>135</v>
      </c>
      <c r="H135" s="1">
        <v>65</v>
      </c>
      <c r="I135" s="1">
        <v>135</v>
      </c>
      <c r="J135" s="1">
        <v>45</v>
      </c>
      <c r="K135" s="1" t="s">
        <v>875</v>
      </c>
      <c r="L135" s="1" t="s">
        <v>753</v>
      </c>
      <c r="M135" s="1" t="s">
        <v>746</v>
      </c>
      <c r="N135" s="28">
        <f t="shared" si="23"/>
        <v>7</v>
      </c>
      <c r="O135" s="28">
        <f t="shared" ref="O135:O142" si="27">ROUND((0.4*E135 + 0.3*G135 + 0.3*I135) / 10, 0)</f>
        <v>10</v>
      </c>
      <c r="P135" s="1">
        <f t="shared" si="25"/>
        <v>17</v>
      </c>
      <c r="Q135" s="1" t="str">
        <f t="shared" si="24"/>
        <v>ghost</v>
      </c>
      <c r="R135" s="1" t="s">
        <v>48</v>
      </c>
      <c r="S135" s="1" t="s">
        <v>47</v>
      </c>
      <c r="T135" s="1" t="s">
        <v>77</v>
      </c>
      <c r="V135" t="str">
        <f t="shared" si="26"/>
        <v/>
      </c>
      <c r="W135" t="str">
        <f t="shared" si="19"/>
        <v>Dusknoir</v>
      </c>
      <c r="X135" s="2"/>
      <c r="Y135" t="s">
        <v>1120</v>
      </c>
      <c r="AB135">
        <v>0</v>
      </c>
      <c r="AC135">
        <v>0</v>
      </c>
      <c r="AE135">
        <v>3</v>
      </c>
    </row>
    <row r="136" spans="1:31" x14ac:dyDescent="0.25">
      <c r="A136" s="1">
        <v>361</v>
      </c>
      <c r="B136" s="2" t="s">
        <v>384</v>
      </c>
      <c r="C136" s="3" t="s">
        <v>48</v>
      </c>
      <c r="E136" s="1">
        <v>50</v>
      </c>
      <c r="F136" s="1">
        <v>50</v>
      </c>
      <c r="G136" s="1">
        <v>50</v>
      </c>
      <c r="H136" s="1">
        <v>50</v>
      </c>
      <c r="I136" s="1">
        <v>50</v>
      </c>
      <c r="J136" s="1">
        <v>50</v>
      </c>
      <c r="K136" s="1" t="s">
        <v>876</v>
      </c>
      <c r="L136" s="1" t="s">
        <v>748</v>
      </c>
      <c r="M136" s="1" t="s">
        <v>746</v>
      </c>
      <c r="N136" s="28">
        <f t="shared" si="23"/>
        <v>5</v>
      </c>
      <c r="O136" s="28">
        <f t="shared" si="27"/>
        <v>5</v>
      </c>
      <c r="P136" s="1">
        <f t="shared" si="25"/>
        <v>10</v>
      </c>
      <c r="Q136" s="1" t="str">
        <f t="shared" si="24"/>
        <v>ice</v>
      </c>
      <c r="R136" s="3" t="s">
        <v>33</v>
      </c>
      <c r="S136" s="1" t="s">
        <v>37</v>
      </c>
      <c r="T136" s="1" t="s">
        <v>117</v>
      </c>
      <c r="U136" s="1" t="s">
        <v>960</v>
      </c>
      <c r="V136">
        <f t="shared" si="26"/>
        <v>6</v>
      </c>
      <c r="W136" t="str">
        <f t="shared" si="19"/>
        <v>Snorunt</v>
      </c>
      <c r="X136" s="2"/>
      <c r="Y136" t="s">
        <v>1122</v>
      </c>
      <c r="AB136">
        <v>0</v>
      </c>
      <c r="AC136">
        <v>0</v>
      </c>
      <c r="AE136">
        <v>1</v>
      </c>
    </row>
    <row r="137" spans="1:31" x14ac:dyDescent="0.25">
      <c r="A137" s="1">
        <v>362</v>
      </c>
      <c r="B137" s="2" t="s">
        <v>385</v>
      </c>
      <c r="C137" s="3" t="s">
        <v>48</v>
      </c>
      <c r="E137" s="1">
        <v>80</v>
      </c>
      <c r="F137" s="1">
        <v>80</v>
      </c>
      <c r="G137" s="1">
        <v>80</v>
      </c>
      <c r="H137" s="1">
        <v>80</v>
      </c>
      <c r="I137" s="1">
        <v>80</v>
      </c>
      <c r="J137" s="1">
        <v>80</v>
      </c>
      <c r="K137" s="1" t="s">
        <v>877</v>
      </c>
      <c r="L137" s="1" t="s">
        <v>748</v>
      </c>
      <c r="M137" s="1" t="s">
        <v>746</v>
      </c>
      <c r="N137" s="28">
        <f t="shared" si="23"/>
        <v>8</v>
      </c>
      <c r="O137" s="28">
        <f t="shared" si="27"/>
        <v>8</v>
      </c>
      <c r="P137" s="1">
        <f t="shared" si="25"/>
        <v>16</v>
      </c>
      <c r="Q137" s="1" t="str">
        <f t="shared" si="24"/>
        <v>ice</v>
      </c>
      <c r="R137" s="3" t="s">
        <v>33</v>
      </c>
      <c r="S137" s="1" t="s">
        <v>37</v>
      </c>
      <c r="T137" s="1" t="s">
        <v>47</v>
      </c>
      <c r="V137" t="str">
        <f t="shared" si="26"/>
        <v/>
      </c>
      <c r="W137" t="str">
        <f t="shared" si="19"/>
        <v>Glalie</v>
      </c>
      <c r="X137" s="2"/>
      <c r="Y137" t="s">
        <v>1140</v>
      </c>
      <c r="AB137">
        <v>0</v>
      </c>
      <c r="AC137">
        <v>0</v>
      </c>
      <c r="AE137">
        <v>2</v>
      </c>
    </row>
    <row r="138" spans="1:31" x14ac:dyDescent="0.25">
      <c r="A138" s="1">
        <v>478</v>
      </c>
      <c r="B138" s="2" t="s">
        <v>498</v>
      </c>
      <c r="C138" s="3" t="s">
        <v>48</v>
      </c>
      <c r="D138" s="3" t="s">
        <v>117</v>
      </c>
      <c r="E138" s="1">
        <v>70</v>
      </c>
      <c r="F138" s="1">
        <v>80</v>
      </c>
      <c r="G138" s="1">
        <v>70</v>
      </c>
      <c r="H138" s="1">
        <v>80</v>
      </c>
      <c r="I138" s="1">
        <v>70</v>
      </c>
      <c r="J138" s="1">
        <v>110</v>
      </c>
      <c r="K138" s="1" t="s">
        <v>878</v>
      </c>
      <c r="L138" s="1" t="s">
        <v>748</v>
      </c>
      <c r="M138" s="1" t="s">
        <v>746</v>
      </c>
      <c r="N138" s="28">
        <f t="shared" si="23"/>
        <v>9</v>
      </c>
      <c r="O138" s="28">
        <f t="shared" si="27"/>
        <v>7</v>
      </c>
      <c r="P138" s="1">
        <f t="shared" si="25"/>
        <v>16</v>
      </c>
      <c r="Q138" s="1" t="str">
        <f t="shared" si="24"/>
        <v>ice</v>
      </c>
      <c r="R138" s="3" t="s">
        <v>33</v>
      </c>
      <c r="S138" s="1" t="s">
        <v>117</v>
      </c>
      <c r="T138" s="1" t="s">
        <v>55</v>
      </c>
      <c r="V138" t="str">
        <f t="shared" si="26"/>
        <v/>
      </c>
      <c r="W138" t="str">
        <f t="shared" ref="W138:W169" si="28">B138</f>
        <v>Froslass</v>
      </c>
      <c r="X138" s="2"/>
      <c r="Y138" t="s">
        <v>1224</v>
      </c>
      <c r="AB138">
        <v>0</v>
      </c>
      <c r="AC138">
        <v>0</v>
      </c>
      <c r="AE138">
        <v>2</v>
      </c>
    </row>
    <row r="139" spans="1:31" x14ac:dyDescent="0.25">
      <c r="A139" s="1">
        <v>479</v>
      </c>
      <c r="B139" s="2" t="s">
        <v>499</v>
      </c>
      <c r="C139" s="7" t="s">
        <v>44</v>
      </c>
      <c r="D139" s="3" t="s">
        <v>117</v>
      </c>
      <c r="E139" s="1">
        <v>50</v>
      </c>
      <c r="F139" s="1">
        <v>65</v>
      </c>
      <c r="G139" s="1">
        <v>107</v>
      </c>
      <c r="H139" s="1">
        <v>105</v>
      </c>
      <c r="I139" s="1">
        <v>107</v>
      </c>
      <c r="J139" s="1">
        <v>86</v>
      </c>
      <c r="K139" s="6" t="s">
        <v>956</v>
      </c>
      <c r="L139" s="1" t="s">
        <v>745</v>
      </c>
      <c r="M139" s="1" t="s">
        <v>746</v>
      </c>
      <c r="N139" s="28">
        <f t="shared" si="23"/>
        <v>9</v>
      </c>
      <c r="O139" s="28">
        <f t="shared" si="27"/>
        <v>8</v>
      </c>
      <c r="P139" s="1">
        <f t="shared" si="25"/>
        <v>17</v>
      </c>
      <c r="Q139" s="1" t="str">
        <f t="shared" si="24"/>
        <v>electric</v>
      </c>
      <c r="R139" s="1" t="str">
        <f>IF(D139 = 0, "", D139)</f>
        <v>ghost</v>
      </c>
      <c r="S139" s="1" t="s">
        <v>33</v>
      </c>
      <c r="T139" s="1" t="s">
        <v>85</v>
      </c>
      <c r="V139" t="str">
        <f t="shared" si="26"/>
        <v/>
      </c>
      <c r="W139" t="str">
        <f t="shared" si="28"/>
        <v>Rotom</v>
      </c>
      <c r="X139" s="2"/>
      <c r="Y139" t="s">
        <v>1191</v>
      </c>
      <c r="AB139" s="8">
        <v>1</v>
      </c>
      <c r="AC139">
        <v>0</v>
      </c>
      <c r="AE139">
        <v>1</v>
      </c>
    </row>
    <row r="140" spans="1:31" x14ac:dyDescent="0.25">
      <c r="A140" s="1">
        <v>483</v>
      </c>
      <c r="B140" s="1" t="s">
        <v>503</v>
      </c>
      <c r="C140" s="3" t="s">
        <v>105</v>
      </c>
      <c r="D140" s="3" t="s">
        <v>173</v>
      </c>
      <c r="E140" s="1">
        <v>100</v>
      </c>
      <c r="F140" s="1">
        <v>120</v>
      </c>
      <c r="G140" s="1">
        <v>120</v>
      </c>
      <c r="H140" s="1">
        <v>150</v>
      </c>
      <c r="I140" s="1">
        <v>100</v>
      </c>
      <c r="J140" s="1">
        <v>90</v>
      </c>
      <c r="K140" s="1" t="s">
        <v>908</v>
      </c>
      <c r="L140" s="2"/>
      <c r="M140" s="1" t="s">
        <v>1196</v>
      </c>
      <c r="N140" s="28">
        <f t="shared" si="23"/>
        <v>12</v>
      </c>
      <c r="O140" s="28">
        <f t="shared" si="27"/>
        <v>11</v>
      </c>
      <c r="P140" s="1">
        <f t="shared" si="25"/>
        <v>23</v>
      </c>
      <c r="Q140" s="1" t="str">
        <f t="shared" si="24"/>
        <v>steel</v>
      </c>
      <c r="R140" s="1" t="str">
        <f>IF(D140 = 0, "", D140)</f>
        <v>dragon</v>
      </c>
      <c r="S140" s="1" t="s">
        <v>47</v>
      </c>
      <c r="T140" s="1" t="s">
        <v>17</v>
      </c>
      <c r="V140" t="str">
        <f t="shared" si="26"/>
        <v/>
      </c>
      <c r="W140" t="str">
        <f t="shared" si="28"/>
        <v>Dialga</v>
      </c>
      <c r="Y140" t="s">
        <v>1139</v>
      </c>
      <c r="AB140" s="8">
        <v>1</v>
      </c>
      <c r="AC140">
        <v>0</v>
      </c>
      <c r="AE140">
        <v>1</v>
      </c>
    </row>
    <row r="141" spans="1:31" x14ac:dyDescent="0.25">
      <c r="A141" s="1">
        <v>484</v>
      </c>
      <c r="B141" s="1" t="s">
        <v>504</v>
      </c>
      <c r="C141" s="3" t="s">
        <v>22</v>
      </c>
      <c r="D141" s="3" t="s">
        <v>173</v>
      </c>
      <c r="E141" s="1">
        <v>90</v>
      </c>
      <c r="F141" s="1">
        <v>120</v>
      </c>
      <c r="G141" s="1">
        <v>100</v>
      </c>
      <c r="H141" s="1">
        <v>150</v>
      </c>
      <c r="I141" s="1">
        <v>120</v>
      </c>
      <c r="J141" s="1">
        <v>100</v>
      </c>
      <c r="K141" s="1" t="s">
        <v>907</v>
      </c>
      <c r="L141" s="2"/>
      <c r="M141" s="1" t="s">
        <v>1196</v>
      </c>
      <c r="N141" s="28">
        <f t="shared" si="23"/>
        <v>13</v>
      </c>
      <c r="O141" s="28">
        <f t="shared" si="27"/>
        <v>10</v>
      </c>
      <c r="P141" s="1">
        <f t="shared" si="25"/>
        <v>23</v>
      </c>
      <c r="Q141" s="1" t="str">
        <f t="shared" si="24"/>
        <v>water</v>
      </c>
      <c r="R141" s="1" t="str">
        <f>IF(D141 = 0, "", D141)</f>
        <v>dragon</v>
      </c>
      <c r="S141" s="1" t="s">
        <v>44</v>
      </c>
      <c r="T141" s="1" t="s">
        <v>48</v>
      </c>
      <c r="V141" t="str">
        <f t="shared" si="26"/>
        <v/>
      </c>
      <c r="W141" t="str">
        <f t="shared" si="28"/>
        <v>Palkia</v>
      </c>
      <c r="Y141" t="s">
        <v>1001</v>
      </c>
      <c r="AB141" s="8">
        <v>1</v>
      </c>
      <c r="AC141">
        <v>0</v>
      </c>
      <c r="AE141">
        <v>1</v>
      </c>
    </row>
    <row r="142" spans="1:31" x14ac:dyDescent="0.25">
      <c r="A142" s="1">
        <v>485</v>
      </c>
      <c r="B142" s="1" t="s">
        <v>505</v>
      </c>
      <c r="C142" s="3" t="s">
        <v>17</v>
      </c>
      <c r="D142" s="3" t="s">
        <v>105</v>
      </c>
      <c r="E142" s="1">
        <v>91</v>
      </c>
      <c r="F142" s="1">
        <v>90</v>
      </c>
      <c r="G142" s="1">
        <v>106</v>
      </c>
      <c r="H142" s="1">
        <v>130</v>
      </c>
      <c r="I142" s="1">
        <v>106</v>
      </c>
      <c r="J142" s="1">
        <v>77</v>
      </c>
      <c r="K142" s="1" t="s">
        <v>906</v>
      </c>
      <c r="L142" s="2" t="s">
        <v>753</v>
      </c>
      <c r="M142" s="2" t="s">
        <v>749</v>
      </c>
      <c r="N142" s="28">
        <f t="shared" si="23"/>
        <v>10</v>
      </c>
      <c r="O142" s="28">
        <f t="shared" si="27"/>
        <v>10</v>
      </c>
      <c r="P142" s="1">
        <f t="shared" si="25"/>
        <v>20</v>
      </c>
      <c r="Q142" s="1" t="str">
        <f t="shared" si="24"/>
        <v>fire</v>
      </c>
      <c r="R142" s="1" t="str">
        <f>IF(D142 = 0, "", D142)</f>
        <v>steel</v>
      </c>
      <c r="S142" s="1" t="s">
        <v>47</v>
      </c>
      <c r="T142" s="1" t="s">
        <v>97</v>
      </c>
      <c r="V142" t="str">
        <f t="shared" si="26"/>
        <v/>
      </c>
      <c r="W142" t="str">
        <f t="shared" si="28"/>
        <v>Heatran</v>
      </c>
      <c r="Y142" t="s">
        <v>1175</v>
      </c>
      <c r="AB142" s="8">
        <v>1</v>
      </c>
      <c r="AC142">
        <v>0</v>
      </c>
      <c r="AE142">
        <v>1</v>
      </c>
    </row>
    <row r="143" spans="1:31" x14ac:dyDescent="0.25">
      <c r="A143" s="1">
        <v>486</v>
      </c>
      <c r="B143" s="30" t="s">
        <v>506</v>
      </c>
      <c r="C143" s="3" t="s">
        <v>33</v>
      </c>
      <c r="E143" s="1">
        <v>110</v>
      </c>
      <c r="F143" s="1">
        <v>160</v>
      </c>
      <c r="G143" s="1">
        <v>110</v>
      </c>
      <c r="H143" s="1">
        <v>80</v>
      </c>
      <c r="I143" s="1">
        <v>110</v>
      </c>
      <c r="J143" s="1">
        <v>100</v>
      </c>
      <c r="K143" s="1" t="s">
        <v>905</v>
      </c>
      <c r="L143" s="2" t="s">
        <v>748</v>
      </c>
      <c r="M143" s="2" t="s">
        <v>746</v>
      </c>
      <c r="N143" s="29">
        <v>6</v>
      </c>
      <c r="O143" s="29">
        <v>14</v>
      </c>
      <c r="P143" s="1">
        <f t="shared" si="25"/>
        <v>20</v>
      </c>
      <c r="Q143" s="1" t="str">
        <f t="shared" si="24"/>
        <v>normal</v>
      </c>
      <c r="R143" s="1" t="s">
        <v>47</v>
      </c>
      <c r="S143" s="1" t="s">
        <v>77</v>
      </c>
      <c r="T143" s="1" t="s">
        <v>105</v>
      </c>
      <c r="V143" t="str">
        <f t="shared" si="26"/>
        <v/>
      </c>
      <c r="W143" t="str">
        <f t="shared" si="28"/>
        <v>Regigigas</v>
      </c>
      <c r="Y143" t="s">
        <v>1176</v>
      </c>
      <c r="AB143" s="8">
        <v>1</v>
      </c>
      <c r="AC143">
        <v>0</v>
      </c>
      <c r="AE143">
        <v>1</v>
      </c>
    </row>
    <row r="144" spans="1:31" x14ac:dyDescent="0.25">
      <c r="A144" s="1">
        <v>487</v>
      </c>
      <c r="B144" s="1" t="s">
        <v>507</v>
      </c>
      <c r="C144" s="3" t="s">
        <v>117</v>
      </c>
      <c r="D144" s="3" t="s">
        <v>173</v>
      </c>
      <c r="E144" s="1">
        <v>150</v>
      </c>
      <c r="F144" s="1">
        <v>120</v>
      </c>
      <c r="G144" s="1">
        <v>100</v>
      </c>
      <c r="H144" s="1">
        <v>120</v>
      </c>
      <c r="I144" s="1">
        <v>100</v>
      </c>
      <c r="J144" s="1">
        <v>90</v>
      </c>
      <c r="K144" s="1" t="s">
        <v>904</v>
      </c>
      <c r="L144" s="2"/>
      <c r="M144" s="2" t="s">
        <v>1196</v>
      </c>
      <c r="N144" s="28">
        <f t="shared" ref="N144:N154" si="29">ROUND((0.4*J144 + 0.5*MAX(F144,H144) + 0.1*MIN(F144,H144)) / 10, 0)</f>
        <v>11</v>
      </c>
      <c r="O144" s="28">
        <f t="shared" ref="O144:O160" si="30">ROUND((0.4*E144 + 0.3*G144 + 0.3*I144) / 10, 0)</f>
        <v>12</v>
      </c>
      <c r="P144" s="1">
        <f t="shared" si="25"/>
        <v>23</v>
      </c>
      <c r="Q144" s="1" t="str">
        <f t="shared" si="24"/>
        <v>ghost</v>
      </c>
      <c r="R144" s="1" t="str">
        <f>IF(D144 = 0, "", D144)</f>
        <v>dragon</v>
      </c>
      <c r="S144" s="1" t="s">
        <v>77</v>
      </c>
      <c r="T144" s="1" t="s">
        <v>44</v>
      </c>
      <c r="V144" t="str">
        <f t="shared" si="26"/>
        <v/>
      </c>
      <c r="W144" t="str">
        <f t="shared" si="28"/>
        <v>Giratina</v>
      </c>
      <c r="Y144" t="s">
        <v>1161</v>
      </c>
      <c r="AB144" s="8">
        <v>1</v>
      </c>
      <c r="AC144">
        <v>0</v>
      </c>
      <c r="AE144">
        <v>1</v>
      </c>
    </row>
    <row r="145" spans="1:31" x14ac:dyDescent="0.25">
      <c r="A145" s="1">
        <v>488</v>
      </c>
      <c r="B145" s="30" t="s">
        <v>508</v>
      </c>
      <c r="C145" s="3" t="s">
        <v>85</v>
      </c>
      <c r="E145" s="1">
        <v>120</v>
      </c>
      <c r="F145" s="1">
        <v>70</v>
      </c>
      <c r="G145" s="1">
        <v>120</v>
      </c>
      <c r="H145" s="1">
        <v>75</v>
      </c>
      <c r="I145" s="1">
        <v>130</v>
      </c>
      <c r="J145" s="1">
        <v>85</v>
      </c>
      <c r="K145" s="1" t="s">
        <v>903</v>
      </c>
      <c r="L145" s="2" t="s">
        <v>745</v>
      </c>
      <c r="M145" s="2" t="s">
        <v>746</v>
      </c>
      <c r="N145" s="28">
        <f t="shared" si="29"/>
        <v>8</v>
      </c>
      <c r="O145" s="28">
        <f t="shared" si="30"/>
        <v>12</v>
      </c>
      <c r="P145" s="1">
        <f t="shared" si="25"/>
        <v>20</v>
      </c>
      <c r="Q145" s="1" t="str">
        <f t="shared" si="24"/>
        <v>psychic</v>
      </c>
      <c r="R145" s="1" t="s">
        <v>55</v>
      </c>
      <c r="S145" s="1" t="s">
        <v>48</v>
      </c>
      <c r="T145" s="1" t="s">
        <v>12</v>
      </c>
      <c r="V145" t="str">
        <f t="shared" si="26"/>
        <v/>
      </c>
      <c r="W145" t="str">
        <f t="shared" si="28"/>
        <v>Cresselia</v>
      </c>
      <c r="Y145" t="s">
        <v>1156</v>
      </c>
      <c r="AB145" s="8">
        <v>1</v>
      </c>
      <c r="AC145">
        <v>0</v>
      </c>
      <c r="AE145">
        <v>1</v>
      </c>
    </row>
    <row r="146" spans="1:31" x14ac:dyDescent="0.25">
      <c r="A146" s="1">
        <v>489</v>
      </c>
      <c r="B146" s="1" t="s">
        <v>509</v>
      </c>
      <c r="C146" s="3" t="s">
        <v>22</v>
      </c>
      <c r="E146" s="1">
        <v>80</v>
      </c>
      <c r="F146" s="1">
        <v>80</v>
      </c>
      <c r="G146" s="1">
        <v>80</v>
      </c>
      <c r="H146" s="1">
        <v>80</v>
      </c>
      <c r="I146" s="1">
        <v>80</v>
      </c>
      <c r="J146" s="1">
        <v>80</v>
      </c>
      <c r="K146" s="1" t="s">
        <v>902</v>
      </c>
      <c r="L146" s="1" t="s">
        <v>750</v>
      </c>
      <c r="M146" s="1" t="s">
        <v>749</v>
      </c>
      <c r="N146" s="28">
        <f t="shared" si="29"/>
        <v>8</v>
      </c>
      <c r="O146" s="28">
        <f t="shared" si="30"/>
        <v>8</v>
      </c>
      <c r="P146" s="1">
        <f t="shared" si="25"/>
        <v>16</v>
      </c>
      <c r="Q146" s="1" t="str">
        <f t="shared" si="24"/>
        <v>water</v>
      </c>
      <c r="R146" s="3" t="s">
        <v>33</v>
      </c>
      <c r="S146" s="1" t="s">
        <v>55</v>
      </c>
      <c r="T146" s="1" t="s">
        <v>48</v>
      </c>
      <c r="V146" t="str">
        <f t="shared" si="26"/>
        <v/>
      </c>
      <c r="W146" t="str">
        <f t="shared" si="28"/>
        <v>Phione</v>
      </c>
      <c r="Y146" t="s">
        <v>1291</v>
      </c>
      <c r="AB146">
        <v>0</v>
      </c>
      <c r="AC146">
        <v>0</v>
      </c>
      <c r="AE146">
        <v>1</v>
      </c>
    </row>
    <row r="147" spans="1:31" x14ac:dyDescent="0.25">
      <c r="A147" s="1">
        <v>490</v>
      </c>
      <c r="B147" s="1" t="s">
        <v>510</v>
      </c>
      <c r="C147" s="3" t="s">
        <v>22</v>
      </c>
      <c r="E147" s="1">
        <v>100</v>
      </c>
      <c r="F147" s="1">
        <v>100</v>
      </c>
      <c r="G147" s="1">
        <v>100</v>
      </c>
      <c r="H147" s="1">
        <v>100</v>
      </c>
      <c r="I147" s="1">
        <v>100</v>
      </c>
      <c r="J147" s="1">
        <v>100</v>
      </c>
      <c r="K147" s="1" t="s">
        <v>901</v>
      </c>
      <c r="L147" s="2" t="s">
        <v>750</v>
      </c>
      <c r="M147" s="2" t="s">
        <v>746</v>
      </c>
      <c r="N147" s="28">
        <f t="shared" si="29"/>
        <v>10</v>
      </c>
      <c r="O147" s="28">
        <f t="shared" si="30"/>
        <v>10</v>
      </c>
      <c r="P147" s="1">
        <f t="shared" si="25"/>
        <v>20</v>
      </c>
      <c r="Q147" s="1" t="str">
        <f t="shared" si="24"/>
        <v>water</v>
      </c>
      <c r="R147" s="1" t="s">
        <v>85</v>
      </c>
      <c r="S147" s="1" t="s">
        <v>55</v>
      </c>
      <c r="T147" s="1" t="s">
        <v>48</v>
      </c>
      <c r="V147" t="str">
        <f t="shared" si="26"/>
        <v/>
      </c>
      <c r="W147" t="str">
        <f t="shared" si="28"/>
        <v>Manaphy</v>
      </c>
      <c r="Y147" t="s">
        <v>1177</v>
      </c>
      <c r="AB147" s="8">
        <v>1</v>
      </c>
      <c r="AC147">
        <v>0</v>
      </c>
      <c r="AE147">
        <v>1</v>
      </c>
    </row>
    <row r="148" spans="1:31" x14ac:dyDescent="0.25">
      <c r="A148" s="1">
        <v>491</v>
      </c>
      <c r="B148" s="30" t="s">
        <v>511</v>
      </c>
      <c r="C148" s="3" t="s">
        <v>37</v>
      </c>
      <c r="E148" s="1">
        <v>70</v>
      </c>
      <c r="F148" s="1">
        <v>90</v>
      </c>
      <c r="G148" s="1">
        <v>90</v>
      </c>
      <c r="H148" s="1">
        <v>135</v>
      </c>
      <c r="I148" s="1">
        <v>90</v>
      </c>
      <c r="J148" s="1">
        <v>125</v>
      </c>
      <c r="K148" s="1" t="s">
        <v>900</v>
      </c>
      <c r="L148" s="2" t="s">
        <v>745</v>
      </c>
      <c r="M148" s="2" t="s">
        <v>746</v>
      </c>
      <c r="N148" s="28">
        <f t="shared" si="29"/>
        <v>13</v>
      </c>
      <c r="O148" s="28">
        <f t="shared" si="30"/>
        <v>8</v>
      </c>
      <c r="P148" s="1">
        <f t="shared" si="25"/>
        <v>21</v>
      </c>
      <c r="Q148" s="1" t="str">
        <f t="shared" si="24"/>
        <v>dark</v>
      </c>
      <c r="R148" s="1" t="s">
        <v>85</v>
      </c>
      <c r="S148" s="1" t="s">
        <v>117</v>
      </c>
      <c r="T148" s="1" t="s">
        <v>48</v>
      </c>
      <c r="V148" t="str">
        <f t="shared" si="26"/>
        <v/>
      </c>
      <c r="W148" t="str">
        <f t="shared" si="28"/>
        <v>Darkrai</v>
      </c>
      <c r="Y148" t="s">
        <v>1141</v>
      </c>
      <c r="AB148" s="8">
        <v>1</v>
      </c>
      <c r="AC148">
        <v>0</v>
      </c>
      <c r="AE148">
        <v>1</v>
      </c>
    </row>
    <row r="149" spans="1:31" x14ac:dyDescent="0.25">
      <c r="A149" s="1">
        <v>492</v>
      </c>
      <c r="B149" s="1" t="s">
        <v>512</v>
      </c>
      <c r="C149" s="3" t="s">
        <v>12</v>
      </c>
      <c r="E149" s="1">
        <v>100</v>
      </c>
      <c r="F149" s="1">
        <v>100</v>
      </c>
      <c r="G149" s="1">
        <v>100</v>
      </c>
      <c r="H149" s="1">
        <v>100</v>
      </c>
      <c r="I149" s="1">
        <v>100</v>
      </c>
      <c r="J149" s="1">
        <v>100</v>
      </c>
      <c r="K149" s="1" t="s">
        <v>899</v>
      </c>
      <c r="L149" s="2" t="s">
        <v>748</v>
      </c>
      <c r="M149" s="2" t="s">
        <v>749</v>
      </c>
      <c r="N149" s="28">
        <f t="shared" si="29"/>
        <v>10</v>
      </c>
      <c r="O149" s="28">
        <f t="shared" si="30"/>
        <v>10</v>
      </c>
      <c r="P149" s="1">
        <f t="shared" si="25"/>
        <v>20</v>
      </c>
      <c r="Q149" s="1" t="str">
        <f t="shared" si="24"/>
        <v>grass</v>
      </c>
      <c r="R149" s="1" t="s">
        <v>85</v>
      </c>
      <c r="S149" s="1" t="s">
        <v>55</v>
      </c>
      <c r="T149" s="1" t="s">
        <v>33</v>
      </c>
      <c r="V149" t="str">
        <f t="shared" si="26"/>
        <v/>
      </c>
      <c r="W149" t="str">
        <f t="shared" si="28"/>
        <v>Shaymin</v>
      </c>
      <c r="Y149" t="s">
        <v>1178</v>
      </c>
      <c r="AB149" s="8">
        <v>1</v>
      </c>
      <c r="AC149">
        <v>0</v>
      </c>
      <c r="AE149">
        <v>1</v>
      </c>
    </row>
    <row r="150" spans="1:31" x14ac:dyDescent="0.25">
      <c r="A150" s="1">
        <v>228</v>
      </c>
      <c r="B150" s="1" t="s">
        <v>253</v>
      </c>
      <c r="C150" s="3" t="s">
        <v>37</v>
      </c>
      <c r="D150" s="3" t="s">
        <v>17</v>
      </c>
      <c r="E150" s="1">
        <v>45</v>
      </c>
      <c r="F150" s="1">
        <v>60</v>
      </c>
      <c r="G150" s="1">
        <v>30</v>
      </c>
      <c r="H150" s="1">
        <v>80</v>
      </c>
      <c r="I150" s="1">
        <v>50</v>
      </c>
      <c r="J150" s="1">
        <v>65</v>
      </c>
      <c r="K150" s="1" t="s">
        <v>879</v>
      </c>
      <c r="L150" s="1" t="s">
        <v>748</v>
      </c>
      <c r="M150" s="1" t="s">
        <v>749</v>
      </c>
      <c r="N150" s="28">
        <f t="shared" si="29"/>
        <v>7</v>
      </c>
      <c r="O150" s="28">
        <f t="shared" si="30"/>
        <v>4</v>
      </c>
      <c r="P150" s="1">
        <f t="shared" si="25"/>
        <v>11</v>
      </c>
      <c r="Q150" s="1" t="str">
        <f t="shared" si="24"/>
        <v>dark</v>
      </c>
      <c r="R150" s="1" t="str">
        <f>IF(D150 = 0, "", D150)</f>
        <v>fire</v>
      </c>
      <c r="S150" s="1" t="s">
        <v>33</v>
      </c>
      <c r="T150" s="1" t="s">
        <v>13</v>
      </c>
      <c r="U150" s="1" t="str">
        <f>B151</f>
        <v>Houndoom</v>
      </c>
      <c r="V150">
        <f t="shared" si="26"/>
        <v>7</v>
      </c>
      <c r="W150" t="str">
        <f t="shared" si="28"/>
        <v>Houndour</v>
      </c>
      <c r="Y150" t="s">
        <v>1117</v>
      </c>
      <c r="AB150">
        <v>0</v>
      </c>
      <c r="AC150">
        <v>0</v>
      </c>
      <c r="AE150">
        <v>1</v>
      </c>
    </row>
    <row r="151" spans="1:31" x14ac:dyDescent="0.25">
      <c r="A151" s="1">
        <v>229</v>
      </c>
      <c r="B151" s="1" t="s">
        <v>254</v>
      </c>
      <c r="C151" s="3" t="s">
        <v>37</v>
      </c>
      <c r="D151" s="3" t="s">
        <v>17</v>
      </c>
      <c r="E151" s="1">
        <v>75</v>
      </c>
      <c r="F151" s="1">
        <v>90</v>
      </c>
      <c r="G151" s="1">
        <v>50</v>
      </c>
      <c r="H151" s="1">
        <v>110</v>
      </c>
      <c r="I151" s="1">
        <v>80</v>
      </c>
      <c r="J151" s="1">
        <v>95</v>
      </c>
      <c r="K151" s="1" t="s">
        <v>879</v>
      </c>
      <c r="L151" s="1" t="s">
        <v>748</v>
      </c>
      <c r="M151" s="1" t="s">
        <v>749</v>
      </c>
      <c r="N151" s="28">
        <f t="shared" si="29"/>
        <v>10</v>
      </c>
      <c r="O151" s="28">
        <f t="shared" si="30"/>
        <v>7</v>
      </c>
      <c r="P151" s="1">
        <f t="shared" si="25"/>
        <v>17</v>
      </c>
      <c r="Q151" s="1" t="str">
        <f t="shared" si="24"/>
        <v>dark</v>
      </c>
      <c r="R151" s="1" t="str">
        <f>IF(D151 = 0, "", D151)</f>
        <v>fire</v>
      </c>
      <c r="S151" s="1" t="s">
        <v>33</v>
      </c>
      <c r="T151" s="1" t="s">
        <v>13</v>
      </c>
      <c r="V151" t="str">
        <f t="shared" si="26"/>
        <v/>
      </c>
      <c r="W151" t="str">
        <f t="shared" si="28"/>
        <v>Houndoom</v>
      </c>
      <c r="Y151" t="s">
        <v>1140</v>
      </c>
      <c r="AB151">
        <v>0</v>
      </c>
      <c r="AC151">
        <v>0</v>
      </c>
      <c r="AE151">
        <v>2</v>
      </c>
    </row>
    <row r="152" spans="1:31" x14ac:dyDescent="0.25">
      <c r="A152" s="1">
        <v>359</v>
      </c>
      <c r="B152" s="1" t="s">
        <v>382</v>
      </c>
      <c r="C152" s="3" t="s">
        <v>37</v>
      </c>
      <c r="E152" s="1">
        <v>65</v>
      </c>
      <c r="F152" s="1">
        <v>130</v>
      </c>
      <c r="G152" s="1">
        <v>60</v>
      </c>
      <c r="H152" s="1">
        <v>75</v>
      </c>
      <c r="I152" s="1">
        <v>60</v>
      </c>
      <c r="J152" s="1">
        <v>75</v>
      </c>
      <c r="K152" s="1" t="s">
        <v>880</v>
      </c>
      <c r="L152" s="2" t="s">
        <v>753</v>
      </c>
      <c r="M152" s="2" t="s">
        <v>746</v>
      </c>
      <c r="N152" s="28">
        <f t="shared" si="29"/>
        <v>10</v>
      </c>
      <c r="O152" s="28">
        <f t="shared" si="30"/>
        <v>6</v>
      </c>
      <c r="P152" s="1">
        <f t="shared" si="25"/>
        <v>16</v>
      </c>
      <c r="Q152" s="1" t="str">
        <f t="shared" si="24"/>
        <v>dark</v>
      </c>
      <c r="R152" s="1" t="s">
        <v>77</v>
      </c>
      <c r="S152" s="1" t="s">
        <v>85</v>
      </c>
      <c r="T152" s="1" t="s">
        <v>33</v>
      </c>
      <c r="V152" t="str">
        <f t="shared" si="26"/>
        <v/>
      </c>
      <c r="W152" t="str">
        <f t="shared" si="28"/>
        <v>Absol</v>
      </c>
      <c r="Y152" t="s">
        <v>1160</v>
      </c>
      <c r="AB152">
        <v>0</v>
      </c>
      <c r="AC152">
        <v>0</v>
      </c>
      <c r="AE152">
        <v>1</v>
      </c>
    </row>
    <row r="153" spans="1:31" x14ac:dyDescent="0.25">
      <c r="A153" s="1">
        <v>377</v>
      </c>
      <c r="B153" s="2" t="s">
        <v>400</v>
      </c>
      <c r="C153" s="3" t="s">
        <v>97</v>
      </c>
      <c r="E153" s="1">
        <v>80</v>
      </c>
      <c r="F153" s="1">
        <v>100</v>
      </c>
      <c r="G153" s="1">
        <v>200</v>
      </c>
      <c r="H153" s="1">
        <v>50</v>
      </c>
      <c r="I153" s="1">
        <v>100</v>
      </c>
      <c r="J153" s="1">
        <v>50</v>
      </c>
      <c r="K153" s="1" t="s">
        <v>898</v>
      </c>
      <c r="L153" s="2" t="s">
        <v>762</v>
      </c>
      <c r="M153" s="2" t="s">
        <v>747</v>
      </c>
      <c r="N153" s="28">
        <f t="shared" si="29"/>
        <v>8</v>
      </c>
      <c r="O153" s="28">
        <f t="shared" si="30"/>
        <v>12</v>
      </c>
      <c r="P153" s="1">
        <f t="shared" si="25"/>
        <v>20</v>
      </c>
      <c r="Q153" s="1" t="str">
        <f t="shared" si="24"/>
        <v>rock</v>
      </c>
      <c r="R153" s="1" t="s">
        <v>47</v>
      </c>
      <c r="S153" s="1" t="s">
        <v>77</v>
      </c>
      <c r="T153" s="1" t="s">
        <v>44</v>
      </c>
      <c r="V153" t="str">
        <f t="shared" si="26"/>
        <v/>
      </c>
      <c r="W153" t="str">
        <f t="shared" si="28"/>
        <v>Regirock</v>
      </c>
      <c r="X153" s="2"/>
      <c r="Y153" t="s">
        <v>1133</v>
      </c>
      <c r="AB153" s="8">
        <v>1</v>
      </c>
      <c r="AC153">
        <v>0</v>
      </c>
      <c r="AE153">
        <v>1</v>
      </c>
    </row>
    <row r="154" spans="1:31" x14ac:dyDescent="0.25">
      <c r="A154" s="1">
        <v>378</v>
      </c>
      <c r="B154" s="2" t="s">
        <v>401</v>
      </c>
      <c r="C154" s="3" t="s">
        <v>48</v>
      </c>
      <c r="E154" s="1">
        <v>80</v>
      </c>
      <c r="F154" s="1">
        <v>50</v>
      </c>
      <c r="G154" s="1">
        <v>100</v>
      </c>
      <c r="H154" s="1">
        <v>100</v>
      </c>
      <c r="I154" s="1">
        <v>200</v>
      </c>
      <c r="J154" s="1">
        <v>50</v>
      </c>
      <c r="K154" s="1" t="s">
        <v>897</v>
      </c>
      <c r="L154" s="2" t="s">
        <v>762</v>
      </c>
      <c r="M154" s="2" t="s">
        <v>746</v>
      </c>
      <c r="N154" s="28">
        <f t="shared" si="29"/>
        <v>8</v>
      </c>
      <c r="O154" s="28">
        <f t="shared" si="30"/>
        <v>12</v>
      </c>
      <c r="P154" s="1">
        <f t="shared" si="25"/>
        <v>20</v>
      </c>
      <c r="Q154" s="1" t="str">
        <f t="shared" si="24"/>
        <v>ice</v>
      </c>
      <c r="R154" s="1" t="s">
        <v>47</v>
      </c>
      <c r="S154" s="1" t="s">
        <v>77</v>
      </c>
      <c r="T154" s="1" t="s">
        <v>44</v>
      </c>
      <c r="V154" t="str">
        <f t="shared" si="26"/>
        <v/>
      </c>
      <c r="W154" t="str">
        <f t="shared" si="28"/>
        <v>Regice</v>
      </c>
      <c r="X154" s="2"/>
      <c r="Y154" t="s">
        <v>1120</v>
      </c>
      <c r="AB154" s="8">
        <v>1</v>
      </c>
      <c r="AC154">
        <v>0</v>
      </c>
      <c r="AE154">
        <v>1</v>
      </c>
    </row>
    <row r="155" spans="1:31" x14ac:dyDescent="0.25">
      <c r="A155" s="1">
        <v>379</v>
      </c>
      <c r="B155" s="2" t="s">
        <v>402</v>
      </c>
      <c r="C155" s="3" t="s">
        <v>105</v>
      </c>
      <c r="E155" s="1">
        <v>80</v>
      </c>
      <c r="F155" s="1">
        <v>75</v>
      </c>
      <c r="G155" s="1">
        <v>150</v>
      </c>
      <c r="H155" s="1">
        <v>75</v>
      </c>
      <c r="I155" s="1">
        <v>150</v>
      </c>
      <c r="J155" s="1">
        <v>50</v>
      </c>
      <c r="K155" s="1" t="s">
        <v>896</v>
      </c>
      <c r="L155" s="2" t="s">
        <v>762</v>
      </c>
      <c r="M155" s="2" t="s">
        <v>749</v>
      </c>
      <c r="N155" s="29">
        <v>8</v>
      </c>
      <c r="O155" s="28">
        <f t="shared" si="30"/>
        <v>12</v>
      </c>
      <c r="P155" s="1">
        <f t="shared" si="25"/>
        <v>20</v>
      </c>
      <c r="Q155" s="1" t="str">
        <f t="shared" si="24"/>
        <v>steel</v>
      </c>
      <c r="R155" s="1" t="s">
        <v>47</v>
      </c>
      <c r="S155" s="1" t="s">
        <v>77</v>
      </c>
      <c r="T155" s="1" t="s">
        <v>44</v>
      </c>
      <c r="V155" t="str">
        <f t="shared" si="26"/>
        <v/>
      </c>
      <c r="W155" t="str">
        <f t="shared" si="28"/>
        <v>Registeel</v>
      </c>
      <c r="X155" s="2"/>
      <c r="Y155" t="s">
        <v>1212</v>
      </c>
      <c r="AB155" s="8">
        <v>1</v>
      </c>
      <c r="AC155">
        <v>0</v>
      </c>
      <c r="AE155">
        <v>1</v>
      </c>
    </row>
    <row r="156" spans="1:31" x14ac:dyDescent="0.25">
      <c r="A156">
        <v>129</v>
      </c>
      <c r="B156" t="s">
        <v>154</v>
      </c>
      <c r="C156" s="3" t="s">
        <v>22</v>
      </c>
      <c r="E156" s="1">
        <v>20</v>
      </c>
      <c r="F156" s="1">
        <v>10</v>
      </c>
      <c r="G156" s="1">
        <v>15</v>
      </c>
      <c r="H156" s="1">
        <v>55</v>
      </c>
      <c r="I156" s="1">
        <v>20</v>
      </c>
      <c r="J156" s="1">
        <v>80</v>
      </c>
      <c r="K156" t="s">
        <v>881</v>
      </c>
      <c r="L156" s="2" t="s">
        <v>750</v>
      </c>
      <c r="M156" s="1" t="s">
        <v>747</v>
      </c>
      <c r="N156" s="28">
        <f t="shared" ref="N156:N172" si="31">ROUND((0.4*J156 + 0.5*MAX(F156,H156) + 0.1*MIN(F156,H156)) / 10, 0)</f>
        <v>6</v>
      </c>
      <c r="O156" s="28">
        <f t="shared" si="30"/>
        <v>2</v>
      </c>
      <c r="P156" s="1">
        <f t="shared" si="25"/>
        <v>8</v>
      </c>
      <c r="Q156" s="1" t="str">
        <f t="shared" si="24"/>
        <v>water</v>
      </c>
      <c r="R156" s="3" t="s">
        <v>20</v>
      </c>
      <c r="S156" s="1" t="s">
        <v>33</v>
      </c>
      <c r="T156" s="1" t="s">
        <v>173</v>
      </c>
      <c r="U156" s="1" t="str">
        <f>B157</f>
        <v>Gyarados</v>
      </c>
      <c r="V156">
        <f t="shared" si="26"/>
        <v>11</v>
      </c>
      <c r="W156" t="str">
        <f t="shared" si="28"/>
        <v>Magikarp</v>
      </c>
      <c r="X156"/>
      <c r="Y156" t="s">
        <v>1197</v>
      </c>
      <c r="AB156">
        <v>0</v>
      </c>
      <c r="AC156">
        <v>0</v>
      </c>
      <c r="AE156">
        <v>1</v>
      </c>
    </row>
    <row r="157" spans="1:31" x14ac:dyDescent="0.25">
      <c r="A157">
        <v>130</v>
      </c>
      <c r="B157" t="s">
        <v>155</v>
      </c>
      <c r="C157" s="3" t="s">
        <v>22</v>
      </c>
      <c r="D157" s="3" t="s">
        <v>20</v>
      </c>
      <c r="E157" s="1">
        <v>95</v>
      </c>
      <c r="F157" s="1">
        <v>125</v>
      </c>
      <c r="G157" s="1">
        <v>79</v>
      </c>
      <c r="H157" s="1">
        <v>60</v>
      </c>
      <c r="I157" s="1">
        <v>100</v>
      </c>
      <c r="J157" s="1">
        <v>81</v>
      </c>
      <c r="K157" t="s">
        <v>882</v>
      </c>
      <c r="L157" s="1" t="s">
        <v>750</v>
      </c>
      <c r="M157" s="1" t="s">
        <v>747</v>
      </c>
      <c r="N157" s="28">
        <f t="shared" si="31"/>
        <v>10</v>
      </c>
      <c r="O157" s="28">
        <f t="shared" si="30"/>
        <v>9</v>
      </c>
      <c r="P157" s="1">
        <f t="shared" si="25"/>
        <v>19</v>
      </c>
      <c r="Q157" s="1" t="str">
        <f t="shared" si="24"/>
        <v>water</v>
      </c>
      <c r="R157" s="1" t="str">
        <f>IF(D157 = 0, "", D157)</f>
        <v>flying</v>
      </c>
      <c r="S157" s="1" t="s">
        <v>33</v>
      </c>
      <c r="T157" s="1" t="s">
        <v>173</v>
      </c>
      <c r="V157" t="str">
        <f t="shared" si="26"/>
        <v/>
      </c>
      <c r="W157" t="str">
        <f t="shared" si="28"/>
        <v>Gyarados</v>
      </c>
      <c r="X157"/>
      <c r="Y157" t="s">
        <v>1138</v>
      </c>
      <c r="AB157">
        <v>0</v>
      </c>
      <c r="AC157">
        <v>0</v>
      </c>
      <c r="AE157">
        <v>2</v>
      </c>
    </row>
    <row r="158" spans="1:31" x14ac:dyDescent="0.25">
      <c r="A158">
        <v>172</v>
      </c>
      <c r="B158" t="s">
        <v>198</v>
      </c>
      <c r="C158" t="s">
        <v>44</v>
      </c>
      <c r="D158"/>
      <c r="E158" s="1">
        <v>20</v>
      </c>
      <c r="F158" s="1">
        <v>40</v>
      </c>
      <c r="G158" s="1">
        <v>15</v>
      </c>
      <c r="H158" s="1">
        <v>35</v>
      </c>
      <c r="I158" s="1">
        <v>35</v>
      </c>
      <c r="J158" s="1">
        <v>60</v>
      </c>
      <c r="K158" t="s">
        <v>612</v>
      </c>
      <c r="L158" s="1" t="s">
        <v>745</v>
      </c>
      <c r="M158" s="1" t="s">
        <v>747</v>
      </c>
      <c r="N158" s="28">
        <f t="shared" si="31"/>
        <v>5</v>
      </c>
      <c r="O158" s="28">
        <f t="shared" si="30"/>
        <v>2</v>
      </c>
      <c r="P158" s="1">
        <f t="shared" si="25"/>
        <v>7</v>
      </c>
      <c r="Q158" s="1" t="str">
        <f t="shared" si="24"/>
        <v>electric</v>
      </c>
      <c r="R158" t="s">
        <v>33</v>
      </c>
      <c r="S158" t="s">
        <v>105</v>
      </c>
      <c r="T158" s="1" t="s">
        <v>55</v>
      </c>
      <c r="U158" t="str">
        <f>B159</f>
        <v>Pikachu</v>
      </c>
      <c r="V158">
        <f t="shared" si="26"/>
        <v>2</v>
      </c>
      <c r="W158" t="str">
        <f t="shared" si="28"/>
        <v>Pichu</v>
      </c>
      <c r="X158"/>
      <c r="Y158" t="s">
        <v>1110</v>
      </c>
      <c r="AB158">
        <v>0</v>
      </c>
      <c r="AC158">
        <v>0</v>
      </c>
      <c r="AE158">
        <v>1</v>
      </c>
    </row>
    <row r="159" spans="1:31" x14ac:dyDescent="0.25">
      <c r="A159">
        <v>25</v>
      </c>
      <c r="B159" t="s">
        <v>43</v>
      </c>
      <c r="C159" t="s">
        <v>44</v>
      </c>
      <c r="D159"/>
      <c r="E159" s="1">
        <v>35</v>
      </c>
      <c r="F159" s="1">
        <v>55</v>
      </c>
      <c r="G159" s="1">
        <v>40</v>
      </c>
      <c r="H159" s="1">
        <v>50</v>
      </c>
      <c r="I159" s="1">
        <v>50</v>
      </c>
      <c r="J159" s="1">
        <v>90</v>
      </c>
      <c r="K159" t="s">
        <v>527</v>
      </c>
      <c r="L159" s="1" t="s">
        <v>745</v>
      </c>
      <c r="M159" s="1" t="s">
        <v>747</v>
      </c>
      <c r="N159" s="28">
        <f t="shared" si="31"/>
        <v>7</v>
      </c>
      <c r="O159" s="28">
        <f t="shared" si="30"/>
        <v>4</v>
      </c>
      <c r="P159" s="1">
        <f t="shared" si="25"/>
        <v>11</v>
      </c>
      <c r="Q159" s="1" t="str">
        <f t="shared" si="24"/>
        <v>electric</v>
      </c>
      <c r="R159" t="s">
        <v>33</v>
      </c>
      <c r="S159" t="s">
        <v>105</v>
      </c>
      <c r="T159" s="1" t="s">
        <v>55</v>
      </c>
      <c r="U159" t="str">
        <f>B160</f>
        <v>Raichu</v>
      </c>
      <c r="V159">
        <f t="shared" si="26"/>
        <v>6</v>
      </c>
      <c r="W159" t="str">
        <f t="shared" si="28"/>
        <v>Pikachu</v>
      </c>
      <c r="X159"/>
      <c r="Y159" t="s">
        <v>1142</v>
      </c>
      <c r="AB159">
        <v>0</v>
      </c>
      <c r="AC159">
        <v>0</v>
      </c>
      <c r="AE159">
        <v>2</v>
      </c>
    </row>
    <row r="160" spans="1:31" x14ac:dyDescent="0.25">
      <c r="A160">
        <v>26</v>
      </c>
      <c r="B160" t="s">
        <v>45</v>
      </c>
      <c r="C160" t="s">
        <v>44</v>
      </c>
      <c r="D160"/>
      <c r="E160" s="1">
        <v>60</v>
      </c>
      <c r="F160" s="1">
        <v>90</v>
      </c>
      <c r="G160" s="1">
        <v>55</v>
      </c>
      <c r="H160" s="1">
        <v>90</v>
      </c>
      <c r="I160" s="1">
        <v>80</v>
      </c>
      <c r="J160" s="1">
        <v>110</v>
      </c>
      <c r="K160" t="s">
        <v>527</v>
      </c>
      <c r="L160" s="1" t="s">
        <v>745</v>
      </c>
      <c r="M160" s="1" t="s">
        <v>747</v>
      </c>
      <c r="N160" s="28">
        <f t="shared" si="31"/>
        <v>10</v>
      </c>
      <c r="O160" s="28">
        <f t="shared" si="30"/>
        <v>6</v>
      </c>
      <c r="P160" s="1">
        <f t="shared" si="25"/>
        <v>16</v>
      </c>
      <c r="Q160" s="1" t="str">
        <f t="shared" si="24"/>
        <v>electric</v>
      </c>
      <c r="R160" t="s">
        <v>33</v>
      </c>
      <c r="S160" t="s">
        <v>105</v>
      </c>
      <c r="T160" s="1" t="s">
        <v>55</v>
      </c>
      <c r="U160"/>
      <c r="V160" t="str">
        <f t="shared" si="26"/>
        <v/>
      </c>
      <c r="W160" t="str">
        <f t="shared" si="28"/>
        <v>Raichu</v>
      </c>
      <c r="X160"/>
      <c r="Y160" t="s">
        <v>1115</v>
      </c>
      <c r="AB160">
        <v>0</v>
      </c>
      <c r="AC160">
        <v>0</v>
      </c>
      <c r="AE160">
        <v>3</v>
      </c>
    </row>
    <row r="161" spans="1:31" x14ac:dyDescent="0.25">
      <c r="A161">
        <v>298</v>
      </c>
      <c r="B161" t="s">
        <v>321</v>
      </c>
      <c r="C161" t="s">
        <v>33</v>
      </c>
      <c r="D161" t="s">
        <v>55</v>
      </c>
      <c r="E161" s="1">
        <v>50</v>
      </c>
      <c r="F161" s="1">
        <v>20</v>
      </c>
      <c r="G161" s="1">
        <v>40</v>
      </c>
      <c r="H161" s="1">
        <v>20</v>
      </c>
      <c r="I161" s="1">
        <v>40</v>
      </c>
      <c r="J161" s="1">
        <v>20</v>
      </c>
      <c r="K161" t="s">
        <v>684</v>
      </c>
      <c r="L161" s="2" t="s">
        <v>750</v>
      </c>
      <c r="M161" s="1" t="s">
        <v>749</v>
      </c>
      <c r="N161" s="28">
        <f t="shared" si="31"/>
        <v>2</v>
      </c>
      <c r="O161" s="29">
        <v>5</v>
      </c>
      <c r="P161" s="1">
        <f t="shared" si="25"/>
        <v>7</v>
      </c>
      <c r="Q161" s="1" t="str">
        <f t="shared" si="24"/>
        <v>normal</v>
      </c>
      <c r="R161" s="1" t="str">
        <f t="shared" ref="R161:R166" si="32">D161</f>
        <v>fairy</v>
      </c>
      <c r="S161" t="s">
        <v>22</v>
      </c>
      <c r="T161" s="1" t="s">
        <v>97</v>
      </c>
      <c r="U161" s="1" t="str">
        <f>B162</f>
        <v>Marill</v>
      </c>
      <c r="V161">
        <f t="shared" si="26"/>
        <v>2</v>
      </c>
      <c r="W161" t="str">
        <f t="shared" si="28"/>
        <v>Azurill</v>
      </c>
      <c r="X161"/>
      <c r="Y161" t="s">
        <v>1197</v>
      </c>
      <c r="AB161">
        <v>0</v>
      </c>
      <c r="AC161">
        <v>0</v>
      </c>
      <c r="AE161">
        <v>1</v>
      </c>
    </row>
    <row r="162" spans="1:31" x14ac:dyDescent="0.25">
      <c r="A162">
        <v>183</v>
      </c>
      <c r="B162" t="s">
        <v>209</v>
      </c>
      <c r="C162" t="s">
        <v>22</v>
      </c>
      <c r="D162" t="s">
        <v>55</v>
      </c>
      <c r="E162">
        <v>70</v>
      </c>
      <c r="F162" s="1">
        <v>20</v>
      </c>
      <c r="G162" s="1">
        <v>50</v>
      </c>
      <c r="H162" s="1">
        <v>20</v>
      </c>
      <c r="I162" s="1">
        <v>50</v>
      </c>
      <c r="J162" s="1">
        <v>40</v>
      </c>
      <c r="K162" t="s">
        <v>617</v>
      </c>
      <c r="L162" s="2" t="s">
        <v>750</v>
      </c>
      <c r="M162" s="1" t="s">
        <v>749</v>
      </c>
      <c r="N162" s="28">
        <f t="shared" si="31"/>
        <v>3</v>
      </c>
      <c r="O162" s="29">
        <v>7</v>
      </c>
      <c r="P162" s="1">
        <f t="shared" si="25"/>
        <v>10</v>
      </c>
      <c r="Q162" s="1" t="str">
        <f t="shared" si="24"/>
        <v>water</v>
      </c>
      <c r="R162" s="1" t="str">
        <f t="shared" si="32"/>
        <v>fairy</v>
      </c>
      <c r="S162" t="s">
        <v>33</v>
      </c>
      <c r="T162" s="1" t="s">
        <v>97</v>
      </c>
      <c r="U162" s="1" t="str">
        <f>B163</f>
        <v>Azumarill</v>
      </c>
      <c r="V162">
        <f t="shared" si="26"/>
        <v>5</v>
      </c>
      <c r="W162" t="str">
        <f t="shared" si="28"/>
        <v>Marill</v>
      </c>
      <c r="X162"/>
      <c r="Y162" t="s">
        <v>1172</v>
      </c>
      <c r="AB162">
        <v>0</v>
      </c>
      <c r="AC162">
        <v>0</v>
      </c>
      <c r="AE162">
        <v>2</v>
      </c>
    </row>
    <row r="163" spans="1:31" x14ac:dyDescent="0.25">
      <c r="A163">
        <v>184</v>
      </c>
      <c r="B163" t="s">
        <v>210</v>
      </c>
      <c r="C163" t="s">
        <v>22</v>
      </c>
      <c r="D163" t="s">
        <v>55</v>
      </c>
      <c r="E163">
        <v>100</v>
      </c>
      <c r="F163" s="1">
        <v>50</v>
      </c>
      <c r="G163" s="1">
        <v>80</v>
      </c>
      <c r="H163" s="1">
        <v>60</v>
      </c>
      <c r="I163" s="1">
        <v>80</v>
      </c>
      <c r="J163" s="1">
        <v>50</v>
      </c>
      <c r="K163" t="s">
        <v>618</v>
      </c>
      <c r="L163" s="2" t="s">
        <v>750</v>
      </c>
      <c r="M163" s="1" t="s">
        <v>749</v>
      </c>
      <c r="N163" s="28">
        <f t="shared" si="31"/>
        <v>6</v>
      </c>
      <c r="O163" s="28">
        <f t="shared" ref="O163:O172" si="33">ROUND((0.4*E163 + 0.3*G163 + 0.3*I163) / 10, 0)</f>
        <v>9</v>
      </c>
      <c r="P163" s="1">
        <f t="shared" si="25"/>
        <v>15</v>
      </c>
      <c r="Q163" s="1" t="str">
        <f t="shared" si="24"/>
        <v>water</v>
      </c>
      <c r="R163" s="1" t="str">
        <f t="shared" si="32"/>
        <v>fairy</v>
      </c>
      <c r="S163" t="s">
        <v>33</v>
      </c>
      <c r="T163" s="1" t="s">
        <v>97</v>
      </c>
      <c r="V163" t="str">
        <f t="shared" si="26"/>
        <v/>
      </c>
      <c r="W163" t="str">
        <f t="shared" si="28"/>
        <v>Azumarill</v>
      </c>
      <c r="X163"/>
      <c r="Y163" t="s">
        <v>1291</v>
      </c>
      <c r="AB163">
        <v>0</v>
      </c>
      <c r="AC163">
        <v>0</v>
      </c>
      <c r="AE163">
        <v>3</v>
      </c>
    </row>
    <row r="164" spans="1:31" x14ac:dyDescent="0.25">
      <c r="A164">
        <v>41</v>
      </c>
      <c r="B164" t="s">
        <v>61</v>
      </c>
      <c r="C164" t="s">
        <v>13</v>
      </c>
      <c r="D164" t="s">
        <v>20</v>
      </c>
      <c r="E164">
        <v>40</v>
      </c>
      <c r="F164">
        <v>45</v>
      </c>
      <c r="G164">
        <v>35</v>
      </c>
      <c r="H164">
        <v>30</v>
      </c>
      <c r="I164">
        <v>40</v>
      </c>
      <c r="J164">
        <v>55</v>
      </c>
      <c r="K164" t="s">
        <v>536</v>
      </c>
      <c r="L164" s="2" t="s">
        <v>753</v>
      </c>
      <c r="M164" s="1" t="s">
        <v>749</v>
      </c>
      <c r="N164" s="28">
        <f t="shared" si="31"/>
        <v>5</v>
      </c>
      <c r="O164" s="28">
        <f t="shared" si="33"/>
        <v>4</v>
      </c>
      <c r="P164" s="1">
        <f t="shared" si="25"/>
        <v>9</v>
      </c>
      <c r="Q164" s="1" t="str">
        <f t="shared" si="24"/>
        <v>poison</v>
      </c>
      <c r="R164" s="1" t="str">
        <f t="shared" si="32"/>
        <v>flying</v>
      </c>
      <c r="S164" t="s">
        <v>26</v>
      </c>
      <c r="T164" s="1" t="s">
        <v>33</v>
      </c>
      <c r="U164" s="1" t="str">
        <f>B165</f>
        <v>Golbat</v>
      </c>
      <c r="V164">
        <f t="shared" si="26"/>
        <v>5</v>
      </c>
      <c r="W164" t="str">
        <f t="shared" si="28"/>
        <v>Zubat</v>
      </c>
      <c r="X164"/>
      <c r="Y164" t="s">
        <v>1132</v>
      </c>
      <c r="AB164">
        <v>0</v>
      </c>
      <c r="AC164">
        <v>0</v>
      </c>
      <c r="AE164">
        <v>1</v>
      </c>
    </row>
    <row r="165" spans="1:31" x14ac:dyDescent="0.25">
      <c r="A165">
        <v>42</v>
      </c>
      <c r="B165" t="s">
        <v>62</v>
      </c>
      <c r="C165" t="s">
        <v>13</v>
      </c>
      <c r="D165" t="s">
        <v>20</v>
      </c>
      <c r="E165">
        <v>75</v>
      </c>
      <c r="F165">
        <v>80</v>
      </c>
      <c r="G165">
        <v>70</v>
      </c>
      <c r="H165">
        <v>65</v>
      </c>
      <c r="I165">
        <v>75</v>
      </c>
      <c r="J165">
        <v>90</v>
      </c>
      <c r="K165" t="s">
        <v>536</v>
      </c>
      <c r="L165" s="2" t="s">
        <v>753</v>
      </c>
      <c r="M165" s="1" t="s">
        <v>749</v>
      </c>
      <c r="N165" s="28">
        <f t="shared" si="31"/>
        <v>8</v>
      </c>
      <c r="O165" s="28">
        <f t="shared" si="33"/>
        <v>7</v>
      </c>
      <c r="P165" s="1">
        <f t="shared" si="25"/>
        <v>15</v>
      </c>
      <c r="Q165" s="1" t="str">
        <f t="shared" si="24"/>
        <v>poison</v>
      </c>
      <c r="R165" s="1" t="str">
        <f t="shared" si="32"/>
        <v>flying</v>
      </c>
      <c r="S165" t="s">
        <v>26</v>
      </c>
      <c r="T165" s="1" t="s">
        <v>33</v>
      </c>
      <c r="U165" s="1" t="str">
        <f>B166</f>
        <v>Crobat</v>
      </c>
      <c r="V165">
        <f t="shared" si="26"/>
        <v>5</v>
      </c>
      <c r="W165" t="str">
        <f t="shared" si="28"/>
        <v>Golbat</v>
      </c>
      <c r="X165"/>
      <c r="Y165" t="s">
        <v>1152</v>
      </c>
      <c r="AB165">
        <v>0</v>
      </c>
      <c r="AC165">
        <v>0</v>
      </c>
      <c r="AE165">
        <v>2</v>
      </c>
    </row>
    <row r="166" spans="1:31" x14ac:dyDescent="0.25">
      <c r="A166">
        <v>169</v>
      </c>
      <c r="B166" t="s">
        <v>195</v>
      </c>
      <c r="C166" t="s">
        <v>13</v>
      </c>
      <c r="D166" t="s">
        <v>20</v>
      </c>
      <c r="E166">
        <v>85</v>
      </c>
      <c r="F166">
        <v>90</v>
      </c>
      <c r="G166">
        <v>80</v>
      </c>
      <c r="H166">
        <v>70</v>
      </c>
      <c r="I166">
        <v>80</v>
      </c>
      <c r="J166">
        <v>130</v>
      </c>
      <c r="K166" t="s">
        <v>536</v>
      </c>
      <c r="L166" s="2" t="s">
        <v>753</v>
      </c>
      <c r="M166" s="1" t="s">
        <v>749</v>
      </c>
      <c r="N166" s="28">
        <f t="shared" si="31"/>
        <v>10</v>
      </c>
      <c r="O166" s="28">
        <f t="shared" si="33"/>
        <v>8</v>
      </c>
      <c r="P166" s="1">
        <f t="shared" si="25"/>
        <v>18</v>
      </c>
      <c r="Q166" s="1" t="str">
        <f t="shared" si="24"/>
        <v>poison</v>
      </c>
      <c r="R166" s="1" t="str">
        <f t="shared" si="32"/>
        <v>flying</v>
      </c>
      <c r="S166" t="s">
        <v>26</v>
      </c>
      <c r="T166" s="1" t="s">
        <v>33</v>
      </c>
      <c r="V166" t="str">
        <f t="shared" si="26"/>
        <v/>
      </c>
      <c r="W166" t="str">
        <f t="shared" si="28"/>
        <v>Crobat</v>
      </c>
      <c r="X166"/>
      <c r="Y166" t="s">
        <v>974</v>
      </c>
      <c r="AB166">
        <v>0</v>
      </c>
      <c r="AC166">
        <v>0</v>
      </c>
      <c r="AE166">
        <v>3</v>
      </c>
    </row>
    <row r="167" spans="1:31" x14ac:dyDescent="0.25">
      <c r="A167">
        <v>66</v>
      </c>
      <c r="B167" t="s">
        <v>88</v>
      </c>
      <c r="C167" t="s">
        <v>77</v>
      </c>
      <c r="D167"/>
      <c r="E167">
        <v>70</v>
      </c>
      <c r="F167">
        <v>80</v>
      </c>
      <c r="G167">
        <v>50</v>
      </c>
      <c r="H167">
        <v>35</v>
      </c>
      <c r="I167">
        <v>35</v>
      </c>
      <c r="J167">
        <v>35</v>
      </c>
      <c r="K167" t="s">
        <v>551</v>
      </c>
      <c r="L167" s="2" t="s">
        <v>753</v>
      </c>
      <c r="M167" s="2" t="s">
        <v>747</v>
      </c>
      <c r="N167" s="28">
        <f t="shared" si="31"/>
        <v>6</v>
      </c>
      <c r="O167" s="28">
        <f t="shared" si="33"/>
        <v>5</v>
      </c>
      <c r="P167" s="1">
        <f t="shared" si="25"/>
        <v>11</v>
      </c>
      <c r="Q167" s="1" t="str">
        <f t="shared" si="24"/>
        <v>fighting</v>
      </c>
      <c r="R167" t="s">
        <v>33</v>
      </c>
      <c r="S167" t="s">
        <v>47</v>
      </c>
      <c r="T167" s="1" t="s">
        <v>173</v>
      </c>
      <c r="U167" s="1" t="str">
        <f>B168</f>
        <v>Machoke</v>
      </c>
      <c r="V167">
        <f t="shared" si="26"/>
        <v>3</v>
      </c>
      <c r="W167" t="str">
        <f t="shared" si="28"/>
        <v>Machop</v>
      </c>
      <c r="X167"/>
      <c r="Y167" t="s">
        <v>1167</v>
      </c>
      <c r="AB167">
        <v>0</v>
      </c>
      <c r="AC167">
        <v>0</v>
      </c>
      <c r="AE167">
        <v>1</v>
      </c>
    </row>
    <row r="168" spans="1:31" x14ac:dyDescent="0.25">
      <c r="A168">
        <v>67</v>
      </c>
      <c r="B168" t="s">
        <v>89</v>
      </c>
      <c r="C168" t="s">
        <v>77</v>
      </c>
      <c r="D168"/>
      <c r="E168">
        <v>80</v>
      </c>
      <c r="F168">
        <v>100</v>
      </c>
      <c r="G168">
        <v>70</v>
      </c>
      <c r="H168">
        <v>50</v>
      </c>
      <c r="I168">
        <v>60</v>
      </c>
      <c r="J168">
        <v>45</v>
      </c>
      <c r="K168" t="s">
        <v>551</v>
      </c>
      <c r="L168" s="2" t="s">
        <v>753</v>
      </c>
      <c r="M168" s="2" t="s">
        <v>747</v>
      </c>
      <c r="N168" s="28">
        <f t="shared" si="31"/>
        <v>7</v>
      </c>
      <c r="O168" s="28">
        <f t="shared" si="33"/>
        <v>7</v>
      </c>
      <c r="P168" s="1">
        <f t="shared" si="25"/>
        <v>14</v>
      </c>
      <c r="Q168" s="1" t="str">
        <f t="shared" si="24"/>
        <v>fighting</v>
      </c>
      <c r="R168" t="s">
        <v>33</v>
      </c>
      <c r="S168" t="s">
        <v>47</v>
      </c>
      <c r="T168" s="1" t="s">
        <v>173</v>
      </c>
      <c r="U168" s="1" t="str">
        <f>B169</f>
        <v>Machamp</v>
      </c>
      <c r="V168">
        <f t="shared" si="26"/>
        <v>6</v>
      </c>
      <c r="W168" t="str">
        <f t="shared" si="28"/>
        <v>Machoke</v>
      </c>
      <c r="X168"/>
      <c r="Y168" t="s">
        <v>1183</v>
      </c>
      <c r="AB168">
        <v>0</v>
      </c>
      <c r="AC168">
        <v>0</v>
      </c>
      <c r="AE168">
        <v>2</v>
      </c>
    </row>
    <row r="169" spans="1:31" x14ac:dyDescent="0.25">
      <c r="A169">
        <v>68</v>
      </c>
      <c r="B169" t="s">
        <v>90</v>
      </c>
      <c r="C169" t="s">
        <v>77</v>
      </c>
      <c r="D169"/>
      <c r="E169">
        <v>90</v>
      </c>
      <c r="F169">
        <v>130</v>
      </c>
      <c r="G169">
        <v>80</v>
      </c>
      <c r="H169">
        <v>65</v>
      </c>
      <c r="I169">
        <v>85</v>
      </c>
      <c r="J169">
        <v>55</v>
      </c>
      <c r="K169" t="s">
        <v>551</v>
      </c>
      <c r="L169" s="2" t="s">
        <v>753</v>
      </c>
      <c r="M169" s="2" t="s">
        <v>747</v>
      </c>
      <c r="N169" s="28">
        <f t="shared" si="31"/>
        <v>9</v>
      </c>
      <c r="O169" s="28">
        <f t="shared" si="33"/>
        <v>9</v>
      </c>
      <c r="P169" s="1">
        <f t="shared" si="25"/>
        <v>18</v>
      </c>
      <c r="Q169" s="1" t="str">
        <f t="shared" si="24"/>
        <v>fighting</v>
      </c>
      <c r="R169" t="s">
        <v>33</v>
      </c>
      <c r="S169" t="s">
        <v>47</v>
      </c>
      <c r="T169" s="1" t="s">
        <v>173</v>
      </c>
      <c r="V169" t="str">
        <f t="shared" si="26"/>
        <v/>
      </c>
      <c r="W169" t="str">
        <f t="shared" si="28"/>
        <v>Machamp</v>
      </c>
      <c r="X169"/>
      <c r="Y169" t="s">
        <v>1124</v>
      </c>
      <c r="AB169">
        <v>0</v>
      </c>
      <c r="AC169">
        <v>0</v>
      </c>
      <c r="AE169">
        <v>3</v>
      </c>
    </row>
    <row r="170" spans="1:31" x14ac:dyDescent="0.25">
      <c r="A170">
        <v>77</v>
      </c>
      <c r="B170" t="s">
        <v>100</v>
      </c>
      <c r="C170" t="s">
        <v>17</v>
      </c>
      <c r="D170"/>
      <c r="E170">
        <v>50</v>
      </c>
      <c r="F170">
        <v>85</v>
      </c>
      <c r="G170">
        <v>55</v>
      </c>
      <c r="H170">
        <v>65</v>
      </c>
      <c r="I170">
        <v>65</v>
      </c>
      <c r="J170">
        <v>90</v>
      </c>
      <c r="K170" t="s">
        <v>556</v>
      </c>
      <c r="L170" s="2" t="s">
        <v>748</v>
      </c>
      <c r="M170" s="2" t="s">
        <v>749</v>
      </c>
      <c r="N170" s="28">
        <f t="shared" si="31"/>
        <v>9</v>
      </c>
      <c r="O170" s="28">
        <f t="shared" si="33"/>
        <v>6</v>
      </c>
      <c r="P170" s="1">
        <f t="shared" si="25"/>
        <v>15</v>
      </c>
      <c r="Q170" s="1" t="str">
        <f t="shared" si="24"/>
        <v>fire</v>
      </c>
      <c r="R170" t="s">
        <v>33</v>
      </c>
      <c r="S170" t="s">
        <v>47</v>
      </c>
      <c r="T170" s="1" t="s">
        <v>44</v>
      </c>
      <c r="U170" s="1" t="str">
        <f>B171</f>
        <v>Rapidash</v>
      </c>
      <c r="V170">
        <f t="shared" si="26"/>
        <v>4</v>
      </c>
      <c r="W170" t="str">
        <f t="shared" ref="W170:W201" si="34">B170</f>
        <v>Ponyta</v>
      </c>
      <c r="X170"/>
      <c r="Y170" t="s">
        <v>1148</v>
      </c>
      <c r="AB170">
        <v>0</v>
      </c>
      <c r="AC170">
        <v>0</v>
      </c>
      <c r="AE170">
        <v>1</v>
      </c>
    </row>
    <row r="171" spans="1:31" x14ac:dyDescent="0.25">
      <c r="A171">
        <v>78</v>
      </c>
      <c r="B171" t="s">
        <v>101</v>
      </c>
      <c r="C171" t="s">
        <v>17</v>
      </c>
      <c r="D171"/>
      <c r="E171">
        <v>65</v>
      </c>
      <c r="F171">
        <v>100</v>
      </c>
      <c r="G171">
        <v>70</v>
      </c>
      <c r="H171">
        <v>80</v>
      </c>
      <c r="I171">
        <v>80</v>
      </c>
      <c r="J171">
        <v>105</v>
      </c>
      <c r="K171" t="s">
        <v>556</v>
      </c>
      <c r="L171" s="2" t="s">
        <v>748</v>
      </c>
      <c r="M171" s="2" t="s">
        <v>749</v>
      </c>
      <c r="N171" s="28">
        <f t="shared" si="31"/>
        <v>10</v>
      </c>
      <c r="O171" s="28">
        <f t="shared" si="33"/>
        <v>7</v>
      </c>
      <c r="P171" s="1">
        <f t="shared" si="25"/>
        <v>17</v>
      </c>
      <c r="Q171" s="1" t="str">
        <f t="shared" si="24"/>
        <v>fire</v>
      </c>
      <c r="R171" t="s">
        <v>33</v>
      </c>
      <c r="S171" t="s">
        <v>47</v>
      </c>
      <c r="T171" s="1" t="s">
        <v>44</v>
      </c>
      <c r="V171" t="str">
        <f t="shared" si="26"/>
        <v/>
      </c>
      <c r="W171" t="str">
        <f t="shared" si="34"/>
        <v>Rapidash</v>
      </c>
      <c r="X171"/>
      <c r="Y171" t="s">
        <v>1106</v>
      </c>
      <c r="AB171">
        <v>0</v>
      </c>
      <c r="AC171">
        <v>0</v>
      </c>
      <c r="AE171">
        <v>2</v>
      </c>
    </row>
    <row r="172" spans="1:31" x14ac:dyDescent="0.25">
      <c r="A172">
        <v>214</v>
      </c>
      <c r="B172" t="s">
        <v>239</v>
      </c>
      <c r="C172" t="s">
        <v>26</v>
      </c>
      <c r="D172" t="s">
        <v>77</v>
      </c>
      <c r="E172">
        <v>80</v>
      </c>
      <c r="F172">
        <v>125</v>
      </c>
      <c r="G172">
        <v>75</v>
      </c>
      <c r="H172">
        <v>40</v>
      </c>
      <c r="I172">
        <v>95</v>
      </c>
      <c r="J172">
        <v>85</v>
      </c>
      <c r="K172" t="s">
        <v>631</v>
      </c>
      <c r="L172" s="2" t="s">
        <v>745</v>
      </c>
      <c r="M172" s="2" t="s">
        <v>747</v>
      </c>
      <c r="N172" s="28">
        <f t="shared" si="31"/>
        <v>10</v>
      </c>
      <c r="O172" s="28">
        <f t="shared" si="33"/>
        <v>8</v>
      </c>
      <c r="P172" s="1">
        <f t="shared" si="25"/>
        <v>18</v>
      </c>
      <c r="Q172" s="1" t="str">
        <f t="shared" si="24"/>
        <v>bug</v>
      </c>
      <c r="R172" s="1" t="str">
        <f t="shared" ref="R172:R178" si="35">D172</f>
        <v>fighting</v>
      </c>
      <c r="S172" t="s">
        <v>20</v>
      </c>
      <c r="T172" t="s">
        <v>97</v>
      </c>
      <c r="U172"/>
      <c r="V172" t="str">
        <f t="shared" si="26"/>
        <v/>
      </c>
      <c r="W172" t="str">
        <f t="shared" si="34"/>
        <v>Heracross</v>
      </c>
      <c r="X172"/>
      <c r="Y172" t="s">
        <v>1131</v>
      </c>
      <c r="AB172">
        <v>0</v>
      </c>
      <c r="AC172">
        <v>0</v>
      </c>
      <c r="AE172">
        <v>1</v>
      </c>
    </row>
    <row r="173" spans="1:31" x14ac:dyDescent="0.25">
      <c r="A173">
        <v>144</v>
      </c>
      <c r="B173" s="31" t="s">
        <v>169</v>
      </c>
      <c r="C173" t="s">
        <v>48</v>
      </c>
      <c r="D173" t="s">
        <v>20</v>
      </c>
      <c r="E173">
        <v>90</v>
      </c>
      <c r="F173">
        <v>85</v>
      </c>
      <c r="G173">
        <v>100</v>
      </c>
      <c r="H173">
        <v>95</v>
      </c>
      <c r="I173">
        <v>125</v>
      </c>
      <c r="J173">
        <v>85</v>
      </c>
      <c r="K173" t="s">
        <v>596</v>
      </c>
      <c r="L173" s="2" t="s">
        <v>753</v>
      </c>
      <c r="M173" t="s">
        <v>746</v>
      </c>
      <c r="N173" s="29">
        <v>11</v>
      </c>
      <c r="O173" s="29">
        <v>9</v>
      </c>
      <c r="P173" s="1">
        <f t="shared" si="25"/>
        <v>20</v>
      </c>
      <c r="Q173" s="1" t="str">
        <f t="shared" si="24"/>
        <v>ice</v>
      </c>
      <c r="R173" s="1" t="str">
        <f t="shared" si="35"/>
        <v>flying</v>
      </c>
      <c r="S173" t="s">
        <v>33</v>
      </c>
      <c r="T173" t="s">
        <v>85</v>
      </c>
      <c r="U173"/>
      <c r="V173" t="str">
        <f t="shared" si="26"/>
        <v/>
      </c>
      <c r="W173" t="str">
        <f t="shared" si="34"/>
        <v>Articuno</v>
      </c>
      <c r="X173"/>
      <c r="Y173" t="s">
        <v>1120</v>
      </c>
      <c r="AB173" s="8">
        <v>1</v>
      </c>
      <c r="AC173">
        <v>0</v>
      </c>
      <c r="AE173">
        <v>1</v>
      </c>
    </row>
    <row r="174" spans="1:31" x14ac:dyDescent="0.25">
      <c r="A174">
        <v>145</v>
      </c>
      <c r="B174" s="31" t="s">
        <v>170</v>
      </c>
      <c r="C174" t="s">
        <v>44</v>
      </c>
      <c r="D174" t="s">
        <v>20</v>
      </c>
      <c r="E174">
        <v>90</v>
      </c>
      <c r="F174">
        <v>90</v>
      </c>
      <c r="G174">
        <v>85</v>
      </c>
      <c r="H174">
        <v>125</v>
      </c>
      <c r="I174">
        <v>90</v>
      </c>
      <c r="J174">
        <v>100</v>
      </c>
      <c r="K174" t="s">
        <v>586</v>
      </c>
      <c r="L174" s="2" t="s">
        <v>753</v>
      </c>
      <c r="M174" t="s">
        <v>747</v>
      </c>
      <c r="N174" s="28">
        <f t="shared" ref="N174:N198" si="36">ROUND((0.4*J174 + 0.5*MAX(F174,H174) + 0.1*MIN(F174,H174)) / 10, 0)</f>
        <v>11</v>
      </c>
      <c r="O174" s="28">
        <f t="shared" ref="O174:O198" si="37">ROUND((0.4*E174 + 0.3*G174 + 0.3*I174) / 10, 0)</f>
        <v>9</v>
      </c>
      <c r="P174" s="1">
        <f t="shared" si="25"/>
        <v>20</v>
      </c>
      <c r="Q174" s="1" t="str">
        <f t="shared" si="24"/>
        <v>electric</v>
      </c>
      <c r="R174" s="1" t="str">
        <f t="shared" si="35"/>
        <v>flying</v>
      </c>
      <c r="S174" t="s">
        <v>33</v>
      </c>
      <c r="T174" t="s">
        <v>77</v>
      </c>
      <c r="U174"/>
      <c r="V174" t="str">
        <f t="shared" si="26"/>
        <v/>
      </c>
      <c r="W174" t="str">
        <f t="shared" si="34"/>
        <v>Zapdos</v>
      </c>
      <c r="X174"/>
      <c r="Y174" t="s">
        <v>1116</v>
      </c>
      <c r="AB174" s="8">
        <v>1</v>
      </c>
      <c r="AC174">
        <v>0</v>
      </c>
      <c r="AE174">
        <v>1</v>
      </c>
    </row>
    <row r="175" spans="1:31" x14ac:dyDescent="0.25">
      <c r="A175">
        <v>146</v>
      </c>
      <c r="B175" s="31" t="s">
        <v>171</v>
      </c>
      <c r="C175" t="s">
        <v>17</v>
      </c>
      <c r="D175" t="s">
        <v>20</v>
      </c>
      <c r="E175">
        <v>90</v>
      </c>
      <c r="F175">
        <v>100</v>
      </c>
      <c r="G175">
        <v>90</v>
      </c>
      <c r="H175">
        <v>125</v>
      </c>
      <c r="I175">
        <v>85</v>
      </c>
      <c r="J175">
        <v>90</v>
      </c>
      <c r="K175" t="s">
        <v>516</v>
      </c>
      <c r="L175" s="2" t="s">
        <v>753</v>
      </c>
      <c r="M175" t="s">
        <v>749</v>
      </c>
      <c r="N175" s="28">
        <f t="shared" si="36"/>
        <v>11</v>
      </c>
      <c r="O175" s="28">
        <f t="shared" si="37"/>
        <v>9</v>
      </c>
      <c r="P175" s="1">
        <f t="shared" si="25"/>
        <v>20</v>
      </c>
      <c r="Q175" s="1" t="str">
        <f t="shared" si="24"/>
        <v>fire</v>
      </c>
      <c r="R175" s="1" t="str">
        <f t="shared" si="35"/>
        <v>flying</v>
      </c>
      <c r="S175" t="s">
        <v>33</v>
      </c>
      <c r="T175" t="s">
        <v>37</v>
      </c>
      <c r="U175"/>
      <c r="V175" t="str">
        <f t="shared" si="26"/>
        <v/>
      </c>
      <c r="W175" t="str">
        <f t="shared" si="34"/>
        <v>Moltres</v>
      </c>
      <c r="X175"/>
      <c r="Y175" t="s">
        <v>1106</v>
      </c>
      <c r="AB175" s="8">
        <v>1</v>
      </c>
      <c r="AC175">
        <v>0</v>
      </c>
      <c r="AE175">
        <v>1</v>
      </c>
    </row>
    <row r="176" spans="1:31" x14ac:dyDescent="0.25">
      <c r="A176">
        <v>246</v>
      </c>
      <c r="B176" t="s">
        <v>271</v>
      </c>
      <c r="C176" t="s">
        <v>97</v>
      </c>
      <c r="D176" t="s">
        <v>47</v>
      </c>
      <c r="E176">
        <v>50</v>
      </c>
      <c r="F176">
        <v>64</v>
      </c>
      <c r="G176">
        <v>50</v>
      </c>
      <c r="H176">
        <v>45</v>
      </c>
      <c r="I176">
        <v>50</v>
      </c>
      <c r="J176">
        <v>41</v>
      </c>
      <c r="K176" t="s">
        <v>649</v>
      </c>
      <c r="L176" s="2" t="s">
        <v>753</v>
      </c>
      <c r="M176" t="s">
        <v>749</v>
      </c>
      <c r="N176" s="28">
        <f t="shared" si="36"/>
        <v>5</v>
      </c>
      <c r="O176" s="28">
        <f t="shared" si="37"/>
        <v>5</v>
      </c>
      <c r="P176" s="1">
        <f t="shared" si="25"/>
        <v>10</v>
      </c>
      <c r="Q176" s="1" t="str">
        <f t="shared" si="24"/>
        <v>rock</v>
      </c>
      <c r="R176" s="1" t="str">
        <f t="shared" si="35"/>
        <v>ground</v>
      </c>
      <c r="S176" t="s">
        <v>37</v>
      </c>
      <c r="T176" t="s">
        <v>17</v>
      </c>
      <c r="U176" s="1" t="str">
        <f>B177</f>
        <v>Pupitar</v>
      </c>
      <c r="V176">
        <f t="shared" si="26"/>
        <v>4</v>
      </c>
      <c r="W176" t="str">
        <f t="shared" si="34"/>
        <v>Larvitar</v>
      </c>
      <c r="X176"/>
      <c r="Y176" t="s">
        <v>1164</v>
      </c>
      <c r="AB176">
        <v>0</v>
      </c>
      <c r="AC176">
        <v>0</v>
      </c>
      <c r="AE176">
        <v>1</v>
      </c>
    </row>
    <row r="177" spans="1:31" x14ac:dyDescent="0.25">
      <c r="A177">
        <v>247</v>
      </c>
      <c r="B177" t="s">
        <v>272</v>
      </c>
      <c r="C177" t="s">
        <v>97</v>
      </c>
      <c r="D177" t="s">
        <v>47</v>
      </c>
      <c r="E177">
        <v>70</v>
      </c>
      <c r="F177">
        <v>84</v>
      </c>
      <c r="G177">
        <v>70</v>
      </c>
      <c r="H177">
        <v>65</v>
      </c>
      <c r="I177">
        <v>70</v>
      </c>
      <c r="J177">
        <v>51</v>
      </c>
      <c r="K177" t="s">
        <v>650</v>
      </c>
      <c r="L177" s="2" t="s">
        <v>753</v>
      </c>
      <c r="M177" t="s">
        <v>749</v>
      </c>
      <c r="N177" s="28">
        <f t="shared" si="36"/>
        <v>7</v>
      </c>
      <c r="O177" s="28">
        <f t="shared" si="37"/>
        <v>7</v>
      </c>
      <c r="P177" s="1">
        <f t="shared" si="25"/>
        <v>14</v>
      </c>
      <c r="Q177" s="1" t="str">
        <f t="shared" si="24"/>
        <v>rock</v>
      </c>
      <c r="R177" s="1" t="str">
        <f t="shared" si="35"/>
        <v>ground</v>
      </c>
      <c r="S177" t="s">
        <v>37</v>
      </c>
      <c r="T177" t="s">
        <v>17</v>
      </c>
      <c r="U177" s="1" t="str">
        <f>B178</f>
        <v>Tyranitar</v>
      </c>
      <c r="V177">
        <f t="shared" si="26"/>
        <v>9</v>
      </c>
      <c r="W177" t="str">
        <f t="shared" si="34"/>
        <v>Pupitar</v>
      </c>
      <c r="X177"/>
      <c r="Y177" t="s">
        <v>1166</v>
      </c>
      <c r="AB177">
        <v>0</v>
      </c>
      <c r="AC177">
        <v>0</v>
      </c>
      <c r="AE177">
        <v>2</v>
      </c>
    </row>
    <row r="178" spans="1:31" x14ac:dyDescent="0.25">
      <c r="A178">
        <v>248</v>
      </c>
      <c r="B178" t="s">
        <v>273</v>
      </c>
      <c r="C178" t="s">
        <v>97</v>
      </c>
      <c r="D178" t="s">
        <v>37</v>
      </c>
      <c r="E178">
        <v>100</v>
      </c>
      <c r="F178">
        <v>134</v>
      </c>
      <c r="G178">
        <v>110</v>
      </c>
      <c r="H178">
        <v>95</v>
      </c>
      <c r="I178">
        <v>100</v>
      </c>
      <c r="J178">
        <v>61</v>
      </c>
      <c r="K178" t="s">
        <v>640</v>
      </c>
      <c r="L178" s="2" t="s">
        <v>753</v>
      </c>
      <c r="M178" t="s">
        <v>749</v>
      </c>
      <c r="N178" s="28">
        <f t="shared" si="36"/>
        <v>10</v>
      </c>
      <c r="O178" s="28">
        <f t="shared" si="37"/>
        <v>10</v>
      </c>
      <c r="P178" s="1">
        <f t="shared" si="25"/>
        <v>20</v>
      </c>
      <c r="Q178" s="1" t="str">
        <f t="shared" si="24"/>
        <v>rock</v>
      </c>
      <c r="R178" s="1" t="str">
        <f t="shared" si="35"/>
        <v>dark</v>
      </c>
      <c r="S178" t="s">
        <v>47</v>
      </c>
      <c r="T178" t="s">
        <v>17</v>
      </c>
      <c r="V178" t="str">
        <f t="shared" si="26"/>
        <v/>
      </c>
      <c r="W178" t="str">
        <f t="shared" si="34"/>
        <v>Tyranitar</v>
      </c>
      <c r="X178"/>
      <c r="Y178" t="s">
        <v>1133</v>
      </c>
      <c r="AB178">
        <v>0</v>
      </c>
      <c r="AC178">
        <v>0</v>
      </c>
      <c r="AE178">
        <v>3</v>
      </c>
    </row>
    <row r="179" spans="1:31" x14ac:dyDescent="0.25">
      <c r="A179">
        <v>201</v>
      </c>
      <c r="B179" t="s">
        <v>227</v>
      </c>
      <c r="C179" t="s">
        <v>85</v>
      </c>
      <c r="D179"/>
      <c r="E179">
        <v>48</v>
      </c>
      <c r="F179">
        <v>72</v>
      </c>
      <c r="G179">
        <v>48</v>
      </c>
      <c r="H179">
        <v>72</v>
      </c>
      <c r="I179">
        <v>48</v>
      </c>
      <c r="J179">
        <v>48</v>
      </c>
      <c r="K179" t="s">
        <v>625</v>
      </c>
      <c r="L179" s="2" t="s">
        <v>753</v>
      </c>
      <c r="M179" s="2" t="s">
        <v>747</v>
      </c>
      <c r="N179" s="28">
        <f t="shared" si="36"/>
        <v>6</v>
      </c>
      <c r="O179" s="28">
        <f t="shared" si="37"/>
        <v>5</v>
      </c>
      <c r="P179" s="1">
        <f t="shared" si="25"/>
        <v>11</v>
      </c>
      <c r="Q179" s="1" t="str">
        <f t="shared" si="24"/>
        <v>psychic</v>
      </c>
      <c r="R179" s="1" t="s">
        <v>44</v>
      </c>
      <c r="S179" s="1" t="s">
        <v>17</v>
      </c>
      <c r="T179" s="1" t="s">
        <v>48</v>
      </c>
      <c r="U179"/>
      <c r="V179" t="str">
        <f t="shared" si="26"/>
        <v/>
      </c>
      <c r="W179" t="str">
        <f t="shared" si="34"/>
        <v>Unown</v>
      </c>
      <c r="X179"/>
      <c r="Y179" t="s">
        <v>1179</v>
      </c>
      <c r="AB179">
        <v>0</v>
      </c>
      <c r="AC179">
        <v>0</v>
      </c>
      <c r="AE179">
        <v>1</v>
      </c>
    </row>
    <row r="180" spans="1:31" x14ac:dyDescent="0.25">
      <c r="A180">
        <v>92</v>
      </c>
      <c r="B180" t="s">
        <v>116</v>
      </c>
      <c r="C180" t="s">
        <v>117</v>
      </c>
      <c r="D180" t="s">
        <v>13</v>
      </c>
      <c r="E180">
        <v>30</v>
      </c>
      <c r="F180">
        <v>35</v>
      </c>
      <c r="G180">
        <v>30</v>
      </c>
      <c r="H180">
        <v>100</v>
      </c>
      <c r="I180">
        <v>35</v>
      </c>
      <c r="J180">
        <v>80</v>
      </c>
      <c r="K180" t="s">
        <v>565</v>
      </c>
      <c r="L180" s="2" t="s">
        <v>745</v>
      </c>
      <c r="M180" s="2" t="s">
        <v>746</v>
      </c>
      <c r="N180" s="28">
        <f t="shared" si="36"/>
        <v>9</v>
      </c>
      <c r="O180" s="28">
        <f t="shared" si="37"/>
        <v>3</v>
      </c>
      <c r="P180" s="1">
        <f t="shared" si="25"/>
        <v>12</v>
      </c>
      <c r="Q180" s="1" t="str">
        <f t="shared" si="24"/>
        <v>ghost</v>
      </c>
      <c r="R180" s="1" t="str">
        <f>IF(D180 = 0, "", D180)</f>
        <v>poison</v>
      </c>
      <c r="S180" s="1" t="s">
        <v>85</v>
      </c>
      <c r="T180" s="1" t="s">
        <v>37</v>
      </c>
      <c r="U180" s="1" t="str">
        <f>B181</f>
        <v>Haunter</v>
      </c>
      <c r="V180">
        <f t="shared" si="26"/>
        <v>4</v>
      </c>
      <c r="W180" t="str">
        <f t="shared" si="34"/>
        <v>Gastly</v>
      </c>
      <c r="X180"/>
      <c r="Y180" t="s">
        <v>1180</v>
      </c>
      <c r="AB180">
        <v>0</v>
      </c>
      <c r="AC180">
        <v>0</v>
      </c>
      <c r="AE180">
        <v>1</v>
      </c>
    </row>
    <row r="181" spans="1:31" x14ac:dyDescent="0.25">
      <c r="A181">
        <v>93</v>
      </c>
      <c r="B181" t="s">
        <v>118</v>
      </c>
      <c r="C181" t="s">
        <v>117</v>
      </c>
      <c r="D181" t="s">
        <v>13</v>
      </c>
      <c r="E181">
        <v>45</v>
      </c>
      <c r="F181">
        <v>50</v>
      </c>
      <c r="G181">
        <v>45</v>
      </c>
      <c r="H181">
        <v>115</v>
      </c>
      <c r="I181">
        <v>55</v>
      </c>
      <c r="J181">
        <v>95</v>
      </c>
      <c r="K181" t="s">
        <v>565</v>
      </c>
      <c r="L181" s="2" t="s">
        <v>745</v>
      </c>
      <c r="M181" s="2" t="s">
        <v>746</v>
      </c>
      <c r="N181" s="28">
        <f t="shared" si="36"/>
        <v>10</v>
      </c>
      <c r="O181" s="28">
        <f t="shared" si="37"/>
        <v>5</v>
      </c>
      <c r="P181" s="1">
        <f t="shared" si="25"/>
        <v>15</v>
      </c>
      <c r="Q181" s="1" t="str">
        <f t="shared" si="24"/>
        <v>ghost</v>
      </c>
      <c r="R181" s="1" t="str">
        <f>IF(D181 = 0, "", D181)</f>
        <v>poison</v>
      </c>
      <c r="S181" s="1" t="s">
        <v>85</v>
      </c>
      <c r="T181" s="1" t="s">
        <v>37</v>
      </c>
      <c r="U181" s="1" t="str">
        <f>B182</f>
        <v>Gengar</v>
      </c>
      <c r="V181">
        <f t="shared" si="26"/>
        <v>5</v>
      </c>
      <c r="W181" t="str">
        <f t="shared" si="34"/>
        <v>Haunter</v>
      </c>
      <c r="X181"/>
      <c r="Y181" t="s">
        <v>1136</v>
      </c>
      <c r="AB181">
        <v>0</v>
      </c>
      <c r="AC181">
        <v>0</v>
      </c>
      <c r="AE181">
        <v>2</v>
      </c>
    </row>
    <row r="182" spans="1:31" x14ac:dyDescent="0.25">
      <c r="A182">
        <v>94</v>
      </c>
      <c r="B182" t="s">
        <v>119</v>
      </c>
      <c r="C182" t="s">
        <v>117</v>
      </c>
      <c r="D182" t="s">
        <v>13</v>
      </c>
      <c r="E182">
        <v>60</v>
      </c>
      <c r="F182">
        <v>65</v>
      </c>
      <c r="G182">
        <v>60</v>
      </c>
      <c r="H182">
        <v>130</v>
      </c>
      <c r="I182">
        <v>75</v>
      </c>
      <c r="J182">
        <v>110</v>
      </c>
      <c r="K182" t="s">
        <v>566</v>
      </c>
      <c r="L182" s="2" t="s">
        <v>745</v>
      </c>
      <c r="M182" s="2" t="s">
        <v>746</v>
      </c>
      <c r="N182" s="28">
        <f t="shared" si="36"/>
        <v>12</v>
      </c>
      <c r="O182" s="28">
        <f t="shared" si="37"/>
        <v>6</v>
      </c>
      <c r="P182" s="1">
        <f t="shared" si="25"/>
        <v>18</v>
      </c>
      <c r="Q182" s="1" t="str">
        <f t="shared" si="24"/>
        <v>ghost</v>
      </c>
      <c r="R182" s="1" t="str">
        <f>IF(D182 = 0, "", D182)</f>
        <v>poison</v>
      </c>
      <c r="S182" s="1" t="s">
        <v>85</v>
      </c>
      <c r="T182" s="1" t="s">
        <v>37</v>
      </c>
      <c r="V182" t="str">
        <f t="shared" si="26"/>
        <v/>
      </c>
      <c r="W182" t="str">
        <f t="shared" si="34"/>
        <v>Gengar</v>
      </c>
      <c r="X182"/>
      <c r="Y182" t="s">
        <v>1126</v>
      </c>
      <c r="AB182">
        <v>0</v>
      </c>
      <c r="AC182">
        <v>0</v>
      </c>
      <c r="AE182">
        <v>3</v>
      </c>
    </row>
    <row r="183" spans="1:31" x14ac:dyDescent="0.25">
      <c r="A183">
        <v>95</v>
      </c>
      <c r="B183" t="s">
        <v>120</v>
      </c>
      <c r="C183" t="s">
        <v>97</v>
      </c>
      <c r="D183" t="s">
        <v>47</v>
      </c>
      <c r="E183">
        <v>35</v>
      </c>
      <c r="F183">
        <v>45</v>
      </c>
      <c r="G183">
        <v>160</v>
      </c>
      <c r="H183">
        <v>30</v>
      </c>
      <c r="I183">
        <v>45</v>
      </c>
      <c r="J183">
        <v>70</v>
      </c>
      <c r="K183" t="s">
        <v>567</v>
      </c>
      <c r="L183" s="2" t="s">
        <v>753</v>
      </c>
      <c r="M183" t="s">
        <v>749</v>
      </c>
      <c r="N183" s="28">
        <f t="shared" si="36"/>
        <v>5</v>
      </c>
      <c r="O183" s="28">
        <f t="shared" si="37"/>
        <v>8</v>
      </c>
      <c r="P183" s="1">
        <f t="shared" si="25"/>
        <v>13</v>
      </c>
      <c r="Q183" s="1" t="str">
        <f t="shared" si="24"/>
        <v>rock</v>
      </c>
      <c r="R183" s="1" t="str">
        <f>IF(D183 = 0, "", D183)</f>
        <v>ground</v>
      </c>
      <c r="S183" s="1" t="s">
        <v>105</v>
      </c>
      <c r="T183" s="1" t="s">
        <v>33</v>
      </c>
      <c r="U183" s="1" t="str">
        <f>B184</f>
        <v>Steelix</v>
      </c>
      <c r="V183">
        <f t="shared" si="26"/>
        <v>6</v>
      </c>
      <c r="W183" t="str">
        <f t="shared" si="34"/>
        <v>Onix</v>
      </c>
      <c r="X183"/>
      <c r="Y183" t="s">
        <v>1135</v>
      </c>
      <c r="AB183">
        <v>0</v>
      </c>
      <c r="AC183">
        <v>0</v>
      </c>
      <c r="AE183">
        <v>1</v>
      </c>
    </row>
    <row r="184" spans="1:31" x14ac:dyDescent="0.25">
      <c r="A184">
        <v>208</v>
      </c>
      <c r="B184" t="s">
        <v>234</v>
      </c>
      <c r="C184" t="s">
        <v>105</v>
      </c>
      <c r="D184" t="s">
        <v>47</v>
      </c>
      <c r="E184">
        <v>75</v>
      </c>
      <c r="F184">
        <v>85</v>
      </c>
      <c r="G184">
        <v>200</v>
      </c>
      <c r="H184">
        <v>55</v>
      </c>
      <c r="I184">
        <v>65</v>
      </c>
      <c r="J184">
        <v>30</v>
      </c>
      <c r="K184" t="s">
        <v>630</v>
      </c>
      <c r="L184" s="2" t="s">
        <v>753</v>
      </c>
      <c r="M184" t="s">
        <v>749</v>
      </c>
      <c r="N184" s="28">
        <f t="shared" si="36"/>
        <v>6</v>
      </c>
      <c r="O184" s="28">
        <f t="shared" si="37"/>
        <v>11</v>
      </c>
      <c r="P184" s="1">
        <f t="shared" si="25"/>
        <v>17</v>
      </c>
      <c r="Q184" s="1" t="str">
        <f t="shared" si="24"/>
        <v>steel</v>
      </c>
      <c r="R184" s="1" t="str">
        <f>IF(D184 = 0, "", D184)</f>
        <v>ground</v>
      </c>
      <c r="S184" t="s">
        <v>97</v>
      </c>
      <c r="T184" s="1" t="s">
        <v>33</v>
      </c>
      <c r="V184" t="str">
        <f t="shared" si="26"/>
        <v/>
      </c>
      <c r="W184" t="str">
        <f t="shared" si="34"/>
        <v>Steelix</v>
      </c>
      <c r="X184"/>
      <c r="Y184" t="s">
        <v>1142</v>
      </c>
      <c r="AB184">
        <v>0</v>
      </c>
      <c r="AC184">
        <v>0</v>
      </c>
      <c r="AE184">
        <v>2</v>
      </c>
    </row>
    <row r="185" spans="1:31" x14ac:dyDescent="0.25">
      <c r="A185">
        <v>173</v>
      </c>
      <c r="B185" t="s">
        <v>199</v>
      </c>
      <c r="C185" t="s">
        <v>55</v>
      </c>
      <c r="D185"/>
      <c r="E185">
        <v>50</v>
      </c>
      <c r="F185">
        <v>25</v>
      </c>
      <c r="G185">
        <v>28</v>
      </c>
      <c r="H185">
        <v>45</v>
      </c>
      <c r="I185">
        <v>55</v>
      </c>
      <c r="J185">
        <v>15</v>
      </c>
      <c r="K185" t="s">
        <v>613</v>
      </c>
      <c r="L185" s="2" t="s">
        <v>753</v>
      </c>
      <c r="M185" t="s">
        <v>747</v>
      </c>
      <c r="N185" s="28">
        <f t="shared" si="36"/>
        <v>3</v>
      </c>
      <c r="O185" s="28">
        <f t="shared" si="37"/>
        <v>4</v>
      </c>
      <c r="P185" s="1">
        <f t="shared" si="25"/>
        <v>7</v>
      </c>
      <c r="Q185" s="1" t="str">
        <f t="shared" si="24"/>
        <v>fairy</v>
      </c>
      <c r="R185" s="1" t="s">
        <v>85</v>
      </c>
      <c r="S185" t="s">
        <v>33</v>
      </c>
      <c r="T185" s="1" t="s">
        <v>44</v>
      </c>
      <c r="U185" s="1" t="str">
        <f>B186</f>
        <v>Clefairy</v>
      </c>
      <c r="V185">
        <f t="shared" si="26"/>
        <v>2</v>
      </c>
      <c r="W185" t="str">
        <f t="shared" si="34"/>
        <v>Cleffa</v>
      </c>
      <c r="X185"/>
      <c r="Y185" t="s">
        <v>1144</v>
      </c>
      <c r="AB185">
        <v>0</v>
      </c>
      <c r="AC185">
        <v>0</v>
      </c>
      <c r="AE185">
        <v>1</v>
      </c>
    </row>
    <row r="186" spans="1:31" x14ac:dyDescent="0.25">
      <c r="A186">
        <v>35</v>
      </c>
      <c r="B186" t="s">
        <v>54</v>
      </c>
      <c r="C186" t="s">
        <v>55</v>
      </c>
      <c r="D186"/>
      <c r="E186">
        <v>70</v>
      </c>
      <c r="F186">
        <v>45</v>
      </c>
      <c r="G186">
        <v>48</v>
      </c>
      <c r="H186">
        <v>60</v>
      </c>
      <c r="I186">
        <v>65</v>
      </c>
      <c r="J186">
        <v>35</v>
      </c>
      <c r="K186" t="s">
        <v>533</v>
      </c>
      <c r="L186" s="2" t="s">
        <v>753</v>
      </c>
      <c r="M186" t="s">
        <v>747</v>
      </c>
      <c r="N186" s="28">
        <f t="shared" si="36"/>
        <v>5</v>
      </c>
      <c r="O186" s="28">
        <f t="shared" si="37"/>
        <v>6</v>
      </c>
      <c r="P186" s="1">
        <f t="shared" si="25"/>
        <v>11</v>
      </c>
      <c r="Q186" s="1" t="str">
        <f t="shared" si="24"/>
        <v>fairy</v>
      </c>
      <c r="R186" s="1" t="s">
        <v>85</v>
      </c>
      <c r="S186" t="s">
        <v>33</v>
      </c>
      <c r="T186" s="1" t="s">
        <v>44</v>
      </c>
      <c r="U186" s="1" t="str">
        <f>B187</f>
        <v>Clefable</v>
      </c>
      <c r="V186">
        <f t="shared" si="26"/>
        <v>7</v>
      </c>
      <c r="W186" t="str">
        <f t="shared" si="34"/>
        <v>Clefairy</v>
      </c>
      <c r="X186"/>
      <c r="Y186" t="s">
        <v>1184</v>
      </c>
      <c r="AB186">
        <v>0</v>
      </c>
      <c r="AC186">
        <v>0</v>
      </c>
      <c r="AE186">
        <v>2</v>
      </c>
    </row>
    <row r="187" spans="1:31" x14ac:dyDescent="0.25">
      <c r="A187">
        <v>36</v>
      </c>
      <c r="B187" t="s">
        <v>56</v>
      </c>
      <c r="C187" t="s">
        <v>55</v>
      </c>
      <c r="D187"/>
      <c r="E187">
        <v>95</v>
      </c>
      <c r="F187">
        <v>70</v>
      </c>
      <c r="G187">
        <v>73</v>
      </c>
      <c r="H187">
        <v>95</v>
      </c>
      <c r="I187">
        <v>90</v>
      </c>
      <c r="J187">
        <v>60</v>
      </c>
      <c r="K187" t="s">
        <v>533</v>
      </c>
      <c r="L187" s="2" t="s">
        <v>753</v>
      </c>
      <c r="M187" t="s">
        <v>747</v>
      </c>
      <c r="N187" s="28">
        <f t="shared" si="36"/>
        <v>8</v>
      </c>
      <c r="O187" s="28">
        <f t="shared" si="37"/>
        <v>9</v>
      </c>
      <c r="P187" s="1">
        <f t="shared" si="25"/>
        <v>17</v>
      </c>
      <c r="Q187" s="1" t="str">
        <f t="shared" si="24"/>
        <v>fairy</v>
      </c>
      <c r="R187" s="1" t="s">
        <v>85</v>
      </c>
      <c r="S187" t="s">
        <v>33</v>
      </c>
      <c r="T187" s="1" t="s">
        <v>44</v>
      </c>
      <c r="V187" t="str">
        <f t="shared" si="26"/>
        <v/>
      </c>
      <c r="W187" t="str">
        <f t="shared" si="34"/>
        <v>Clefable</v>
      </c>
      <c r="X187"/>
      <c r="Y187" t="s">
        <v>1174</v>
      </c>
      <c r="AB187">
        <v>0</v>
      </c>
      <c r="AC187">
        <v>0</v>
      </c>
      <c r="AE187">
        <v>3</v>
      </c>
    </row>
    <row r="188" spans="1:31" x14ac:dyDescent="0.25">
      <c r="A188">
        <v>194</v>
      </c>
      <c r="B188" t="s">
        <v>220</v>
      </c>
      <c r="C188" t="s">
        <v>22</v>
      </c>
      <c r="D188" t="s">
        <v>47</v>
      </c>
      <c r="E188">
        <v>55</v>
      </c>
      <c r="F188">
        <v>45</v>
      </c>
      <c r="G188">
        <v>45</v>
      </c>
      <c r="H188">
        <v>25</v>
      </c>
      <c r="I188">
        <v>25</v>
      </c>
      <c r="J188">
        <v>15</v>
      </c>
      <c r="K188" t="s">
        <v>622</v>
      </c>
      <c r="L188" s="2" t="s">
        <v>750</v>
      </c>
      <c r="M188" t="s">
        <v>746</v>
      </c>
      <c r="N188" s="28">
        <f t="shared" si="36"/>
        <v>3</v>
      </c>
      <c r="O188" s="28">
        <f t="shared" si="37"/>
        <v>4</v>
      </c>
      <c r="P188" s="1">
        <f t="shared" si="25"/>
        <v>7</v>
      </c>
      <c r="Q188" s="1" t="str">
        <f t="shared" si="24"/>
        <v>water</v>
      </c>
      <c r="R188" s="1" t="str">
        <f>IF(D188 = 0, "", D188)</f>
        <v>ground</v>
      </c>
      <c r="S188" t="s">
        <v>48</v>
      </c>
      <c r="T188" s="1" t="s">
        <v>13</v>
      </c>
      <c r="U188" s="1" t="str">
        <f>B189</f>
        <v>Quagsire</v>
      </c>
      <c r="V188">
        <f t="shared" si="26"/>
        <v>5</v>
      </c>
      <c r="W188" t="str">
        <f t="shared" si="34"/>
        <v>Wooper</v>
      </c>
      <c r="X188"/>
      <c r="Y188" t="s">
        <v>1127</v>
      </c>
      <c r="AB188">
        <v>0</v>
      </c>
      <c r="AC188">
        <v>0</v>
      </c>
      <c r="AE188">
        <v>1</v>
      </c>
    </row>
    <row r="189" spans="1:31" x14ac:dyDescent="0.25">
      <c r="A189">
        <v>195</v>
      </c>
      <c r="B189" t="s">
        <v>221</v>
      </c>
      <c r="C189" t="s">
        <v>22</v>
      </c>
      <c r="D189" t="s">
        <v>47</v>
      </c>
      <c r="E189">
        <v>95</v>
      </c>
      <c r="F189">
        <v>85</v>
      </c>
      <c r="G189">
        <v>85</v>
      </c>
      <c r="H189">
        <v>65</v>
      </c>
      <c r="I189">
        <v>65</v>
      </c>
      <c r="J189">
        <v>35</v>
      </c>
      <c r="K189" t="s">
        <v>622</v>
      </c>
      <c r="L189" s="2" t="s">
        <v>750</v>
      </c>
      <c r="M189" t="s">
        <v>746</v>
      </c>
      <c r="N189" s="28">
        <f t="shared" si="36"/>
        <v>6</v>
      </c>
      <c r="O189" s="28">
        <f t="shared" si="37"/>
        <v>8</v>
      </c>
      <c r="P189" s="1">
        <f t="shared" si="25"/>
        <v>14</v>
      </c>
      <c r="Q189" s="1" t="str">
        <f t="shared" si="24"/>
        <v>water</v>
      </c>
      <c r="R189" s="1" t="str">
        <f>IF(D189 = 0, "", D189)</f>
        <v>ground</v>
      </c>
      <c r="S189" t="s">
        <v>48</v>
      </c>
      <c r="T189" s="1" t="s">
        <v>13</v>
      </c>
      <c r="V189" t="str">
        <f t="shared" si="26"/>
        <v/>
      </c>
      <c r="W189" t="str">
        <f t="shared" si="34"/>
        <v>Quagsire</v>
      </c>
      <c r="X189"/>
      <c r="Y189" t="s">
        <v>1112</v>
      </c>
      <c r="AB189">
        <v>0</v>
      </c>
      <c r="AC189">
        <v>0</v>
      </c>
      <c r="AE189">
        <v>2</v>
      </c>
    </row>
    <row r="190" spans="1:31" x14ac:dyDescent="0.25">
      <c r="A190">
        <v>63</v>
      </c>
      <c r="B190" t="s">
        <v>84</v>
      </c>
      <c r="C190" t="s">
        <v>85</v>
      </c>
      <c r="D190"/>
      <c r="E190">
        <v>25</v>
      </c>
      <c r="F190">
        <v>20</v>
      </c>
      <c r="G190">
        <v>15</v>
      </c>
      <c r="H190">
        <v>105</v>
      </c>
      <c r="I190">
        <v>55</v>
      </c>
      <c r="J190">
        <v>90</v>
      </c>
      <c r="K190" t="s">
        <v>550</v>
      </c>
      <c r="L190" s="2" t="s">
        <v>748</v>
      </c>
      <c r="M190" t="s">
        <v>747</v>
      </c>
      <c r="N190" s="28">
        <f t="shared" si="36"/>
        <v>9</v>
      </c>
      <c r="O190" s="28">
        <f t="shared" si="37"/>
        <v>3</v>
      </c>
      <c r="P190" s="1">
        <f t="shared" si="25"/>
        <v>12</v>
      </c>
      <c r="Q190" s="1" t="str">
        <f t="shared" si="24"/>
        <v>psychic</v>
      </c>
      <c r="R190" s="1" t="s">
        <v>33</v>
      </c>
      <c r="S190" t="s">
        <v>117</v>
      </c>
      <c r="T190" s="1" t="s">
        <v>55</v>
      </c>
      <c r="U190" s="1" t="str">
        <f>B191</f>
        <v>Kadabra</v>
      </c>
      <c r="V190">
        <f t="shared" si="26"/>
        <v>5</v>
      </c>
      <c r="W190" t="str">
        <f t="shared" si="34"/>
        <v>Abra</v>
      </c>
      <c r="X190"/>
      <c r="Y190" t="s">
        <v>1182</v>
      </c>
      <c r="AB190">
        <v>0</v>
      </c>
      <c r="AC190">
        <v>0</v>
      </c>
      <c r="AE190">
        <v>1</v>
      </c>
    </row>
    <row r="191" spans="1:31" x14ac:dyDescent="0.25">
      <c r="A191">
        <v>64</v>
      </c>
      <c r="B191" t="s">
        <v>86</v>
      </c>
      <c r="C191" t="s">
        <v>85</v>
      </c>
      <c r="D191"/>
      <c r="E191">
        <v>40</v>
      </c>
      <c r="F191">
        <v>35</v>
      </c>
      <c r="G191">
        <v>30</v>
      </c>
      <c r="H191">
        <v>120</v>
      </c>
      <c r="I191">
        <v>70</v>
      </c>
      <c r="J191">
        <v>105</v>
      </c>
      <c r="K191" t="s">
        <v>550</v>
      </c>
      <c r="L191" s="2" t="s">
        <v>748</v>
      </c>
      <c r="M191" t="s">
        <v>747</v>
      </c>
      <c r="N191" s="28">
        <f t="shared" si="36"/>
        <v>11</v>
      </c>
      <c r="O191" s="28">
        <f t="shared" si="37"/>
        <v>5</v>
      </c>
      <c r="P191" s="1">
        <f t="shared" si="25"/>
        <v>16</v>
      </c>
      <c r="Q191" s="1" t="str">
        <f t="shared" si="24"/>
        <v>psychic</v>
      </c>
      <c r="R191" s="1" t="s">
        <v>33</v>
      </c>
      <c r="S191" t="s">
        <v>117</v>
      </c>
      <c r="T191" s="1" t="s">
        <v>55</v>
      </c>
      <c r="U191" s="1" t="str">
        <f>B192</f>
        <v>Alakazam</v>
      </c>
      <c r="V191">
        <f t="shared" si="26"/>
        <v>4</v>
      </c>
      <c r="W191" t="str">
        <f t="shared" si="34"/>
        <v>Kadabra</v>
      </c>
      <c r="X191"/>
      <c r="Y191" t="s">
        <v>1137</v>
      </c>
      <c r="AB191">
        <v>0</v>
      </c>
      <c r="AC191">
        <v>0</v>
      </c>
      <c r="AE191">
        <v>2</v>
      </c>
    </row>
    <row r="192" spans="1:31" x14ac:dyDescent="0.25">
      <c r="A192">
        <v>65</v>
      </c>
      <c r="B192" t="s">
        <v>87</v>
      </c>
      <c r="C192" t="s">
        <v>85</v>
      </c>
      <c r="D192"/>
      <c r="E192">
        <v>55</v>
      </c>
      <c r="F192">
        <v>50</v>
      </c>
      <c r="G192">
        <v>45</v>
      </c>
      <c r="H192">
        <v>135</v>
      </c>
      <c r="I192">
        <v>95</v>
      </c>
      <c r="J192">
        <v>120</v>
      </c>
      <c r="K192" t="s">
        <v>550</v>
      </c>
      <c r="L192" s="2" t="s">
        <v>748</v>
      </c>
      <c r="M192" t="s">
        <v>747</v>
      </c>
      <c r="N192" s="28">
        <f t="shared" si="36"/>
        <v>12</v>
      </c>
      <c r="O192" s="28">
        <f t="shared" si="37"/>
        <v>6</v>
      </c>
      <c r="P192" s="1">
        <f t="shared" si="25"/>
        <v>18</v>
      </c>
      <c r="Q192" s="1" t="str">
        <f t="shared" si="24"/>
        <v>psychic</v>
      </c>
      <c r="R192" s="1" t="s">
        <v>33</v>
      </c>
      <c r="S192" t="s">
        <v>117</v>
      </c>
      <c r="T192" s="1" t="s">
        <v>55</v>
      </c>
      <c r="V192" t="str">
        <f t="shared" si="26"/>
        <v/>
      </c>
      <c r="W192" t="str">
        <f t="shared" si="34"/>
        <v>Alakazam</v>
      </c>
      <c r="X192"/>
      <c r="Y192" t="s">
        <v>1129</v>
      </c>
      <c r="AB192">
        <v>0</v>
      </c>
      <c r="AC192">
        <v>0</v>
      </c>
      <c r="AE192">
        <v>3</v>
      </c>
    </row>
    <row r="193" spans="1:31" x14ac:dyDescent="0.25">
      <c r="A193">
        <v>37</v>
      </c>
      <c r="B193" t="s">
        <v>57</v>
      </c>
      <c r="C193" t="s">
        <v>17</v>
      </c>
      <c r="D193"/>
      <c r="E193">
        <v>38</v>
      </c>
      <c r="F193">
        <v>41</v>
      </c>
      <c r="G193">
        <v>40</v>
      </c>
      <c r="H193">
        <v>50</v>
      </c>
      <c r="I193">
        <v>65</v>
      </c>
      <c r="J193">
        <v>65</v>
      </c>
      <c r="K193" t="s">
        <v>534</v>
      </c>
      <c r="L193" s="2" t="s">
        <v>748</v>
      </c>
      <c r="M193" t="s">
        <v>747</v>
      </c>
      <c r="N193" s="28">
        <f t="shared" si="36"/>
        <v>6</v>
      </c>
      <c r="O193" s="28">
        <f t="shared" si="37"/>
        <v>5</v>
      </c>
      <c r="P193" s="1">
        <f t="shared" si="25"/>
        <v>11</v>
      </c>
      <c r="Q193" s="1" t="str">
        <f t="shared" si="24"/>
        <v>fire</v>
      </c>
      <c r="R193" s="1" t="s">
        <v>33</v>
      </c>
      <c r="S193" t="s">
        <v>117</v>
      </c>
      <c r="T193" s="1" t="s">
        <v>37</v>
      </c>
      <c r="U193" s="1" t="str">
        <f>B194</f>
        <v>Ninetales</v>
      </c>
      <c r="V193">
        <f t="shared" si="26"/>
        <v>7</v>
      </c>
      <c r="W193" t="str">
        <f t="shared" si="34"/>
        <v>Vulpix</v>
      </c>
      <c r="X193"/>
      <c r="Y193" t="s">
        <v>1117</v>
      </c>
      <c r="AB193">
        <v>0</v>
      </c>
      <c r="AC193">
        <v>0</v>
      </c>
      <c r="AE193">
        <v>1</v>
      </c>
    </row>
    <row r="194" spans="1:31" x14ac:dyDescent="0.25">
      <c r="A194">
        <v>38</v>
      </c>
      <c r="B194" t="s">
        <v>58</v>
      </c>
      <c r="C194" t="s">
        <v>17</v>
      </c>
      <c r="D194"/>
      <c r="E194">
        <v>73</v>
      </c>
      <c r="F194">
        <v>67</v>
      </c>
      <c r="G194">
        <v>75</v>
      </c>
      <c r="H194">
        <v>81</v>
      </c>
      <c r="I194">
        <v>100</v>
      </c>
      <c r="J194">
        <v>109</v>
      </c>
      <c r="K194" t="s">
        <v>534</v>
      </c>
      <c r="L194" s="2" t="s">
        <v>748</v>
      </c>
      <c r="M194" t="s">
        <v>747</v>
      </c>
      <c r="N194" s="28">
        <f t="shared" si="36"/>
        <v>9</v>
      </c>
      <c r="O194" s="28">
        <f t="shared" si="37"/>
        <v>8</v>
      </c>
      <c r="P194" s="1">
        <f t="shared" si="25"/>
        <v>17</v>
      </c>
      <c r="Q194" s="1" t="str">
        <f t="shared" ref="Q194:Q202" si="38">C194</f>
        <v>fire</v>
      </c>
      <c r="R194" s="1" t="s">
        <v>33</v>
      </c>
      <c r="S194" t="s">
        <v>117</v>
      </c>
      <c r="T194" s="1" t="s">
        <v>37</v>
      </c>
      <c r="V194" t="str">
        <f t="shared" si="26"/>
        <v/>
      </c>
      <c r="W194" t="str">
        <f t="shared" si="34"/>
        <v>Ninetales</v>
      </c>
      <c r="X194"/>
      <c r="Y194" t="s">
        <v>1106</v>
      </c>
      <c r="AB194">
        <v>0</v>
      </c>
      <c r="AC194">
        <v>0</v>
      </c>
      <c r="AE194">
        <v>2</v>
      </c>
    </row>
    <row r="195" spans="1:31" x14ac:dyDescent="0.25">
      <c r="A195">
        <v>74</v>
      </c>
      <c r="B195" t="s">
        <v>96</v>
      </c>
      <c r="C195" t="s">
        <v>97</v>
      </c>
      <c r="D195" t="s">
        <v>47</v>
      </c>
      <c r="E195">
        <v>40</v>
      </c>
      <c r="F195">
        <v>80</v>
      </c>
      <c r="G195">
        <v>100</v>
      </c>
      <c r="H195">
        <v>30</v>
      </c>
      <c r="I195">
        <v>30</v>
      </c>
      <c r="J195">
        <v>20</v>
      </c>
      <c r="K195" t="s">
        <v>554</v>
      </c>
      <c r="L195" s="2" t="s">
        <v>753</v>
      </c>
      <c r="M195" t="s">
        <v>747</v>
      </c>
      <c r="N195" s="28">
        <f t="shared" si="36"/>
        <v>5</v>
      </c>
      <c r="O195" s="28">
        <f t="shared" si="37"/>
        <v>6</v>
      </c>
      <c r="P195" s="1">
        <f t="shared" ref="P195:P248" si="39">SUM(N195,O195)</f>
        <v>11</v>
      </c>
      <c r="Q195" s="1" t="str">
        <f t="shared" si="38"/>
        <v>rock</v>
      </c>
      <c r="R195" s="1" t="str">
        <f>IF(D195 = 0, "", D195)</f>
        <v>ground</v>
      </c>
      <c r="S195" t="s">
        <v>33</v>
      </c>
      <c r="T195" s="1" t="s">
        <v>17</v>
      </c>
      <c r="U195" s="1" t="str">
        <f>B196</f>
        <v>Graveler</v>
      </c>
      <c r="V195">
        <f t="shared" ref="V195:V228" si="40">IF(ISBLANK(U195), "", ROUND(( (P196-6)*(P196-7) - (P195-6)*(P195-7) )/15, 0) + 1)</f>
        <v>3</v>
      </c>
      <c r="W195" t="str">
        <f t="shared" si="34"/>
        <v>Geodude</v>
      </c>
      <c r="X195"/>
      <c r="Y195" t="s">
        <v>1172</v>
      </c>
      <c r="AB195">
        <v>0</v>
      </c>
      <c r="AC195">
        <v>0</v>
      </c>
      <c r="AE195">
        <v>1</v>
      </c>
    </row>
    <row r="196" spans="1:31" x14ac:dyDescent="0.25">
      <c r="A196">
        <v>75</v>
      </c>
      <c r="B196" t="s">
        <v>98</v>
      </c>
      <c r="C196" t="s">
        <v>97</v>
      </c>
      <c r="D196" t="s">
        <v>47</v>
      </c>
      <c r="E196">
        <v>55</v>
      </c>
      <c r="F196">
        <v>95</v>
      </c>
      <c r="G196">
        <v>115</v>
      </c>
      <c r="H196">
        <v>45</v>
      </c>
      <c r="I196">
        <v>45</v>
      </c>
      <c r="J196">
        <v>35</v>
      </c>
      <c r="K196" t="s">
        <v>554</v>
      </c>
      <c r="L196" s="2" t="s">
        <v>753</v>
      </c>
      <c r="M196" t="s">
        <v>747</v>
      </c>
      <c r="N196" s="28">
        <f t="shared" si="36"/>
        <v>7</v>
      </c>
      <c r="O196" s="28">
        <f t="shared" si="37"/>
        <v>7</v>
      </c>
      <c r="P196" s="1">
        <f t="shared" si="39"/>
        <v>14</v>
      </c>
      <c r="Q196" s="1" t="str">
        <f t="shared" si="38"/>
        <v>rock</v>
      </c>
      <c r="R196" s="1" t="str">
        <f>IF(D196 = 0, "", D196)</f>
        <v>ground</v>
      </c>
      <c r="S196" t="s">
        <v>33</v>
      </c>
      <c r="T196" s="1" t="s">
        <v>17</v>
      </c>
      <c r="U196" s="1" t="str">
        <f>B197</f>
        <v>Golem</v>
      </c>
      <c r="V196">
        <f t="shared" si="40"/>
        <v>5</v>
      </c>
      <c r="W196" t="str">
        <f t="shared" si="34"/>
        <v>Graveler</v>
      </c>
      <c r="X196"/>
      <c r="Y196" t="s">
        <v>1307</v>
      </c>
      <c r="AB196">
        <v>0</v>
      </c>
      <c r="AC196">
        <v>0</v>
      </c>
      <c r="AE196">
        <v>2</v>
      </c>
    </row>
    <row r="197" spans="1:31" x14ac:dyDescent="0.25">
      <c r="A197">
        <v>76</v>
      </c>
      <c r="B197" t="s">
        <v>99</v>
      </c>
      <c r="C197" t="s">
        <v>97</v>
      </c>
      <c r="D197" t="s">
        <v>47</v>
      </c>
      <c r="E197">
        <v>80</v>
      </c>
      <c r="F197">
        <v>120</v>
      </c>
      <c r="G197">
        <v>130</v>
      </c>
      <c r="H197">
        <v>55</v>
      </c>
      <c r="I197">
        <v>65</v>
      </c>
      <c r="J197">
        <v>45</v>
      </c>
      <c r="K197" t="s">
        <v>555</v>
      </c>
      <c r="L197" s="2" t="s">
        <v>753</v>
      </c>
      <c r="M197" t="s">
        <v>747</v>
      </c>
      <c r="N197" s="28">
        <f t="shared" si="36"/>
        <v>8</v>
      </c>
      <c r="O197" s="28">
        <f t="shared" si="37"/>
        <v>9</v>
      </c>
      <c r="P197" s="1">
        <f t="shared" si="39"/>
        <v>17</v>
      </c>
      <c r="Q197" s="1" t="str">
        <f t="shared" si="38"/>
        <v>rock</v>
      </c>
      <c r="R197" s="1" t="str">
        <f>IF(D197 = 0, "", D197)</f>
        <v>ground</v>
      </c>
      <c r="S197" t="s">
        <v>33</v>
      </c>
      <c r="T197" s="1" t="s">
        <v>17</v>
      </c>
      <c r="V197" t="str">
        <f t="shared" si="40"/>
        <v/>
      </c>
      <c r="W197" t="str">
        <f t="shared" si="34"/>
        <v>Golem</v>
      </c>
      <c r="X197"/>
      <c r="Y197" t="s">
        <v>1155</v>
      </c>
      <c r="AB197">
        <v>0</v>
      </c>
      <c r="AC197">
        <v>0</v>
      </c>
      <c r="AE197">
        <v>3</v>
      </c>
    </row>
    <row r="198" spans="1:31" x14ac:dyDescent="0.25">
      <c r="A198">
        <v>265</v>
      </c>
      <c r="B198" t="s">
        <v>290</v>
      </c>
      <c r="C198" t="s">
        <v>26</v>
      </c>
      <c r="D198"/>
      <c r="E198">
        <v>45</v>
      </c>
      <c r="F198">
        <v>45</v>
      </c>
      <c r="G198">
        <v>35</v>
      </c>
      <c r="H198">
        <v>20</v>
      </c>
      <c r="I198">
        <v>30</v>
      </c>
      <c r="J198">
        <v>20</v>
      </c>
      <c r="K198" t="s">
        <v>520</v>
      </c>
      <c r="L198" t="s">
        <v>745</v>
      </c>
      <c r="M198" t="s">
        <v>746</v>
      </c>
      <c r="N198" s="28">
        <f t="shared" si="36"/>
        <v>3</v>
      </c>
      <c r="O198" s="28">
        <f t="shared" si="37"/>
        <v>4</v>
      </c>
      <c r="P198" s="1">
        <f t="shared" si="39"/>
        <v>7</v>
      </c>
      <c r="Q198" s="1" t="str">
        <f t="shared" si="38"/>
        <v>bug</v>
      </c>
      <c r="R198" s="1" t="s">
        <v>33</v>
      </c>
      <c r="S198" t="s">
        <v>13</v>
      </c>
      <c r="T198" s="1" t="s">
        <v>44</v>
      </c>
      <c r="U198" t="s">
        <v>1186</v>
      </c>
      <c r="V198">
        <f t="shared" si="40"/>
        <v>2</v>
      </c>
      <c r="W198" t="str">
        <f t="shared" si="34"/>
        <v>Wurmple</v>
      </c>
      <c r="X198"/>
      <c r="Y198" t="s">
        <v>1151</v>
      </c>
      <c r="AB198">
        <v>0</v>
      </c>
      <c r="AC198">
        <v>0</v>
      </c>
      <c r="AE198">
        <v>1</v>
      </c>
    </row>
    <row r="199" spans="1:31" x14ac:dyDescent="0.25">
      <c r="A199">
        <v>266</v>
      </c>
      <c r="B199" t="s">
        <v>291</v>
      </c>
      <c r="C199" t="s">
        <v>26</v>
      </c>
      <c r="D199"/>
      <c r="E199">
        <v>50</v>
      </c>
      <c r="F199">
        <v>35</v>
      </c>
      <c r="G199">
        <v>55</v>
      </c>
      <c r="H199">
        <v>25</v>
      </c>
      <c r="I199">
        <v>25</v>
      </c>
      <c r="J199">
        <v>15</v>
      </c>
      <c r="K199" t="s">
        <v>521</v>
      </c>
      <c r="L199" t="s">
        <v>745</v>
      </c>
      <c r="M199" t="s">
        <v>746</v>
      </c>
      <c r="N199" s="29">
        <v>2</v>
      </c>
      <c r="O199" s="29">
        <v>8</v>
      </c>
      <c r="P199" s="1">
        <f t="shared" si="39"/>
        <v>10</v>
      </c>
      <c r="Q199" s="1" t="str">
        <f t="shared" si="38"/>
        <v>bug</v>
      </c>
      <c r="R199" s="1" t="s">
        <v>33</v>
      </c>
      <c r="S199" t="s">
        <v>13</v>
      </c>
      <c r="T199" s="1" t="s">
        <v>44</v>
      </c>
      <c r="U199" s="1" t="str">
        <f>B200</f>
        <v>Beautifly</v>
      </c>
      <c r="V199">
        <f t="shared" si="40"/>
        <v>3</v>
      </c>
      <c r="W199" t="str">
        <f t="shared" si="34"/>
        <v>Silcoon</v>
      </c>
      <c r="X199"/>
      <c r="Y199" t="s">
        <v>1187</v>
      </c>
      <c r="AB199">
        <v>0</v>
      </c>
      <c r="AC199">
        <v>0</v>
      </c>
      <c r="AE199">
        <v>2</v>
      </c>
    </row>
    <row r="200" spans="1:31" x14ac:dyDescent="0.25">
      <c r="A200">
        <v>267</v>
      </c>
      <c r="B200" t="s">
        <v>292</v>
      </c>
      <c r="C200" t="s">
        <v>26</v>
      </c>
      <c r="D200" t="s">
        <v>20</v>
      </c>
      <c r="E200">
        <v>60</v>
      </c>
      <c r="F200">
        <v>70</v>
      </c>
      <c r="G200">
        <v>50</v>
      </c>
      <c r="H200">
        <v>100</v>
      </c>
      <c r="I200">
        <v>50</v>
      </c>
      <c r="J200">
        <v>65</v>
      </c>
      <c r="K200" t="s">
        <v>522</v>
      </c>
      <c r="L200" t="s">
        <v>745</v>
      </c>
      <c r="M200" t="s">
        <v>746</v>
      </c>
      <c r="N200" s="28">
        <f>ROUND((0.4*J200 + 0.5*MAX(F200,H200) + 0.1*MIN(F200,H200)) / 10, 0)</f>
        <v>8</v>
      </c>
      <c r="O200" s="28">
        <f>ROUND((0.4*E200 + 0.3*G200 + 0.3*I200) / 10, 0)</f>
        <v>5</v>
      </c>
      <c r="P200" s="1">
        <f t="shared" si="39"/>
        <v>13</v>
      </c>
      <c r="Q200" s="1" t="str">
        <f t="shared" si="38"/>
        <v>bug</v>
      </c>
      <c r="R200" s="1" t="str">
        <f>IF(D200 = 0, "", D200)</f>
        <v>flying</v>
      </c>
      <c r="S200" t="s">
        <v>33</v>
      </c>
      <c r="T200" s="1" t="s">
        <v>12</v>
      </c>
      <c r="V200" t="str">
        <f t="shared" si="40"/>
        <v/>
      </c>
      <c r="W200" t="str">
        <f t="shared" si="34"/>
        <v>Beautifly</v>
      </c>
      <c r="X200"/>
      <c r="Y200" t="s">
        <v>1302</v>
      </c>
      <c r="AB200">
        <v>0</v>
      </c>
      <c r="AC200">
        <v>0</v>
      </c>
      <c r="AE200">
        <v>3</v>
      </c>
    </row>
    <row r="201" spans="1:31" x14ac:dyDescent="0.25">
      <c r="A201">
        <v>268</v>
      </c>
      <c r="B201" t="s">
        <v>293</v>
      </c>
      <c r="C201" t="s">
        <v>26</v>
      </c>
      <c r="D201"/>
      <c r="E201">
        <v>50</v>
      </c>
      <c r="F201">
        <v>35</v>
      </c>
      <c r="G201">
        <v>55</v>
      </c>
      <c r="H201">
        <v>25</v>
      </c>
      <c r="I201">
        <v>25</v>
      </c>
      <c r="J201">
        <v>15</v>
      </c>
      <c r="K201" t="s">
        <v>521</v>
      </c>
      <c r="L201" t="s">
        <v>745</v>
      </c>
      <c r="M201" t="s">
        <v>746</v>
      </c>
      <c r="N201" s="29">
        <v>2</v>
      </c>
      <c r="O201" s="29">
        <v>8</v>
      </c>
      <c r="P201" s="1">
        <f t="shared" si="39"/>
        <v>10</v>
      </c>
      <c r="Q201" s="1" t="str">
        <f t="shared" si="38"/>
        <v>bug</v>
      </c>
      <c r="R201" s="1" t="s">
        <v>33</v>
      </c>
      <c r="S201" t="s">
        <v>13</v>
      </c>
      <c r="T201" s="1" t="s">
        <v>44</v>
      </c>
      <c r="U201" s="1" t="str">
        <f>B202</f>
        <v>Dustox</v>
      </c>
      <c r="V201">
        <f t="shared" si="40"/>
        <v>3</v>
      </c>
      <c r="W201" t="str">
        <f t="shared" si="34"/>
        <v>Cascoon</v>
      </c>
      <c r="X201"/>
      <c r="Y201" t="s">
        <v>1187</v>
      </c>
      <c r="AB201">
        <v>0</v>
      </c>
      <c r="AC201">
        <v>0</v>
      </c>
      <c r="AE201">
        <v>2</v>
      </c>
    </row>
    <row r="202" spans="1:31" x14ac:dyDescent="0.25">
      <c r="A202">
        <v>269</v>
      </c>
      <c r="B202" t="s">
        <v>294</v>
      </c>
      <c r="C202" t="s">
        <v>26</v>
      </c>
      <c r="D202" t="s">
        <v>13</v>
      </c>
      <c r="E202">
        <v>60</v>
      </c>
      <c r="F202">
        <v>50</v>
      </c>
      <c r="G202">
        <v>70</v>
      </c>
      <c r="H202">
        <v>50</v>
      </c>
      <c r="I202">
        <v>90</v>
      </c>
      <c r="J202">
        <v>65</v>
      </c>
      <c r="K202" t="s">
        <v>541</v>
      </c>
      <c r="L202" t="s">
        <v>745</v>
      </c>
      <c r="M202" t="s">
        <v>746</v>
      </c>
      <c r="N202" s="28">
        <f t="shared" ref="N202:N228" si="41">ROUND((0.4*J202 + 0.5*MAX(F202,H202) + 0.1*MIN(F202,H202)) / 10, 0)</f>
        <v>6</v>
      </c>
      <c r="O202" s="28">
        <f t="shared" ref="O202:O215" si="42">ROUND((0.4*E202 + 0.3*G202 + 0.3*I202) / 10, 0)</f>
        <v>7</v>
      </c>
      <c r="P202" s="1">
        <f t="shared" si="39"/>
        <v>13</v>
      </c>
      <c r="Q202" s="1" t="str">
        <f t="shared" si="38"/>
        <v>bug</v>
      </c>
      <c r="R202" s="1" t="str">
        <f>IF(D202 = 0, "", D202)</f>
        <v>poison</v>
      </c>
      <c r="S202" t="s">
        <v>33</v>
      </c>
      <c r="T202" s="1" t="s">
        <v>85</v>
      </c>
      <c r="V202" t="str">
        <f t="shared" si="40"/>
        <v/>
      </c>
      <c r="W202" t="str">
        <f t="shared" ref="W202:W232" si="43">B202</f>
        <v>Dustox</v>
      </c>
      <c r="X202"/>
      <c r="Y202" t="s">
        <v>1294</v>
      </c>
      <c r="AB202">
        <v>0</v>
      </c>
      <c r="AC202">
        <v>0</v>
      </c>
      <c r="AE202">
        <v>3</v>
      </c>
    </row>
    <row r="203" spans="1:31" x14ac:dyDescent="0.25">
      <c r="A203">
        <v>333</v>
      </c>
      <c r="B203" t="s">
        <v>356</v>
      </c>
      <c r="C203" t="s">
        <v>33</v>
      </c>
      <c r="D203" t="s">
        <v>20</v>
      </c>
      <c r="E203">
        <v>45</v>
      </c>
      <c r="F203">
        <v>40</v>
      </c>
      <c r="G203">
        <v>60</v>
      </c>
      <c r="H203">
        <v>40</v>
      </c>
      <c r="I203">
        <v>75</v>
      </c>
      <c r="J203">
        <v>50</v>
      </c>
      <c r="K203" t="s">
        <v>709</v>
      </c>
      <c r="L203" t="s">
        <v>748</v>
      </c>
      <c r="M203" t="s">
        <v>747</v>
      </c>
      <c r="N203" s="28">
        <f t="shared" si="41"/>
        <v>4</v>
      </c>
      <c r="O203" s="28">
        <f t="shared" si="42"/>
        <v>6</v>
      </c>
      <c r="P203" s="1">
        <f t="shared" si="39"/>
        <v>10</v>
      </c>
      <c r="Q203" t="s">
        <v>173</v>
      </c>
      <c r="R203" s="1" t="str">
        <f>IF(D203 = 0, "", D203)</f>
        <v>flying</v>
      </c>
      <c r="S203" t="s">
        <v>55</v>
      </c>
      <c r="T203" s="1" t="s">
        <v>33</v>
      </c>
      <c r="U203" s="1" t="str">
        <f>B204</f>
        <v>Altaria</v>
      </c>
      <c r="V203">
        <f t="shared" si="40"/>
        <v>6</v>
      </c>
      <c r="W203" t="str">
        <f t="shared" si="43"/>
        <v>Swablu</v>
      </c>
      <c r="X203"/>
      <c r="Y203" t="s">
        <v>1188</v>
      </c>
      <c r="AB203">
        <v>0</v>
      </c>
      <c r="AC203">
        <v>0</v>
      </c>
      <c r="AE203">
        <v>1</v>
      </c>
    </row>
    <row r="204" spans="1:31" x14ac:dyDescent="0.25">
      <c r="A204">
        <v>334</v>
      </c>
      <c r="B204" t="s">
        <v>357</v>
      </c>
      <c r="C204" t="s">
        <v>173</v>
      </c>
      <c r="D204" t="s">
        <v>20</v>
      </c>
      <c r="E204">
        <v>75</v>
      </c>
      <c r="F204">
        <v>70</v>
      </c>
      <c r="G204">
        <v>90</v>
      </c>
      <c r="H204">
        <v>70</v>
      </c>
      <c r="I204">
        <v>105</v>
      </c>
      <c r="J204">
        <v>80</v>
      </c>
      <c r="K204" t="s">
        <v>710</v>
      </c>
      <c r="L204" t="s">
        <v>748</v>
      </c>
      <c r="M204" t="s">
        <v>747</v>
      </c>
      <c r="N204" s="28">
        <f t="shared" si="41"/>
        <v>7</v>
      </c>
      <c r="O204" s="28">
        <f t="shared" si="42"/>
        <v>9</v>
      </c>
      <c r="P204" s="1">
        <f t="shared" si="39"/>
        <v>16</v>
      </c>
      <c r="Q204" t="s">
        <v>173</v>
      </c>
      <c r="R204" s="1" t="str">
        <f>IF(D204 = 0, "", D204)</f>
        <v>flying</v>
      </c>
      <c r="S204" t="s">
        <v>55</v>
      </c>
      <c r="T204" s="1" t="s">
        <v>33</v>
      </c>
      <c r="V204" t="str">
        <f t="shared" si="40"/>
        <v/>
      </c>
      <c r="W204" t="str">
        <f t="shared" si="43"/>
        <v>Altaria</v>
      </c>
      <c r="X204"/>
      <c r="Y204" t="s">
        <v>1138</v>
      </c>
      <c r="AB204">
        <v>0</v>
      </c>
      <c r="AC204">
        <v>0</v>
      </c>
      <c r="AE204">
        <v>2</v>
      </c>
    </row>
    <row r="205" spans="1:31" x14ac:dyDescent="0.25">
      <c r="A205">
        <v>58</v>
      </c>
      <c r="B205" t="s">
        <v>79</v>
      </c>
      <c r="C205" t="s">
        <v>17</v>
      </c>
      <c r="D205"/>
      <c r="E205">
        <v>55</v>
      </c>
      <c r="F205">
        <v>70</v>
      </c>
      <c r="G205">
        <v>45</v>
      </c>
      <c r="H205">
        <v>70</v>
      </c>
      <c r="I205">
        <v>50</v>
      </c>
      <c r="J205">
        <v>60</v>
      </c>
      <c r="K205" t="s">
        <v>547</v>
      </c>
      <c r="L205" t="s">
        <v>748</v>
      </c>
      <c r="M205" t="s">
        <v>746</v>
      </c>
      <c r="N205" s="28">
        <f t="shared" si="41"/>
        <v>7</v>
      </c>
      <c r="O205" s="28">
        <f t="shared" si="42"/>
        <v>5</v>
      </c>
      <c r="P205" s="1">
        <f t="shared" si="39"/>
        <v>12</v>
      </c>
      <c r="Q205" s="1" t="str">
        <f t="shared" ref="Q205:Q228" si="44">C205</f>
        <v>fire</v>
      </c>
      <c r="R205" t="s">
        <v>37</v>
      </c>
      <c r="S205" t="s">
        <v>33</v>
      </c>
      <c r="T205" s="1" t="s">
        <v>47</v>
      </c>
      <c r="U205" s="1" t="str">
        <f>B206</f>
        <v>Arcanine</v>
      </c>
      <c r="V205">
        <f t="shared" si="40"/>
        <v>8</v>
      </c>
      <c r="W205" t="str">
        <f t="shared" si="43"/>
        <v>Growlithe</v>
      </c>
      <c r="X205"/>
      <c r="Y205" t="s">
        <v>1166</v>
      </c>
      <c r="AB205">
        <v>0</v>
      </c>
      <c r="AC205">
        <v>0</v>
      </c>
      <c r="AE205">
        <v>1</v>
      </c>
    </row>
    <row r="206" spans="1:31" x14ac:dyDescent="0.25">
      <c r="A206">
        <v>59</v>
      </c>
      <c r="B206" t="s">
        <v>80</v>
      </c>
      <c r="C206" t="s">
        <v>17</v>
      </c>
      <c r="D206"/>
      <c r="E206">
        <v>90</v>
      </c>
      <c r="F206">
        <v>110</v>
      </c>
      <c r="G206">
        <v>80</v>
      </c>
      <c r="H206">
        <v>100</v>
      </c>
      <c r="I206">
        <v>80</v>
      </c>
      <c r="J206">
        <v>95</v>
      </c>
      <c r="K206" t="s">
        <v>548</v>
      </c>
      <c r="L206" t="s">
        <v>748</v>
      </c>
      <c r="M206" t="s">
        <v>746</v>
      </c>
      <c r="N206" s="28">
        <f t="shared" si="41"/>
        <v>10</v>
      </c>
      <c r="O206" s="28">
        <f t="shared" si="42"/>
        <v>8</v>
      </c>
      <c r="P206" s="1">
        <f t="shared" si="39"/>
        <v>18</v>
      </c>
      <c r="Q206" s="1" t="str">
        <f t="shared" si="44"/>
        <v>fire</v>
      </c>
      <c r="R206" t="s">
        <v>37</v>
      </c>
      <c r="S206" t="s">
        <v>33</v>
      </c>
      <c r="T206" s="1" t="s">
        <v>47</v>
      </c>
      <c r="V206" t="str">
        <f t="shared" si="40"/>
        <v/>
      </c>
      <c r="W206" t="str">
        <f t="shared" si="43"/>
        <v>Arcanine</v>
      </c>
      <c r="X206"/>
      <c r="Y206" t="s">
        <v>1106</v>
      </c>
      <c r="AB206">
        <v>0</v>
      </c>
      <c r="AC206">
        <v>0</v>
      </c>
      <c r="AE206">
        <v>2</v>
      </c>
    </row>
    <row r="207" spans="1:31" x14ac:dyDescent="0.25">
      <c r="A207">
        <v>216</v>
      </c>
      <c r="B207" t="s">
        <v>241</v>
      </c>
      <c r="C207" t="s">
        <v>33</v>
      </c>
      <c r="D207"/>
      <c r="E207">
        <v>60</v>
      </c>
      <c r="F207">
        <v>80</v>
      </c>
      <c r="G207">
        <v>50</v>
      </c>
      <c r="H207">
        <v>50</v>
      </c>
      <c r="I207">
        <v>50</v>
      </c>
      <c r="J207">
        <v>40</v>
      </c>
      <c r="K207" t="s">
        <v>632</v>
      </c>
      <c r="L207" t="s">
        <v>745</v>
      </c>
      <c r="M207" t="s">
        <v>747</v>
      </c>
      <c r="N207" s="28">
        <f t="shared" si="41"/>
        <v>6</v>
      </c>
      <c r="O207" s="28">
        <f t="shared" si="42"/>
        <v>5</v>
      </c>
      <c r="P207" s="1">
        <f t="shared" si="39"/>
        <v>11</v>
      </c>
      <c r="Q207" s="1" t="str">
        <f t="shared" si="44"/>
        <v>normal</v>
      </c>
      <c r="R207" s="1" t="s">
        <v>55</v>
      </c>
      <c r="S207" t="s">
        <v>77</v>
      </c>
      <c r="T207" s="1" t="s">
        <v>37</v>
      </c>
      <c r="U207" s="1" t="str">
        <f>B208</f>
        <v>Ursaring</v>
      </c>
      <c r="V207">
        <f t="shared" si="40"/>
        <v>7</v>
      </c>
      <c r="W207" t="str">
        <f t="shared" si="43"/>
        <v>Teddiursa</v>
      </c>
      <c r="X207"/>
      <c r="Y207" t="s">
        <v>1145</v>
      </c>
      <c r="AB207">
        <v>0</v>
      </c>
      <c r="AC207">
        <v>0</v>
      </c>
      <c r="AE207">
        <v>1</v>
      </c>
    </row>
    <row r="208" spans="1:31" x14ac:dyDescent="0.25">
      <c r="A208">
        <v>217</v>
      </c>
      <c r="B208" t="s">
        <v>242</v>
      </c>
      <c r="C208" t="s">
        <v>33</v>
      </c>
      <c r="D208"/>
      <c r="E208">
        <v>90</v>
      </c>
      <c r="F208">
        <v>130</v>
      </c>
      <c r="G208">
        <v>75</v>
      </c>
      <c r="H208">
        <v>75</v>
      </c>
      <c r="I208">
        <v>75</v>
      </c>
      <c r="J208">
        <v>55</v>
      </c>
      <c r="K208" t="s">
        <v>633</v>
      </c>
      <c r="L208" t="s">
        <v>745</v>
      </c>
      <c r="M208" t="s">
        <v>747</v>
      </c>
      <c r="N208" s="28">
        <f t="shared" si="41"/>
        <v>9</v>
      </c>
      <c r="O208" s="28">
        <f t="shared" si="42"/>
        <v>8</v>
      </c>
      <c r="P208" s="1">
        <f t="shared" si="39"/>
        <v>17</v>
      </c>
      <c r="Q208" s="1" t="str">
        <f t="shared" si="44"/>
        <v>normal</v>
      </c>
      <c r="R208" s="1" t="s">
        <v>55</v>
      </c>
      <c r="S208" t="s">
        <v>77</v>
      </c>
      <c r="T208" s="1" t="s">
        <v>37</v>
      </c>
      <c r="V208" t="str">
        <f t="shared" si="40"/>
        <v/>
      </c>
      <c r="W208" t="str">
        <f t="shared" si="43"/>
        <v>Ursaring</v>
      </c>
      <c r="X208"/>
      <c r="Y208" t="s">
        <v>1234</v>
      </c>
      <c r="AB208">
        <v>0</v>
      </c>
      <c r="AC208">
        <v>0</v>
      </c>
      <c r="AE208">
        <v>2</v>
      </c>
    </row>
    <row r="209" spans="1:31" x14ac:dyDescent="0.25">
      <c r="A209">
        <v>234</v>
      </c>
      <c r="B209" t="s">
        <v>259</v>
      </c>
      <c r="C209" t="s">
        <v>33</v>
      </c>
      <c r="D209"/>
      <c r="E209">
        <v>73</v>
      </c>
      <c r="F209">
        <v>95</v>
      </c>
      <c r="G209">
        <v>62</v>
      </c>
      <c r="H209">
        <v>85</v>
      </c>
      <c r="I209">
        <v>65</v>
      </c>
      <c r="J209">
        <v>85</v>
      </c>
      <c r="K209" t="s">
        <v>641</v>
      </c>
      <c r="L209" t="s">
        <v>748</v>
      </c>
      <c r="M209" t="s">
        <v>746</v>
      </c>
      <c r="N209" s="28">
        <f t="shared" si="41"/>
        <v>9</v>
      </c>
      <c r="O209" s="28">
        <f t="shared" si="42"/>
        <v>7</v>
      </c>
      <c r="P209" s="1">
        <f t="shared" ref="P209:P214" si="45">SUM(N209,O209)</f>
        <v>16</v>
      </c>
      <c r="Q209" s="1" t="str">
        <f t="shared" si="44"/>
        <v>normal</v>
      </c>
      <c r="R209" s="1" t="s">
        <v>85</v>
      </c>
      <c r="S209" t="s">
        <v>12</v>
      </c>
      <c r="T209" t="s">
        <v>117</v>
      </c>
      <c r="V209" t="str">
        <f t="shared" si="40"/>
        <v/>
      </c>
      <c r="W209" t="str">
        <f t="shared" si="43"/>
        <v>Stantler</v>
      </c>
      <c r="X209"/>
      <c r="Y209" t="s">
        <v>1148</v>
      </c>
      <c r="AB209">
        <v>0</v>
      </c>
      <c r="AC209">
        <v>0</v>
      </c>
      <c r="AE209">
        <v>1</v>
      </c>
    </row>
    <row r="210" spans="1:31" x14ac:dyDescent="0.25">
      <c r="A210">
        <v>307</v>
      </c>
      <c r="B210" t="s">
        <v>330</v>
      </c>
      <c r="C210" t="s">
        <v>77</v>
      </c>
      <c r="D210" t="s">
        <v>85</v>
      </c>
      <c r="E210">
        <v>30</v>
      </c>
      <c r="F210">
        <v>40</v>
      </c>
      <c r="G210">
        <v>55</v>
      </c>
      <c r="H210">
        <v>40</v>
      </c>
      <c r="I210">
        <v>55</v>
      </c>
      <c r="J210">
        <v>60</v>
      </c>
      <c r="K210" t="s">
        <v>689</v>
      </c>
      <c r="L210" t="s">
        <v>753</v>
      </c>
      <c r="M210" t="s">
        <v>746</v>
      </c>
      <c r="N210" s="28">
        <f t="shared" si="41"/>
        <v>5</v>
      </c>
      <c r="O210" s="28">
        <f t="shared" si="42"/>
        <v>5</v>
      </c>
      <c r="P210" s="1">
        <f t="shared" si="45"/>
        <v>10</v>
      </c>
      <c r="Q210" s="1" t="str">
        <f t="shared" si="44"/>
        <v>fighting</v>
      </c>
      <c r="R210" s="1" t="str">
        <f>IF(D210 = 0, "", D210)</f>
        <v>psychic</v>
      </c>
      <c r="S210" t="s">
        <v>97</v>
      </c>
      <c r="T210" t="s">
        <v>33</v>
      </c>
      <c r="U210" s="1" t="str">
        <f>B211</f>
        <v>Medicham</v>
      </c>
      <c r="V210">
        <f t="shared" si="40"/>
        <v>4</v>
      </c>
      <c r="W210" t="str">
        <f t="shared" si="43"/>
        <v>Meditite</v>
      </c>
      <c r="X210"/>
      <c r="Y210" t="s">
        <v>1130</v>
      </c>
      <c r="AB210">
        <v>0</v>
      </c>
      <c r="AC210">
        <v>0</v>
      </c>
      <c r="AE210">
        <v>1</v>
      </c>
    </row>
    <row r="211" spans="1:31" x14ac:dyDescent="0.25">
      <c r="A211">
        <v>308</v>
      </c>
      <c r="B211" t="s">
        <v>331</v>
      </c>
      <c r="C211" t="s">
        <v>77</v>
      </c>
      <c r="D211" t="s">
        <v>85</v>
      </c>
      <c r="E211">
        <v>60</v>
      </c>
      <c r="F211">
        <v>60</v>
      </c>
      <c r="G211">
        <v>75</v>
      </c>
      <c r="H211">
        <v>60</v>
      </c>
      <c r="I211">
        <v>75</v>
      </c>
      <c r="J211">
        <v>80</v>
      </c>
      <c r="K211" t="s">
        <v>689</v>
      </c>
      <c r="L211" t="s">
        <v>753</v>
      </c>
      <c r="M211" t="s">
        <v>746</v>
      </c>
      <c r="N211" s="28">
        <f t="shared" si="41"/>
        <v>7</v>
      </c>
      <c r="O211" s="28">
        <f t="shared" si="42"/>
        <v>7</v>
      </c>
      <c r="P211" s="1">
        <f t="shared" si="45"/>
        <v>14</v>
      </c>
      <c r="Q211" s="1" t="str">
        <f t="shared" si="44"/>
        <v>fighting</v>
      </c>
      <c r="R211" s="1" t="str">
        <f>IF(D211 = 0, "", D211)</f>
        <v>psychic</v>
      </c>
      <c r="S211" t="s">
        <v>97</v>
      </c>
      <c r="T211" t="s">
        <v>33</v>
      </c>
      <c r="V211" t="str">
        <f t="shared" si="40"/>
        <v/>
      </c>
      <c r="W211" t="str">
        <f t="shared" si="43"/>
        <v>Medicham</v>
      </c>
      <c r="X211"/>
      <c r="Y211" t="s">
        <v>1292</v>
      </c>
      <c r="AB211">
        <v>0</v>
      </c>
      <c r="AC211">
        <v>0</v>
      </c>
      <c r="AE211">
        <v>2</v>
      </c>
    </row>
    <row r="212" spans="1:31" x14ac:dyDescent="0.25">
      <c r="A212">
        <v>371</v>
      </c>
      <c r="B212" t="s">
        <v>394</v>
      </c>
      <c r="C212" t="s">
        <v>173</v>
      </c>
      <c r="D212"/>
      <c r="E212">
        <v>45</v>
      </c>
      <c r="F212">
        <v>75</v>
      </c>
      <c r="G212">
        <v>60</v>
      </c>
      <c r="H212">
        <v>40</v>
      </c>
      <c r="I212">
        <v>30</v>
      </c>
      <c r="J212">
        <v>50</v>
      </c>
      <c r="K212" t="s">
        <v>733</v>
      </c>
      <c r="L212" s="2" t="s">
        <v>753</v>
      </c>
      <c r="M212" t="s">
        <v>746</v>
      </c>
      <c r="N212" s="28">
        <f t="shared" si="41"/>
        <v>6</v>
      </c>
      <c r="O212" s="28">
        <f t="shared" si="42"/>
        <v>5</v>
      </c>
      <c r="P212" s="1">
        <f t="shared" si="45"/>
        <v>11</v>
      </c>
      <c r="Q212" s="1" t="str">
        <f t="shared" si="44"/>
        <v>dragon</v>
      </c>
      <c r="R212" s="1" t="s">
        <v>33</v>
      </c>
      <c r="S212" t="s">
        <v>37</v>
      </c>
      <c r="T212" t="s">
        <v>17</v>
      </c>
      <c r="U212" s="1" t="str">
        <f>B213</f>
        <v>Shelgon</v>
      </c>
      <c r="V212">
        <f t="shared" si="40"/>
        <v>3</v>
      </c>
      <c r="W212" t="str">
        <f t="shared" si="43"/>
        <v>Bagon</v>
      </c>
      <c r="X212"/>
      <c r="Y212" t="s">
        <v>1166</v>
      </c>
      <c r="AB212">
        <v>0</v>
      </c>
      <c r="AC212">
        <v>0</v>
      </c>
      <c r="AE212">
        <v>1</v>
      </c>
    </row>
    <row r="213" spans="1:31" x14ac:dyDescent="0.25">
      <c r="A213">
        <v>372</v>
      </c>
      <c r="B213" t="s">
        <v>395</v>
      </c>
      <c r="C213" t="s">
        <v>173</v>
      </c>
      <c r="D213"/>
      <c r="E213">
        <v>65</v>
      </c>
      <c r="F213">
        <v>95</v>
      </c>
      <c r="G213">
        <v>100</v>
      </c>
      <c r="H213">
        <v>60</v>
      </c>
      <c r="I213">
        <v>50</v>
      </c>
      <c r="J213">
        <v>50</v>
      </c>
      <c r="K213" t="s">
        <v>734</v>
      </c>
      <c r="L213" s="2" t="s">
        <v>753</v>
      </c>
      <c r="M213" t="s">
        <v>746</v>
      </c>
      <c r="N213" s="28">
        <f t="shared" si="41"/>
        <v>7</v>
      </c>
      <c r="O213" s="28">
        <f t="shared" si="42"/>
        <v>7</v>
      </c>
      <c r="P213" s="1">
        <f t="shared" si="45"/>
        <v>14</v>
      </c>
      <c r="Q213" s="1" t="str">
        <f t="shared" si="44"/>
        <v>dragon</v>
      </c>
      <c r="R213" s="1" t="s">
        <v>33</v>
      </c>
      <c r="S213" t="s">
        <v>37</v>
      </c>
      <c r="T213" t="s">
        <v>17</v>
      </c>
      <c r="U213" s="1" t="str">
        <f>B214</f>
        <v>Salamence</v>
      </c>
      <c r="V213">
        <f t="shared" si="40"/>
        <v>11</v>
      </c>
      <c r="W213" t="str">
        <f t="shared" si="43"/>
        <v>Shelgon</v>
      </c>
      <c r="X213"/>
      <c r="Y213" t="s">
        <v>1108</v>
      </c>
      <c r="AB213">
        <v>0</v>
      </c>
      <c r="AC213">
        <v>0</v>
      </c>
      <c r="AE213">
        <v>2</v>
      </c>
    </row>
    <row r="214" spans="1:31" x14ac:dyDescent="0.25">
      <c r="A214">
        <v>373</v>
      </c>
      <c r="B214" t="s">
        <v>396</v>
      </c>
      <c r="C214" t="s">
        <v>173</v>
      </c>
      <c r="D214" t="s">
        <v>20</v>
      </c>
      <c r="E214">
        <v>95</v>
      </c>
      <c r="F214">
        <v>135</v>
      </c>
      <c r="G214">
        <v>80</v>
      </c>
      <c r="H214">
        <v>110</v>
      </c>
      <c r="I214">
        <v>80</v>
      </c>
      <c r="J214">
        <v>100</v>
      </c>
      <c r="K214" t="s">
        <v>580</v>
      </c>
      <c r="L214" s="2" t="s">
        <v>753</v>
      </c>
      <c r="M214" t="s">
        <v>746</v>
      </c>
      <c r="N214" s="28">
        <f t="shared" si="41"/>
        <v>12</v>
      </c>
      <c r="O214" s="28">
        <f t="shared" si="42"/>
        <v>9</v>
      </c>
      <c r="P214" s="1">
        <f t="shared" si="45"/>
        <v>21</v>
      </c>
      <c r="Q214" s="1" t="str">
        <f t="shared" si="44"/>
        <v>dragon</v>
      </c>
      <c r="R214" s="1" t="str">
        <f>IF(D214 = 0, "", D214)</f>
        <v>flying</v>
      </c>
      <c r="S214" t="s">
        <v>37</v>
      </c>
      <c r="T214" t="s">
        <v>17</v>
      </c>
      <c r="V214" t="str">
        <f t="shared" si="40"/>
        <v/>
      </c>
      <c r="W214" t="str">
        <f t="shared" si="43"/>
        <v>Salamence</v>
      </c>
      <c r="X214"/>
      <c r="Y214" t="s">
        <v>1138</v>
      </c>
      <c r="AB214">
        <v>0</v>
      </c>
      <c r="AC214">
        <v>0</v>
      </c>
      <c r="AE214">
        <v>3</v>
      </c>
    </row>
    <row r="215" spans="1:31" x14ac:dyDescent="0.25">
      <c r="A215">
        <v>236</v>
      </c>
      <c r="B215" t="s">
        <v>261</v>
      </c>
      <c r="C215" t="s">
        <v>77</v>
      </c>
      <c r="D215"/>
      <c r="E215">
        <v>35</v>
      </c>
      <c r="F215">
        <v>35</v>
      </c>
      <c r="G215">
        <v>35</v>
      </c>
      <c r="H215">
        <v>35</v>
      </c>
      <c r="I215">
        <v>35</v>
      </c>
      <c r="J215">
        <v>35</v>
      </c>
      <c r="K215" t="s">
        <v>643</v>
      </c>
      <c r="L215" s="2" t="s">
        <v>753</v>
      </c>
      <c r="M215" t="s">
        <v>749</v>
      </c>
      <c r="N215" s="28">
        <f t="shared" si="41"/>
        <v>4</v>
      </c>
      <c r="O215" s="28">
        <f t="shared" si="42"/>
        <v>4</v>
      </c>
      <c r="P215" s="1">
        <f t="shared" ref="P215:P218" si="46">SUM(N215,O215)</f>
        <v>8</v>
      </c>
      <c r="Q215" s="1" t="str">
        <f t="shared" si="44"/>
        <v>fighting</v>
      </c>
      <c r="R215" s="1" t="s">
        <v>33</v>
      </c>
      <c r="S215" t="s">
        <v>47</v>
      </c>
      <c r="T215" t="s">
        <v>105</v>
      </c>
      <c r="U215" t="s">
        <v>1233</v>
      </c>
      <c r="V215">
        <f t="shared" si="40"/>
        <v>7</v>
      </c>
      <c r="W215" t="str">
        <f t="shared" si="43"/>
        <v>Tyrogue</v>
      </c>
      <c r="X215"/>
      <c r="Y215" t="s">
        <v>1147</v>
      </c>
      <c r="AB215">
        <v>0</v>
      </c>
      <c r="AC215">
        <v>0</v>
      </c>
      <c r="AE215">
        <v>1</v>
      </c>
    </row>
    <row r="216" spans="1:31" x14ac:dyDescent="0.25">
      <c r="A216">
        <v>106</v>
      </c>
      <c r="B216" t="s">
        <v>131</v>
      </c>
      <c r="C216" t="s">
        <v>77</v>
      </c>
      <c r="D216"/>
      <c r="E216">
        <v>50</v>
      </c>
      <c r="F216">
        <v>120</v>
      </c>
      <c r="G216">
        <v>53</v>
      </c>
      <c r="H216">
        <v>35</v>
      </c>
      <c r="I216">
        <v>110</v>
      </c>
      <c r="J216">
        <v>87</v>
      </c>
      <c r="K216" t="s">
        <v>576</v>
      </c>
      <c r="L216" s="2" t="s">
        <v>753</v>
      </c>
      <c r="M216" t="s">
        <v>749</v>
      </c>
      <c r="N216" s="28">
        <f t="shared" si="41"/>
        <v>10</v>
      </c>
      <c r="O216" s="29">
        <v>6</v>
      </c>
      <c r="P216" s="1">
        <f t="shared" si="46"/>
        <v>16</v>
      </c>
      <c r="Q216" s="1" t="str">
        <f t="shared" si="44"/>
        <v>fighting</v>
      </c>
      <c r="R216" s="1" t="s">
        <v>33</v>
      </c>
      <c r="S216" t="s">
        <v>47</v>
      </c>
      <c r="T216" t="s">
        <v>105</v>
      </c>
      <c r="V216" t="str">
        <f t="shared" si="40"/>
        <v/>
      </c>
      <c r="W216" t="str">
        <f t="shared" si="43"/>
        <v>Hitmonlee</v>
      </c>
      <c r="X216"/>
      <c r="Y216" t="s">
        <v>1230</v>
      </c>
      <c r="AB216">
        <v>0</v>
      </c>
      <c r="AC216">
        <v>0</v>
      </c>
      <c r="AE216">
        <v>2</v>
      </c>
    </row>
    <row r="217" spans="1:31" x14ac:dyDescent="0.25">
      <c r="A217">
        <v>107</v>
      </c>
      <c r="B217" t="s">
        <v>132</v>
      </c>
      <c r="C217" t="s">
        <v>77</v>
      </c>
      <c r="D217"/>
      <c r="E217">
        <v>50</v>
      </c>
      <c r="F217">
        <v>105</v>
      </c>
      <c r="G217">
        <v>79</v>
      </c>
      <c r="H217">
        <v>35</v>
      </c>
      <c r="I217">
        <v>110</v>
      </c>
      <c r="J217">
        <v>76</v>
      </c>
      <c r="K217" t="s">
        <v>577</v>
      </c>
      <c r="L217" s="2" t="s">
        <v>753</v>
      </c>
      <c r="M217" t="s">
        <v>749</v>
      </c>
      <c r="N217" s="28">
        <f t="shared" si="41"/>
        <v>9</v>
      </c>
      <c r="O217" s="29">
        <v>7</v>
      </c>
      <c r="P217" s="1">
        <f t="shared" si="46"/>
        <v>16</v>
      </c>
      <c r="Q217" s="1" t="str">
        <f t="shared" si="44"/>
        <v>fighting</v>
      </c>
      <c r="R217" s="1" t="s">
        <v>33</v>
      </c>
      <c r="S217" t="s">
        <v>47</v>
      </c>
      <c r="T217" t="s">
        <v>105</v>
      </c>
      <c r="V217" t="str">
        <f t="shared" si="40"/>
        <v/>
      </c>
      <c r="W217" t="str">
        <f t="shared" si="43"/>
        <v>Hitmonchan</v>
      </c>
      <c r="X217"/>
      <c r="Y217" t="s">
        <v>1124</v>
      </c>
      <c r="AB217">
        <v>0</v>
      </c>
      <c r="AC217">
        <v>0</v>
      </c>
      <c r="AE217">
        <v>2</v>
      </c>
    </row>
    <row r="218" spans="1:31" x14ac:dyDescent="0.25">
      <c r="A218">
        <v>237</v>
      </c>
      <c r="B218" t="s">
        <v>262</v>
      </c>
      <c r="C218" t="s">
        <v>77</v>
      </c>
      <c r="D218"/>
      <c r="E218">
        <v>50</v>
      </c>
      <c r="F218">
        <v>95</v>
      </c>
      <c r="G218">
        <v>95</v>
      </c>
      <c r="H218">
        <v>35</v>
      </c>
      <c r="I218">
        <v>110</v>
      </c>
      <c r="J218">
        <v>70</v>
      </c>
      <c r="K218" t="s">
        <v>644</v>
      </c>
      <c r="L218" s="2" t="s">
        <v>753</v>
      </c>
      <c r="M218" t="s">
        <v>749</v>
      </c>
      <c r="N218" s="28">
        <f t="shared" si="41"/>
        <v>8</v>
      </c>
      <c r="O218" s="28">
        <f t="shared" ref="O218:O228" si="47">ROUND((0.4*E218 + 0.3*G218 + 0.3*I218) / 10, 0)</f>
        <v>8</v>
      </c>
      <c r="P218" s="1">
        <f t="shared" si="46"/>
        <v>16</v>
      </c>
      <c r="Q218" s="1" t="str">
        <f t="shared" si="44"/>
        <v>fighting</v>
      </c>
      <c r="R218" s="1" t="s">
        <v>33</v>
      </c>
      <c r="S218" t="s">
        <v>47</v>
      </c>
      <c r="T218" t="s">
        <v>105</v>
      </c>
      <c r="V218" t="str">
        <f t="shared" si="40"/>
        <v/>
      </c>
      <c r="W218" t="str">
        <f t="shared" si="43"/>
        <v>Hitmontop</v>
      </c>
      <c r="X218"/>
      <c r="Y218" t="s">
        <v>1231</v>
      </c>
      <c r="AB218">
        <v>0</v>
      </c>
      <c r="AC218">
        <v>0</v>
      </c>
      <c r="AE218">
        <v>2</v>
      </c>
    </row>
    <row r="219" spans="1:31" x14ac:dyDescent="0.25">
      <c r="A219">
        <v>349</v>
      </c>
      <c r="B219" t="s">
        <v>372</v>
      </c>
      <c r="C219" t="s">
        <v>22</v>
      </c>
      <c r="D219"/>
      <c r="E219">
        <v>20</v>
      </c>
      <c r="F219">
        <v>15</v>
      </c>
      <c r="G219">
        <v>20</v>
      </c>
      <c r="H219">
        <v>10</v>
      </c>
      <c r="I219">
        <v>55</v>
      </c>
      <c r="J219">
        <v>80</v>
      </c>
      <c r="K219" t="s">
        <v>589</v>
      </c>
      <c r="L219" s="2" t="s">
        <v>750</v>
      </c>
      <c r="M219" t="s">
        <v>746</v>
      </c>
      <c r="N219" s="28">
        <f t="shared" si="41"/>
        <v>4</v>
      </c>
      <c r="O219" s="28">
        <f t="shared" si="47"/>
        <v>3</v>
      </c>
      <c r="P219" s="1">
        <f t="shared" ref="P219:P225" si="48">SUM(N219,O219)</f>
        <v>7</v>
      </c>
      <c r="Q219" s="1" t="str">
        <f t="shared" si="44"/>
        <v>water</v>
      </c>
      <c r="R219" s="1" t="s">
        <v>33</v>
      </c>
      <c r="S219" t="s">
        <v>48</v>
      </c>
      <c r="T219" t="s">
        <v>173</v>
      </c>
      <c r="U219" s="1" t="str">
        <f>B220</f>
        <v>Milotic</v>
      </c>
      <c r="V219">
        <f t="shared" si="40"/>
        <v>11</v>
      </c>
      <c r="W219" t="str">
        <f t="shared" si="43"/>
        <v>Feebas</v>
      </c>
      <c r="X219"/>
      <c r="Y219" t="s">
        <v>1197</v>
      </c>
      <c r="AB219">
        <v>0</v>
      </c>
      <c r="AC219">
        <v>0</v>
      </c>
      <c r="AE219">
        <v>1</v>
      </c>
    </row>
    <row r="220" spans="1:31" x14ac:dyDescent="0.25">
      <c r="A220">
        <v>350</v>
      </c>
      <c r="B220" t="s">
        <v>373</v>
      </c>
      <c r="C220" t="s">
        <v>22</v>
      </c>
      <c r="D220"/>
      <c r="E220">
        <v>95</v>
      </c>
      <c r="F220">
        <v>60</v>
      </c>
      <c r="G220">
        <v>79</v>
      </c>
      <c r="H220">
        <v>100</v>
      </c>
      <c r="I220">
        <v>125</v>
      </c>
      <c r="J220">
        <v>81</v>
      </c>
      <c r="K220" t="s">
        <v>722</v>
      </c>
      <c r="L220" s="2" t="s">
        <v>750</v>
      </c>
      <c r="M220" t="s">
        <v>746</v>
      </c>
      <c r="N220" s="28">
        <f t="shared" si="41"/>
        <v>9</v>
      </c>
      <c r="O220" s="28">
        <f t="shared" si="47"/>
        <v>10</v>
      </c>
      <c r="P220" s="1">
        <f t="shared" si="48"/>
        <v>19</v>
      </c>
      <c r="Q220" s="1" t="str">
        <f t="shared" si="44"/>
        <v>water</v>
      </c>
      <c r="R220" s="1" t="s">
        <v>33</v>
      </c>
      <c r="S220" t="s">
        <v>48</v>
      </c>
      <c r="T220" t="s">
        <v>173</v>
      </c>
      <c r="V220" t="str">
        <f t="shared" si="40"/>
        <v/>
      </c>
      <c r="W220" t="str">
        <f t="shared" si="43"/>
        <v>Milotic</v>
      </c>
      <c r="X220"/>
      <c r="Y220" t="s">
        <v>1107</v>
      </c>
      <c r="AB220">
        <v>0</v>
      </c>
      <c r="AC220">
        <v>0</v>
      </c>
      <c r="AE220">
        <v>2</v>
      </c>
    </row>
    <row r="221" spans="1:31" x14ac:dyDescent="0.25">
      <c r="A221">
        <v>251</v>
      </c>
      <c r="B221" s="32" t="s">
        <v>276</v>
      </c>
      <c r="C221" t="s">
        <v>85</v>
      </c>
      <c r="D221" t="s">
        <v>12</v>
      </c>
      <c r="E221">
        <v>100</v>
      </c>
      <c r="F221">
        <v>100</v>
      </c>
      <c r="G221">
        <v>100</v>
      </c>
      <c r="H221">
        <v>100</v>
      </c>
      <c r="I221">
        <v>100</v>
      </c>
      <c r="J221">
        <v>100</v>
      </c>
      <c r="K221" t="s">
        <v>653</v>
      </c>
      <c r="L221" s="2" t="s">
        <v>745</v>
      </c>
      <c r="M221" t="s">
        <v>747</v>
      </c>
      <c r="N221" s="28">
        <f t="shared" si="41"/>
        <v>10</v>
      </c>
      <c r="O221" s="28">
        <f t="shared" si="47"/>
        <v>10</v>
      </c>
      <c r="P221" s="1">
        <f t="shared" si="48"/>
        <v>20</v>
      </c>
      <c r="Q221" s="1" t="str">
        <f t="shared" si="44"/>
        <v>psychic</v>
      </c>
      <c r="R221" s="1" t="str">
        <f>IF(D221 = 0, "", D221)</f>
        <v>grass</v>
      </c>
      <c r="S221" t="s">
        <v>33</v>
      </c>
      <c r="T221" t="s">
        <v>97</v>
      </c>
      <c r="U221"/>
      <c r="V221" t="str">
        <f t="shared" si="40"/>
        <v/>
      </c>
      <c r="W221" t="str">
        <f t="shared" si="43"/>
        <v>Celebi</v>
      </c>
      <c r="X221"/>
      <c r="Y221" t="s">
        <v>1188</v>
      </c>
      <c r="AB221" s="8">
        <v>1</v>
      </c>
      <c r="AC221">
        <v>0</v>
      </c>
      <c r="AE221">
        <v>1</v>
      </c>
    </row>
    <row r="222" spans="1:31" x14ac:dyDescent="0.25">
      <c r="A222">
        <v>222</v>
      </c>
      <c r="B222" t="s">
        <v>247</v>
      </c>
      <c r="C222" t="s">
        <v>22</v>
      </c>
      <c r="D222" t="s">
        <v>97</v>
      </c>
      <c r="E222">
        <v>65</v>
      </c>
      <c r="F222">
        <v>55</v>
      </c>
      <c r="G222">
        <v>95</v>
      </c>
      <c r="H222">
        <v>65</v>
      </c>
      <c r="I222">
        <v>95</v>
      </c>
      <c r="J222">
        <v>35</v>
      </c>
      <c r="K222" t="s">
        <v>635</v>
      </c>
      <c r="L222" s="2" t="s">
        <v>750</v>
      </c>
      <c r="M222" s="2" t="s">
        <v>746</v>
      </c>
      <c r="N222" s="28">
        <f t="shared" si="41"/>
        <v>5</v>
      </c>
      <c r="O222" s="28">
        <f t="shared" si="47"/>
        <v>8</v>
      </c>
      <c r="P222" s="1">
        <f t="shared" si="48"/>
        <v>13</v>
      </c>
      <c r="Q222" s="1" t="str">
        <f t="shared" si="44"/>
        <v>water</v>
      </c>
      <c r="R222" s="1" t="str">
        <f>IF(D222 = 0, "", D222)</f>
        <v>rock</v>
      </c>
      <c r="S222" t="s">
        <v>47</v>
      </c>
      <c r="T222" s="1" t="s">
        <v>33</v>
      </c>
      <c r="U222"/>
      <c r="V222" t="str">
        <f t="shared" si="40"/>
        <v/>
      </c>
      <c r="W222" t="str">
        <f t="shared" si="43"/>
        <v>Corsola</v>
      </c>
      <c r="X222"/>
      <c r="Y222" t="s">
        <v>1135</v>
      </c>
      <c r="AB222">
        <v>0</v>
      </c>
      <c r="AC222">
        <v>0</v>
      </c>
      <c r="AD222"/>
      <c r="AE222">
        <v>1</v>
      </c>
    </row>
    <row r="223" spans="1:31" x14ac:dyDescent="0.25">
      <c r="A223">
        <v>147</v>
      </c>
      <c r="B223" t="s">
        <v>172</v>
      </c>
      <c r="C223" t="s">
        <v>173</v>
      </c>
      <c r="D223"/>
      <c r="E223">
        <v>41</v>
      </c>
      <c r="F223">
        <v>64</v>
      </c>
      <c r="G223">
        <v>45</v>
      </c>
      <c r="H223">
        <v>50</v>
      </c>
      <c r="I223">
        <v>50</v>
      </c>
      <c r="J223">
        <v>50</v>
      </c>
      <c r="K223" t="s">
        <v>580</v>
      </c>
      <c r="L223" s="2" t="s">
        <v>750</v>
      </c>
      <c r="M223" t="s">
        <v>747</v>
      </c>
      <c r="N223" s="28">
        <f t="shared" si="41"/>
        <v>6</v>
      </c>
      <c r="O223" s="28">
        <f t="shared" si="47"/>
        <v>4</v>
      </c>
      <c r="P223" s="1">
        <f t="shared" si="48"/>
        <v>10</v>
      </c>
      <c r="Q223" s="1" t="str">
        <f t="shared" si="44"/>
        <v>dragon</v>
      </c>
      <c r="R223" s="1" t="s">
        <v>33</v>
      </c>
      <c r="S223" t="s">
        <v>22</v>
      </c>
      <c r="T223" s="1" t="s">
        <v>17</v>
      </c>
      <c r="U223" s="1" t="str">
        <f t="shared" ref="U223:U224" si="49">B224</f>
        <v>Dragonair</v>
      </c>
      <c r="V223">
        <f t="shared" si="40"/>
        <v>4</v>
      </c>
      <c r="W223" t="str">
        <f t="shared" si="43"/>
        <v>Dratini</v>
      </c>
      <c r="X223"/>
      <c r="Y223" t="s">
        <v>1308</v>
      </c>
      <c r="AB223">
        <v>0</v>
      </c>
      <c r="AC223">
        <v>0</v>
      </c>
      <c r="AD223"/>
      <c r="AE223">
        <v>1</v>
      </c>
    </row>
    <row r="224" spans="1:31" x14ac:dyDescent="0.25">
      <c r="A224">
        <v>148</v>
      </c>
      <c r="B224" t="s">
        <v>174</v>
      </c>
      <c r="C224" t="s">
        <v>173</v>
      </c>
      <c r="D224"/>
      <c r="E224">
        <v>61</v>
      </c>
      <c r="F224">
        <v>84</v>
      </c>
      <c r="G224">
        <v>65</v>
      </c>
      <c r="H224">
        <v>70</v>
      </c>
      <c r="I224">
        <v>70</v>
      </c>
      <c r="J224">
        <v>70</v>
      </c>
      <c r="K224" t="s">
        <v>580</v>
      </c>
      <c r="L224" s="2" t="s">
        <v>750</v>
      </c>
      <c r="M224" t="s">
        <v>747</v>
      </c>
      <c r="N224" s="28">
        <f t="shared" si="41"/>
        <v>8</v>
      </c>
      <c r="O224" s="28">
        <f t="shared" si="47"/>
        <v>6</v>
      </c>
      <c r="P224" s="1">
        <f t="shared" si="48"/>
        <v>14</v>
      </c>
      <c r="Q224" s="1" t="str">
        <f t="shared" si="44"/>
        <v>dragon</v>
      </c>
      <c r="R224" s="1" t="s">
        <v>33</v>
      </c>
      <c r="S224" t="s">
        <v>22</v>
      </c>
      <c r="T224" s="1" t="s">
        <v>17</v>
      </c>
      <c r="U224" s="1" t="str">
        <f t="shared" si="49"/>
        <v>Dragonite</v>
      </c>
      <c r="V224">
        <f t="shared" si="40"/>
        <v>9</v>
      </c>
      <c r="W224" t="str">
        <f t="shared" si="43"/>
        <v>Dragonair</v>
      </c>
      <c r="X224"/>
      <c r="Y224" t="s">
        <v>1291</v>
      </c>
      <c r="AB224">
        <v>0</v>
      </c>
      <c r="AC224">
        <v>0</v>
      </c>
      <c r="AD224"/>
      <c r="AE224">
        <v>2</v>
      </c>
    </row>
    <row r="225" spans="1:31" x14ac:dyDescent="0.25">
      <c r="A225">
        <v>149</v>
      </c>
      <c r="B225" t="s">
        <v>175</v>
      </c>
      <c r="C225" t="s">
        <v>173</v>
      </c>
      <c r="D225" t="s">
        <v>20</v>
      </c>
      <c r="E225">
        <v>91</v>
      </c>
      <c r="F225">
        <v>134</v>
      </c>
      <c r="G225">
        <v>95</v>
      </c>
      <c r="H225">
        <v>100</v>
      </c>
      <c r="I225">
        <v>100</v>
      </c>
      <c r="J225">
        <v>80</v>
      </c>
      <c r="K225" t="s">
        <v>580</v>
      </c>
      <c r="L225" s="2" t="s">
        <v>750</v>
      </c>
      <c r="M225" s="2" t="s">
        <v>747</v>
      </c>
      <c r="N225" s="28">
        <f t="shared" si="41"/>
        <v>11</v>
      </c>
      <c r="O225" s="28">
        <f t="shared" si="47"/>
        <v>9</v>
      </c>
      <c r="P225" s="1">
        <f t="shared" si="48"/>
        <v>20</v>
      </c>
      <c r="Q225" s="1" t="str">
        <f t="shared" si="44"/>
        <v>dragon</v>
      </c>
      <c r="R225" s="1" t="str">
        <f>IF(D225 = 0, "", D225)</f>
        <v>flying</v>
      </c>
      <c r="S225" t="s">
        <v>22</v>
      </c>
      <c r="T225" s="1" t="s">
        <v>17</v>
      </c>
      <c r="V225" t="str">
        <f t="shared" si="40"/>
        <v/>
      </c>
      <c r="W225" t="str">
        <f t="shared" si="43"/>
        <v>Dragonite</v>
      </c>
      <c r="X225"/>
      <c r="Y225" t="s">
        <v>1309</v>
      </c>
      <c r="AB225">
        <v>0</v>
      </c>
      <c r="AC225">
        <v>0</v>
      </c>
      <c r="AD225"/>
      <c r="AE225">
        <v>3</v>
      </c>
    </row>
    <row r="226" spans="1:31" x14ac:dyDescent="0.25">
      <c r="A226" s="1">
        <v>363</v>
      </c>
      <c r="B226" s="2" t="s">
        <v>386</v>
      </c>
      <c r="C226" s="3" t="s">
        <v>48</v>
      </c>
      <c r="D226" s="3" t="s">
        <v>22</v>
      </c>
      <c r="E226" s="1">
        <v>70</v>
      </c>
      <c r="F226" s="1">
        <v>40</v>
      </c>
      <c r="G226" s="1">
        <v>50</v>
      </c>
      <c r="H226" s="1">
        <v>55</v>
      </c>
      <c r="I226" s="1">
        <v>50</v>
      </c>
      <c r="J226" s="1">
        <v>25</v>
      </c>
      <c r="K226" s="1" t="s">
        <v>883</v>
      </c>
      <c r="L226" s="2" t="s">
        <v>750</v>
      </c>
      <c r="M226" s="2" t="s">
        <v>746</v>
      </c>
      <c r="N226" s="28">
        <f t="shared" si="41"/>
        <v>4</v>
      </c>
      <c r="O226" s="28">
        <f t="shared" si="47"/>
        <v>6</v>
      </c>
      <c r="P226" s="1">
        <f t="shared" si="39"/>
        <v>10</v>
      </c>
      <c r="Q226" s="1" t="str">
        <f t="shared" si="44"/>
        <v>ice</v>
      </c>
      <c r="R226" s="1" t="str">
        <f>IF(D226 = 0, "", D226)</f>
        <v>water</v>
      </c>
      <c r="S226" s="1" t="s">
        <v>97</v>
      </c>
      <c r="T226" s="1" t="s">
        <v>33</v>
      </c>
      <c r="U226" s="1" t="str">
        <f>B227</f>
        <v>Sealeo</v>
      </c>
      <c r="V226">
        <f t="shared" si="40"/>
        <v>4</v>
      </c>
      <c r="W226" t="str">
        <f t="shared" si="43"/>
        <v>Spheal</v>
      </c>
      <c r="X226" s="2"/>
      <c r="Y226" t="s">
        <v>1172</v>
      </c>
      <c r="AB226">
        <v>0</v>
      </c>
      <c r="AC226">
        <v>0</v>
      </c>
      <c r="AE226">
        <v>1</v>
      </c>
    </row>
    <row r="227" spans="1:31" x14ac:dyDescent="0.25">
      <c r="A227" s="1">
        <v>364</v>
      </c>
      <c r="B227" s="2" t="s">
        <v>387</v>
      </c>
      <c r="C227" s="3" t="s">
        <v>48</v>
      </c>
      <c r="D227" s="3" t="s">
        <v>22</v>
      </c>
      <c r="E227" s="1">
        <v>90</v>
      </c>
      <c r="F227" s="1">
        <v>60</v>
      </c>
      <c r="G227" s="1">
        <v>70</v>
      </c>
      <c r="H227" s="1">
        <v>75</v>
      </c>
      <c r="I227" s="1">
        <v>70</v>
      </c>
      <c r="J227" s="1">
        <v>45</v>
      </c>
      <c r="K227" s="1" t="s">
        <v>884</v>
      </c>
      <c r="L227" s="1" t="s">
        <v>750</v>
      </c>
      <c r="M227" s="1" t="s">
        <v>746</v>
      </c>
      <c r="N227" s="28">
        <f t="shared" si="41"/>
        <v>6</v>
      </c>
      <c r="O227" s="28">
        <f t="shared" si="47"/>
        <v>8</v>
      </c>
      <c r="P227" s="1">
        <f t="shared" si="39"/>
        <v>14</v>
      </c>
      <c r="Q227" s="1" t="str">
        <f t="shared" si="44"/>
        <v>ice</v>
      </c>
      <c r="R227" s="1" t="str">
        <f>IF(D227 = 0, "", D227)</f>
        <v>water</v>
      </c>
      <c r="S227" s="1" t="s">
        <v>97</v>
      </c>
      <c r="T227" s="1" t="s">
        <v>33</v>
      </c>
      <c r="U227" s="1" t="str">
        <f>B228</f>
        <v>Walrein</v>
      </c>
      <c r="V227">
        <f t="shared" si="40"/>
        <v>6</v>
      </c>
      <c r="W227" t="str">
        <f t="shared" si="43"/>
        <v>Sealeo</v>
      </c>
      <c r="X227" s="2"/>
      <c r="Y227" t="s">
        <v>1165</v>
      </c>
      <c r="AB227">
        <v>0</v>
      </c>
      <c r="AC227">
        <v>0</v>
      </c>
      <c r="AE227">
        <v>2</v>
      </c>
    </row>
    <row r="228" spans="1:31" x14ac:dyDescent="0.25">
      <c r="A228" s="1">
        <v>365</v>
      </c>
      <c r="B228" s="2" t="s">
        <v>388</v>
      </c>
      <c r="C228" s="3" t="s">
        <v>48</v>
      </c>
      <c r="D228" s="3" t="s">
        <v>22</v>
      </c>
      <c r="E228" s="1">
        <v>110</v>
      </c>
      <c r="F228" s="1">
        <v>80</v>
      </c>
      <c r="G228" s="1">
        <v>90</v>
      </c>
      <c r="H228" s="1">
        <v>95</v>
      </c>
      <c r="I228" s="1">
        <v>90</v>
      </c>
      <c r="J228" s="1">
        <v>65</v>
      </c>
      <c r="K228" s="1" t="s">
        <v>885</v>
      </c>
      <c r="L228" s="1" t="s">
        <v>750</v>
      </c>
      <c r="M228" s="1" t="s">
        <v>746</v>
      </c>
      <c r="N228" s="28">
        <f t="shared" si="41"/>
        <v>8</v>
      </c>
      <c r="O228" s="28">
        <f t="shared" si="47"/>
        <v>10</v>
      </c>
      <c r="P228" s="1">
        <f t="shared" si="39"/>
        <v>18</v>
      </c>
      <c r="Q228" s="1" t="str">
        <f t="shared" si="44"/>
        <v>ice</v>
      </c>
      <c r="R228" s="1" t="str">
        <f>IF(D228 = 0, "", D228)</f>
        <v>water</v>
      </c>
      <c r="S228" s="1" t="s">
        <v>97</v>
      </c>
      <c r="T228" s="1" t="s">
        <v>33</v>
      </c>
      <c r="V228" t="str">
        <f t="shared" si="40"/>
        <v/>
      </c>
      <c r="W228" t="str">
        <f t="shared" si="43"/>
        <v>Walrein</v>
      </c>
      <c r="X228" s="2"/>
      <c r="Y228" t="s">
        <v>1120</v>
      </c>
      <c r="AB228">
        <v>0</v>
      </c>
      <c r="AC228">
        <v>0</v>
      </c>
      <c r="AE228">
        <v>3</v>
      </c>
    </row>
    <row r="229" spans="1:31" x14ac:dyDescent="0.25">
      <c r="A229" s="1">
        <v>41</v>
      </c>
      <c r="B229" s="2" t="s">
        <v>61</v>
      </c>
      <c r="C229" s="3" t="s">
        <v>13</v>
      </c>
      <c r="D229" s="3" t="s">
        <v>20</v>
      </c>
      <c r="M229" s="2" t="s">
        <v>1196</v>
      </c>
      <c r="N229" s="28">
        <f t="shared" ref="N229:N240" si="50">VLOOKUP(A229,$A$2:$T$228,14,FALSE)</f>
        <v>5</v>
      </c>
      <c r="O229" s="28">
        <f t="shared" ref="O229:O240" si="51">VLOOKUP(A229,$A$2:$T$228,15,FALSE)</f>
        <v>4</v>
      </c>
      <c r="P229" s="1">
        <f t="shared" si="39"/>
        <v>9</v>
      </c>
      <c r="Q229" s="1" t="str">
        <f>VLOOKUP(Y229,moves!A:B,2,FALSE)</f>
        <v>bug</v>
      </c>
      <c r="W229" t="str">
        <f t="shared" si="43"/>
        <v>Zubat</v>
      </c>
      <c r="X229" s="1" t="s">
        <v>1198</v>
      </c>
      <c r="Y229" t="str">
        <f t="shared" ref="Y229:Y240" si="52">VLOOKUP(W229,$W$2:$Y$228,3,FALSE)</f>
        <v>Leech Life</v>
      </c>
      <c r="Z229" t="s">
        <v>981</v>
      </c>
      <c r="AA229" t="s">
        <v>1208</v>
      </c>
      <c r="AB229">
        <v>0</v>
      </c>
      <c r="AC229">
        <v>0</v>
      </c>
      <c r="AD229" s="9">
        <v>1</v>
      </c>
      <c r="AE229">
        <v>1</v>
      </c>
    </row>
    <row r="230" spans="1:31" x14ac:dyDescent="0.25">
      <c r="A230" s="1">
        <v>431</v>
      </c>
      <c r="B230" s="2" t="s">
        <v>452</v>
      </c>
      <c r="C230" s="3" t="s">
        <v>33</v>
      </c>
      <c r="M230" s="2" t="s">
        <v>1196</v>
      </c>
      <c r="N230" s="28">
        <f t="shared" si="50"/>
        <v>7</v>
      </c>
      <c r="O230" s="28">
        <f t="shared" si="51"/>
        <v>4</v>
      </c>
      <c r="P230" s="1">
        <f t="shared" si="39"/>
        <v>11</v>
      </c>
      <c r="Q230" s="1" t="str">
        <f>VLOOKUP(Y230,moves!A:B,2,FALSE)</f>
        <v>fairy</v>
      </c>
      <c r="W230" t="str">
        <f t="shared" si="43"/>
        <v>Glameow</v>
      </c>
      <c r="X230" s="1" t="s">
        <v>1198</v>
      </c>
      <c r="Y230" t="str">
        <f t="shared" si="52"/>
        <v>Play Rough</v>
      </c>
      <c r="Z230" t="s">
        <v>981</v>
      </c>
      <c r="AA230" t="s">
        <v>1208</v>
      </c>
      <c r="AB230">
        <v>0</v>
      </c>
      <c r="AC230">
        <v>0</v>
      </c>
      <c r="AD230" s="9">
        <v>1</v>
      </c>
      <c r="AE230">
        <v>1</v>
      </c>
    </row>
    <row r="231" spans="1:31" x14ac:dyDescent="0.25">
      <c r="A231" s="1">
        <v>453</v>
      </c>
      <c r="B231" s="2" t="s">
        <v>474</v>
      </c>
      <c r="C231" s="3" t="s">
        <v>13</v>
      </c>
      <c r="D231" s="3" t="s">
        <v>77</v>
      </c>
      <c r="M231" s="2" t="s">
        <v>1196</v>
      </c>
      <c r="N231" s="28">
        <f t="shared" si="50"/>
        <v>6</v>
      </c>
      <c r="O231" s="28">
        <f t="shared" si="51"/>
        <v>4</v>
      </c>
      <c r="P231" s="1">
        <f t="shared" si="39"/>
        <v>10</v>
      </c>
      <c r="Q231" s="1" t="str">
        <f>VLOOKUP(Y231,moves!A:B,2,FALSE)</f>
        <v>fighting</v>
      </c>
      <c r="W231" t="str">
        <f t="shared" si="43"/>
        <v>Croagunk</v>
      </c>
      <c r="X231" s="1" t="s">
        <v>1198</v>
      </c>
      <c r="Y231" t="str">
        <f t="shared" si="52"/>
        <v>Revenge</v>
      </c>
      <c r="Z231" t="s">
        <v>982</v>
      </c>
      <c r="AA231" t="s">
        <v>1208</v>
      </c>
      <c r="AB231">
        <v>0</v>
      </c>
      <c r="AC231">
        <v>0</v>
      </c>
      <c r="AD231" s="9">
        <v>1</v>
      </c>
      <c r="AE231">
        <v>1</v>
      </c>
    </row>
    <row r="232" spans="1:31" x14ac:dyDescent="0.25">
      <c r="A232" s="1">
        <v>436</v>
      </c>
      <c r="B232" s="2" t="s">
        <v>457</v>
      </c>
      <c r="C232" s="3" t="s">
        <v>85</v>
      </c>
      <c r="D232" s="3" t="s">
        <v>105</v>
      </c>
      <c r="M232" s="2" t="s">
        <v>1196</v>
      </c>
      <c r="N232" s="28">
        <f t="shared" si="50"/>
        <v>2</v>
      </c>
      <c r="O232" s="28">
        <f t="shared" si="51"/>
        <v>7</v>
      </c>
      <c r="P232" s="1">
        <f t="shared" si="39"/>
        <v>9</v>
      </c>
      <c r="Q232" s="1" t="str">
        <f>VLOOKUP(Y232,moves!A:B,2,FALSE)</f>
        <v>psychic</v>
      </c>
      <c r="W232" t="str">
        <f t="shared" si="43"/>
        <v>Bronzor</v>
      </c>
      <c r="X232" s="1" t="s">
        <v>1198</v>
      </c>
      <c r="Y232" t="str">
        <f t="shared" si="52"/>
        <v>Confusion</v>
      </c>
      <c r="Z232" t="s">
        <v>982</v>
      </c>
      <c r="AA232" t="s">
        <v>1208</v>
      </c>
      <c r="AB232">
        <v>0</v>
      </c>
      <c r="AC232">
        <v>0</v>
      </c>
      <c r="AD232" s="9">
        <v>1</v>
      </c>
      <c r="AE232">
        <v>1</v>
      </c>
    </row>
    <row r="233" spans="1:31" x14ac:dyDescent="0.25">
      <c r="A233" s="1">
        <v>434</v>
      </c>
      <c r="B233" s="2" t="s">
        <v>980</v>
      </c>
      <c r="C233" s="3" t="s">
        <v>13</v>
      </c>
      <c r="D233" s="3" t="s">
        <v>37</v>
      </c>
      <c r="M233" s="2" t="s">
        <v>1196</v>
      </c>
      <c r="N233" s="28">
        <f t="shared" si="50"/>
        <v>7</v>
      </c>
      <c r="O233" s="28">
        <f t="shared" si="51"/>
        <v>5</v>
      </c>
      <c r="P233" s="1">
        <f t="shared" si="39"/>
        <v>12</v>
      </c>
      <c r="Q233" s="1" t="str">
        <f>VLOOKUP(Y233,moves!A:B,2,FALSE)</f>
        <v>poison</v>
      </c>
      <c r="W233" t="s">
        <v>455</v>
      </c>
      <c r="X233" s="1" t="s">
        <v>1198</v>
      </c>
      <c r="Y233" t="str">
        <f t="shared" si="52"/>
        <v>Toxic</v>
      </c>
      <c r="Z233" t="s">
        <v>981</v>
      </c>
      <c r="AA233" t="s">
        <v>1208</v>
      </c>
      <c r="AB233">
        <v>0</v>
      </c>
      <c r="AC233">
        <v>0</v>
      </c>
      <c r="AD233" s="9">
        <v>1</v>
      </c>
      <c r="AE233">
        <v>1</v>
      </c>
    </row>
    <row r="234" spans="1:31" x14ac:dyDescent="0.25">
      <c r="A234" s="1">
        <v>198</v>
      </c>
      <c r="B234" s="2" t="s">
        <v>224</v>
      </c>
      <c r="C234" s="3" t="s">
        <v>37</v>
      </c>
      <c r="D234" s="3" t="s">
        <v>20</v>
      </c>
      <c r="M234" s="2" t="s">
        <v>1196</v>
      </c>
      <c r="N234" s="28">
        <f t="shared" si="50"/>
        <v>9</v>
      </c>
      <c r="O234" s="28">
        <f t="shared" si="51"/>
        <v>5</v>
      </c>
      <c r="P234" s="1">
        <f t="shared" si="39"/>
        <v>14</v>
      </c>
      <c r="Q234" s="1" t="str">
        <f>VLOOKUP(Y234,moves!A:B,2,FALSE)</f>
        <v>flying</v>
      </c>
      <c r="W234" t="str">
        <f t="shared" ref="W234:W251" si="53">B234</f>
        <v>Murkrow</v>
      </c>
      <c r="X234" s="1" t="s">
        <v>1198</v>
      </c>
      <c r="Y234" t="str">
        <f t="shared" si="52"/>
        <v>Wing Attack</v>
      </c>
      <c r="Z234" t="s">
        <v>981</v>
      </c>
      <c r="AA234" t="s">
        <v>1208</v>
      </c>
      <c r="AB234">
        <v>0</v>
      </c>
      <c r="AC234">
        <v>0</v>
      </c>
      <c r="AD234" s="9">
        <v>1</v>
      </c>
      <c r="AE234">
        <v>1</v>
      </c>
    </row>
    <row r="235" spans="1:31" x14ac:dyDescent="0.25">
      <c r="A235" s="1">
        <v>451</v>
      </c>
      <c r="B235" s="1" t="s">
        <v>472</v>
      </c>
      <c r="C235" s="3" t="s">
        <v>13</v>
      </c>
      <c r="D235" s="3" t="s">
        <v>26</v>
      </c>
      <c r="M235" s="2" t="s">
        <v>1196</v>
      </c>
      <c r="N235" s="28">
        <f t="shared" si="50"/>
        <v>5</v>
      </c>
      <c r="O235" s="28">
        <f t="shared" si="51"/>
        <v>6</v>
      </c>
      <c r="P235" s="1">
        <f t="shared" si="39"/>
        <v>11</v>
      </c>
      <c r="Q235" s="1" t="str">
        <f>VLOOKUP(Y235,moves!A:B,2,FALSE)</f>
        <v>dark</v>
      </c>
      <c r="W235" t="str">
        <f t="shared" si="53"/>
        <v>Skorupi</v>
      </c>
      <c r="X235" s="1" t="s">
        <v>1198</v>
      </c>
      <c r="Y235" t="str">
        <f t="shared" si="52"/>
        <v>Bite</v>
      </c>
      <c r="Z235" t="s">
        <v>982</v>
      </c>
      <c r="AA235" t="s">
        <v>1208</v>
      </c>
      <c r="AB235">
        <v>0</v>
      </c>
      <c r="AC235">
        <v>0</v>
      </c>
      <c r="AD235" s="9">
        <v>1</v>
      </c>
      <c r="AE235">
        <v>1</v>
      </c>
    </row>
    <row r="236" spans="1:31" x14ac:dyDescent="0.25">
      <c r="A236" s="1">
        <v>228</v>
      </c>
      <c r="B236" s="1" t="s">
        <v>253</v>
      </c>
      <c r="C236" s="3" t="s">
        <v>37</v>
      </c>
      <c r="D236" s="3" t="s">
        <v>17</v>
      </c>
      <c r="M236" s="2" t="s">
        <v>1196</v>
      </c>
      <c r="N236" s="28">
        <f t="shared" si="50"/>
        <v>7</v>
      </c>
      <c r="O236" s="28">
        <f t="shared" si="51"/>
        <v>4</v>
      </c>
      <c r="P236" s="1">
        <f t="shared" si="39"/>
        <v>11</v>
      </c>
      <c r="Q236" s="1" t="str">
        <f>VLOOKUP(Y236,moves!A:B,2,FALSE)</f>
        <v>fire</v>
      </c>
      <c r="W236" t="str">
        <f t="shared" si="53"/>
        <v>Houndour</v>
      </c>
      <c r="X236" s="1" t="s">
        <v>1198</v>
      </c>
      <c r="Y236" t="str">
        <f t="shared" si="52"/>
        <v>Fire Spin</v>
      </c>
      <c r="Z236" t="s">
        <v>982</v>
      </c>
      <c r="AA236" t="s">
        <v>1208</v>
      </c>
      <c r="AB236">
        <v>0</v>
      </c>
      <c r="AC236">
        <v>0</v>
      </c>
      <c r="AD236" s="9">
        <v>1</v>
      </c>
      <c r="AE236">
        <v>1</v>
      </c>
    </row>
    <row r="237" spans="1:31" x14ac:dyDescent="0.25">
      <c r="A237" s="1">
        <v>42</v>
      </c>
      <c r="B237" s="1" t="s">
        <v>62</v>
      </c>
      <c r="C237" s="3" t="s">
        <v>13</v>
      </c>
      <c r="D237" s="3" t="s">
        <v>20</v>
      </c>
      <c r="M237" s="2" t="s">
        <v>1196</v>
      </c>
      <c r="N237" s="28">
        <f t="shared" si="50"/>
        <v>8</v>
      </c>
      <c r="O237" s="28">
        <f t="shared" si="51"/>
        <v>7</v>
      </c>
      <c r="P237" s="1">
        <f t="shared" si="39"/>
        <v>15</v>
      </c>
      <c r="Q237" s="1" t="str">
        <f>VLOOKUP(Y237,moves!A:B,2,FALSE)</f>
        <v>flying</v>
      </c>
      <c r="W237" t="str">
        <f t="shared" si="53"/>
        <v>Golbat</v>
      </c>
      <c r="X237" s="1" t="s">
        <v>1278</v>
      </c>
      <c r="Y237" t="str">
        <f t="shared" si="52"/>
        <v>Air Slash</v>
      </c>
      <c r="Z237" t="s">
        <v>1256</v>
      </c>
      <c r="AA237" t="s">
        <v>1209</v>
      </c>
      <c r="AB237">
        <v>0</v>
      </c>
      <c r="AC237">
        <v>0</v>
      </c>
      <c r="AD237" s="9">
        <v>1</v>
      </c>
      <c r="AE237" s="9">
        <v>1</v>
      </c>
    </row>
    <row r="238" spans="1:31" x14ac:dyDescent="0.25">
      <c r="A238" s="1">
        <v>93</v>
      </c>
      <c r="B238" s="1" t="s">
        <v>118</v>
      </c>
      <c r="C238" s="3" t="s">
        <v>117</v>
      </c>
      <c r="D238" s="3" t="s">
        <v>13</v>
      </c>
      <c r="M238" s="2" t="s">
        <v>1196</v>
      </c>
      <c r="N238" s="28">
        <f t="shared" si="50"/>
        <v>10</v>
      </c>
      <c r="O238" s="28">
        <f t="shared" si="51"/>
        <v>5</v>
      </c>
      <c r="P238" s="1">
        <f t="shared" si="39"/>
        <v>15</v>
      </c>
      <c r="Q238" s="1" t="str">
        <f>VLOOKUP(Y238,moves!A:B,2,FALSE)</f>
        <v>ghost</v>
      </c>
      <c r="W238" t="str">
        <f t="shared" si="53"/>
        <v>Haunter</v>
      </c>
      <c r="X238" s="1" t="s">
        <v>1278</v>
      </c>
      <c r="Y238" t="str">
        <f t="shared" si="52"/>
        <v>Hex</v>
      </c>
      <c r="Z238" t="s">
        <v>1256</v>
      </c>
      <c r="AA238" t="s">
        <v>1209</v>
      </c>
      <c r="AB238">
        <v>0</v>
      </c>
      <c r="AC238">
        <v>0</v>
      </c>
      <c r="AD238" s="9">
        <v>2</v>
      </c>
      <c r="AE238" s="9">
        <v>1</v>
      </c>
    </row>
    <row r="239" spans="1:31" x14ac:dyDescent="0.25">
      <c r="A239" s="1">
        <v>437</v>
      </c>
      <c r="B239" s="1" t="s">
        <v>458</v>
      </c>
      <c r="C239" s="3" t="s">
        <v>105</v>
      </c>
      <c r="D239" s="3" t="s">
        <v>85</v>
      </c>
      <c r="M239" s="2" t="s">
        <v>1196</v>
      </c>
      <c r="N239" s="28">
        <f t="shared" si="50"/>
        <v>7</v>
      </c>
      <c r="O239" s="28">
        <f t="shared" si="51"/>
        <v>10</v>
      </c>
      <c r="P239" s="1">
        <f t="shared" si="39"/>
        <v>17</v>
      </c>
      <c r="Q239" s="1" t="str">
        <f>VLOOKUP(Y239,moves!A:B,2,FALSE)</f>
        <v>steel</v>
      </c>
      <c r="W239" t="str">
        <f t="shared" si="53"/>
        <v>Bronzong</v>
      </c>
      <c r="X239" s="1" t="s">
        <v>1278</v>
      </c>
      <c r="Y239" t="str">
        <f t="shared" si="52"/>
        <v>Heavy Slam</v>
      </c>
      <c r="Z239" t="s">
        <v>1256</v>
      </c>
      <c r="AA239" t="s">
        <v>1209</v>
      </c>
      <c r="AB239">
        <v>0</v>
      </c>
      <c r="AC239">
        <v>0</v>
      </c>
      <c r="AD239" s="9">
        <v>3</v>
      </c>
      <c r="AE239" s="9">
        <v>1</v>
      </c>
    </row>
    <row r="240" spans="1:31" x14ac:dyDescent="0.25">
      <c r="A240" s="1">
        <v>435</v>
      </c>
      <c r="B240" s="1" t="s">
        <v>456</v>
      </c>
      <c r="C240" s="3" t="s">
        <v>13</v>
      </c>
      <c r="D240" s="3" t="s">
        <v>37</v>
      </c>
      <c r="M240" s="2" t="s">
        <v>1196</v>
      </c>
      <c r="N240" s="28">
        <f t="shared" si="50"/>
        <v>9</v>
      </c>
      <c r="O240" s="28">
        <f t="shared" si="51"/>
        <v>8</v>
      </c>
      <c r="P240" s="1">
        <f t="shared" si="39"/>
        <v>17</v>
      </c>
      <c r="Q240" s="1" t="str">
        <f>VLOOKUP(Y240,moves!A:B,2,FALSE)</f>
        <v>dark</v>
      </c>
      <c r="W240" t="str">
        <f t="shared" si="53"/>
        <v>Skuntank</v>
      </c>
      <c r="X240" s="1" t="s">
        <v>1199</v>
      </c>
      <c r="Y240" t="str">
        <f t="shared" si="52"/>
        <v>Crunch</v>
      </c>
      <c r="Z240" t="s">
        <v>994</v>
      </c>
      <c r="AA240" t="s">
        <v>1209</v>
      </c>
      <c r="AB240">
        <v>0</v>
      </c>
      <c r="AC240">
        <v>0</v>
      </c>
      <c r="AD240" s="9">
        <v>4</v>
      </c>
      <c r="AE240">
        <v>1</v>
      </c>
    </row>
    <row r="241" spans="1:31" x14ac:dyDescent="0.25">
      <c r="A241" s="1">
        <v>480</v>
      </c>
      <c r="B241" s="1" t="s">
        <v>500</v>
      </c>
      <c r="C241" s="3" t="s">
        <v>85</v>
      </c>
      <c r="D241" s="3" t="s">
        <v>48</v>
      </c>
      <c r="E241" s="1">
        <v>75</v>
      </c>
      <c r="F241" s="1">
        <v>75</v>
      </c>
      <c r="G241" s="1">
        <v>130</v>
      </c>
      <c r="H241" s="1">
        <v>75</v>
      </c>
      <c r="I241" s="1">
        <v>130</v>
      </c>
      <c r="J241" s="1">
        <v>95</v>
      </c>
      <c r="M241" s="2" t="s">
        <v>1196</v>
      </c>
      <c r="N241" s="28">
        <f>ROUND((0.4*J241 + 0.5*MAX(F241,H241) + 0.1*MIN(F241,H241)) / 10, 0)</f>
        <v>8</v>
      </c>
      <c r="O241" s="28">
        <f>ROUND((0.4*E241 + 0.3*G241 + 0.3*I241) / 10, 0)</f>
        <v>11</v>
      </c>
      <c r="P241" s="1">
        <f t="shared" ref="P241" si="54">SUM(N241,O241)</f>
        <v>19</v>
      </c>
      <c r="Q241" s="1" t="str">
        <f>VLOOKUP(Y241,moves!A:B,2,FALSE)</f>
        <v>ice</v>
      </c>
      <c r="R241" s="2"/>
      <c r="S241" s="2"/>
      <c r="T241" s="2"/>
      <c r="W241" t="str">
        <f t="shared" si="53"/>
        <v>Uxie</v>
      </c>
      <c r="X241" s="1" t="s">
        <v>1199</v>
      </c>
      <c r="Y241" t="s">
        <v>986</v>
      </c>
      <c r="Z241" t="s">
        <v>994</v>
      </c>
      <c r="AA241" t="s">
        <v>1209</v>
      </c>
      <c r="AB241" s="8">
        <v>1</v>
      </c>
      <c r="AC241">
        <v>0</v>
      </c>
      <c r="AD241" s="9">
        <v>5</v>
      </c>
      <c r="AE241">
        <v>1</v>
      </c>
    </row>
    <row r="242" spans="1:31" x14ac:dyDescent="0.25">
      <c r="A242" s="1">
        <v>432</v>
      </c>
      <c r="B242" s="1" t="s">
        <v>453</v>
      </c>
      <c r="C242" s="3" t="s">
        <v>33</v>
      </c>
      <c r="M242" s="2" t="s">
        <v>1196</v>
      </c>
      <c r="N242" s="28">
        <f>VLOOKUP(A242,$A$2:$T$228,14,FALSE)</f>
        <v>9</v>
      </c>
      <c r="O242" s="28">
        <f>VLOOKUP(A242,$A$2:$T$228,15,FALSE)</f>
        <v>7</v>
      </c>
      <c r="P242" s="1">
        <f t="shared" si="39"/>
        <v>16</v>
      </c>
      <c r="Q242" s="1" t="str">
        <f>VLOOKUP(Y242,moves!A:B,2,FALSE)</f>
        <v>normal</v>
      </c>
      <c r="R242" s="2"/>
      <c r="S242" s="2"/>
      <c r="T242" s="2"/>
      <c r="W242" t="str">
        <f t="shared" si="53"/>
        <v>Purugly</v>
      </c>
      <c r="X242" s="1" t="s">
        <v>1200</v>
      </c>
      <c r="Y242" t="str">
        <f>VLOOKUP(W242,$W$2:$Y$228,3,FALSE)</f>
        <v>Slash</v>
      </c>
      <c r="Z242" t="s">
        <v>995</v>
      </c>
      <c r="AA242" t="s">
        <v>1209</v>
      </c>
      <c r="AB242">
        <v>0</v>
      </c>
      <c r="AC242">
        <v>0</v>
      </c>
      <c r="AD242" s="9">
        <v>4</v>
      </c>
      <c r="AE242">
        <v>1</v>
      </c>
    </row>
    <row r="243" spans="1:31" x14ac:dyDescent="0.25">
      <c r="A243" s="1">
        <v>481</v>
      </c>
      <c r="B243" s="1" t="s">
        <v>501</v>
      </c>
      <c r="C243" s="3" t="s">
        <v>85</v>
      </c>
      <c r="D243" s="3" t="s">
        <v>44</v>
      </c>
      <c r="E243" s="1">
        <v>80</v>
      </c>
      <c r="F243" s="1">
        <v>105</v>
      </c>
      <c r="G243" s="1">
        <v>105</v>
      </c>
      <c r="H243" s="1">
        <v>105</v>
      </c>
      <c r="I243" s="1">
        <v>105</v>
      </c>
      <c r="J243" s="1">
        <v>80</v>
      </c>
      <c r="M243" s="2" t="s">
        <v>1196</v>
      </c>
      <c r="N243" s="28">
        <f>ROUND((0.4*J243 + 0.5*MAX(F243,H243) + 0.1*MIN(F243,H243)) / 10, 0)</f>
        <v>10</v>
      </c>
      <c r="O243" s="29">
        <v>9</v>
      </c>
      <c r="P243" s="1">
        <f t="shared" ref="P243" si="55">SUM(N243,O243)</f>
        <v>19</v>
      </c>
      <c r="Q243" s="1" t="str">
        <f>VLOOKUP(Y243,moves!A:B,2,FALSE)</f>
        <v>electric</v>
      </c>
      <c r="R243" s="2"/>
      <c r="S243" s="2"/>
      <c r="T243" s="2"/>
      <c r="W243" t="str">
        <f t="shared" si="53"/>
        <v>Mesprit</v>
      </c>
      <c r="X243" s="1" t="s">
        <v>1200</v>
      </c>
      <c r="Y243" t="s">
        <v>1237</v>
      </c>
      <c r="Z243" t="s">
        <v>995</v>
      </c>
      <c r="AA243" t="s">
        <v>1209</v>
      </c>
      <c r="AB243" s="8">
        <v>1</v>
      </c>
      <c r="AC243">
        <v>0</v>
      </c>
      <c r="AD243" s="9">
        <v>5</v>
      </c>
      <c r="AE243">
        <v>1</v>
      </c>
    </row>
    <row r="244" spans="1:31" x14ac:dyDescent="0.25">
      <c r="A244" s="1">
        <v>454</v>
      </c>
      <c r="B244" s="1" t="s">
        <v>475</v>
      </c>
      <c r="C244" s="3" t="s">
        <v>13</v>
      </c>
      <c r="D244" s="3" t="s">
        <v>77</v>
      </c>
      <c r="M244" s="2" t="s">
        <v>1196</v>
      </c>
      <c r="N244" s="28">
        <f>VLOOKUP(A244,$A$2:$T$228,14,FALSE)</f>
        <v>10</v>
      </c>
      <c r="O244" s="28">
        <f>VLOOKUP(A244,$A$2:$T$228,15,FALSE)</f>
        <v>7</v>
      </c>
      <c r="P244" s="1">
        <f t="shared" si="39"/>
        <v>17</v>
      </c>
      <c r="Q244" s="1" t="str">
        <f>VLOOKUP(Y244,moves!A:B,2,FALSE)</f>
        <v>poison</v>
      </c>
      <c r="R244" s="2"/>
      <c r="S244" s="2"/>
      <c r="T244" s="2"/>
      <c r="W244" t="str">
        <f t="shared" si="53"/>
        <v>Toxicroak</v>
      </c>
      <c r="X244" s="1" t="s">
        <v>1201</v>
      </c>
      <c r="Y244" t="str">
        <f>VLOOKUP(W244,$W$2:$Y$228,3,FALSE)</f>
        <v>Sludge Bomb</v>
      </c>
      <c r="Z244" t="s">
        <v>996</v>
      </c>
      <c r="AA244" t="s">
        <v>1209</v>
      </c>
      <c r="AB244">
        <v>0</v>
      </c>
      <c r="AC244">
        <v>0</v>
      </c>
      <c r="AD244" s="9">
        <v>4</v>
      </c>
      <c r="AE244">
        <v>1</v>
      </c>
    </row>
    <row r="245" spans="1:31" x14ac:dyDescent="0.25">
      <c r="A245" s="1">
        <v>482</v>
      </c>
      <c r="B245" s="1" t="s">
        <v>502</v>
      </c>
      <c r="C245" s="3" t="s">
        <v>85</v>
      </c>
      <c r="D245" s="3" t="s">
        <v>17</v>
      </c>
      <c r="E245" s="1">
        <v>75</v>
      </c>
      <c r="F245" s="1">
        <v>125</v>
      </c>
      <c r="G245" s="1">
        <v>70</v>
      </c>
      <c r="H245" s="1">
        <v>125</v>
      </c>
      <c r="I245" s="1">
        <v>70</v>
      </c>
      <c r="J245" s="1">
        <v>115</v>
      </c>
      <c r="M245" s="2" t="s">
        <v>1196</v>
      </c>
      <c r="N245" s="28">
        <f>ROUND((0.4*J245 + 0.5*MAX(F245,H245) + 0.1*MIN(F245,H245)) / 10, 0)</f>
        <v>12</v>
      </c>
      <c r="O245" s="28">
        <f>ROUND((0.4*E245 + 0.3*G245 + 0.3*I245) / 10, 0)</f>
        <v>7</v>
      </c>
      <c r="P245" s="1">
        <f t="shared" ref="P245:P246" si="56">SUM(N245,O245)</f>
        <v>19</v>
      </c>
      <c r="Q245" s="1" t="str">
        <f>VLOOKUP(Y245,moves!A:B,2,FALSE)</f>
        <v>fire</v>
      </c>
      <c r="R245" s="2"/>
      <c r="S245" s="2"/>
      <c r="T245" s="2"/>
      <c r="W245" t="str">
        <f t="shared" si="53"/>
        <v>Azelf</v>
      </c>
      <c r="X245" s="1" t="s">
        <v>1201</v>
      </c>
      <c r="Y245" t="s">
        <v>988</v>
      </c>
      <c r="Z245" t="s">
        <v>996</v>
      </c>
      <c r="AA245" t="s">
        <v>1209</v>
      </c>
      <c r="AB245" s="8">
        <v>1</v>
      </c>
      <c r="AC245">
        <v>0</v>
      </c>
      <c r="AD245" s="9">
        <v>5</v>
      </c>
      <c r="AE245">
        <v>1</v>
      </c>
    </row>
    <row r="246" spans="1:31" x14ac:dyDescent="0.25">
      <c r="A246" s="1">
        <v>229</v>
      </c>
      <c r="B246" s="1" t="s">
        <v>254</v>
      </c>
      <c r="C246" s="3" t="s">
        <v>37</v>
      </c>
      <c r="D246" s="3" t="s">
        <v>17</v>
      </c>
      <c r="M246" s="2" t="s">
        <v>1196</v>
      </c>
      <c r="N246" s="28">
        <f>VLOOKUP(A246,$A$2:$T$228,14,FALSE)</f>
        <v>10</v>
      </c>
      <c r="O246" s="28">
        <f>VLOOKUP(A246,$A$2:$T$228,15,FALSE)</f>
        <v>7</v>
      </c>
      <c r="P246" s="1">
        <f t="shared" si="56"/>
        <v>17</v>
      </c>
      <c r="Q246" s="1" t="str">
        <f>VLOOKUP(Y246,moves!A:B,2,FALSE)</f>
        <v>dark</v>
      </c>
      <c r="R246" s="2"/>
      <c r="S246" s="2"/>
      <c r="T246" s="2"/>
      <c r="W246" t="str">
        <f t="shared" si="53"/>
        <v>Houndoom</v>
      </c>
      <c r="X246" s="1" t="s">
        <v>1272</v>
      </c>
      <c r="Y246" t="str">
        <f>VLOOKUP(W246,$W$2:$Y$228,3,FALSE)</f>
        <v>Crunch</v>
      </c>
      <c r="Z246" t="s">
        <v>997</v>
      </c>
      <c r="AA246" t="s">
        <v>1210</v>
      </c>
      <c r="AB246" s="9">
        <v>0</v>
      </c>
      <c r="AC246">
        <v>0</v>
      </c>
      <c r="AD246" s="9">
        <v>1</v>
      </c>
      <c r="AE246">
        <v>1</v>
      </c>
    </row>
    <row r="247" spans="1:31" x14ac:dyDescent="0.25">
      <c r="A247" s="1">
        <v>169</v>
      </c>
      <c r="B247" s="1" t="s">
        <v>195</v>
      </c>
      <c r="C247" s="3" t="s">
        <v>13</v>
      </c>
      <c r="D247" s="3" t="s">
        <v>20</v>
      </c>
      <c r="M247" s="2" t="s">
        <v>1196</v>
      </c>
      <c r="N247" s="28">
        <f>VLOOKUP(A247,$A$2:$T$228,14,FALSE)</f>
        <v>10</v>
      </c>
      <c r="O247" s="28">
        <f>VLOOKUP(A247,$A$2:$T$228,15,FALSE)</f>
        <v>8</v>
      </c>
      <c r="P247" s="1">
        <f>SUM(N247,O247)</f>
        <v>18</v>
      </c>
      <c r="Q247" s="1" t="str">
        <f>VLOOKUP(Y247,moves!A:B,2,FALSE)</f>
        <v>poison</v>
      </c>
      <c r="R247" s="2"/>
      <c r="S247" s="2"/>
      <c r="T247" s="2"/>
      <c r="W247" t="str">
        <f t="shared" si="53"/>
        <v>Crobat</v>
      </c>
      <c r="X247" s="1" t="s">
        <v>1272</v>
      </c>
      <c r="Y247" t="str">
        <f>VLOOKUP(W247,$W$2:$Y$228,3,FALSE)</f>
        <v>Cross Poison</v>
      </c>
      <c r="Z247" t="s">
        <v>997</v>
      </c>
      <c r="AA247" t="s">
        <v>1210</v>
      </c>
      <c r="AB247" s="9">
        <v>0</v>
      </c>
      <c r="AC247">
        <v>0</v>
      </c>
      <c r="AD247" s="9">
        <v>2</v>
      </c>
      <c r="AE247">
        <v>1</v>
      </c>
    </row>
    <row r="248" spans="1:31" x14ac:dyDescent="0.25">
      <c r="A248" s="1">
        <v>461</v>
      </c>
      <c r="B248" s="2" t="s">
        <v>482</v>
      </c>
      <c r="C248" s="3" t="s">
        <v>37</v>
      </c>
      <c r="D248" s="3" t="s">
        <v>48</v>
      </c>
      <c r="L248" s="2"/>
      <c r="M248" s="2" t="s">
        <v>1196</v>
      </c>
      <c r="N248" s="28">
        <f>VLOOKUP(A248,$A$2:$T$228,14,FALSE)</f>
        <v>11</v>
      </c>
      <c r="O248" s="28">
        <f>VLOOKUP(A248,$A$2:$T$228,15,FALSE)</f>
        <v>7</v>
      </c>
      <c r="P248" s="1">
        <f t="shared" si="39"/>
        <v>18</v>
      </c>
      <c r="Q248" s="1" t="str">
        <f>VLOOKUP(Y248,moves!A:B,2,FALSE)</f>
        <v>dark</v>
      </c>
      <c r="R248" s="2"/>
      <c r="S248" s="2"/>
      <c r="T248" s="2"/>
      <c r="V248" t="str">
        <f>IF(ISBLANK(U248), "", ROUND(((#REF!*(#REF!-1)/2)-(#REF!*(#REF!-1)/2))/2 - (#REF!-#REF!)/2, 0))</f>
        <v/>
      </c>
      <c r="W248" t="str">
        <f t="shared" si="53"/>
        <v>Weavile</v>
      </c>
      <c r="X248" s="1" t="s">
        <v>1272</v>
      </c>
      <c r="Y248" t="str">
        <f>VLOOKUP(W248,$W$2:$Y$228,3,FALSE)</f>
        <v>Night Slash</v>
      </c>
      <c r="Z248" t="s">
        <v>997</v>
      </c>
      <c r="AA248" t="s">
        <v>1210</v>
      </c>
      <c r="AB248">
        <v>0</v>
      </c>
      <c r="AC248">
        <v>0</v>
      </c>
      <c r="AD248" s="9">
        <v>3</v>
      </c>
      <c r="AE248">
        <v>1</v>
      </c>
    </row>
    <row r="249" spans="1:31" x14ac:dyDescent="0.25">
      <c r="A249" s="1">
        <v>130</v>
      </c>
      <c r="B249" s="1" t="s">
        <v>155</v>
      </c>
      <c r="C249" s="3" t="s">
        <v>22</v>
      </c>
      <c r="D249" s="3" t="s">
        <v>20</v>
      </c>
      <c r="M249" s="2" t="s">
        <v>1196</v>
      </c>
      <c r="N249" s="28">
        <f>VLOOKUP(A249,$A$2:$T$228,14,FALSE)</f>
        <v>10</v>
      </c>
      <c r="O249" s="28">
        <f>VLOOKUP(A249,$A$2:$T$228,15,FALSE)</f>
        <v>9</v>
      </c>
      <c r="P249" s="1">
        <f>SUM(N249,O249)</f>
        <v>19</v>
      </c>
      <c r="Q249" s="1" t="str">
        <f>VLOOKUP(Y249,moves!A:B,2,FALSE)</f>
        <v>dragon</v>
      </c>
      <c r="R249" s="2"/>
      <c r="S249" s="2"/>
      <c r="T249" s="2"/>
      <c r="W249" t="str">
        <f t="shared" si="53"/>
        <v>Gyarados</v>
      </c>
      <c r="X249" s="1" t="s">
        <v>1272</v>
      </c>
      <c r="Y249" t="str">
        <f t="shared" ref="Y249" si="57">VLOOKUP(W249,$W$2:$Y$228,3,FALSE)</f>
        <v>Outrage</v>
      </c>
      <c r="Z249" t="s">
        <v>997</v>
      </c>
      <c r="AA249" t="s">
        <v>1210</v>
      </c>
      <c r="AB249" s="9">
        <v>0</v>
      </c>
      <c r="AC249">
        <v>0</v>
      </c>
      <c r="AD249" s="9">
        <v>4</v>
      </c>
      <c r="AE249">
        <v>1</v>
      </c>
    </row>
    <row r="250" spans="1:31" x14ac:dyDescent="0.25">
      <c r="A250" s="1">
        <v>474</v>
      </c>
      <c r="B250" s="1" t="s">
        <v>911</v>
      </c>
      <c r="C250" s="3" t="s">
        <v>33</v>
      </c>
      <c r="E250" s="1">
        <v>85</v>
      </c>
      <c r="F250" s="1">
        <v>80</v>
      </c>
      <c r="G250" s="1">
        <v>70</v>
      </c>
      <c r="H250" s="1">
        <v>135</v>
      </c>
      <c r="I250" s="1">
        <v>75</v>
      </c>
      <c r="J250" s="1">
        <v>90</v>
      </c>
      <c r="M250" s="2" t="s">
        <v>1196</v>
      </c>
      <c r="N250" s="28">
        <f>ROUND((0.4*J250 + 0.5*MAX(F250,H250) + 0.1*MIN(F250,H250)) / 10, 0)</f>
        <v>11</v>
      </c>
      <c r="O250" s="28">
        <f>ROUND((0.4*E250 + 0.3*G250 + 0.3*I250) / 10, 0)</f>
        <v>8</v>
      </c>
      <c r="P250" s="1">
        <f t="shared" ref="P250:P251" si="58">SUM(N250,O250)</f>
        <v>19</v>
      </c>
      <c r="Q250" s="1" t="str">
        <f>VLOOKUP(Y250,moves!A:B,2,FALSE)</f>
        <v>normal</v>
      </c>
      <c r="R250" s="2"/>
      <c r="S250" s="2"/>
      <c r="T250" s="2"/>
      <c r="W250" t="str">
        <f t="shared" si="53"/>
        <v>Porygon-Z</v>
      </c>
      <c r="X250" s="1" t="s">
        <v>1272</v>
      </c>
      <c r="Y250" t="s">
        <v>1171</v>
      </c>
      <c r="Z250" t="s">
        <v>997</v>
      </c>
      <c r="AA250" t="s">
        <v>1210</v>
      </c>
      <c r="AB250">
        <v>0</v>
      </c>
      <c r="AC250">
        <v>0</v>
      </c>
      <c r="AD250" s="9">
        <v>5</v>
      </c>
      <c r="AE250">
        <v>1</v>
      </c>
    </row>
    <row r="251" spans="1:31" x14ac:dyDescent="0.25">
      <c r="A251" s="1">
        <v>493</v>
      </c>
      <c r="B251" s="1" t="s">
        <v>513</v>
      </c>
      <c r="C251" s="3" t="s">
        <v>1195</v>
      </c>
      <c r="E251" s="1">
        <v>120</v>
      </c>
      <c r="F251" s="1">
        <v>120</v>
      </c>
      <c r="G251" s="1">
        <v>120</v>
      </c>
      <c r="H251" s="1">
        <v>120</v>
      </c>
      <c r="I251" s="1">
        <v>120</v>
      </c>
      <c r="J251" s="1">
        <v>120</v>
      </c>
      <c r="M251" s="2" t="s">
        <v>1196</v>
      </c>
      <c r="N251" s="28">
        <f>ROUND((0.4*J251 + 0.5*MAX(F251,H251) + 0.1*MIN(F251,H251)) / 10, 0)</f>
        <v>12</v>
      </c>
      <c r="O251" s="28">
        <f>ROUND((0.4*E251 + 0.3*G251 + 0.3*I251) / 10, 0)</f>
        <v>12</v>
      </c>
      <c r="P251" s="1">
        <f t="shared" si="58"/>
        <v>24</v>
      </c>
      <c r="R251" s="2"/>
      <c r="S251" s="2"/>
      <c r="T251" s="2"/>
      <c r="W251" t="str">
        <f t="shared" si="53"/>
        <v>Arceus</v>
      </c>
      <c r="X251" s="1" t="s">
        <v>1272</v>
      </c>
      <c r="Y251" t="s">
        <v>1190</v>
      </c>
      <c r="Z251" t="s">
        <v>997</v>
      </c>
      <c r="AA251" t="s">
        <v>1210</v>
      </c>
      <c r="AB251" s="8">
        <v>1</v>
      </c>
      <c r="AC251">
        <v>0</v>
      </c>
      <c r="AD251" s="9">
        <v>6</v>
      </c>
      <c r="AE251">
        <v>1</v>
      </c>
    </row>
  </sheetData>
  <phoneticPr fontId="18" type="noConversion"/>
  <conditionalFormatting sqref="E94:J94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5:J121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6:J228 E122:J155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J93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6:J157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8:J162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8:J248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3:J225">
    <cfRule type="colorScale" priority="2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cellIs" dxfId="4" priority="1" operator="lessThan">
      <formula>13</formula>
    </cfRule>
    <cfRule type="cellIs" dxfId="3" priority="2" operator="between">
      <formula>13</formula>
      <formula>16</formula>
    </cfRule>
    <cfRule type="cellIs" dxfId="2" priority="3" operator="greaterThan">
      <formula>16</formula>
    </cfRule>
  </conditionalFormatting>
  <conditionalFormatting sqref="AB1:AE1 Q1:W1"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49:J1048576 E230:J247 E1:J228 G229:J229">
    <cfRule type="colorScale" priority="3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625C-F9FA-42D6-A0B3-21764E3166C5}">
  <dimension ref="A1:I113"/>
  <sheetViews>
    <sheetView tabSelected="1" topLeftCell="A31" zoomScale="110" zoomScaleNormal="110" workbookViewId="0">
      <selection activeCell="E42" sqref="E42"/>
    </sheetView>
  </sheetViews>
  <sheetFormatPr defaultRowHeight="15" x14ac:dyDescent="0.25"/>
  <cols>
    <col min="1" max="1" width="14.42578125" bestFit="1" customWidth="1"/>
    <col min="3" max="3" width="9.140625" style="2"/>
    <col min="4" max="4" width="9.140625" style="1"/>
    <col min="5" max="5" width="98" bestFit="1" customWidth="1"/>
    <col min="7" max="7" width="9.5703125" bestFit="1" customWidth="1"/>
    <col min="8" max="8" width="9.85546875" bestFit="1" customWidth="1"/>
  </cols>
  <sheetData>
    <row r="1" spans="1:9" x14ac:dyDescent="0.25">
      <c r="A1" t="s">
        <v>1146</v>
      </c>
      <c r="B1" t="s">
        <v>1104</v>
      </c>
      <c r="C1" s="2" t="s">
        <v>1113</v>
      </c>
      <c r="D1" s="1" t="s">
        <v>1105</v>
      </c>
      <c r="E1" t="s">
        <v>763</v>
      </c>
      <c r="F1" t="s">
        <v>1181</v>
      </c>
      <c r="G1" t="s">
        <v>1250</v>
      </c>
      <c r="H1" t="s">
        <v>1251</v>
      </c>
      <c r="I1" t="s">
        <v>1293</v>
      </c>
    </row>
    <row r="2" spans="1:9" x14ac:dyDescent="0.25">
      <c r="A2" t="s">
        <v>1184</v>
      </c>
      <c r="B2" s="9" t="s">
        <v>1195</v>
      </c>
      <c r="C2" s="2" t="s">
        <v>1149</v>
      </c>
      <c r="D2" s="1" t="str">
        <f>IF(NOT(ISBLANK(C2)), IF(ISNUMBER(C2), ROUND((C2 - 5)/20, 0), C2), "")</f>
        <v>?</v>
      </c>
      <c r="E2" t="s">
        <v>1310</v>
      </c>
      <c r="F2">
        <f>COUNTIF(sinnoh!Y:Y, A2)</f>
        <v>2</v>
      </c>
      <c r="G2" cm="1">
        <f t="array" ref="G2">MIN(IF($A2=sinnoh!$Y:$Y, sinnoh!$P:$P))</f>
        <v>11</v>
      </c>
      <c r="H2" cm="1">
        <f t="array" ref="H2">MAX(IF($A2=sinnoh!$Y:$Y, sinnoh!$P:$P))</f>
        <v>14</v>
      </c>
      <c r="I2">
        <f>H2-G2</f>
        <v>3</v>
      </c>
    </row>
    <row r="3" spans="1:9" x14ac:dyDescent="0.25">
      <c r="A3" t="s">
        <v>1158</v>
      </c>
      <c r="B3" s="9" t="s">
        <v>1195</v>
      </c>
      <c r="C3" s="2" t="s">
        <v>1149</v>
      </c>
      <c r="D3" s="1" t="str">
        <f t="shared" ref="D3:D73" si="0">IF(NOT(ISBLANK(C3)), IF(ISNUMBER(C3), ROUND((C3 - 5)/20, 0), C3), "")</f>
        <v>?</v>
      </c>
      <c r="E3" t="s">
        <v>1311</v>
      </c>
      <c r="F3">
        <f>COUNTIF(sinnoh!Y:Y, A3)</f>
        <v>3</v>
      </c>
      <c r="G3" cm="1">
        <f t="array" ref="G3">MIN(IF($A3=sinnoh!$Y:$Y, sinnoh!$P:$P))</f>
        <v>8</v>
      </c>
      <c r="H3" cm="1">
        <f t="array" ref="H3">MAX(IF($A3=sinnoh!$Y:$Y, sinnoh!$P:$P))</f>
        <v>11</v>
      </c>
      <c r="I3">
        <f t="shared" ref="I3:I71" si="1">H3-G3</f>
        <v>3</v>
      </c>
    </row>
    <row r="4" spans="1:9" x14ac:dyDescent="0.25">
      <c r="A4" t="s">
        <v>1179</v>
      </c>
      <c r="B4" s="9" t="s">
        <v>1195</v>
      </c>
      <c r="C4" s="2">
        <v>60</v>
      </c>
      <c r="D4" s="1">
        <f t="shared" si="0"/>
        <v>3</v>
      </c>
      <c r="E4" t="s">
        <v>1213</v>
      </c>
      <c r="F4">
        <f>COUNTIF(sinnoh!Y:Y, A4)</f>
        <v>1</v>
      </c>
      <c r="G4" cm="1">
        <f t="array" ref="G4">MIN(IF($A4=sinnoh!$Y:$Y, sinnoh!$P:$P))</f>
        <v>11</v>
      </c>
      <c r="H4" cm="1">
        <f t="array" ref="H4">MAX(IF($A4=sinnoh!$Y:$Y, sinnoh!$P:$P))</f>
        <v>11</v>
      </c>
      <c r="I4">
        <f t="shared" si="1"/>
        <v>0</v>
      </c>
    </row>
    <row r="5" spans="1:9" x14ac:dyDescent="0.25">
      <c r="A5" t="s">
        <v>1190</v>
      </c>
      <c r="B5" s="9" t="s">
        <v>1195</v>
      </c>
      <c r="C5" s="2">
        <v>100</v>
      </c>
      <c r="D5" s="1">
        <f t="shared" si="0"/>
        <v>5</v>
      </c>
      <c r="E5" t="s">
        <v>1194</v>
      </c>
      <c r="F5">
        <f>COUNTIF(sinnoh!Y:Y, A5)</f>
        <v>1</v>
      </c>
      <c r="G5" cm="1">
        <f t="array" ref="G5">MIN(IF($A5=sinnoh!$Y:$Y, sinnoh!$P:$P))</f>
        <v>24</v>
      </c>
      <c r="H5" cm="1">
        <f t="array" ref="H5">MAX(IF($A5=sinnoh!$Y:$Y, sinnoh!$P:$P))</f>
        <v>24</v>
      </c>
      <c r="I5">
        <f t="shared" si="1"/>
        <v>0</v>
      </c>
    </row>
    <row r="6" spans="1:9" x14ac:dyDescent="0.25">
      <c r="A6" t="s">
        <v>1197</v>
      </c>
      <c r="B6" s="27" t="s">
        <v>33</v>
      </c>
      <c r="C6" s="2">
        <v>20</v>
      </c>
      <c r="D6" s="1">
        <f t="shared" si="0"/>
        <v>1</v>
      </c>
      <c r="E6" t="s">
        <v>1287</v>
      </c>
      <c r="F6">
        <f>COUNTIF(sinnoh!Y:Y, A6)</f>
        <v>3</v>
      </c>
      <c r="G6" cm="1">
        <f t="array" ref="G6">MIN(IF($A6=sinnoh!$Y:$Y, sinnoh!$P:$P))</f>
        <v>7</v>
      </c>
      <c r="H6" cm="1">
        <f t="array" ref="H6">MAX(IF($A6=sinnoh!$Y:$Y, sinnoh!$P:$P))</f>
        <v>8</v>
      </c>
      <c r="I6">
        <f t="shared" si="1"/>
        <v>1</v>
      </c>
    </row>
    <row r="7" spans="1:9" x14ac:dyDescent="0.25">
      <c r="A7" t="s">
        <v>1187</v>
      </c>
      <c r="B7" s="27" t="s">
        <v>33</v>
      </c>
      <c r="C7" s="2">
        <v>20</v>
      </c>
      <c r="D7" s="1">
        <f t="shared" si="0"/>
        <v>1</v>
      </c>
      <c r="E7" t="s">
        <v>1283</v>
      </c>
      <c r="F7">
        <f>COUNTIF(sinnoh!Y:Y, A7)</f>
        <v>2</v>
      </c>
      <c r="G7" cm="1">
        <f t="array" ref="G7">MIN(IF($A7=sinnoh!$Y:$Y, sinnoh!$P:$P))</f>
        <v>10</v>
      </c>
      <c r="H7" cm="1">
        <f t="array" ref="H7">MAX(IF($A7=sinnoh!$Y:$Y, sinnoh!$P:$P))</f>
        <v>10</v>
      </c>
      <c r="I7">
        <f t="shared" si="1"/>
        <v>0</v>
      </c>
    </row>
    <row r="8" spans="1:9" x14ac:dyDescent="0.25">
      <c r="A8" t="s">
        <v>1188</v>
      </c>
      <c r="B8" s="27" t="s">
        <v>33</v>
      </c>
      <c r="C8" s="2">
        <v>20</v>
      </c>
      <c r="D8" s="1">
        <f t="shared" si="0"/>
        <v>1</v>
      </c>
      <c r="E8" t="s">
        <v>1269</v>
      </c>
      <c r="F8">
        <f>COUNTIF(sinnoh!Y:Y, A8)</f>
        <v>3</v>
      </c>
      <c r="G8" cm="1">
        <f t="array" ref="G8">MIN(IF($A8=sinnoh!$Y:$Y, sinnoh!$P:$P))</f>
        <v>10</v>
      </c>
      <c r="H8" cm="1">
        <f t="array" ref="H8">MAX(IF($A8=sinnoh!$Y:$Y, sinnoh!$P:$P))</f>
        <v>20</v>
      </c>
      <c r="I8">
        <f t="shared" si="1"/>
        <v>10</v>
      </c>
    </row>
    <row r="9" spans="1:9" x14ac:dyDescent="0.25">
      <c r="A9" t="s">
        <v>1137</v>
      </c>
      <c r="B9" s="27" t="s">
        <v>33</v>
      </c>
      <c r="C9" s="2">
        <v>60</v>
      </c>
      <c r="D9" s="1">
        <f t="shared" si="0"/>
        <v>3</v>
      </c>
      <c r="E9" t="s">
        <v>1273</v>
      </c>
      <c r="F9">
        <f>COUNTIF(sinnoh!Y:Y, A9)</f>
        <v>1</v>
      </c>
      <c r="G9" cm="1">
        <f t="array" ref="G9">MIN(IF($A9=sinnoh!$Y:$Y, sinnoh!$P:$P))</f>
        <v>16</v>
      </c>
      <c r="H9" cm="1">
        <f t="array" ref="H9">MAX(IF($A9=sinnoh!$Y:$Y, sinnoh!$P:$P))</f>
        <v>16</v>
      </c>
      <c r="I9">
        <f t="shared" si="1"/>
        <v>0</v>
      </c>
    </row>
    <row r="10" spans="1:9" x14ac:dyDescent="0.25">
      <c r="A10" t="s">
        <v>1147</v>
      </c>
      <c r="B10" s="27" t="s">
        <v>33</v>
      </c>
      <c r="C10" s="2">
        <v>40</v>
      </c>
      <c r="D10" s="1">
        <f t="shared" si="0"/>
        <v>2</v>
      </c>
      <c r="E10" t="s">
        <v>1241</v>
      </c>
      <c r="F10">
        <f>COUNTIF(sinnoh!Y:Y, A10)</f>
        <v>4</v>
      </c>
      <c r="G10" cm="1">
        <f t="array" ref="G10">MIN(IF($A10=sinnoh!$Y:$Y, sinnoh!$P:$P))</f>
        <v>8</v>
      </c>
      <c r="H10" cm="1">
        <f t="array" ref="H10">MAX(IF($A10=sinnoh!$Y:$Y, sinnoh!$P:$P))</f>
        <v>11</v>
      </c>
      <c r="I10">
        <f t="shared" si="1"/>
        <v>3</v>
      </c>
    </row>
    <row r="11" spans="1:9" x14ac:dyDescent="0.25">
      <c r="A11" t="s">
        <v>979</v>
      </c>
      <c r="B11" s="27" t="s">
        <v>33</v>
      </c>
      <c r="C11" s="2">
        <v>35</v>
      </c>
      <c r="D11" s="1">
        <f t="shared" si="0"/>
        <v>2</v>
      </c>
      <c r="E11" t="s">
        <v>1226</v>
      </c>
      <c r="F11">
        <f>COUNTIF(sinnoh!Y:Y, A11)</f>
        <v>1</v>
      </c>
      <c r="G11" cm="1">
        <f t="array" ref="G11">MIN(IF($A11=sinnoh!$Y:$Y, sinnoh!$P:$P))</f>
        <v>13</v>
      </c>
      <c r="H11" cm="1">
        <f t="array" ref="H11">MAX(IF($A11=sinnoh!$Y:$Y, sinnoh!$P:$P))</f>
        <v>13</v>
      </c>
      <c r="I11">
        <f t="shared" si="1"/>
        <v>0</v>
      </c>
    </row>
    <row r="12" spans="1:9" x14ac:dyDescent="0.25">
      <c r="A12" t="s">
        <v>1154</v>
      </c>
      <c r="B12" s="27" t="s">
        <v>33</v>
      </c>
      <c r="C12" s="2">
        <v>60</v>
      </c>
      <c r="D12" s="1">
        <f t="shared" si="0"/>
        <v>3</v>
      </c>
      <c r="E12" t="s">
        <v>1261</v>
      </c>
      <c r="F12">
        <f>COUNTIF(sinnoh!Y:Y, A12)</f>
        <v>2</v>
      </c>
      <c r="G12" cm="1">
        <f t="array" ref="G12">MIN(IF($A12=sinnoh!$Y:$Y, sinnoh!$P:$P))</f>
        <v>14</v>
      </c>
      <c r="H12" cm="1">
        <f t="array" ref="H12">MAX(IF($A12=sinnoh!$Y:$Y, sinnoh!$P:$P))</f>
        <v>15</v>
      </c>
      <c r="I12">
        <f t="shared" si="1"/>
        <v>1</v>
      </c>
    </row>
    <row r="13" spans="1:9" x14ac:dyDescent="0.25">
      <c r="A13" t="s">
        <v>1170</v>
      </c>
      <c r="B13" s="27" t="s">
        <v>33</v>
      </c>
      <c r="C13" s="2">
        <v>70</v>
      </c>
      <c r="D13" s="1">
        <f t="shared" si="0"/>
        <v>3</v>
      </c>
      <c r="E13" t="s">
        <v>1258</v>
      </c>
      <c r="F13">
        <f>COUNTIF(sinnoh!Y:Y, A13)</f>
        <v>3</v>
      </c>
      <c r="G13" cm="1">
        <f t="array" ref="G13">MIN(IF($A13=sinnoh!$Y:$Y, sinnoh!$P:$P))</f>
        <v>16</v>
      </c>
      <c r="H13" cm="1">
        <f t="array" ref="H13">MAX(IF($A13=sinnoh!$Y:$Y, sinnoh!$P:$P))</f>
        <v>16</v>
      </c>
      <c r="I13">
        <f t="shared" si="1"/>
        <v>0</v>
      </c>
    </row>
    <row r="14" spans="1:9" x14ac:dyDescent="0.25">
      <c r="A14" t="s">
        <v>1171</v>
      </c>
      <c r="B14" s="27" t="s">
        <v>33</v>
      </c>
      <c r="C14" s="2">
        <v>80</v>
      </c>
      <c r="D14" s="1">
        <f t="shared" si="0"/>
        <v>4</v>
      </c>
      <c r="E14" t="s">
        <v>1282</v>
      </c>
      <c r="F14">
        <f>COUNTIF(sinnoh!Y:Y, A14)</f>
        <v>3</v>
      </c>
      <c r="G14" cm="1">
        <f t="array" ref="G14">MIN(IF($A14=sinnoh!$Y:$Y, sinnoh!$P:$P))</f>
        <v>16</v>
      </c>
      <c r="H14" cm="1">
        <f t="array" ref="H14">MAX(IF($A14=sinnoh!$Y:$Y, sinnoh!$P:$P))</f>
        <v>19</v>
      </c>
      <c r="I14">
        <f t="shared" si="1"/>
        <v>3</v>
      </c>
    </row>
    <row r="15" spans="1:9" x14ac:dyDescent="0.25">
      <c r="A15" t="s">
        <v>1165</v>
      </c>
      <c r="B15" s="27" t="s">
        <v>33</v>
      </c>
      <c r="C15" s="2">
        <v>85</v>
      </c>
      <c r="D15" s="1">
        <f t="shared" si="0"/>
        <v>4</v>
      </c>
      <c r="E15" t="s">
        <v>1214</v>
      </c>
      <c r="F15">
        <f>COUNTIF(sinnoh!Y:Y, A15)</f>
        <v>2</v>
      </c>
      <c r="G15" cm="1">
        <f t="array" ref="G15">MIN(IF($A15=sinnoh!$Y:$Y, sinnoh!$P:$P))</f>
        <v>14</v>
      </c>
      <c r="H15" cm="1">
        <f t="array" ref="H15">MAX(IF($A15=sinnoh!$Y:$Y, sinnoh!$P:$P))</f>
        <v>14</v>
      </c>
      <c r="I15">
        <f t="shared" si="1"/>
        <v>0</v>
      </c>
    </row>
    <row r="16" spans="1:9" x14ac:dyDescent="0.25">
      <c r="A16" t="s">
        <v>1305</v>
      </c>
      <c r="B16" s="27" t="s">
        <v>33</v>
      </c>
      <c r="C16" s="2">
        <v>70</v>
      </c>
      <c r="D16" s="1">
        <f t="shared" si="0"/>
        <v>3</v>
      </c>
      <c r="E16" t="s">
        <v>1306</v>
      </c>
      <c r="F16">
        <f>COUNTIF(sinnoh!Y:Y, A16)</f>
        <v>2</v>
      </c>
      <c r="G16" cm="1">
        <f t="array" ref="G16">MIN(IF($A16=sinnoh!$Y:$Y, sinnoh!$P:$P))</f>
        <v>12</v>
      </c>
      <c r="H16" cm="1">
        <f t="array" ref="H16">MAX(IF($A16=sinnoh!$Y:$Y, sinnoh!$P:$P))</f>
        <v>14</v>
      </c>
      <c r="I16">
        <f t="shared" si="1"/>
        <v>2</v>
      </c>
    </row>
    <row r="17" spans="1:9" x14ac:dyDescent="0.25">
      <c r="A17" t="s">
        <v>1148</v>
      </c>
      <c r="B17" s="27" t="s">
        <v>33</v>
      </c>
      <c r="C17" s="2">
        <v>90</v>
      </c>
      <c r="D17" s="1">
        <f t="shared" si="0"/>
        <v>4</v>
      </c>
      <c r="E17" t="s">
        <v>1285</v>
      </c>
      <c r="F17">
        <f>COUNTIF(sinnoh!Y:Y, A17)</f>
        <v>3</v>
      </c>
      <c r="G17" cm="1">
        <f t="array" ref="G17">MIN(IF($A17=sinnoh!$Y:$Y, sinnoh!$P:$P))</f>
        <v>13</v>
      </c>
      <c r="H17" cm="1">
        <f t="array" ref="H17">MAX(IF($A17=sinnoh!$Y:$Y, sinnoh!$P:$P))</f>
        <v>16</v>
      </c>
      <c r="I17">
        <f t="shared" si="1"/>
        <v>3</v>
      </c>
    </row>
    <row r="18" spans="1:9" x14ac:dyDescent="0.25">
      <c r="A18" t="s">
        <v>1298</v>
      </c>
      <c r="B18" s="27" t="s">
        <v>33</v>
      </c>
      <c r="C18" s="2">
        <v>120</v>
      </c>
      <c r="D18" s="1">
        <f t="shared" si="0"/>
        <v>6</v>
      </c>
      <c r="E18" t="s">
        <v>1299</v>
      </c>
      <c r="F18">
        <f>COUNTIF(sinnoh!Y:Y, A18)</f>
        <v>1</v>
      </c>
      <c r="G18" cm="1">
        <f t="array" ref="G18">MIN(IF($A18=sinnoh!$Y:$Y, sinnoh!$P:$P))</f>
        <v>21</v>
      </c>
      <c r="H18" cm="1">
        <f t="array" ref="H18">MAX(IF($A18=sinnoh!$Y:$Y, sinnoh!$P:$P))</f>
        <v>21</v>
      </c>
      <c r="I18">
        <f t="shared" si="1"/>
        <v>0</v>
      </c>
    </row>
    <row r="19" spans="1:9" x14ac:dyDescent="0.25">
      <c r="A19" t="s">
        <v>1155</v>
      </c>
      <c r="B19" s="27" t="s">
        <v>33</v>
      </c>
      <c r="C19" s="2">
        <v>170</v>
      </c>
      <c r="D19" s="1">
        <f t="shared" si="0"/>
        <v>8</v>
      </c>
      <c r="E19" t="s">
        <v>1253</v>
      </c>
      <c r="F19">
        <f>COUNTIF(sinnoh!Y:Y, A19)</f>
        <v>3</v>
      </c>
      <c r="G19" cm="1">
        <f t="array" ref="G19">MIN(IF($A19=sinnoh!$Y:$Y, sinnoh!$P:$P))</f>
        <v>17</v>
      </c>
      <c r="H19" cm="1">
        <f t="array" ref="H19">MAX(IF($A19=sinnoh!$Y:$Y, sinnoh!$P:$P))</f>
        <v>18</v>
      </c>
      <c r="I19">
        <f t="shared" si="1"/>
        <v>1</v>
      </c>
    </row>
    <row r="20" spans="1:9" x14ac:dyDescent="0.25">
      <c r="A20" t="s">
        <v>1234</v>
      </c>
      <c r="B20" s="27" t="s">
        <v>33</v>
      </c>
      <c r="C20" s="2">
        <v>120</v>
      </c>
      <c r="D20" s="1">
        <f t="shared" si="0"/>
        <v>6</v>
      </c>
      <c r="E20" t="s">
        <v>1223</v>
      </c>
      <c r="F20">
        <f>COUNTIF(sinnoh!Y:Y, A20)</f>
        <v>1</v>
      </c>
      <c r="G20" cm="1">
        <f t="array" ref="G20">MIN(IF($A20=sinnoh!$Y:$Y, sinnoh!$P:$P))</f>
        <v>17</v>
      </c>
      <c r="H20" cm="1">
        <f t="array" ref="H20">MAX(IF($A20=sinnoh!$Y:$Y, sinnoh!$P:$P))</f>
        <v>17</v>
      </c>
      <c r="I20">
        <f t="shared" si="1"/>
        <v>0</v>
      </c>
    </row>
    <row r="21" spans="1:9" x14ac:dyDescent="0.25">
      <c r="A21" t="s">
        <v>1157</v>
      </c>
      <c r="B21" s="27" t="s">
        <v>33</v>
      </c>
      <c r="C21" s="2">
        <v>60</v>
      </c>
      <c r="D21" s="1">
        <f>IF(NOT(ISBLANK(C21)), IF(ISNUMBER(C21), ROUND((C21 - 5)/20, 0), C21), "")</f>
        <v>3</v>
      </c>
      <c r="E21" t="s">
        <v>1284</v>
      </c>
      <c r="F21">
        <f>COUNTIF(sinnoh!Y:Y, A21)</f>
        <v>1</v>
      </c>
      <c r="G21" cm="1">
        <f t="array" ref="G21">MIN(IF($A21=sinnoh!$Y:$Y, sinnoh!$P:$P))</f>
        <v>16</v>
      </c>
      <c r="H21" cm="1">
        <f t="array" ref="H21">MAX(IF($A21=sinnoh!$Y:$Y, sinnoh!$P:$P))</f>
        <v>16</v>
      </c>
      <c r="I21">
        <f t="shared" si="1"/>
        <v>0</v>
      </c>
    </row>
    <row r="22" spans="1:9" x14ac:dyDescent="0.25">
      <c r="A22" t="s">
        <v>1162</v>
      </c>
      <c r="B22" s="27" t="s">
        <v>33</v>
      </c>
      <c r="C22" s="2">
        <v>60</v>
      </c>
      <c r="D22" s="1">
        <f t="shared" si="0"/>
        <v>3</v>
      </c>
      <c r="E22" t="s">
        <v>1301</v>
      </c>
      <c r="F22">
        <f>COUNTIF(sinnoh!Y:Y, A22)</f>
        <v>1</v>
      </c>
      <c r="G22" cm="1">
        <f t="array" ref="G22">MIN(IF($A22=sinnoh!$Y:$Y, sinnoh!$P:$P))</f>
        <v>17</v>
      </c>
      <c r="H22" cm="1">
        <f t="array" ref="H22">MAX(IF($A22=sinnoh!$Y:$Y, sinnoh!$P:$P))</f>
        <v>17</v>
      </c>
      <c r="I22">
        <f t="shared" si="1"/>
        <v>0</v>
      </c>
    </row>
    <row r="23" spans="1:9" x14ac:dyDescent="0.25">
      <c r="A23" t="s">
        <v>1176</v>
      </c>
      <c r="B23" s="27" t="s">
        <v>33</v>
      </c>
      <c r="C23" s="2">
        <v>120</v>
      </c>
      <c r="D23" s="1">
        <f t="shared" si="0"/>
        <v>6</v>
      </c>
      <c r="E23" t="s">
        <v>1254</v>
      </c>
      <c r="F23">
        <f>COUNTIF(sinnoh!Y:Y, A23)</f>
        <v>1</v>
      </c>
      <c r="G23" cm="1">
        <f t="array" ref="G23">MIN(IF($A23=sinnoh!$Y:$Y, sinnoh!$P:$P))</f>
        <v>20</v>
      </c>
      <c r="H23" cm="1">
        <f t="array" ref="H23">MAX(IF($A23=sinnoh!$Y:$Y, sinnoh!$P:$P))</f>
        <v>20</v>
      </c>
      <c r="I23">
        <f t="shared" si="1"/>
        <v>0</v>
      </c>
    </row>
    <row r="24" spans="1:9" x14ac:dyDescent="0.25">
      <c r="A24" t="s">
        <v>1117</v>
      </c>
      <c r="B24" s="17" t="s">
        <v>17</v>
      </c>
      <c r="C24" s="2">
        <v>35</v>
      </c>
      <c r="D24" s="1">
        <f t="shared" si="0"/>
        <v>2</v>
      </c>
      <c r="E24" t="s">
        <v>1193</v>
      </c>
      <c r="F24">
        <f>COUNTIF(sinnoh!Y:Y, A24)</f>
        <v>5</v>
      </c>
      <c r="G24" cm="1">
        <f t="array" ref="G24">MIN(IF($A24=sinnoh!$Y:$Y, sinnoh!$P:$P))</f>
        <v>10</v>
      </c>
      <c r="H24" cm="1">
        <f t="array" ref="H24">MAX(IF($A24=sinnoh!$Y:$Y, sinnoh!$P:$P))</f>
        <v>13</v>
      </c>
      <c r="I24">
        <f t="shared" si="1"/>
        <v>3</v>
      </c>
    </row>
    <row r="25" spans="1:9" x14ac:dyDescent="0.25">
      <c r="A25" t="s">
        <v>1108</v>
      </c>
      <c r="B25" s="17" t="s">
        <v>17</v>
      </c>
      <c r="C25" s="2">
        <v>90</v>
      </c>
      <c r="D25" s="1">
        <f t="shared" si="0"/>
        <v>4</v>
      </c>
      <c r="E25" t="s">
        <v>1215</v>
      </c>
      <c r="F25">
        <f>COUNTIF(sinnoh!Y:Y, A25)</f>
        <v>3</v>
      </c>
      <c r="G25" cm="1">
        <f t="array" ref="G25">MIN(IF($A25=sinnoh!$Y:$Y, sinnoh!$P:$P))</f>
        <v>14</v>
      </c>
      <c r="H25" cm="1">
        <f t="array" ref="H25">MAX(IF($A25=sinnoh!$Y:$Y, sinnoh!$P:$P))</f>
        <v>17</v>
      </c>
      <c r="I25">
        <f t="shared" si="1"/>
        <v>3</v>
      </c>
    </row>
    <row r="26" spans="1:9" x14ac:dyDescent="0.25">
      <c r="A26" t="s">
        <v>1106</v>
      </c>
      <c r="B26" s="17" t="s">
        <v>17</v>
      </c>
      <c r="C26" s="2">
        <v>110</v>
      </c>
      <c r="D26" s="1">
        <f t="shared" si="0"/>
        <v>5</v>
      </c>
      <c r="E26" t="s">
        <v>1215</v>
      </c>
      <c r="F26">
        <f>COUNTIF(sinnoh!Y:Y, A26)</f>
        <v>6</v>
      </c>
      <c r="G26" cm="1">
        <f t="array" ref="G26">MIN(IF($A26=sinnoh!$Y:$Y, sinnoh!$P:$P))</f>
        <v>17</v>
      </c>
      <c r="H26" cm="1">
        <f t="array" ref="H26">MAX(IF($A26=sinnoh!$Y:$Y, sinnoh!$P:$P))</f>
        <v>20</v>
      </c>
      <c r="I26">
        <f t="shared" si="1"/>
        <v>3</v>
      </c>
    </row>
    <row r="27" spans="1:9" x14ac:dyDescent="0.25">
      <c r="A27" t="s">
        <v>1175</v>
      </c>
      <c r="B27" s="17" t="s">
        <v>17</v>
      </c>
      <c r="C27" s="2">
        <v>100</v>
      </c>
      <c r="D27" s="1">
        <f t="shared" si="0"/>
        <v>5</v>
      </c>
      <c r="E27" t="s">
        <v>1193</v>
      </c>
      <c r="F27">
        <f>COUNTIF(sinnoh!Y:Y, A27)</f>
        <v>1</v>
      </c>
      <c r="G27" cm="1">
        <f t="array" ref="G27">MIN(IF($A27=sinnoh!$Y:$Y, sinnoh!$P:$P))</f>
        <v>20</v>
      </c>
      <c r="H27" cm="1">
        <f t="array" ref="H27">MAX(IF($A27=sinnoh!$Y:$Y, sinnoh!$P:$P))</f>
        <v>20</v>
      </c>
      <c r="I27">
        <f t="shared" si="1"/>
        <v>0</v>
      </c>
    </row>
    <row r="28" spans="1:9" x14ac:dyDescent="0.25">
      <c r="A28" t="s">
        <v>988</v>
      </c>
      <c r="B28" s="17" t="s">
        <v>17</v>
      </c>
      <c r="C28" s="2">
        <v>90</v>
      </c>
      <c r="D28" s="1">
        <f t="shared" si="0"/>
        <v>4</v>
      </c>
      <c r="E28" t="s">
        <v>1240</v>
      </c>
      <c r="F28">
        <f>COUNTIF(sinnoh!Y:Y, A28)</f>
        <v>1</v>
      </c>
      <c r="G28" cm="1">
        <f t="array" ref="G28">MIN(IF($A28=sinnoh!$Y:$Y, sinnoh!$P:$P))</f>
        <v>19</v>
      </c>
      <c r="H28" cm="1">
        <f t="array" ref="H28">MAX(IF($A28=sinnoh!$Y:$Y, sinnoh!$P:$P))</f>
        <v>19</v>
      </c>
      <c r="I28">
        <f t="shared" si="1"/>
        <v>0</v>
      </c>
    </row>
    <row r="29" spans="1:9" x14ac:dyDescent="0.25">
      <c r="A29" t="s">
        <v>1303</v>
      </c>
      <c r="B29" s="17" t="s">
        <v>17</v>
      </c>
      <c r="C29" s="2">
        <v>75</v>
      </c>
      <c r="D29" s="1">
        <f t="shared" si="0"/>
        <v>4</v>
      </c>
      <c r="E29" t="s">
        <v>1304</v>
      </c>
      <c r="F29">
        <f>COUNTIF(sinnoh!Y:Y, A29)</f>
        <v>1</v>
      </c>
      <c r="G29" cm="1">
        <f t="array" ref="G29">MIN(IF($A29=sinnoh!$Y:$Y, sinnoh!$P:$P))</f>
        <v>17</v>
      </c>
      <c r="H29" cm="1">
        <f t="array" ref="H29">MAX(IF($A29=sinnoh!$Y:$Y, sinnoh!$P:$P))</f>
        <v>17</v>
      </c>
      <c r="I29">
        <f t="shared" si="1"/>
        <v>0</v>
      </c>
    </row>
    <row r="30" spans="1:9" x14ac:dyDescent="0.25">
      <c r="A30" t="s">
        <v>1242</v>
      </c>
      <c r="B30" s="17" t="s">
        <v>17</v>
      </c>
      <c r="C30" s="2">
        <v>150</v>
      </c>
      <c r="D30" s="1">
        <f t="shared" si="0"/>
        <v>7</v>
      </c>
      <c r="E30" t="s">
        <v>1263</v>
      </c>
      <c r="F30">
        <f>COUNTIF(sinnoh!Y:Y, A30)</f>
        <v>0</v>
      </c>
      <c r="G30" cm="1">
        <f t="array" ref="G30">MIN(IF($A30=sinnoh!$Y:$Y, sinnoh!$P:$P))</f>
        <v>0</v>
      </c>
      <c r="H30" cm="1">
        <f t="array" ref="H30">MAX(IF($A30=sinnoh!$Y:$Y, sinnoh!$P:$P))</f>
        <v>0</v>
      </c>
      <c r="I30">
        <f t="shared" si="1"/>
        <v>0</v>
      </c>
    </row>
    <row r="31" spans="1:9" x14ac:dyDescent="0.25">
      <c r="A31" t="s">
        <v>1185</v>
      </c>
      <c r="B31" s="11" t="s">
        <v>22</v>
      </c>
      <c r="C31" s="2">
        <v>60</v>
      </c>
      <c r="D31" s="1">
        <f t="shared" si="0"/>
        <v>3</v>
      </c>
      <c r="E31" t="s">
        <v>1216</v>
      </c>
      <c r="F31">
        <f>COUNTIF(sinnoh!Y:Y, A31)</f>
        <v>2</v>
      </c>
      <c r="G31" cm="1">
        <f t="array" ref="G31">MIN(IF($A31=sinnoh!$Y:$Y, sinnoh!$P:$P))</f>
        <v>11</v>
      </c>
      <c r="H31" cm="1">
        <f t="array" ref="H31">MAX(IF($A31=sinnoh!$Y:$Y, sinnoh!$P:$P))</f>
        <v>11</v>
      </c>
      <c r="I31">
        <f t="shared" si="1"/>
        <v>0</v>
      </c>
    </row>
    <row r="32" spans="1:9" x14ac:dyDescent="0.25">
      <c r="A32" t="s">
        <v>1109</v>
      </c>
      <c r="B32" s="11" t="s">
        <v>22</v>
      </c>
      <c r="C32" s="2">
        <v>40</v>
      </c>
      <c r="D32" s="1">
        <f t="shared" si="0"/>
        <v>2</v>
      </c>
      <c r="E32" t="s">
        <v>1288</v>
      </c>
      <c r="F32">
        <f>COUNTIF(sinnoh!Y:Y, A32)</f>
        <v>3</v>
      </c>
      <c r="G32" cm="1">
        <f t="array" ref="G32">MIN(IF($A32=sinnoh!$Y:$Y, sinnoh!$P:$P))</f>
        <v>10</v>
      </c>
      <c r="H32" cm="1">
        <f t="array" ref="H32">MAX(IF($A32=sinnoh!$Y:$Y, sinnoh!$P:$P))</f>
        <v>11</v>
      </c>
      <c r="I32">
        <f t="shared" si="1"/>
        <v>1</v>
      </c>
    </row>
    <row r="33" spans="1:9" x14ac:dyDescent="0.25">
      <c r="A33" t="s">
        <v>1291</v>
      </c>
      <c r="B33" s="11" t="s">
        <v>22</v>
      </c>
      <c r="C33" s="2">
        <v>90</v>
      </c>
      <c r="D33" s="1">
        <f t="shared" si="0"/>
        <v>4</v>
      </c>
      <c r="E33" t="s">
        <v>1241</v>
      </c>
      <c r="F33">
        <f>COUNTIF(sinnoh!Y:Y, A33)</f>
        <v>5</v>
      </c>
      <c r="G33" cm="1">
        <f t="array" ref="G33">MIN(IF($A33=sinnoh!$Y:$Y, sinnoh!$P:$P))</f>
        <v>14</v>
      </c>
      <c r="H33" cm="1">
        <f t="array" ref="H33">MAX(IF($A33=sinnoh!$Y:$Y, sinnoh!$P:$P))</f>
        <v>18</v>
      </c>
      <c r="I33">
        <f t="shared" si="1"/>
        <v>4</v>
      </c>
    </row>
    <row r="34" spans="1:9" x14ac:dyDescent="0.25">
      <c r="A34" t="s">
        <v>1112</v>
      </c>
      <c r="B34" s="11" t="s">
        <v>22</v>
      </c>
      <c r="C34" s="2">
        <v>80</v>
      </c>
      <c r="D34" s="1">
        <f t="shared" si="0"/>
        <v>4</v>
      </c>
      <c r="E34" t="s">
        <v>1215</v>
      </c>
      <c r="F34">
        <f>COUNTIF(sinnoh!Y:Y, A34)</f>
        <v>2</v>
      </c>
      <c r="G34" cm="1">
        <f t="array" ref="G34">MIN(IF($A34=sinnoh!$Y:$Y, sinnoh!$P:$P))</f>
        <v>14</v>
      </c>
      <c r="H34" cm="1">
        <f t="array" ref="H34">MAX(IF($A34=sinnoh!$Y:$Y, sinnoh!$P:$P))</f>
        <v>16</v>
      </c>
      <c r="I34">
        <f t="shared" si="1"/>
        <v>2</v>
      </c>
    </row>
    <row r="35" spans="1:9" x14ac:dyDescent="0.25">
      <c r="A35" t="s">
        <v>1107</v>
      </c>
      <c r="B35" s="11" t="s">
        <v>22</v>
      </c>
      <c r="C35" s="2">
        <v>110</v>
      </c>
      <c r="D35" s="1">
        <f t="shared" si="0"/>
        <v>5</v>
      </c>
      <c r="E35" t="s">
        <v>1241</v>
      </c>
      <c r="F35">
        <f>COUNTIF(sinnoh!Y:Y, A35)</f>
        <v>3</v>
      </c>
      <c r="G35" cm="1">
        <f t="array" ref="G35">MIN(IF($A35=sinnoh!$Y:$Y, sinnoh!$P:$P))</f>
        <v>18</v>
      </c>
      <c r="H35" cm="1">
        <f t="array" ref="H35">MAX(IF($A35=sinnoh!$Y:$Y, sinnoh!$P:$P))</f>
        <v>19</v>
      </c>
      <c r="I35">
        <f t="shared" si="1"/>
        <v>1</v>
      </c>
    </row>
    <row r="36" spans="1:9" x14ac:dyDescent="0.25">
      <c r="A36" t="s">
        <v>1168</v>
      </c>
      <c r="B36" s="11" t="s">
        <v>22</v>
      </c>
      <c r="C36" s="2">
        <v>65</v>
      </c>
      <c r="D36" s="1">
        <f t="shared" si="0"/>
        <v>3</v>
      </c>
      <c r="E36" t="s">
        <v>1258</v>
      </c>
      <c r="F36">
        <f>COUNTIF(sinnoh!Y:Y, A36)</f>
        <v>1</v>
      </c>
      <c r="G36" cm="1">
        <f t="array" ref="G36">MIN(IF($A36=sinnoh!$Y:$Y, sinnoh!$P:$P))</f>
        <v>16</v>
      </c>
      <c r="H36" cm="1">
        <f t="array" ref="H36">MAX(IF($A36=sinnoh!$Y:$Y, sinnoh!$P:$P))</f>
        <v>16</v>
      </c>
      <c r="I36">
        <f t="shared" si="1"/>
        <v>0</v>
      </c>
    </row>
    <row r="37" spans="1:9" x14ac:dyDescent="0.25">
      <c r="A37" t="s">
        <v>1243</v>
      </c>
      <c r="B37" s="11" t="s">
        <v>22</v>
      </c>
      <c r="C37" s="2">
        <v>150</v>
      </c>
      <c r="D37" s="1">
        <f t="shared" si="0"/>
        <v>7</v>
      </c>
      <c r="E37" t="s">
        <v>1263</v>
      </c>
      <c r="F37">
        <f>COUNTIF(sinnoh!Y:Y, A37)</f>
        <v>0</v>
      </c>
      <c r="G37" cm="1">
        <f t="array" ref="G37">MIN(IF($A37=sinnoh!$Y:$Y, sinnoh!$P:$P))</f>
        <v>0</v>
      </c>
      <c r="H37" cm="1">
        <f t="array" ref="H37">MAX(IF($A37=sinnoh!$Y:$Y, sinnoh!$P:$P))</f>
        <v>0</v>
      </c>
      <c r="I37">
        <f t="shared" si="1"/>
        <v>0</v>
      </c>
    </row>
    <row r="38" spans="1:9" x14ac:dyDescent="0.25">
      <c r="A38" t="s">
        <v>1235</v>
      </c>
      <c r="B38" s="12" t="s">
        <v>44</v>
      </c>
      <c r="C38" s="2">
        <v>40</v>
      </c>
      <c r="D38" s="1">
        <f t="shared" si="0"/>
        <v>2</v>
      </c>
      <c r="E38" t="s">
        <v>1236</v>
      </c>
      <c r="F38">
        <f>COUNTIF(sinnoh!Y:Y, A38)</f>
        <v>2</v>
      </c>
      <c r="G38" cm="1">
        <f t="array" ref="G38">MIN(IF($A38=sinnoh!$Y:$Y, sinnoh!$P:$P))</f>
        <v>11</v>
      </c>
      <c r="H38" cm="1">
        <f t="array" ref="H38">MAX(IF($A38=sinnoh!$Y:$Y, sinnoh!$P:$P))</f>
        <v>13</v>
      </c>
      <c r="I38">
        <f t="shared" si="1"/>
        <v>2</v>
      </c>
    </row>
    <row r="39" spans="1:9" x14ac:dyDescent="0.25">
      <c r="A39" t="s">
        <v>1110</v>
      </c>
      <c r="B39" s="12" t="s">
        <v>44</v>
      </c>
      <c r="C39" s="2">
        <v>40</v>
      </c>
      <c r="D39" s="1">
        <f t="shared" si="0"/>
        <v>2</v>
      </c>
      <c r="E39" t="s">
        <v>1288</v>
      </c>
      <c r="F39">
        <f>COUNTIF(sinnoh!Y:Y, A39)</f>
        <v>2</v>
      </c>
      <c r="G39" cm="1">
        <f t="array" ref="G39">MIN(IF($A39=sinnoh!$Y:$Y, sinnoh!$P:$P))</f>
        <v>7</v>
      </c>
      <c r="H39" cm="1">
        <f t="array" ref="H39">MAX(IF($A39=sinnoh!$Y:$Y, sinnoh!$P:$P))</f>
        <v>9</v>
      </c>
      <c r="I39">
        <f t="shared" si="1"/>
        <v>2</v>
      </c>
    </row>
    <row r="40" spans="1:9" x14ac:dyDescent="0.25">
      <c r="A40" t="s">
        <v>1115</v>
      </c>
      <c r="B40" s="12" t="s">
        <v>44</v>
      </c>
      <c r="C40" s="2">
        <v>90</v>
      </c>
      <c r="D40" s="1">
        <f t="shared" si="0"/>
        <v>4</v>
      </c>
      <c r="E40" t="s">
        <v>1214</v>
      </c>
      <c r="F40">
        <f>COUNTIF(sinnoh!Y:Y, A40)</f>
        <v>2</v>
      </c>
      <c r="G40" cm="1">
        <f t="array" ref="G40">MIN(IF($A40=sinnoh!$Y:$Y, sinnoh!$P:$P))</f>
        <v>16</v>
      </c>
      <c r="H40" cm="1">
        <f t="array" ref="H40">MAX(IF($A40=sinnoh!$Y:$Y, sinnoh!$P:$P))</f>
        <v>17</v>
      </c>
      <c r="I40">
        <f t="shared" si="1"/>
        <v>1</v>
      </c>
    </row>
    <row r="41" spans="1:9" x14ac:dyDescent="0.25">
      <c r="A41" t="s">
        <v>1116</v>
      </c>
      <c r="B41" s="12" t="s">
        <v>44</v>
      </c>
      <c r="C41" s="2">
        <v>110</v>
      </c>
      <c r="D41" s="1">
        <f t="shared" si="0"/>
        <v>5</v>
      </c>
      <c r="E41" t="s">
        <v>1214</v>
      </c>
      <c r="F41">
        <f>COUNTIF(sinnoh!Y:Y, A41)</f>
        <v>4</v>
      </c>
      <c r="G41" cm="1">
        <f t="array" ref="G41">MIN(IF($A41=sinnoh!$Y:$Y, sinnoh!$P:$P))</f>
        <v>18</v>
      </c>
      <c r="H41" cm="1">
        <f t="array" ref="H41">MAX(IF($A41=sinnoh!$Y:$Y, sinnoh!$P:$P))</f>
        <v>20</v>
      </c>
      <c r="I41">
        <f t="shared" si="1"/>
        <v>2</v>
      </c>
    </row>
    <row r="42" spans="1:9" x14ac:dyDescent="0.25">
      <c r="A42" t="s">
        <v>1237</v>
      </c>
      <c r="B42" s="12" t="s">
        <v>44</v>
      </c>
      <c r="C42" s="2">
        <v>90</v>
      </c>
      <c r="D42" s="1">
        <f t="shared" si="0"/>
        <v>4</v>
      </c>
      <c r="E42" t="s">
        <v>1238</v>
      </c>
      <c r="F42">
        <f>COUNTIF(sinnoh!Y:Y, A42)</f>
        <v>1</v>
      </c>
      <c r="G42" cm="1">
        <f t="array" ref="G42">MIN(IF($A42=sinnoh!$Y:$Y, sinnoh!$P:$P))</f>
        <v>19</v>
      </c>
      <c r="H42" cm="1">
        <f t="array" ref="H42">MAX(IF($A42=sinnoh!$Y:$Y, sinnoh!$P:$P))</f>
        <v>19</v>
      </c>
      <c r="I42">
        <f t="shared" si="1"/>
        <v>0</v>
      </c>
    </row>
    <row r="43" spans="1:9" x14ac:dyDescent="0.25">
      <c r="A43" t="s">
        <v>1247</v>
      </c>
      <c r="B43" s="12" t="s">
        <v>44</v>
      </c>
      <c r="C43" s="2">
        <v>130</v>
      </c>
      <c r="D43" s="1">
        <f t="shared" si="0"/>
        <v>6</v>
      </c>
      <c r="E43" t="s">
        <v>1260</v>
      </c>
      <c r="F43">
        <f>COUNTIF(sinnoh!Y:Y, A43)</f>
        <v>0</v>
      </c>
      <c r="G43" cm="1">
        <f t="array" ref="G43">MIN(IF($A43=sinnoh!$Y:$Y, sinnoh!$P:$P))</f>
        <v>0</v>
      </c>
      <c r="H43" cm="1">
        <f t="array" ref="H43">MAX(IF($A43=sinnoh!$Y:$Y, sinnoh!$P:$P))</f>
        <v>0</v>
      </c>
      <c r="I43">
        <f t="shared" si="1"/>
        <v>0</v>
      </c>
    </row>
    <row r="44" spans="1:9" x14ac:dyDescent="0.25">
      <c r="A44" t="s">
        <v>1302</v>
      </c>
      <c r="B44" s="10" t="s">
        <v>12</v>
      </c>
      <c r="C44" s="2">
        <v>35</v>
      </c>
      <c r="D44" s="1">
        <f t="shared" si="0"/>
        <v>2</v>
      </c>
      <c r="E44" t="s">
        <v>1281</v>
      </c>
      <c r="F44">
        <f>COUNTIF(sinnoh!Y:Y, A44)</f>
        <v>2</v>
      </c>
      <c r="G44" cm="1">
        <f t="array" ref="G44">MIN(IF($A44=sinnoh!$Y:$Y, sinnoh!$P:$P))</f>
        <v>10</v>
      </c>
      <c r="H44" cm="1">
        <f t="array" ref="H44">MAX(IF($A44=sinnoh!$Y:$Y, sinnoh!$P:$P))</f>
        <v>13</v>
      </c>
      <c r="I44">
        <f t="shared" si="1"/>
        <v>3</v>
      </c>
    </row>
    <row r="45" spans="1:9" x14ac:dyDescent="0.25">
      <c r="A45" t="s">
        <v>1118</v>
      </c>
      <c r="B45" s="10" t="s">
        <v>12</v>
      </c>
      <c r="C45" s="2">
        <v>75</v>
      </c>
      <c r="D45" s="1">
        <f t="shared" si="0"/>
        <v>4</v>
      </c>
      <c r="E45" t="s">
        <v>1300</v>
      </c>
      <c r="F45">
        <f>COUNTIF(sinnoh!Y:Y, A45)</f>
        <v>3</v>
      </c>
      <c r="G45" cm="1">
        <f t="array" ref="G45">MIN(IF($A45=sinnoh!$Y:$Y, sinnoh!$P:$P))</f>
        <v>15</v>
      </c>
      <c r="H45" cm="1">
        <f t="array" ref="H45">MAX(IF($A45=sinnoh!$Y:$Y, sinnoh!$P:$P))</f>
        <v>19</v>
      </c>
      <c r="I45">
        <f t="shared" si="1"/>
        <v>4</v>
      </c>
    </row>
    <row r="46" spans="1:9" x14ac:dyDescent="0.25">
      <c r="A46" t="s">
        <v>1119</v>
      </c>
      <c r="B46" s="10" t="s">
        <v>12</v>
      </c>
      <c r="C46" s="2">
        <v>85</v>
      </c>
      <c r="D46" s="1">
        <f t="shared" si="0"/>
        <v>4</v>
      </c>
      <c r="E46" t="s">
        <v>1268</v>
      </c>
      <c r="F46">
        <f>COUNTIF(sinnoh!Y:Y, A46)</f>
        <v>3</v>
      </c>
      <c r="G46" cm="1">
        <f t="array" ref="G46">MIN(IF($A46=sinnoh!$Y:$Y, sinnoh!$P:$P))</f>
        <v>14</v>
      </c>
      <c r="H46" cm="1">
        <f t="array" ref="H46">MAX(IF($A46=sinnoh!$Y:$Y, sinnoh!$P:$P))</f>
        <v>15</v>
      </c>
      <c r="I46">
        <f t="shared" si="1"/>
        <v>1</v>
      </c>
    </row>
    <row r="47" spans="1:9" x14ac:dyDescent="0.25">
      <c r="A47" t="s">
        <v>1159</v>
      </c>
      <c r="B47" s="10" t="s">
        <v>12</v>
      </c>
      <c r="C47" s="2">
        <v>20</v>
      </c>
      <c r="D47" s="1">
        <f t="shared" si="0"/>
        <v>1</v>
      </c>
      <c r="E47" t="s">
        <v>1275</v>
      </c>
      <c r="F47">
        <f>COUNTIF(sinnoh!Y:Y, A47)</f>
        <v>1</v>
      </c>
      <c r="G47" cm="1">
        <f t="array" ref="G47">MIN(IF($A47=sinnoh!$Y:$Y, sinnoh!$P:$P))</f>
        <v>14</v>
      </c>
      <c r="H47" cm="1">
        <f t="array" ref="H47">MAX(IF($A47=sinnoh!$Y:$Y, sinnoh!$P:$P))</f>
        <v>14</v>
      </c>
      <c r="I47">
        <f t="shared" si="1"/>
        <v>0</v>
      </c>
    </row>
    <row r="48" spans="1:9" x14ac:dyDescent="0.25">
      <c r="A48" t="s">
        <v>1169</v>
      </c>
      <c r="B48" s="10" t="s">
        <v>12</v>
      </c>
      <c r="C48" s="2">
        <v>120</v>
      </c>
      <c r="D48" s="1">
        <f t="shared" si="0"/>
        <v>6</v>
      </c>
      <c r="E48" t="s">
        <v>1299</v>
      </c>
      <c r="F48">
        <f>COUNTIF(sinnoh!Y:Y, A48)</f>
        <v>1</v>
      </c>
      <c r="G48" cm="1">
        <f t="array" ref="G48">MIN(IF($A48=sinnoh!$Y:$Y, sinnoh!$P:$P))</f>
        <v>16</v>
      </c>
      <c r="H48" cm="1">
        <f t="array" ref="H48">MAX(IF($A48=sinnoh!$Y:$Y, sinnoh!$P:$P))</f>
        <v>16</v>
      </c>
      <c r="I48">
        <f t="shared" si="1"/>
        <v>0</v>
      </c>
    </row>
    <row r="49" spans="1:9" x14ac:dyDescent="0.25">
      <c r="A49" t="s">
        <v>1178</v>
      </c>
      <c r="B49" s="10" t="s">
        <v>12</v>
      </c>
      <c r="C49" s="2">
        <v>120</v>
      </c>
      <c r="D49" s="1">
        <f t="shared" si="0"/>
        <v>6</v>
      </c>
      <c r="E49" t="s">
        <v>1268</v>
      </c>
      <c r="F49">
        <f>COUNTIF(sinnoh!Y:Y, A49)</f>
        <v>1</v>
      </c>
      <c r="G49" cm="1">
        <f t="array" ref="G49">MIN(IF($A49=sinnoh!$Y:$Y, sinnoh!$P:$P))</f>
        <v>20</v>
      </c>
      <c r="H49" cm="1">
        <f t="array" ref="H49">MAX(IF($A49=sinnoh!$Y:$Y, sinnoh!$P:$P))</f>
        <v>20</v>
      </c>
      <c r="I49">
        <f t="shared" si="1"/>
        <v>0</v>
      </c>
    </row>
    <row r="50" spans="1:9" x14ac:dyDescent="0.25">
      <c r="A50" t="s">
        <v>1244</v>
      </c>
      <c r="B50" s="10" t="s">
        <v>12</v>
      </c>
      <c r="C50" s="2">
        <v>150</v>
      </c>
      <c r="D50" s="1">
        <f t="shared" si="0"/>
        <v>7</v>
      </c>
      <c r="E50" t="s">
        <v>1263</v>
      </c>
      <c r="F50">
        <f>COUNTIF(sinnoh!Y:Y, A50)</f>
        <v>0</v>
      </c>
      <c r="G50" cm="1">
        <f t="array" ref="G50">MIN(IF($A50=sinnoh!$Y:$Y, sinnoh!$P:$P))</f>
        <v>0</v>
      </c>
      <c r="H50" cm="1">
        <f t="array" ref="H50">MAX(IF($A50=sinnoh!$Y:$Y, sinnoh!$P:$P))</f>
        <v>0</v>
      </c>
      <c r="I50">
        <f t="shared" si="1"/>
        <v>0</v>
      </c>
    </row>
    <row r="51" spans="1:9" x14ac:dyDescent="0.25">
      <c r="A51" t="s">
        <v>1122</v>
      </c>
      <c r="B51" s="13" t="s">
        <v>48</v>
      </c>
      <c r="C51" s="2">
        <v>40</v>
      </c>
      <c r="D51" s="1">
        <f t="shared" si="0"/>
        <v>2</v>
      </c>
      <c r="E51" t="s">
        <v>1217</v>
      </c>
      <c r="F51">
        <f>COUNTIF(sinnoh!Y:Y, A51)</f>
        <v>3</v>
      </c>
      <c r="G51" cm="1">
        <f t="array" ref="G51">MIN(IF($A51=sinnoh!$Y:$Y, sinnoh!$P:$P))</f>
        <v>10</v>
      </c>
      <c r="H51" cm="1">
        <f t="array" ref="H51">MAX(IF($A51=sinnoh!$Y:$Y, sinnoh!$P:$P))</f>
        <v>11</v>
      </c>
      <c r="I51">
        <f t="shared" si="1"/>
        <v>1</v>
      </c>
    </row>
    <row r="52" spans="1:9" x14ac:dyDescent="0.25">
      <c r="A52" t="s">
        <v>1121</v>
      </c>
      <c r="B52" s="13" t="s">
        <v>48</v>
      </c>
      <c r="C52" s="2">
        <v>90</v>
      </c>
      <c r="D52" s="1">
        <f t="shared" si="0"/>
        <v>4</v>
      </c>
      <c r="E52" t="s">
        <v>1218</v>
      </c>
      <c r="F52">
        <f>COUNTIF(sinnoh!Y:Y, A52)</f>
        <v>2</v>
      </c>
      <c r="G52" cm="1">
        <f t="array" ref="G52">MIN(IF($A52=sinnoh!$Y:$Y, sinnoh!$P:$P))</f>
        <v>14</v>
      </c>
      <c r="H52" cm="1">
        <f t="array" ref="H52">MAX(IF($A52=sinnoh!$Y:$Y, sinnoh!$P:$P))</f>
        <v>16</v>
      </c>
      <c r="I52">
        <f t="shared" si="1"/>
        <v>2</v>
      </c>
    </row>
    <row r="53" spans="1:9" x14ac:dyDescent="0.25">
      <c r="A53" t="s">
        <v>1120</v>
      </c>
      <c r="B53" s="13" t="s">
        <v>48</v>
      </c>
      <c r="C53" s="2">
        <v>110</v>
      </c>
      <c r="D53" s="1">
        <f t="shared" si="0"/>
        <v>5</v>
      </c>
      <c r="E53" t="s">
        <v>1218</v>
      </c>
      <c r="F53">
        <f>COUNTIF(sinnoh!Y:Y, A53)</f>
        <v>5</v>
      </c>
      <c r="G53" cm="1">
        <f t="array" ref="G53">MIN(IF($A53=sinnoh!$Y:$Y, sinnoh!$P:$P))</f>
        <v>17</v>
      </c>
      <c r="H53" cm="1">
        <f t="array" ref="H53">MAX(IF($A53=sinnoh!$Y:$Y, sinnoh!$P:$P))</f>
        <v>20</v>
      </c>
      <c r="I53">
        <f t="shared" si="1"/>
        <v>3</v>
      </c>
    </row>
    <row r="54" spans="1:9" x14ac:dyDescent="0.25">
      <c r="A54" t="s">
        <v>986</v>
      </c>
      <c r="B54" s="13" t="s">
        <v>48</v>
      </c>
      <c r="C54" s="2">
        <v>90</v>
      </c>
      <c r="D54" s="1">
        <f t="shared" si="0"/>
        <v>4</v>
      </c>
      <c r="E54" t="s">
        <v>1239</v>
      </c>
      <c r="F54">
        <f>COUNTIF(sinnoh!Y:Y, A54)</f>
        <v>1</v>
      </c>
      <c r="G54" cm="1">
        <f t="array" ref="G54">MIN(IF($A54=sinnoh!$Y:$Y, sinnoh!$P:$P))</f>
        <v>19</v>
      </c>
      <c r="H54" cm="1">
        <f t="array" ref="H54">MAX(IF($A54=sinnoh!$Y:$Y, sinnoh!$P:$P))</f>
        <v>19</v>
      </c>
      <c r="I54">
        <f t="shared" si="1"/>
        <v>0</v>
      </c>
    </row>
    <row r="55" spans="1:9" x14ac:dyDescent="0.25">
      <c r="A55" t="s">
        <v>1245</v>
      </c>
      <c r="B55" s="13" t="s">
        <v>48</v>
      </c>
      <c r="C55" s="2">
        <v>120</v>
      </c>
      <c r="D55" s="1">
        <f t="shared" si="0"/>
        <v>6</v>
      </c>
      <c r="E55" t="s">
        <v>1252</v>
      </c>
      <c r="F55">
        <f>COUNTIF(sinnoh!Y:Y, A55)</f>
        <v>0</v>
      </c>
      <c r="G55" cm="1">
        <f t="array" ref="G55">MIN(IF($A55=sinnoh!$Y:$Y, sinnoh!$P:$P))</f>
        <v>0</v>
      </c>
      <c r="H55" cm="1">
        <f t="array" ref="H55">MAX(IF($A55=sinnoh!$Y:$Y, sinnoh!$P:$P))</f>
        <v>0</v>
      </c>
      <c r="I55">
        <f t="shared" si="1"/>
        <v>0</v>
      </c>
    </row>
    <row r="56" spans="1:9" x14ac:dyDescent="0.25">
      <c r="A56" t="s">
        <v>1230</v>
      </c>
      <c r="B56" s="14" t="s">
        <v>77</v>
      </c>
      <c r="C56" s="2">
        <v>130</v>
      </c>
      <c r="D56" s="1">
        <f t="shared" si="0"/>
        <v>6</v>
      </c>
      <c r="E56" t="s">
        <v>1277</v>
      </c>
      <c r="F56">
        <f>COUNTIF(sinnoh!Y:Y, A56)</f>
        <v>2</v>
      </c>
      <c r="G56" cm="1">
        <f t="array" ref="G56">MIN(IF($A56=sinnoh!$Y:$Y, sinnoh!$P:$P))</f>
        <v>16</v>
      </c>
      <c r="H56" cm="1">
        <f t="array" ref="H56">MAX(IF($A56=sinnoh!$Y:$Y, sinnoh!$P:$P))</f>
        <v>17</v>
      </c>
      <c r="I56">
        <f t="shared" si="1"/>
        <v>1</v>
      </c>
    </row>
    <row r="57" spans="1:9" x14ac:dyDescent="0.25">
      <c r="A57" t="s">
        <v>1292</v>
      </c>
      <c r="B57" s="14" t="s">
        <v>77</v>
      </c>
      <c r="C57" s="2">
        <v>60</v>
      </c>
      <c r="D57" s="1">
        <f t="shared" si="0"/>
        <v>3</v>
      </c>
      <c r="E57" t="s">
        <v>1236</v>
      </c>
      <c r="F57">
        <f>COUNTIF(sinnoh!Y:Y, A57)</f>
        <v>1</v>
      </c>
      <c r="G57" cm="1">
        <f t="array" ref="G57">MIN(IF($A57=sinnoh!$Y:$Y, sinnoh!$P:$P))</f>
        <v>14</v>
      </c>
      <c r="H57" cm="1">
        <f t="array" ref="H57">MAX(IF($A57=sinnoh!$Y:$Y, sinnoh!$P:$P))</f>
        <v>14</v>
      </c>
      <c r="I57">
        <f t="shared" si="1"/>
        <v>0</v>
      </c>
    </row>
    <row r="58" spans="1:9" x14ac:dyDescent="0.25">
      <c r="A58" t="s">
        <v>1167</v>
      </c>
      <c r="B58" s="14" t="s">
        <v>77</v>
      </c>
      <c r="C58" s="2">
        <v>50</v>
      </c>
      <c r="D58" s="1">
        <f t="shared" si="0"/>
        <v>2</v>
      </c>
      <c r="E58" t="s">
        <v>1276</v>
      </c>
      <c r="F58">
        <f>COUNTIF(sinnoh!Y:Y, A58)</f>
        <v>3</v>
      </c>
      <c r="G58" cm="1">
        <f t="array" ref="G58">MIN(IF($A58=sinnoh!$Y:$Y, sinnoh!$P:$P))</f>
        <v>10</v>
      </c>
      <c r="H58" cm="1">
        <f t="array" ref="H58">MAX(IF($A58=sinnoh!$Y:$Y, sinnoh!$P:$P))</f>
        <v>11</v>
      </c>
      <c r="I58">
        <f t="shared" si="1"/>
        <v>1</v>
      </c>
    </row>
    <row r="59" spans="1:9" x14ac:dyDescent="0.25">
      <c r="A59" t="s">
        <v>1124</v>
      </c>
      <c r="B59" s="14" t="s">
        <v>77</v>
      </c>
      <c r="C59" s="2">
        <v>120</v>
      </c>
      <c r="D59" s="1">
        <f t="shared" si="0"/>
        <v>6</v>
      </c>
      <c r="E59" t="s">
        <v>1267</v>
      </c>
      <c r="F59">
        <f>COUNTIF(sinnoh!Y:Y, A59)</f>
        <v>5</v>
      </c>
      <c r="G59" cm="1">
        <f t="array" ref="G59">MIN(IF($A59=sinnoh!$Y:$Y, sinnoh!$P:$P))</f>
        <v>16</v>
      </c>
      <c r="H59" cm="1">
        <f t="array" ref="H59">MAX(IF($A59=sinnoh!$Y:$Y, sinnoh!$P:$P))</f>
        <v>18</v>
      </c>
      <c r="I59">
        <f t="shared" si="1"/>
        <v>2</v>
      </c>
    </row>
    <row r="60" spans="1:9" x14ac:dyDescent="0.25">
      <c r="A60" t="s">
        <v>1231</v>
      </c>
      <c r="B60" s="14" t="s">
        <v>77</v>
      </c>
      <c r="C60" s="2">
        <v>35</v>
      </c>
      <c r="D60" s="1">
        <f t="shared" si="0"/>
        <v>2</v>
      </c>
      <c r="E60" t="s">
        <v>1232</v>
      </c>
      <c r="F60">
        <f>COUNTIF(sinnoh!Y:Y, A60)</f>
        <v>1</v>
      </c>
      <c r="G60" cm="1">
        <f t="array" ref="G60">MIN(IF($A60=sinnoh!$Y:$Y, sinnoh!$P:$P))</f>
        <v>16</v>
      </c>
      <c r="H60" cm="1">
        <f t="array" ref="H60">MAX(IF($A60=sinnoh!$Y:$Y, sinnoh!$P:$P))</f>
        <v>16</v>
      </c>
      <c r="I60">
        <f t="shared" si="1"/>
        <v>0</v>
      </c>
    </row>
    <row r="61" spans="1:9" x14ac:dyDescent="0.25">
      <c r="A61" t="s">
        <v>1123</v>
      </c>
      <c r="B61" s="14" t="s">
        <v>77</v>
      </c>
      <c r="C61" s="2">
        <v>80</v>
      </c>
      <c r="D61" s="1">
        <f t="shared" si="0"/>
        <v>4</v>
      </c>
      <c r="E61" t="s">
        <v>1259</v>
      </c>
      <c r="F61">
        <f>COUNTIF(sinnoh!Y:Y, A61)</f>
        <v>1</v>
      </c>
      <c r="G61" cm="1">
        <f t="array" ref="G61">MIN(IF($A61=sinnoh!$Y:$Y, sinnoh!$P:$P))</f>
        <v>17</v>
      </c>
      <c r="H61" cm="1">
        <f t="array" ref="H61">MAX(IF($A61=sinnoh!$Y:$Y, sinnoh!$P:$P))</f>
        <v>17</v>
      </c>
      <c r="I61">
        <f t="shared" si="1"/>
        <v>0</v>
      </c>
    </row>
    <row r="62" spans="1:9" x14ac:dyDescent="0.25">
      <c r="A62" t="s">
        <v>1125</v>
      </c>
      <c r="B62" s="15" t="s">
        <v>13</v>
      </c>
      <c r="C62" s="2">
        <v>20</v>
      </c>
      <c r="D62" s="1">
        <f t="shared" si="0"/>
        <v>1</v>
      </c>
      <c r="E62" t="s">
        <v>1219</v>
      </c>
      <c r="F62">
        <f>COUNTIF(sinnoh!Y:Y, A62)</f>
        <v>3</v>
      </c>
      <c r="G62" cm="1">
        <f t="array" ref="G62">MIN(IF($A62=sinnoh!$Y:$Y, sinnoh!$P:$P))</f>
        <v>10</v>
      </c>
      <c r="H62" cm="1">
        <f t="array" ref="H62">MAX(IF($A62=sinnoh!$Y:$Y, sinnoh!$P:$P))</f>
        <v>12</v>
      </c>
      <c r="I62">
        <f t="shared" si="1"/>
        <v>2</v>
      </c>
    </row>
    <row r="63" spans="1:9" x14ac:dyDescent="0.25">
      <c r="A63" t="s">
        <v>974</v>
      </c>
      <c r="B63" s="15" t="s">
        <v>13</v>
      </c>
      <c r="C63" s="2">
        <v>70</v>
      </c>
      <c r="D63" s="1">
        <f t="shared" si="0"/>
        <v>3</v>
      </c>
      <c r="E63" t="s">
        <v>1258</v>
      </c>
      <c r="F63">
        <f>COUNTIF(sinnoh!Y:Y, A63)</f>
        <v>3</v>
      </c>
      <c r="G63" cm="1">
        <f t="array" ref="G63">MIN(IF($A63=sinnoh!$Y:$Y, sinnoh!$P:$P))</f>
        <v>17</v>
      </c>
      <c r="H63" cm="1">
        <f t="array" ref="H63">MAX(IF($A63=sinnoh!$Y:$Y, sinnoh!$P:$P))</f>
        <v>18</v>
      </c>
      <c r="I63">
        <f t="shared" si="1"/>
        <v>1</v>
      </c>
    </row>
    <row r="64" spans="1:9" x14ac:dyDescent="0.25">
      <c r="A64" t="s">
        <v>1126</v>
      </c>
      <c r="B64" s="15" t="s">
        <v>13</v>
      </c>
      <c r="C64" s="2">
        <v>90</v>
      </c>
      <c r="D64" s="1">
        <f t="shared" si="0"/>
        <v>4</v>
      </c>
      <c r="E64" t="s">
        <v>1220</v>
      </c>
      <c r="F64">
        <f>COUNTIF(sinnoh!Y:Y, A64)</f>
        <v>3</v>
      </c>
      <c r="G64" cm="1">
        <f t="array" ref="G64">MIN(IF($A64=sinnoh!$Y:$Y, sinnoh!$P:$P))</f>
        <v>17</v>
      </c>
      <c r="H64" cm="1">
        <f t="array" ref="H64">MAX(IF($A64=sinnoh!$Y:$Y, sinnoh!$P:$P))</f>
        <v>18</v>
      </c>
      <c r="I64">
        <f t="shared" si="1"/>
        <v>1</v>
      </c>
    </row>
    <row r="65" spans="1:9" x14ac:dyDescent="0.25">
      <c r="A65" t="s">
        <v>1164</v>
      </c>
      <c r="B65" s="16" t="s">
        <v>47</v>
      </c>
      <c r="C65" s="2">
        <v>35</v>
      </c>
      <c r="D65" s="1">
        <f t="shared" si="0"/>
        <v>2</v>
      </c>
      <c r="E65" t="s">
        <v>1193</v>
      </c>
      <c r="F65">
        <f>COUNTIF(sinnoh!Y:Y, A65)</f>
        <v>2</v>
      </c>
      <c r="G65" cm="1">
        <f t="array" ref="G65">MIN(IF($A65=sinnoh!$Y:$Y, sinnoh!$P:$P))</f>
        <v>10</v>
      </c>
      <c r="H65" cm="1">
        <f t="array" ref="H65">MAX(IF($A65=sinnoh!$Y:$Y, sinnoh!$P:$P))</f>
        <v>11</v>
      </c>
      <c r="I65">
        <f t="shared" si="1"/>
        <v>1</v>
      </c>
    </row>
    <row r="66" spans="1:9" ht="15.75" customHeight="1" x14ac:dyDescent="0.25">
      <c r="A66" t="s">
        <v>1127</v>
      </c>
      <c r="B66" s="16" t="s">
        <v>47</v>
      </c>
      <c r="C66" s="2">
        <v>55</v>
      </c>
      <c r="D66" s="1">
        <f t="shared" si="0"/>
        <v>3</v>
      </c>
      <c r="E66" t="s">
        <v>1290</v>
      </c>
      <c r="F66">
        <f>COUNTIF(sinnoh!Y:Y, A66)</f>
        <v>2</v>
      </c>
      <c r="G66" cm="1">
        <f t="array" ref="G66">MIN(IF($A66=sinnoh!$Y:$Y, sinnoh!$P:$P))</f>
        <v>7</v>
      </c>
      <c r="H66" cm="1">
        <f t="array" ref="H66">MAX(IF($A66=sinnoh!$Y:$Y, sinnoh!$P:$P))</f>
        <v>11</v>
      </c>
      <c r="I66">
        <f t="shared" si="1"/>
        <v>4</v>
      </c>
    </row>
    <row r="67" spans="1:9" ht="15.75" customHeight="1" x14ac:dyDescent="0.25">
      <c r="A67" t="s">
        <v>1307</v>
      </c>
      <c r="B67" s="16" t="s">
        <v>47</v>
      </c>
      <c r="C67" s="2">
        <v>60</v>
      </c>
      <c r="D67" s="1">
        <f t="shared" si="0"/>
        <v>3</v>
      </c>
      <c r="E67" t="s">
        <v>1306</v>
      </c>
      <c r="F67">
        <f>COUNTIF(sinnoh!Y:Y, A67)</f>
        <v>2</v>
      </c>
      <c r="G67" cm="1">
        <f t="array" ref="G67">MIN(IF($A67=sinnoh!$Y:$Y, sinnoh!$P:$P))</f>
        <v>14</v>
      </c>
      <c r="H67" cm="1">
        <f t="array" ref="H67">MAX(IF($A67=sinnoh!$Y:$Y, sinnoh!$P:$P))</f>
        <v>14</v>
      </c>
      <c r="I67">
        <f t="shared" si="1"/>
        <v>0</v>
      </c>
    </row>
    <row r="68" spans="1:9" x14ac:dyDescent="0.25">
      <c r="A68" t="s">
        <v>1114</v>
      </c>
      <c r="B68" s="16" t="s">
        <v>47</v>
      </c>
      <c r="C68" s="2">
        <v>100</v>
      </c>
      <c r="D68" s="1">
        <f t="shared" si="0"/>
        <v>5</v>
      </c>
      <c r="E68" t="s">
        <v>1241</v>
      </c>
      <c r="F68">
        <f>COUNTIF(sinnoh!Y:Y, A68)</f>
        <v>5</v>
      </c>
      <c r="G68" cm="1">
        <f t="array" ref="G68">MIN(IF($A68=sinnoh!$Y:$Y, sinnoh!$P:$P))</f>
        <v>18</v>
      </c>
      <c r="H68" cm="1">
        <f t="array" ref="H68">MAX(IF($A68=sinnoh!$Y:$Y, sinnoh!$P:$P))</f>
        <v>19</v>
      </c>
      <c r="I68">
        <f t="shared" si="1"/>
        <v>1</v>
      </c>
    </row>
    <row r="69" spans="1:9" x14ac:dyDescent="0.25">
      <c r="A69" t="s">
        <v>1296</v>
      </c>
      <c r="B69" s="18" t="s">
        <v>20</v>
      </c>
      <c r="C69" s="2">
        <v>55</v>
      </c>
      <c r="D69" s="1">
        <f t="shared" si="0"/>
        <v>3</v>
      </c>
      <c r="E69" t="s">
        <v>1297</v>
      </c>
      <c r="F69">
        <f>COUNTIF(sinnoh!Y:Y, A69)</f>
        <v>2</v>
      </c>
      <c r="G69" cm="1">
        <f t="array" ref="G69">MIN(IF($A69=sinnoh!$Y:$Y, sinnoh!$P:$P))</f>
        <v>14</v>
      </c>
      <c r="H69" cm="1">
        <f t="array" ref="H69">MAX(IF($A69=sinnoh!$Y:$Y, sinnoh!$P:$P))</f>
        <v>16</v>
      </c>
      <c r="I69">
        <f t="shared" si="1"/>
        <v>2</v>
      </c>
    </row>
    <row r="70" spans="1:9" x14ac:dyDescent="0.25">
      <c r="A70" t="s">
        <v>1128</v>
      </c>
      <c r="B70" s="18" t="s">
        <v>20</v>
      </c>
      <c r="C70" s="2">
        <v>60</v>
      </c>
      <c r="D70" s="1">
        <f t="shared" si="0"/>
        <v>3</v>
      </c>
      <c r="E70" t="s">
        <v>1241</v>
      </c>
      <c r="F70">
        <f>COUNTIF(sinnoh!Y:Y, A70)</f>
        <v>4</v>
      </c>
      <c r="G70" cm="1">
        <f t="array" ref="G70">MIN(IF($A70=sinnoh!$Y:$Y, sinnoh!$P:$P))</f>
        <v>9</v>
      </c>
      <c r="H70" cm="1">
        <f t="array" ref="H70">MAX(IF($A70=sinnoh!$Y:$Y, sinnoh!$P:$P))</f>
        <v>14</v>
      </c>
      <c r="I70">
        <f t="shared" si="1"/>
        <v>5</v>
      </c>
    </row>
    <row r="71" spans="1:9" x14ac:dyDescent="0.25">
      <c r="A71" t="s">
        <v>1152</v>
      </c>
      <c r="B71" s="18" t="s">
        <v>20</v>
      </c>
      <c r="C71" s="2">
        <v>75</v>
      </c>
      <c r="D71" s="1">
        <f t="shared" si="0"/>
        <v>4</v>
      </c>
      <c r="E71" t="s">
        <v>1264</v>
      </c>
      <c r="F71">
        <f>COUNTIF(sinnoh!Y:Y, A71)</f>
        <v>3</v>
      </c>
      <c r="G71" cm="1">
        <f t="array" ref="G71">MIN(IF($A71=sinnoh!$Y:$Y, sinnoh!$P:$P))</f>
        <v>15</v>
      </c>
      <c r="H71" cm="1">
        <f t="array" ref="H71">MAX(IF($A71=sinnoh!$Y:$Y, sinnoh!$P:$P))</f>
        <v>20</v>
      </c>
      <c r="I71">
        <f t="shared" si="1"/>
        <v>5</v>
      </c>
    </row>
    <row r="72" spans="1:9" x14ac:dyDescent="0.25">
      <c r="A72" t="s">
        <v>1163</v>
      </c>
      <c r="B72" s="18" t="s">
        <v>20</v>
      </c>
      <c r="C72" s="2">
        <v>65</v>
      </c>
      <c r="D72" s="1">
        <f t="shared" si="0"/>
        <v>3</v>
      </c>
      <c r="E72" t="s">
        <v>1216</v>
      </c>
      <c r="F72">
        <f>COUNTIF(sinnoh!Y:Y, A72)</f>
        <v>1</v>
      </c>
      <c r="G72" cm="1">
        <f t="array" ref="G72">MIN(IF($A72=sinnoh!$Y:$Y, sinnoh!$P:$P))</f>
        <v>15</v>
      </c>
      <c r="H72" cm="1">
        <f t="array" ref="H72">MAX(IF($A72=sinnoh!$Y:$Y, sinnoh!$P:$P))</f>
        <v>15</v>
      </c>
      <c r="I72">
        <f t="shared" ref="I72:I113" si="2">H72-G72</f>
        <v>0</v>
      </c>
    </row>
    <row r="73" spans="1:9" x14ac:dyDescent="0.25">
      <c r="A73" t="s">
        <v>1246</v>
      </c>
      <c r="B73" s="18" t="s">
        <v>20</v>
      </c>
      <c r="C73" s="2">
        <v>140</v>
      </c>
      <c r="D73" s="1">
        <f t="shared" si="0"/>
        <v>7</v>
      </c>
      <c r="E73" t="s">
        <v>1265</v>
      </c>
      <c r="F73">
        <f>COUNTIF(sinnoh!Y:Y, A73)</f>
        <v>0</v>
      </c>
      <c r="G73" cm="1">
        <f t="array" ref="G73">MIN(IF($A73=sinnoh!$Y:$Y, sinnoh!$P:$P))</f>
        <v>0</v>
      </c>
      <c r="H73" cm="1">
        <f t="array" ref="H73">MAX(IF($A73=sinnoh!$Y:$Y, sinnoh!$P:$P))</f>
        <v>0</v>
      </c>
      <c r="I73">
        <f t="shared" si="2"/>
        <v>0</v>
      </c>
    </row>
    <row r="74" spans="1:9" x14ac:dyDescent="0.25">
      <c r="A74" t="s">
        <v>1182</v>
      </c>
      <c r="B74" s="19" t="s">
        <v>85</v>
      </c>
      <c r="C74" s="2">
        <v>20</v>
      </c>
      <c r="D74" s="1">
        <f t="shared" ref="D74:D113" si="3">IF(NOT(ISBLANK(C74)), IF(ISNUMBER(C74), ROUND((C74 - 5)/20, 0), C74), "")</f>
        <v>1</v>
      </c>
      <c r="E74" t="s">
        <v>1289</v>
      </c>
      <c r="F74">
        <f>COUNTIF(sinnoh!Y:Y, A74)</f>
        <v>2</v>
      </c>
      <c r="G74" cm="1">
        <f t="array" ref="G74">MIN(IF($A74=sinnoh!$Y:$Y, sinnoh!$P:$P))</f>
        <v>7</v>
      </c>
      <c r="H74" cm="1">
        <f t="array" ref="H74">MAX(IF($A74=sinnoh!$Y:$Y, sinnoh!$P:$P))</f>
        <v>12</v>
      </c>
      <c r="I74">
        <f t="shared" si="2"/>
        <v>5</v>
      </c>
    </row>
    <row r="75" spans="1:9" x14ac:dyDescent="0.25">
      <c r="A75" t="s">
        <v>1180</v>
      </c>
      <c r="B75" s="19" t="s">
        <v>85</v>
      </c>
      <c r="C75" s="2">
        <v>20</v>
      </c>
      <c r="D75" s="1">
        <f t="shared" si="3"/>
        <v>1</v>
      </c>
      <c r="E75" t="s">
        <v>1275</v>
      </c>
      <c r="F75">
        <f>COUNTIF(sinnoh!Y:Y, A75)</f>
        <v>1</v>
      </c>
      <c r="G75" cm="1">
        <f t="array" ref="G75">MIN(IF($A75=sinnoh!$Y:$Y, sinnoh!$P:$P))</f>
        <v>12</v>
      </c>
      <c r="H75" cm="1">
        <f t="array" ref="H75">MAX(IF($A75=sinnoh!$Y:$Y, sinnoh!$P:$P))</f>
        <v>12</v>
      </c>
      <c r="I75">
        <f t="shared" si="2"/>
        <v>0</v>
      </c>
    </row>
    <row r="76" spans="1:9" x14ac:dyDescent="0.25">
      <c r="A76" t="s">
        <v>1130</v>
      </c>
      <c r="B76" s="19" t="s">
        <v>85</v>
      </c>
      <c r="C76" s="2">
        <v>50</v>
      </c>
      <c r="D76" s="1">
        <f t="shared" si="3"/>
        <v>2</v>
      </c>
      <c r="E76" t="s">
        <v>1216</v>
      </c>
      <c r="F76">
        <f>COUNTIF(sinnoh!Y:Y, A76)</f>
        <v>5</v>
      </c>
      <c r="G76" cm="1">
        <f t="array" ref="G76">MIN(IF($A76=sinnoh!$Y:$Y, sinnoh!$P:$P))</f>
        <v>9</v>
      </c>
      <c r="H76" cm="1">
        <f t="array" ref="H76">MAX(IF($A76=sinnoh!$Y:$Y, sinnoh!$P:$P))</f>
        <v>10</v>
      </c>
      <c r="I76">
        <f t="shared" si="2"/>
        <v>1</v>
      </c>
    </row>
    <row r="77" spans="1:9" x14ac:dyDescent="0.25">
      <c r="A77" t="s">
        <v>1129</v>
      </c>
      <c r="B77" s="19" t="s">
        <v>85</v>
      </c>
      <c r="C77" s="2">
        <v>90</v>
      </c>
      <c r="D77" s="1">
        <f t="shared" si="3"/>
        <v>4</v>
      </c>
      <c r="E77" t="s">
        <v>1221</v>
      </c>
      <c r="F77">
        <f>COUNTIF(sinnoh!Y:Y, A77)</f>
        <v>3</v>
      </c>
      <c r="G77" cm="1">
        <f t="array" ref="G77">MIN(IF($A77=sinnoh!$Y:$Y, sinnoh!$P:$P))</f>
        <v>16</v>
      </c>
      <c r="H77" cm="1">
        <f t="array" ref="H77">MAX(IF($A77=sinnoh!$Y:$Y, sinnoh!$P:$P))</f>
        <v>18</v>
      </c>
      <c r="I77">
        <f t="shared" si="2"/>
        <v>2</v>
      </c>
    </row>
    <row r="78" spans="1:9" x14ac:dyDescent="0.25">
      <c r="A78" t="s">
        <v>1156</v>
      </c>
      <c r="B78" s="19" t="s">
        <v>85</v>
      </c>
      <c r="C78" s="2">
        <v>95</v>
      </c>
      <c r="D78" s="1">
        <f t="shared" si="3"/>
        <v>5</v>
      </c>
      <c r="E78" t="s">
        <v>1271</v>
      </c>
      <c r="F78">
        <f>COUNTIF(sinnoh!Y:Y, A78)</f>
        <v>1</v>
      </c>
      <c r="G78" cm="1">
        <f t="array" ref="G78">MIN(IF($A78=sinnoh!$Y:$Y, sinnoh!$P:$P))</f>
        <v>20</v>
      </c>
      <c r="H78" cm="1">
        <f t="array" ref="H78">MAX(IF($A78=sinnoh!$Y:$Y, sinnoh!$P:$P))</f>
        <v>20</v>
      </c>
      <c r="I78">
        <f t="shared" si="2"/>
        <v>0</v>
      </c>
    </row>
    <row r="79" spans="1:9" x14ac:dyDescent="0.25">
      <c r="A79" t="s">
        <v>1177</v>
      </c>
      <c r="B79" s="19" t="s">
        <v>85</v>
      </c>
      <c r="C79" s="2">
        <v>75</v>
      </c>
      <c r="D79" s="1">
        <f t="shared" si="3"/>
        <v>4</v>
      </c>
      <c r="E79" t="s">
        <v>1300</v>
      </c>
      <c r="F79">
        <f>COUNTIF(sinnoh!Y:Y, A79)</f>
        <v>1</v>
      </c>
      <c r="G79" cm="1">
        <f t="array" ref="G79">MIN(IF($A79=sinnoh!$Y:$Y, sinnoh!$P:$P))</f>
        <v>20</v>
      </c>
      <c r="H79" cm="1">
        <f t="array" ref="H79">MAX(IF($A79=sinnoh!$Y:$Y, sinnoh!$P:$P))</f>
        <v>20</v>
      </c>
      <c r="I79">
        <f t="shared" si="2"/>
        <v>0</v>
      </c>
    </row>
    <row r="80" spans="1:9" s="9" customFormat="1" x14ac:dyDescent="0.25">
      <c r="A80" s="9" t="s">
        <v>1151</v>
      </c>
      <c r="B80" s="20" t="s">
        <v>26</v>
      </c>
      <c r="C80" s="2">
        <v>60</v>
      </c>
      <c r="D80" s="1">
        <f t="shared" si="3"/>
        <v>3</v>
      </c>
      <c r="E80" s="9" t="s">
        <v>1286</v>
      </c>
      <c r="F80">
        <f>COUNTIF(sinnoh!Y:Y, A80)</f>
        <v>3</v>
      </c>
      <c r="G80" cm="1">
        <f t="array" ref="G80">MIN(IF($A80=sinnoh!$Y:$Y, sinnoh!$P:$P))</f>
        <v>7</v>
      </c>
      <c r="H80" cm="1">
        <f t="array" ref="H80">MAX(IF($A80=sinnoh!$Y:$Y, sinnoh!$P:$P))</f>
        <v>9</v>
      </c>
      <c r="I80">
        <f t="shared" si="2"/>
        <v>2</v>
      </c>
    </row>
    <row r="81" spans="1:9" x14ac:dyDescent="0.25">
      <c r="A81" t="s">
        <v>1111</v>
      </c>
      <c r="B81" s="20" t="s">
        <v>26</v>
      </c>
      <c r="C81" s="2">
        <v>40</v>
      </c>
      <c r="D81" s="1">
        <f t="shared" si="3"/>
        <v>2</v>
      </c>
      <c r="E81" t="s">
        <v>1288</v>
      </c>
      <c r="F81">
        <f>COUNTIF(sinnoh!Y:Y, A81)</f>
        <v>2</v>
      </c>
      <c r="G81" cm="1">
        <f t="array" ref="G81">MIN(IF($A81=sinnoh!$Y:$Y, sinnoh!$P:$P))</f>
        <v>7</v>
      </c>
      <c r="H81" cm="1">
        <f t="array" ref="H81">MAX(IF($A81=sinnoh!$Y:$Y, sinnoh!$P:$P))</f>
        <v>13</v>
      </c>
      <c r="I81">
        <f t="shared" si="2"/>
        <v>6</v>
      </c>
    </row>
    <row r="82" spans="1:9" x14ac:dyDescent="0.25">
      <c r="A82" t="s">
        <v>1294</v>
      </c>
      <c r="B82" s="20" t="s">
        <v>26</v>
      </c>
      <c r="C82" s="2">
        <v>60</v>
      </c>
      <c r="D82" s="1">
        <f t="shared" si="3"/>
        <v>3</v>
      </c>
      <c r="E82" t="s">
        <v>1295</v>
      </c>
      <c r="F82">
        <f>COUNTIF(sinnoh!Y:Y, A82)</f>
        <v>2</v>
      </c>
      <c r="G82" cm="1">
        <f t="array" ref="G82">MIN(IF($A82=sinnoh!$Y:$Y, sinnoh!$P:$P))</f>
        <v>13</v>
      </c>
      <c r="H82" cm="1">
        <f t="array" ref="H82">MAX(IF($A82=sinnoh!$Y:$Y, sinnoh!$P:$P))</f>
        <v>16</v>
      </c>
      <c r="I82">
        <f t="shared" si="2"/>
        <v>3</v>
      </c>
    </row>
    <row r="83" spans="1:9" x14ac:dyDescent="0.25">
      <c r="A83" t="s">
        <v>1132</v>
      </c>
      <c r="B83" s="20" t="s">
        <v>26</v>
      </c>
      <c r="C83" s="2">
        <v>40</v>
      </c>
      <c r="D83" s="1">
        <f t="shared" si="3"/>
        <v>2</v>
      </c>
      <c r="E83" t="s">
        <v>1281</v>
      </c>
      <c r="F83">
        <f>COUNTIF(sinnoh!Y:Y, A83)</f>
        <v>2</v>
      </c>
      <c r="G83" cm="1">
        <f t="array" ref="G83">MIN(IF($A83=sinnoh!$Y:$Y, sinnoh!$P:$P))</f>
        <v>9</v>
      </c>
      <c r="H83" cm="1">
        <f t="array" ref="H83">MAX(IF($A83=sinnoh!$Y:$Y, sinnoh!$P:$P))</f>
        <v>9</v>
      </c>
      <c r="I83">
        <f t="shared" si="2"/>
        <v>0</v>
      </c>
    </row>
    <row r="84" spans="1:9" x14ac:dyDescent="0.25">
      <c r="A84" t="s">
        <v>1153</v>
      </c>
      <c r="B84" s="20" t="s">
        <v>26</v>
      </c>
      <c r="C84" s="2">
        <v>80</v>
      </c>
      <c r="D84" s="1">
        <f t="shared" si="3"/>
        <v>4</v>
      </c>
      <c r="E84" t="s">
        <v>1274</v>
      </c>
      <c r="F84">
        <f>COUNTIF(sinnoh!Y:Y, A84)</f>
        <v>1</v>
      </c>
      <c r="G84" cm="1">
        <f t="array" ref="G84">MIN(IF($A84=sinnoh!$Y:$Y, sinnoh!$P:$P))</f>
        <v>15</v>
      </c>
      <c r="H84" cm="1">
        <f t="array" ref="H84">MAX(IF($A84=sinnoh!$Y:$Y, sinnoh!$P:$P))</f>
        <v>15</v>
      </c>
      <c r="I84">
        <f t="shared" si="2"/>
        <v>0</v>
      </c>
    </row>
    <row r="85" spans="1:9" x14ac:dyDescent="0.25">
      <c r="A85" t="s">
        <v>1131</v>
      </c>
      <c r="B85" s="20" t="s">
        <v>26</v>
      </c>
      <c r="C85" s="2">
        <v>120</v>
      </c>
      <c r="D85" s="1">
        <f t="shared" si="3"/>
        <v>6</v>
      </c>
      <c r="E85" t="s">
        <v>1241</v>
      </c>
      <c r="F85">
        <f>COUNTIF(sinnoh!Y:Y, A85)</f>
        <v>1</v>
      </c>
      <c r="G85" cm="1">
        <f t="array" ref="G85">MIN(IF($A85=sinnoh!$Y:$Y, sinnoh!$P:$P))</f>
        <v>18</v>
      </c>
      <c r="H85" cm="1">
        <f t="array" ref="H85">MAX(IF($A85=sinnoh!$Y:$Y, sinnoh!$P:$P))</f>
        <v>18</v>
      </c>
      <c r="I85">
        <f t="shared" si="2"/>
        <v>0</v>
      </c>
    </row>
    <row r="86" spans="1:9" x14ac:dyDescent="0.25">
      <c r="A86" t="s">
        <v>1135</v>
      </c>
      <c r="B86" s="21" t="s">
        <v>97</v>
      </c>
      <c r="C86" s="2">
        <v>25</v>
      </c>
      <c r="D86" s="1">
        <f t="shared" si="3"/>
        <v>1</v>
      </c>
      <c r="E86" t="s">
        <v>1225</v>
      </c>
      <c r="F86">
        <f>COUNTIF(sinnoh!Y:Y, A86)</f>
        <v>4</v>
      </c>
      <c r="G86" cm="1">
        <f t="array" ref="G86">MIN(IF($A86=sinnoh!$Y:$Y, sinnoh!$P:$P))</f>
        <v>12</v>
      </c>
      <c r="H86" cm="1">
        <f t="array" ref="H86">MAX(IF($A86=sinnoh!$Y:$Y, sinnoh!$P:$P))</f>
        <v>13</v>
      </c>
      <c r="I86">
        <f t="shared" si="2"/>
        <v>1</v>
      </c>
    </row>
    <row r="87" spans="1:9" x14ac:dyDescent="0.25">
      <c r="A87" t="s">
        <v>1172</v>
      </c>
      <c r="B87" s="21" t="s">
        <v>97</v>
      </c>
      <c r="C87" s="2">
        <v>30</v>
      </c>
      <c r="D87" s="1">
        <f t="shared" si="3"/>
        <v>1</v>
      </c>
      <c r="E87" t="s">
        <v>1270</v>
      </c>
      <c r="F87">
        <f>COUNTIF(sinnoh!Y:Y, A87)</f>
        <v>4</v>
      </c>
      <c r="G87" cm="1">
        <f t="array" ref="G87">MIN(IF($A87=sinnoh!$Y:$Y, sinnoh!$P:$P))</f>
        <v>10</v>
      </c>
      <c r="H87" cm="1">
        <f t="array" ref="H87">MAX(IF($A87=sinnoh!$Y:$Y, sinnoh!$P:$P))</f>
        <v>13</v>
      </c>
      <c r="I87">
        <f t="shared" si="2"/>
        <v>3</v>
      </c>
    </row>
    <row r="88" spans="1:9" x14ac:dyDescent="0.25">
      <c r="A88" t="s">
        <v>1173</v>
      </c>
      <c r="B88" s="21" t="s">
        <v>97</v>
      </c>
      <c r="C88" s="2">
        <v>60</v>
      </c>
      <c r="D88" s="1">
        <f t="shared" si="3"/>
        <v>3</v>
      </c>
      <c r="E88" t="s">
        <v>1295</v>
      </c>
      <c r="F88">
        <f>COUNTIF(sinnoh!Y:Y, A88)</f>
        <v>4</v>
      </c>
      <c r="G88" cm="1">
        <f t="array" ref="G88">MIN(IF($A88=sinnoh!$Y:$Y, sinnoh!$P:$P))</f>
        <v>11</v>
      </c>
      <c r="H88" cm="1">
        <f t="array" ref="H88">MAX(IF($A88=sinnoh!$Y:$Y, sinnoh!$P:$P))</f>
        <v>18</v>
      </c>
      <c r="I88">
        <f t="shared" si="2"/>
        <v>7</v>
      </c>
    </row>
    <row r="89" spans="1:9" x14ac:dyDescent="0.25">
      <c r="A89" t="s">
        <v>1133</v>
      </c>
      <c r="B89" s="21" t="s">
        <v>97</v>
      </c>
      <c r="C89" s="2">
        <v>90</v>
      </c>
      <c r="D89" s="1">
        <f t="shared" si="3"/>
        <v>4</v>
      </c>
      <c r="E89" t="s">
        <v>1258</v>
      </c>
      <c r="F89">
        <f>COUNTIF(sinnoh!Y:Y, A89)</f>
        <v>3</v>
      </c>
      <c r="G89" cm="1">
        <f t="array" ref="G89">MIN(IF($A89=sinnoh!$Y:$Y, sinnoh!$P:$P))</f>
        <v>15</v>
      </c>
      <c r="H89" cm="1">
        <f t="array" ref="H89">MAX(IF($A89=sinnoh!$Y:$Y, sinnoh!$P:$P))</f>
        <v>20</v>
      </c>
      <c r="I89">
        <f t="shared" si="2"/>
        <v>5</v>
      </c>
    </row>
    <row r="90" spans="1:9" x14ac:dyDescent="0.25">
      <c r="A90" t="s">
        <v>1134</v>
      </c>
      <c r="B90" s="21" t="s">
        <v>97</v>
      </c>
      <c r="C90" s="2">
        <v>150</v>
      </c>
      <c r="D90" s="1">
        <f t="shared" si="3"/>
        <v>7</v>
      </c>
      <c r="E90" t="s">
        <v>1263</v>
      </c>
      <c r="F90">
        <f>COUNTIF(sinnoh!Y:Y, A90)</f>
        <v>1</v>
      </c>
      <c r="G90" cm="1">
        <f t="array" ref="G90">MIN(IF($A90=sinnoh!$Y:$Y, sinnoh!$P:$P))</f>
        <v>19</v>
      </c>
      <c r="H90" cm="1">
        <f t="array" ref="H90">MAX(IF($A90=sinnoh!$Y:$Y, sinnoh!$P:$P))</f>
        <v>19</v>
      </c>
      <c r="I90">
        <f t="shared" si="2"/>
        <v>0</v>
      </c>
    </row>
    <row r="91" spans="1:9" x14ac:dyDescent="0.25">
      <c r="A91" t="s">
        <v>1150</v>
      </c>
      <c r="B91" s="21" t="s">
        <v>97</v>
      </c>
      <c r="C91" s="2">
        <v>150</v>
      </c>
      <c r="D91" s="1">
        <f t="shared" si="3"/>
        <v>7</v>
      </c>
      <c r="E91" t="s">
        <v>1299</v>
      </c>
      <c r="F91">
        <f>COUNTIF(sinnoh!Y:Y, A91)</f>
        <v>1</v>
      </c>
      <c r="G91" cm="1">
        <f t="array" ref="G91">MIN(IF($A91=sinnoh!$Y:$Y, sinnoh!$P:$P))</f>
        <v>18</v>
      </c>
      <c r="H91" cm="1">
        <f t="array" ref="H91">MAX(IF($A91=sinnoh!$Y:$Y, sinnoh!$P:$P))</f>
        <v>18</v>
      </c>
      <c r="I91">
        <f t="shared" si="2"/>
        <v>0</v>
      </c>
    </row>
    <row r="92" spans="1:9" x14ac:dyDescent="0.25">
      <c r="A92" t="s">
        <v>1192</v>
      </c>
      <c r="B92" s="22" t="s">
        <v>117</v>
      </c>
      <c r="C92" s="2">
        <v>20</v>
      </c>
      <c r="D92" s="1">
        <f t="shared" si="3"/>
        <v>1</v>
      </c>
      <c r="E92" t="s">
        <v>1222</v>
      </c>
      <c r="F92">
        <f>COUNTIF(sinnoh!Y:Y, A92)</f>
        <v>1</v>
      </c>
      <c r="G92" cm="1">
        <f t="array" ref="G92">MIN(IF($A92=sinnoh!$Y:$Y, sinnoh!$P:$P))</f>
        <v>9</v>
      </c>
      <c r="H92" cm="1">
        <f t="array" ref="H92">MAX(IF($A92=sinnoh!$Y:$Y, sinnoh!$P:$P))</f>
        <v>9</v>
      </c>
      <c r="I92">
        <f t="shared" si="2"/>
        <v>0</v>
      </c>
    </row>
    <row r="93" spans="1:9" x14ac:dyDescent="0.25">
      <c r="A93" t="s">
        <v>1136</v>
      </c>
      <c r="B93" s="22" t="s">
        <v>117</v>
      </c>
      <c r="C93" s="2">
        <v>65</v>
      </c>
      <c r="D93" s="1">
        <f t="shared" si="3"/>
        <v>3</v>
      </c>
      <c r="E93" t="s">
        <v>1280</v>
      </c>
      <c r="F93">
        <f>COUNTIF(sinnoh!Y:Y, A93)</f>
        <v>4</v>
      </c>
      <c r="G93" cm="1">
        <f t="array" ref="G93">MIN(IF($A93=sinnoh!$Y:$Y, sinnoh!$P:$P))</f>
        <v>13</v>
      </c>
      <c r="H93" cm="1">
        <f t="array" ref="H93">MAX(IF($A93=sinnoh!$Y:$Y, sinnoh!$P:$P))</f>
        <v>15</v>
      </c>
      <c r="I93">
        <f t="shared" si="2"/>
        <v>2</v>
      </c>
    </row>
    <row r="94" spans="1:9" x14ac:dyDescent="0.25">
      <c r="A94" t="s">
        <v>1224</v>
      </c>
      <c r="B94" s="22" t="s">
        <v>117</v>
      </c>
      <c r="C94" s="2">
        <v>80</v>
      </c>
      <c r="D94" s="1">
        <f t="shared" si="3"/>
        <v>4</v>
      </c>
      <c r="E94" t="s">
        <v>1268</v>
      </c>
      <c r="F94">
        <f>COUNTIF(sinnoh!Y:Y, A94)</f>
        <v>3</v>
      </c>
      <c r="G94" cm="1">
        <f t="array" ref="G94">MIN(IF($A94=sinnoh!$Y:$Y, sinnoh!$P:$P))</f>
        <v>12</v>
      </c>
      <c r="H94" cm="1">
        <f t="array" ref="H94">MAX(IF($A94=sinnoh!$Y:$Y, sinnoh!$P:$P))</f>
        <v>16</v>
      </c>
      <c r="I94">
        <f t="shared" si="2"/>
        <v>4</v>
      </c>
    </row>
    <row r="95" spans="1:9" x14ac:dyDescent="0.25">
      <c r="A95" t="s">
        <v>1191</v>
      </c>
      <c r="B95" s="22" t="s">
        <v>117</v>
      </c>
      <c r="C95" s="2">
        <v>110</v>
      </c>
      <c r="D95" s="1">
        <f t="shared" si="3"/>
        <v>5</v>
      </c>
      <c r="E95" t="s">
        <v>1262</v>
      </c>
      <c r="F95">
        <f>COUNTIF(sinnoh!Y:Y, A95)</f>
        <v>1</v>
      </c>
      <c r="G95" cm="1">
        <f t="array" ref="G95">MIN(IF($A95=sinnoh!$Y:$Y, sinnoh!$P:$P))</f>
        <v>17</v>
      </c>
      <c r="H95" cm="1">
        <f t="array" ref="H95">MAX(IF($A95=sinnoh!$Y:$Y, sinnoh!$P:$P))</f>
        <v>17</v>
      </c>
      <c r="I95">
        <f t="shared" si="2"/>
        <v>0</v>
      </c>
    </row>
    <row r="96" spans="1:9" x14ac:dyDescent="0.25">
      <c r="A96" t="s">
        <v>1161</v>
      </c>
      <c r="B96" s="22" t="s">
        <v>117</v>
      </c>
      <c r="C96" s="2">
        <v>120</v>
      </c>
      <c r="D96" s="1">
        <f t="shared" si="3"/>
        <v>6</v>
      </c>
      <c r="E96" t="s">
        <v>1266</v>
      </c>
      <c r="F96">
        <f>COUNTIF(sinnoh!Y:Y, A96)</f>
        <v>1</v>
      </c>
      <c r="G96" cm="1">
        <f t="array" ref="G96">MIN(IF($A96=sinnoh!$Y:$Y, sinnoh!$P:$P))</f>
        <v>23</v>
      </c>
      <c r="H96" cm="1">
        <f t="array" ref="H96">MAX(IF($A96=sinnoh!$Y:$Y, sinnoh!$P:$P))</f>
        <v>23</v>
      </c>
      <c r="I96">
        <f t="shared" si="2"/>
        <v>0</v>
      </c>
    </row>
    <row r="97" spans="1:9" x14ac:dyDescent="0.25">
      <c r="A97" t="s">
        <v>1308</v>
      </c>
      <c r="B97" s="23" t="s">
        <v>173</v>
      </c>
      <c r="C97" s="2">
        <v>45</v>
      </c>
      <c r="D97" s="1">
        <f t="shared" si="3"/>
        <v>2</v>
      </c>
      <c r="E97" t="s">
        <v>1306</v>
      </c>
      <c r="F97">
        <f>COUNTIF(sinnoh!Y:Y, A97)</f>
        <v>1</v>
      </c>
      <c r="G97" cm="1">
        <f t="array" ref="G97">MIN(IF($A97=sinnoh!$Y:$Y, sinnoh!$P:$P))</f>
        <v>10</v>
      </c>
      <c r="H97" cm="1">
        <f t="array" ref="H97">MAX(IF($A97=sinnoh!$Y:$Y, sinnoh!$P:$P))</f>
        <v>10</v>
      </c>
      <c r="I97">
        <f t="shared" si="2"/>
        <v>0</v>
      </c>
    </row>
    <row r="98" spans="1:9" x14ac:dyDescent="0.25">
      <c r="A98" t="s">
        <v>1183</v>
      </c>
      <c r="B98" s="23" t="s">
        <v>173</v>
      </c>
      <c r="C98" s="2">
        <v>40</v>
      </c>
      <c r="D98" s="1">
        <f t="shared" si="3"/>
        <v>2</v>
      </c>
      <c r="E98" t="s">
        <v>1226</v>
      </c>
      <c r="F98">
        <f>COUNTIF(sinnoh!Y:Y, A98)</f>
        <v>2</v>
      </c>
      <c r="G98" cm="1">
        <f t="array" ref="G98">MIN(IF($A98=sinnoh!$Y:$Y, sinnoh!$P:$P))</f>
        <v>14</v>
      </c>
      <c r="H98" cm="1">
        <f t="array" ref="H98">MAX(IF($A98=sinnoh!$Y:$Y, sinnoh!$P:$P))</f>
        <v>17</v>
      </c>
      <c r="I98">
        <f t="shared" si="2"/>
        <v>3</v>
      </c>
    </row>
    <row r="99" spans="1:9" x14ac:dyDescent="0.25">
      <c r="A99" t="s">
        <v>1309</v>
      </c>
      <c r="B99" s="23" t="s">
        <v>173</v>
      </c>
      <c r="C99" s="2">
        <v>100</v>
      </c>
      <c r="D99" s="1">
        <f t="shared" si="3"/>
        <v>5</v>
      </c>
      <c r="E99" t="s">
        <v>1264</v>
      </c>
      <c r="F99">
        <f>COUNTIF(sinnoh!Y:Y, A99)</f>
        <v>1</v>
      </c>
      <c r="G99" cm="1">
        <f t="array" ref="G99">MIN(IF($A99=sinnoh!$Y:$Y, sinnoh!$P:$P))</f>
        <v>20</v>
      </c>
      <c r="H99" cm="1">
        <f t="array" ref="H99">MAX(IF($A99=sinnoh!$Y:$Y, sinnoh!$P:$P))</f>
        <v>20</v>
      </c>
      <c r="I99">
        <f t="shared" si="2"/>
        <v>0</v>
      </c>
    </row>
    <row r="100" spans="1:9" x14ac:dyDescent="0.25">
      <c r="A100" t="s">
        <v>1138</v>
      </c>
      <c r="B100" s="23" t="s">
        <v>173</v>
      </c>
      <c r="C100" s="2">
        <v>120</v>
      </c>
      <c r="D100" s="1">
        <f t="shared" si="3"/>
        <v>6</v>
      </c>
      <c r="E100" t="s">
        <v>1223</v>
      </c>
      <c r="F100">
        <f>COUNTIF(sinnoh!Y:Y, A100)</f>
        <v>5</v>
      </c>
      <c r="G100" cm="1">
        <f t="array" ref="G100">MIN(IF($A100=sinnoh!$Y:$Y, sinnoh!$P:$P))</f>
        <v>16</v>
      </c>
      <c r="H100" cm="1">
        <f t="array" ref="H100">MAX(IF($A100=sinnoh!$Y:$Y, sinnoh!$P:$P))</f>
        <v>21</v>
      </c>
      <c r="I100">
        <f t="shared" si="2"/>
        <v>5</v>
      </c>
    </row>
    <row r="101" spans="1:9" x14ac:dyDescent="0.25">
      <c r="A101" t="s">
        <v>1001</v>
      </c>
      <c r="B101" s="23" t="s">
        <v>173</v>
      </c>
      <c r="C101" s="2">
        <v>100</v>
      </c>
      <c r="D101" s="1">
        <f t="shared" si="3"/>
        <v>5</v>
      </c>
      <c r="E101" t="s">
        <v>1258</v>
      </c>
      <c r="F101">
        <f>COUNTIF(sinnoh!Y:Y, A101)</f>
        <v>1</v>
      </c>
      <c r="G101" cm="1">
        <f t="array" ref="G101">MIN(IF($A101=sinnoh!$Y:$Y, sinnoh!$P:$P))</f>
        <v>23</v>
      </c>
      <c r="H101" cm="1">
        <f t="array" ref="H101">MAX(IF($A101=sinnoh!$Y:$Y, sinnoh!$P:$P))</f>
        <v>23</v>
      </c>
      <c r="I101">
        <f t="shared" si="2"/>
        <v>0</v>
      </c>
    </row>
    <row r="102" spans="1:9" x14ac:dyDescent="0.25">
      <c r="A102" t="s">
        <v>1139</v>
      </c>
      <c r="B102" s="23" t="s">
        <v>173</v>
      </c>
      <c r="C102" s="2">
        <v>150</v>
      </c>
      <c r="D102" s="1">
        <f t="shared" si="3"/>
        <v>7</v>
      </c>
      <c r="E102" t="s">
        <v>1263</v>
      </c>
      <c r="F102">
        <f>COUNTIF(sinnoh!Y:Y, A102)</f>
        <v>1</v>
      </c>
      <c r="G102" cm="1">
        <f t="array" ref="G102">MIN(IF($A102=sinnoh!$Y:$Y, sinnoh!$P:$P))</f>
        <v>23</v>
      </c>
      <c r="H102" cm="1">
        <f t="array" ref="H102">MAX(IF($A102=sinnoh!$Y:$Y, sinnoh!$P:$P))</f>
        <v>23</v>
      </c>
      <c r="I102">
        <f t="shared" si="2"/>
        <v>0</v>
      </c>
    </row>
    <row r="103" spans="1:9" x14ac:dyDescent="0.25">
      <c r="A103" t="s">
        <v>1166</v>
      </c>
      <c r="B103" s="24" t="s">
        <v>37</v>
      </c>
      <c r="C103" s="2">
        <v>60</v>
      </c>
      <c r="D103" s="1">
        <f t="shared" si="3"/>
        <v>3</v>
      </c>
      <c r="E103" t="s">
        <v>1268</v>
      </c>
      <c r="F103">
        <f>COUNTIF(sinnoh!Y:Y, A103)</f>
        <v>8</v>
      </c>
      <c r="G103" cm="1">
        <f t="array" ref="G103">MIN(IF($A103=sinnoh!$Y:$Y, sinnoh!$P:$P))</f>
        <v>11</v>
      </c>
      <c r="H103" cm="1">
        <f t="array" ref="H103">MAX(IF($A103=sinnoh!$Y:$Y, sinnoh!$P:$P))</f>
        <v>14</v>
      </c>
      <c r="I103">
        <f t="shared" si="2"/>
        <v>3</v>
      </c>
    </row>
    <row r="104" spans="1:9" x14ac:dyDescent="0.25">
      <c r="A104" t="s">
        <v>1160</v>
      </c>
      <c r="B104" s="24" t="s">
        <v>37</v>
      </c>
      <c r="C104" s="2">
        <v>70</v>
      </c>
      <c r="D104" s="1">
        <f t="shared" si="3"/>
        <v>3</v>
      </c>
      <c r="E104" t="s">
        <v>1258</v>
      </c>
      <c r="F104">
        <f>COUNTIF(sinnoh!Y:Y, A104)</f>
        <v>4</v>
      </c>
      <c r="G104" cm="1">
        <f t="array" ref="G104">MIN(IF($A104=sinnoh!$Y:$Y, sinnoh!$P:$P))</f>
        <v>16</v>
      </c>
      <c r="H104" cm="1">
        <f t="array" ref="H104">MAX(IF($A104=sinnoh!$Y:$Y, sinnoh!$P:$P))</f>
        <v>18</v>
      </c>
      <c r="I104">
        <f t="shared" si="2"/>
        <v>2</v>
      </c>
    </row>
    <row r="105" spans="1:9" x14ac:dyDescent="0.25">
      <c r="A105" t="s">
        <v>1140</v>
      </c>
      <c r="B105" s="24" t="s">
        <v>37</v>
      </c>
      <c r="C105" s="2">
        <v>80</v>
      </c>
      <c r="D105" s="1">
        <f t="shared" si="3"/>
        <v>4</v>
      </c>
      <c r="E105" t="s">
        <v>1268</v>
      </c>
      <c r="F105">
        <f>COUNTIF(sinnoh!Y:Y, A105)</f>
        <v>6</v>
      </c>
      <c r="G105" cm="1">
        <f t="array" ref="G105">MIN(IF($A105=sinnoh!$Y:$Y, sinnoh!$P:$P))</f>
        <v>16</v>
      </c>
      <c r="H105" cm="1">
        <f t="array" ref="H105">MAX(IF($A105=sinnoh!$Y:$Y, sinnoh!$P:$P))</f>
        <v>18</v>
      </c>
      <c r="I105">
        <f t="shared" si="2"/>
        <v>2</v>
      </c>
    </row>
    <row r="106" spans="1:9" x14ac:dyDescent="0.25">
      <c r="A106" t="s">
        <v>1141</v>
      </c>
      <c r="B106" s="24" t="s">
        <v>37</v>
      </c>
      <c r="C106" s="2">
        <v>35</v>
      </c>
      <c r="D106" s="1">
        <f t="shared" si="3"/>
        <v>2</v>
      </c>
      <c r="E106" t="s">
        <v>1275</v>
      </c>
      <c r="F106">
        <f>COUNTIF(sinnoh!Y:Y, A106)</f>
        <v>1</v>
      </c>
      <c r="G106" cm="1">
        <f t="array" ref="G106">MIN(IF($A106=sinnoh!$Y:$Y, sinnoh!$P:$P))</f>
        <v>21</v>
      </c>
      <c r="H106" cm="1">
        <f t="array" ref="H106">MAX(IF($A106=sinnoh!$Y:$Y, sinnoh!$P:$P))</f>
        <v>21</v>
      </c>
      <c r="I106">
        <f t="shared" si="2"/>
        <v>0</v>
      </c>
    </row>
    <row r="107" spans="1:9" x14ac:dyDescent="0.25">
      <c r="A107" t="s">
        <v>1143</v>
      </c>
      <c r="B107" s="25" t="s">
        <v>105</v>
      </c>
      <c r="C107" s="2">
        <v>80</v>
      </c>
      <c r="D107" s="1">
        <f t="shared" si="3"/>
        <v>4</v>
      </c>
      <c r="E107" t="s">
        <v>1264</v>
      </c>
      <c r="F107">
        <f>COUNTIF(sinnoh!Y:Y, A107)</f>
        <v>1</v>
      </c>
      <c r="G107" cm="1">
        <f t="array" ref="G107">MIN(IF($A107=sinnoh!$Y:$Y, sinnoh!$P:$P))</f>
        <v>19</v>
      </c>
      <c r="H107" cm="1">
        <f t="array" ref="H107">MAX(IF($A107=sinnoh!$Y:$Y, sinnoh!$P:$P))</f>
        <v>19</v>
      </c>
      <c r="I107">
        <f t="shared" si="2"/>
        <v>0</v>
      </c>
    </row>
    <row r="108" spans="1:9" x14ac:dyDescent="0.25">
      <c r="A108" t="s">
        <v>1142</v>
      </c>
      <c r="B108" s="25" t="s">
        <v>105</v>
      </c>
      <c r="C108" s="2">
        <v>70</v>
      </c>
      <c r="D108" s="1">
        <f t="shared" si="3"/>
        <v>3</v>
      </c>
      <c r="E108" t="s">
        <v>1268</v>
      </c>
      <c r="F108">
        <f>COUNTIF(sinnoh!Y:Y, A108)</f>
        <v>3</v>
      </c>
      <c r="G108" cm="1">
        <f t="array" ref="G108">MIN(IF($A108=sinnoh!$Y:$Y, sinnoh!$P:$P))</f>
        <v>10</v>
      </c>
      <c r="H108" cm="1">
        <f t="array" ref="H108">MAX(IF($A108=sinnoh!$Y:$Y, sinnoh!$P:$P))</f>
        <v>17</v>
      </c>
      <c r="I108">
        <f t="shared" si="2"/>
        <v>7</v>
      </c>
    </row>
    <row r="109" spans="1:9" x14ac:dyDescent="0.25">
      <c r="A109" t="s">
        <v>1212</v>
      </c>
      <c r="B109" s="25" t="s">
        <v>105</v>
      </c>
      <c r="C109" s="2">
        <v>100</v>
      </c>
      <c r="D109" s="1">
        <f t="shared" si="3"/>
        <v>5</v>
      </c>
      <c r="E109" t="s">
        <v>1255</v>
      </c>
      <c r="F109">
        <f>COUNTIF(sinnoh!Y:Y, A109)</f>
        <v>5</v>
      </c>
      <c r="G109" cm="1">
        <f t="array" ref="G109">MIN(IF($A109=sinnoh!$Y:$Y, sinnoh!$P:$P))</f>
        <v>16</v>
      </c>
      <c r="H109" cm="1">
        <f t="array" ref="H109">MAX(IF($A109=sinnoh!$Y:$Y, sinnoh!$P:$P))</f>
        <v>20</v>
      </c>
      <c r="I109">
        <f t="shared" si="2"/>
        <v>4</v>
      </c>
    </row>
    <row r="110" spans="1:9" x14ac:dyDescent="0.25">
      <c r="A110" t="s">
        <v>1144</v>
      </c>
      <c r="B110" s="26" t="s">
        <v>55</v>
      </c>
      <c r="C110" s="2">
        <v>40</v>
      </c>
      <c r="D110" s="1">
        <f t="shared" si="3"/>
        <v>2</v>
      </c>
      <c r="E110" t="s">
        <v>1281</v>
      </c>
      <c r="F110">
        <f>COUNTIF(sinnoh!Y:Y, A110)</f>
        <v>2</v>
      </c>
      <c r="G110" cm="1">
        <f t="array" ref="G110">MIN(IF($A110=sinnoh!$Y:$Y, sinnoh!$P:$P))</f>
        <v>7</v>
      </c>
      <c r="H110" cm="1">
        <f t="array" ref="H110">MAX(IF($A110=sinnoh!$Y:$Y, sinnoh!$P:$P))</f>
        <v>10</v>
      </c>
      <c r="I110">
        <f t="shared" si="2"/>
        <v>3</v>
      </c>
    </row>
    <row r="111" spans="1:9" x14ac:dyDescent="0.25">
      <c r="A111" t="s">
        <v>1145</v>
      </c>
      <c r="B111" s="26" t="s">
        <v>55</v>
      </c>
      <c r="C111" s="2">
        <v>70</v>
      </c>
      <c r="D111" s="1">
        <f t="shared" si="3"/>
        <v>3</v>
      </c>
      <c r="E111" t="s">
        <v>1279</v>
      </c>
      <c r="F111">
        <f>COUNTIF(sinnoh!Y:Y, A111)</f>
        <v>3</v>
      </c>
      <c r="G111" cm="1">
        <f t="array" ref="G111">MIN(IF($A111=sinnoh!$Y:$Y, sinnoh!$P:$P))</f>
        <v>11</v>
      </c>
      <c r="H111" cm="1">
        <f t="array" ref="H111">MAX(IF($A111=sinnoh!$Y:$Y, sinnoh!$P:$P))</f>
        <v>11</v>
      </c>
      <c r="I111">
        <f t="shared" si="2"/>
        <v>0</v>
      </c>
    </row>
    <row r="112" spans="1:9" x14ac:dyDescent="0.25">
      <c r="A112" t="s">
        <v>1174</v>
      </c>
      <c r="B112" s="26" t="s">
        <v>55</v>
      </c>
      <c r="C112" s="2">
        <v>95</v>
      </c>
      <c r="D112" s="1">
        <f t="shared" si="3"/>
        <v>5</v>
      </c>
      <c r="E112" t="s">
        <v>1279</v>
      </c>
      <c r="F112">
        <f>COUNTIF(sinnoh!Y:Y, A112)</f>
        <v>2</v>
      </c>
      <c r="G112" cm="1">
        <f t="array" ref="G112">MIN(IF($A112=sinnoh!$Y:$Y, sinnoh!$P:$P))</f>
        <v>17</v>
      </c>
      <c r="H112" cm="1">
        <f t="array" ref="H112">MAX(IF($A112=sinnoh!$Y:$Y, sinnoh!$P:$P))</f>
        <v>18</v>
      </c>
      <c r="I112">
        <f t="shared" si="2"/>
        <v>1</v>
      </c>
    </row>
    <row r="113" spans="1:9" x14ac:dyDescent="0.25">
      <c r="A113" t="s">
        <v>1248</v>
      </c>
      <c r="B113" s="26" t="s">
        <v>55</v>
      </c>
      <c r="C113" s="2">
        <v>130</v>
      </c>
      <c r="D113" s="1">
        <f t="shared" si="3"/>
        <v>6</v>
      </c>
      <c r="E113" t="s">
        <v>1267</v>
      </c>
      <c r="F113">
        <f>COUNTIF(sinnoh!Y:Y, A113)</f>
        <v>0</v>
      </c>
      <c r="G113" cm="1">
        <f t="array" ref="G113">MIN(IF($A113=sinnoh!$Y:$Y, sinnoh!$P:$P))</f>
        <v>0</v>
      </c>
      <c r="H113" cm="1">
        <f t="array" ref="H113">MAX(IF($A113=sinnoh!$Y:$Y, sinnoh!$P:$P))</f>
        <v>0</v>
      </c>
      <c r="I113">
        <f t="shared" si="2"/>
        <v>0</v>
      </c>
    </row>
  </sheetData>
  <conditionalFormatting sqref="A56:A57">
    <cfRule type="expression" dxfId="1" priority="12">
      <formula>NOT(ISNA(VLOOKUP(A56,XEH:XEH,1,FALSE)))</formula>
    </cfRule>
  </conditionalFormatting>
  <conditionalFormatting sqref="C2">
    <cfRule type="expression" priority="5">
      <formula>MOD((C2-10),20)=0</formula>
    </cfRule>
  </conditionalFormatting>
  <conditionalFormatting sqref="C3:C8">
    <cfRule type="expression" priority="4">
      <formula>MOD((C3-10),20)=0</formula>
    </cfRule>
  </conditionalFormatting>
  <conditionalFormatting sqref="C9:C113">
    <cfRule type="expression" dxfId="0" priority="3">
      <formula>MOD((C9-10),20)=0</formula>
    </cfRule>
  </conditionalFormatting>
  <conditionalFormatting sqref="F2:F113">
    <cfRule type="colorScale" priority="3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H2 G2:G113 H3:H113">
    <cfRule type="colorScale" priority="3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13">
    <cfRule type="colorScale" priority="3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6FFA-AF35-447D-B0D3-E4B3ED9C1CA8}">
  <dimension ref="A1:L36"/>
  <sheetViews>
    <sheetView workbookViewId="0">
      <selection activeCell="E7" sqref="E7"/>
    </sheetView>
  </sheetViews>
  <sheetFormatPr defaultRowHeight="15" x14ac:dyDescent="0.25"/>
  <cols>
    <col min="1" max="1" width="9.5703125" bestFit="1" customWidth="1"/>
    <col min="2" max="2" width="10.7109375" bestFit="1" customWidth="1"/>
    <col min="3" max="3" width="5.140625" bestFit="1" customWidth="1"/>
    <col min="4" max="4" width="5.7109375" bestFit="1" customWidth="1"/>
    <col min="5" max="5" width="9.7109375" bestFit="1" customWidth="1"/>
    <col min="6" max="6" width="6.5703125" bestFit="1" customWidth="1"/>
    <col min="7" max="7" width="3" customWidth="1"/>
    <col min="8" max="8" width="7.85546875" bestFit="1" customWidth="1"/>
    <col min="9" max="11" width="3" bestFit="1" customWidth="1"/>
    <col min="12" max="12" width="3.28515625" customWidth="1"/>
  </cols>
  <sheetData>
    <row r="1" spans="1:12" x14ac:dyDescent="0.25">
      <c r="A1" s="1"/>
      <c r="B1" s="1"/>
      <c r="C1" s="1" t="s">
        <v>1204</v>
      </c>
      <c r="D1" s="1" t="s">
        <v>1227</v>
      </c>
      <c r="E1" s="1" t="s">
        <v>1228</v>
      </c>
      <c r="F1" s="1" t="s">
        <v>1229</v>
      </c>
    </row>
    <row r="2" spans="1:12" x14ac:dyDescent="0.25">
      <c r="A2" s="1" t="s">
        <v>748</v>
      </c>
      <c r="B2" s="1" t="s">
        <v>747</v>
      </c>
      <c r="C2" s="1">
        <f>COUNTIFS(sinnoh!$L$2:$L$228, $A2, sinnoh!$M$2:$M$228, $B2)</f>
        <v>23</v>
      </c>
      <c r="D2" s="1">
        <f>COUNTIFS(sinnoh!$L$2:$L$228, $A2, sinnoh!$M$2:$M$228, $B2, sinnoh!$P$2:$P$228, "&gt;=0", sinnoh!$P$2:$P$228, "&lt;13")</f>
        <v>9</v>
      </c>
      <c r="E2" s="1">
        <f>COUNTIFS(sinnoh!$L$2:$L$228, $A2, sinnoh!$M$2:$M$228, $B2, sinnoh!$P$2:$P$228, "&gt;=12", sinnoh!$P$2:$P$228, "&lt;17")</f>
        <v>11</v>
      </c>
      <c r="F2" s="1">
        <f>COUNTIFS(sinnoh!$L$2:$L$228, $A2, sinnoh!$M$2:$M$228, $B2, sinnoh!$P$2:$P$228, "&gt;=17")</f>
        <v>6</v>
      </c>
    </row>
    <row r="3" spans="1:12" x14ac:dyDescent="0.25">
      <c r="A3" s="1" t="s">
        <v>748</v>
      </c>
      <c r="B3" s="1" t="s">
        <v>746</v>
      </c>
      <c r="C3" s="1">
        <f>COUNTIFS(sinnoh!L2:L228, A3, sinnoh!M2:M228, B3)</f>
        <v>19</v>
      </c>
      <c r="D3" s="1">
        <f>COUNTIFS(sinnoh!$L$2:$L$228, $A3, sinnoh!$M$2:$M$228, $B3, sinnoh!$P$2:$P$228, "&gt;=0", sinnoh!$P$2:$P$228, "&lt;13")</f>
        <v>6</v>
      </c>
      <c r="E3" s="1">
        <f>COUNTIFS(sinnoh!$L$2:$L$228, $A3, sinnoh!$M$2:$M$228, $B3, sinnoh!$P$2:$P$228, "&gt;=12", sinnoh!$P$2:$P$228, "&lt;17")</f>
        <v>9</v>
      </c>
      <c r="F3" s="1">
        <f>COUNTIFS(sinnoh!$L$2:$L$228, $A3, sinnoh!$M$2:$M$228, $B3, sinnoh!$P$2:$P$228, "&gt;=17")</f>
        <v>6</v>
      </c>
    </row>
    <row r="4" spans="1:12" x14ac:dyDescent="0.25">
      <c r="A4" s="1" t="s">
        <v>748</v>
      </c>
      <c r="B4" s="1" t="s">
        <v>749</v>
      </c>
      <c r="C4" s="1">
        <f>COUNTIFS(sinnoh!L2:L228, A4, sinnoh!M2:M228, B4)</f>
        <v>23</v>
      </c>
      <c r="D4" s="1">
        <f>COUNTIFS(sinnoh!$L$2:$L$228, $A4, sinnoh!$M$2:$M$228, $B4, sinnoh!$P$2:$P$228, "&gt;=0", sinnoh!$P$2:$P$228, "&lt;13")</f>
        <v>7</v>
      </c>
      <c r="E4" s="1">
        <f>COUNTIFS(sinnoh!$L$2:$L$228, $A4, sinnoh!$M$2:$M$228, $B4, sinnoh!$P$2:$P$228, "&gt;=12", sinnoh!$P$2:$P$228, "&lt;17")</f>
        <v>8</v>
      </c>
      <c r="F4" s="1">
        <f>COUNTIFS(sinnoh!$L$2:$L$228, $A4, sinnoh!$M$2:$M$228, $B4, sinnoh!$P$2:$P$228, "&gt;=17")</f>
        <v>10</v>
      </c>
    </row>
    <row r="5" spans="1:12" x14ac:dyDescent="0.25">
      <c r="A5" s="1" t="s">
        <v>745</v>
      </c>
      <c r="B5" s="1" t="s">
        <v>746</v>
      </c>
      <c r="C5" s="1">
        <f>COUNTIFS(sinnoh!L2:L228, A5, sinnoh!M2:M228, B5)</f>
        <v>20</v>
      </c>
      <c r="D5" s="1">
        <f>COUNTIFS(sinnoh!$L$2:$L$228, $A5, sinnoh!$M$2:$M$228, $B5, sinnoh!$P$2:$P$228, "&gt;=0", sinnoh!$P$2:$P$228, "&lt;13")</f>
        <v>6</v>
      </c>
      <c r="E5" s="1">
        <f>COUNTIFS(sinnoh!$L$2:$L$228, $A5, sinnoh!$M$2:$M$228, $B5, sinnoh!$P$2:$P$228, "&gt;=12", sinnoh!$P$2:$P$228, "&lt;17")</f>
        <v>6</v>
      </c>
      <c r="F5" s="1">
        <f>COUNTIFS(sinnoh!$L$2:$L$228, $A5, sinnoh!$M$2:$M$228, $B5, sinnoh!$P$2:$P$228, "&gt;=17")</f>
        <v>9</v>
      </c>
    </row>
    <row r="6" spans="1:12" x14ac:dyDescent="0.25">
      <c r="A6" s="1" t="s">
        <v>745</v>
      </c>
      <c r="B6" s="1" t="s">
        <v>747</v>
      </c>
      <c r="C6" s="1">
        <f>COUNTIFS(sinnoh!L2:L228, A6, sinnoh!M2:M228, B6)</f>
        <v>18</v>
      </c>
      <c r="D6" s="1">
        <f>COUNTIFS(sinnoh!$L$2:$L$228, $A6, sinnoh!$M$2:$M$228, $B6, sinnoh!$P$2:$P$228, "&gt;=0", sinnoh!$P$2:$P$228, "&lt;13")</f>
        <v>6</v>
      </c>
      <c r="E6" s="1">
        <f>COUNTIFS(sinnoh!$L$2:$L$228, $A6, sinnoh!$M$2:$M$228, $B6, sinnoh!$P$2:$P$228, "&gt;=12", sinnoh!$P$2:$P$228, "&lt;17")</f>
        <v>7</v>
      </c>
      <c r="F6" s="1">
        <f>COUNTIFS(sinnoh!$L$2:$L$228, $A6, sinnoh!$M$2:$M$228, $B6, sinnoh!$P$2:$P$228, "&gt;=17")</f>
        <v>5</v>
      </c>
      <c r="L6" s="2"/>
    </row>
    <row r="7" spans="1:12" x14ac:dyDescent="0.25">
      <c r="A7" s="1" t="s">
        <v>745</v>
      </c>
      <c r="B7" s="1" t="s">
        <v>749</v>
      </c>
      <c r="C7" s="1">
        <f>COUNTIFS(sinnoh!L2:L228, A7, sinnoh!M2:M228, B7)</f>
        <v>20</v>
      </c>
      <c r="D7" s="1">
        <f>COUNTIFS(sinnoh!$L$2:$L$228, $A7, sinnoh!$M$2:$M$228, $B7, sinnoh!$P$2:$P$228, "&gt;=0", sinnoh!$P$2:$P$228, "&lt;13")</f>
        <v>6</v>
      </c>
      <c r="E7" s="1">
        <f>COUNTIFS(sinnoh!$L$2:$L$228, $A7, sinnoh!$M$2:$M$228, $B7, sinnoh!$P$2:$P$228, "&gt;=12", sinnoh!$P$2:$P$228, "&lt;17")</f>
        <v>6</v>
      </c>
      <c r="F7" s="1">
        <f>COUNTIFS(sinnoh!$L$2:$L$228, $A7, sinnoh!$M$2:$M$228, $B7, sinnoh!$P$2:$P$228, "&gt;=17")</f>
        <v>8</v>
      </c>
    </row>
    <row r="8" spans="1:12" x14ac:dyDescent="0.25">
      <c r="A8" s="1" t="s">
        <v>753</v>
      </c>
      <c r="B8" s="1" t="s">
        <v>746</v>
      </c>
      <c r="C8" s="1">
        <f>COUNTIFS(sinnoh!L2:L228, A8, sinnoh!M2:M228, B8)</f>
        <v>17</v>
      </c>
      <c r="D8" s="1">
        <f>COUNTIFS(sinnoh!$L$2:$L$228, $A8, sinnoh!$M$2:$M$228, $B8, sinnoh!$P$2:$P$228, "&gt;=0", sinnoh!$P$2:$P$228, "&lt;13")</f>
        <v>5</v>
      </c>
      <c r="E8" s="1">
        <f>COUNTIFS(sinnoh!$L$2:$L$228, $A8, sinnoh!$M$2:$M$228, $B8, sinnoh!$P$2:$P$228, "&gt;=12", sinnoh!$P$2:$P$228, "&lt;17")</f>
        <v>5</v>
      </c>
      <c r="F8" s="1">
        <f>COUNTIFS(sinnoh!$L$2:$L$228, $A8, sinnoh!$M$2:$M$228, $B8, sinnoh!$P$2:$P$228, "&gt;=17")</f>
        <v>7</v>
      </c>
    </row>
    <row r="9" spans="1:12" x14ac:dyDescent="0.25">
      <c r="A9" s="1" t="s">
        <v>753</v>
      </c>
      <c r="B9" s="1" t="s">
        <v>747</v>
      </c>
      <c r="C9" s="1">
        <f>COUNTIFS(sinnoh!L2:L228, A9, sinnoh!M2:M228, B9)</f>
        <v>22</v>
      </c>
      <c r="D9" s="1">
        <f>COUNTIFS(sinnoh!$L$2:$L$228, $A9, sinnoh!$M$2:$M$228, $B9, sinnoh!$P$2:$P$228, "&gt;=0", sinnoh!$P$2:$P$228, "&lt;13")</f>
        <v>7</v>
      </c>
      <c r="E9" s="1">
        <f>COUNTIFS(sinnoh!$L$2:$L$228, $A9, sinnoh!$M$2:$M$228, $B9, sinnoh!$P$2:$P$228, "&gt;=12", sinnoh!$P$2:$P$228, "&lt;17")</f>
        <v>6</v>
      </c>
      <c r="F9" s="1">
        <f>COUNTIFS(sinnoh!$L$2:$L$228, $A9, sinnoh!$M$2:$M$228, $B9, sinnoh!$P$2:$P$228, "&gt;=17")</f>
        <v>9</v>
      </c>
      <c r="L9" s="2"/>
    </row>
    <row r="10" spans="1:12" x14ac:dyDescent="0.25">
      <c r="A10" s="1" t="s">
        <v>753</v>
      </c>
      <c r="B10" s="1" t="s">
        <v>749</v>
      </c>
      <c r="C10" s="1">
        <f>COUNTIFS(sinnoh!L2:L228, A10, sinnoh!M2:M228, B10)</f>
        <v>25</v>
      </c>
      <c r="D10" s="1">
        <f>COUNTIFS(sinnoh!$L$2:$L$228, $A10, sinnoh!$M$2:$M$228, $B10, sinnoh!$P$2:$P$228, "&gt;=0", sinnoh!$P$2:$P$228, "&lt;13")</f>
        <v>6</v>
      </c>
      <c r="E10" s="1">
        <f>COUNTIFS(sinnoh!$L$2:$L$228, $A10, sinnoh!$M$2:$M$228, $B10, sinnoh!$P$2:$P$228, "&gt;=12", sinnoh!$P$2:$P$228, "&lt;17")</f>
        <v>9</v>
      </c>
      <c r="F10" s="1">
        <f>COUNTIFS(sinnoh!$L$2:$L$228, $A10, sinnoh!$M$2:$M$228, $B10, sinnoh!$P$2:$P$228, "&gt;=17")</f>
        <v>10</v>
      </c>
    </row>
    <row r="11" spans="1:12" x14ac:dyDescent="0.25">
      <c r="A11" s="1" t="s">
        <v>750</v>
      </c>
      <c r="B11" s="1" t="s">
        <v>746</v>
      </c>
      <c r="C11" s="1">
        <f>COUNTIFS(sinnoh!L2:L228, A11, sinnoh!M2:M228, B11)</f>
        <v>14</v>
      </c>
      <c r="D11" s="1">
        <f>COUNTIFS(sinnoh!$L$2:$L$228, $A11, sinnoh!$M$2:$M$228, $B11, sinnoh!$P$2:$P$228, "&gt;=0", sinnoh!$P$2:$P$228, "&lt;13")</f>
        <v>5</v>
      </c>
      <c r="E11" s="1">
        <f>COUNTIFS(sinnoh!$L$2:$L$228, $A11, sinnoh!$M$2:$M$228, $B11, sinnoh!$P$2:$P$228, "&gt;=12", sinnoh!$P$2:$P$228, "&lt;17")</f>
        <v>5</v>
      </c>
      <c r="F11" s="1">
        <f>COUNTIFS(sinnoh!$L$2:$L$228, $A11, sinnoh!$M$2:$M$228, $B11, sinnoh!$P$2:$P$228, "&gt;=17")</f>
        <v>4</v>
      </c>
    </row>
    <row r="12" spans="1:12" x14ac:dyDescent="0.25">
      <c r="A12" s="1" t="s">
        <v>750</v>
      </c>
      <c r="B12" s="1" t="s">
        <v>747</v>
      </c>
      <c r="C12" s="1">
        <f>COUNTIFS(sinnoh!L2:L228, A12, sinnoh!M2:M228, B12)</f>
        <v>11</v>
      </c>
      <c r="D12" s="1">
        <f>COUNTIFS(sinnoh!$L$2:$L$228, $A12, sinnoh!$M$2:$M$228, $B12, sinnoh!$P$2:$P$228, "&gt;=0", sinnoh!$P$2:$P$228, "&lt;13")</f>
        <v>5</v>
      </c>
      <c r="E12" s="1">
        <f>COUNTIFS(sinnoh!$L$2:$L$228, $A12, sinnoh!$M$2:$M$228, $B12, sinnoh!$P$2:$P$228, "&gt;=12", sinnoh!$P$2:$P$228, "&lt;17")</f>
        <v>3</v>
      </c>
      <c r="F12" s="1">
        <f>COUNTIFS(sinnoh!$L$2:$L$228, $A12, sinnoh!$M$2:$M$228, $B12, sinnoh!$P$2:$P$228, "&gt;=17")</f>
        <v>4</v>
      </c>
    </row>
    <row r="13" spans="1:12" x14ac:dyDescent="0.25">
      <c r="A13" s="1" t="s">
        <v>750</v>
      </c>
      <c r="B13" s="1" t="s">
        <v>749</v>
      </c>
      <c r="C13" s="1">
        <f>COUNTIFS(sinnoh!L2:L228, A13, sinnoh!M2:M228, B13)</f>
        <v>9</v>
      </c>
      <c r="D13" s="1">
        <f>COUNTIFS(sinnoh!$L$2:$L$228, $A13, sinnoh!$M$2:$M$228, $B13, sinnoh!$P$2:$P$228, "&gt;=0", sinnoh!$P$2:$P$228, "&lt;13")</f>
        <v>4</v>
      </c>
      <c r="E13" s="1">
        <f>COUNTIFS(sinnoh!$L$2:$L$228, $A13, sinnoh!$M$2:$M$228, $B13, sinnoh!$P$2:$P$228, "&gt;=12", sinnoh!$P$2:$P$228, "&lt;17")</f>
        <v>4</v>
      </c>
      <c r="F13" s="1">
        <f>COUNTIFS(sinnoh!$L$2:$L$228, $A13, sinnoh!$M$2:$M$228, $B13, sinnoh!$P$2:$P$228, "&gt;=17")</f>
        <v>1</v>
      </c>
    </row>
    <row r="14" spans="1:12" x14ac:dyDescent="0.25">
      <c r="A14" s="1"/>
      <c r="B14" s="1"/>
      <c r="C14" s="1"/>
      <c r="D14" s="1"/>
      <c r="E14" s="1"/>
      <c r="F14" s="1"/>
    </row>
    <row r="15" spans="1:12" x14ac:dyDescent="0.25">
      <c r="A15" t="s">
        <v>33</v>
      </c>
      <c r="B15">
        <f>COUNTIF(sinnoh!C2:C228, A15)</f>
        <v>26</v>
      </c>
      <c r="C15">
        <f>COUNTIF(sinnoh!D2:D228, A15)</f>
        <v>0</v>
      </c>
      <c r="D15">
        <f>SUM(B15,C15)</f>
        <v>26</v>
      </c>
      <c r="E15" s="1"/>
      <c r="F15" s="1"/>
    </row>
    <row r="16" spans="1:12" x14ac:dyDescent="0.25">
      <c r="A16" t="s">
        <v>17</v>
      </c>
      <c r="B16">
        <f>COUNTIF(sinnoh!C2:C228, A16)</f>
        <v>15</v>
      </c>
      <c r="C16">
        <f>COUNTIF(sinnoh!D2:D228, A16)</f>
        <v>2</v>
      </c>
      <c r="D16">
        <f>SUM(B16,C16)</f>
        <v>17</v>
      </c>
      <c r="E16" s="1"/>
      <c r="F16" s="1"/>
    </row>
    <row r="17" spans="1:6" x14ac:dyDescent="0.25">
      <c r="A17" t="s">
        <v>22</v>
      </c>
      <c r="B17">
        <f>COUNTIF(sinnoh!C2:C228, A17)</f>
        <v>28</v>
      </c>
      <c r="C17">
        <f>COUNTIF(sinnoh!D2:D228, A17)</f>
        <v>4</v>
      </c>
      <c r="D17">
        <f>SUM(B17,C17)</f>
        <v>32</v>
      </c>
      <c r="E17" s="1"/>
      <c r="F17" s="1"/>
    </row>
    <row r="18" spans="1:6" x14ac:dyDescent="0.25">
      <c r="A18" t="s">
        <v>44</v>
      </c>
      <c r="B18">
        <f>COUNTIF(sinnoh!C2:C228, A18)</f>
        <v>16</v>
      </c>
      <c r="C18">
        <f>COUNTIF(sinnoh!D2:D228, A18)</f>
        <v>0</v>
      </c>
      <c r="D18">
        <f>SUM(B18,C18)</f>
        <v>16</v>
      </c>
      <c r="E18" s="1"/>
      <c r="F18" s="1"/>
    </row>
    <row r="19" spans="1:6" x14ac:dyDescent="0.25">
      <c r="A19" t="s">
        <v>12</v>
      </c>
      <c r="B19">
        <f>COUNTIF(sinnoh!C2:C228, A19)</f>
        <v>15</v>
      </c>
      <c r="C19">
        <f>COUNTIF(sinnoh!D2:D228, A19)</f>
        <v>2</v>
      </c>
      <c r="D19">
        <f t="shared" ref="D19:D32" si="0">SUM(B19,C19)</f>
        <v>17</v>
      </c>
      <c r="E19" s="1"/>
      <c r="F19" s="1"/>
    </row>
    <row r="20" spans="1:6" x14ac:dyDescent="0.25">
      <c r="A20" t="s">
        <v>48</v>
      </c>
      <c r="B20">
        <f>COUNTIF(sinnoh!C2:C228, A20)</f>
        <v>12</v>
      </c>
      <c r="C20">
        <f>COUNTIF(sinnoh!D2:D228, A20)</f>
        <v>4</v>
      </c>
      <c r="D20">
        <f t="shared" si="0"/>
        <v>16</v>
      </c>
    </row>
    <row r="21" spans="1:6" x14ac:dyDescent="0.25">
      <c r="A21" t="s">
        <v>77</v>
      </c>
      <c r="B21">
        <f>COUNTIF(sinnoh!C2:C228, A21)</f>
        <v>11</v>
      </c>
      <c r="C21">
        <f>COUNTIF(sinnoh!D2:D228, A21)</f>
        <v>6</v>
      </c>
      <c r="D21">
        <f>SUM(B21,C21)</f>
        <v>17</v>
      </c>
    </row>
    <row r="22" spans="1:6" x14ac:dyDescent="0.25">
      <c r="A22" t="s">
        <v>13</v>
      </c>
      <c r="B22">
        <f>COUNTIF(sinnoh!C2:C228, A22)</f>
        <v>9</v>
      </c>
      <c r="C22">
        <f>COUNTIF(sinnoh!D2:D228, A22)</f>
        <v>7</v>
      </c>
      <c r="D22">
        <f>SUM(B22,C22)</f>
        <v>16</v>
      </c>
    </row>
    <row r="23" spans="1:6" x14ac:dyDescent="0.25">
      <c r="A23" t="s">
        <v>47</v>
      </c>
      <c r="B23">
        <f>COUNTIF(sinnoh!C2:C228, A23)</f>
        <v>7</v>
      </c>
      <c r="C23">
        <f>COUNTIF(sinnoh!D2:D228, A23)</f>
        <v>18</v>
      </c>
      <c r="D23">
        <f t="shared" si="0"/>
        <v>25</v>
      </c>
    </row>
    <row r="24" spans="1:6" x14ac:dyDescent="0.25">
      <c r="A24" t="s">
        <v>20</v>
      </c>
      <c r="B24">
        <f>COUNTIF(sinnoh!C2:C228, A24)</f>
        <v>0</v>
      </c>
      <c r="C24">
        <f>COUNTIF(sinnoh!D2:D228, A24)</f>
        <v>31</v>
      </c>
      <c r="D24">
        <f t="shared" si="0"/>
        <v>31</v>
      </c>
    </row>
    <row r="25" spans="1:6" x14ac:dyDescent="0.25">
      <c r="A25" t="s">
        <v>85</v>
      </c>
      <c r="B25">
        <f>COUNTIF(sinnoh!C2:C228, A25)</f>
        <v>15</v>
      </c>
      <c r="C25">
        <f>COUNTIF(sinnoh!D2:D228, A25)</f>
        <v>4</v>
      </c>
      <c r="D25">
        <f t="shared" si="0"/>
        <v>19</v>
      </c>
    </row>
    <row r="26" spans="1:6" x14ac:dyDescent="0.25">
      <c r="A26" t="s">
        <v>26</v>
      </c>
      <c r="B26">
        <f>COUNTIF(sinnoh!C2:C228, A26)</f>
        <v>15</v>
      </c>
      <c r="C26">
        <f>COUNTIF(sinnoh!D2:D228, A26)</f>
        <v>1</v>
      </c>
      <c r="D26">
        <f t="shared" si="0"/>
        <v>16</v>
      </c>
    </row>
    <row r="27" spans="1:6" x14ac:dyDescent="0.25">
      <c r="A27" t="s">
        <v>97</v>
      </c>
      <c r="B27">
        <f>COUNTIF(sinnoh!C2:C228, A27)</f>
        <v>16</v>
      </c>
      <c r="C27">
        <f>COUNTIF(sinnoh!D2:D228, A27)</f>
        <v>4</v>
      </c>
      <c r="D27">
        <f t="shared" si="0"/>
        <v>20</v>
      </c>
    </row>
    <row r="28" spans="1:6" x14ac:dyDescent="0.25">
      <c r="A28" t="s">
        <v>117</v>
      </c>
      <c r="B28">
        <f>COUNTIF(sinnoh!C2:C228, A28)</f>
        <v>12</v>
      </c>
      <c r="C28">
        <f>COUNTIF(sinnoh!D2:D228, A28)</f>
        <v>2</v>
      </c>
      <c r="D28">
        <f t="shared" si="0"/>
        <v>14</v>
      </c>
    </row>
    <row r="29" spans="1:6" x14ac:dyDescent="0.25">
      <c r="A29" t="s">
        <v>173</v>
      </c>
      <c r="B29">
        <f>COUNTIF(sinnoh!C2:C228, A29)</f>
        <v>10</v>
      </c>
      <c r="C29">
        <f>COUNTIF(sinnoh!D2:D228, A29)</f>
        <v>3</v>
      </c>
      <c r="D29">
        <f t="shared" si="0"/>
        <v>13</v>
      </c>
    </row>
    <row r="30" spans="1:6" x14ac:dyDescent="0.25">
      <c r="A30" t="s">
        <v>37</v>
      </c>
      <c r="B30">
        <f>COUNTIF(sinnoh!C2:C228, A30)</f>
        <v>9</v>
      </c>
      <c r="C30">
        <f>COUNTIF(sinnoh!D2:D228, A30)</f>
        <v>5</v>
      </c>
      <c r="D30">
        <f t="shared" si="0"/>
        <v>14</v>
      </c>
    </row>
    <row r="31" spans="1:6" x14ac:dyDescent="0.25">
      <c r="A31" t="s">
        <v>105</v>
      </c>
      <c r="B31">
        <f>COUNTIF(sinnoh!C2:C228, A31)</f>
        <v>5</v>
      </c>
      <c r="C31">
        <f>COUNTIF(sinnoh!D2:D228, A31)</f>
        <v>9</v>
      </c>
      <c r="D31">
        <f t="shared" si="0"/>
        <v>14</v>
      </c>
    </row>
    <row r="32" spans="1:6" x14ac:dyDescent="0.25">
      <c r="A32" t="s">
        <v>55</v>
      </c>
      <c r="B32">
        <f>COUNTIF(sinnoh!C2:C228, A32)</f>
        <v>6</v>
      </c>
      <c r="C32">
        <f>COUNTIF(sinnoh!D2:D228, A32)</f>
        <v>8</v>
      </c>
      <c r="D32">
        <f t="shared" si="0"/>
        <v>14</v>
      </c>
    </row>
    <row r="34" spans="1:2" x14ac:dyDescent="0.25">
      <c r="A34" t="s">
        <v>1207</v>
      </c>
      <c r="B34">
        <f>COUNTIF(sinnoh!$P$2:$P$228, "&gt;=17")</f>
        <v>85</v>
      </c>
    </row>
    <row r="35" spans="1:2" x14ac:dyDescent="0.25">
      <c r="A35" t="s">
        <v>1206</v>
      </c>
      <c r="B35">
        <f>COUNTIF(sinnoh!$P$2:$P$228, "&gt;=13") - B34</f>
        <v>70</v>
      </c>
    </row>
    <row r="36" spans="1:2" x14ac:dyDescent="0.25">
      <c r="A36" t="s">
        <v>1205</v>
      </c>
      <c r="B36">
        <f>COUNTIF(sinnoh!$P$2:$P$228, "&gt;=0") - B35 - B34</f>
        <v>72</v>
      </c>
    </row>
  </sheetData>
  <phoneticPr fontId="18" type="noConversion"/>
  <conditionalFormatting sqref="C14:F14 E15:F1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0:K1048576 K1 D15:D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5:D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F13">
    <cfRule type="colorScale" priority="2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5:F19 C2:F14">
    <cfRule type="colorScale" priority="2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9"/>
  <sheetViews>
    <sheetView topLeftCell="A91" workbookViewId="0">
      <selection activeCell="A113" sqref="A113:XFD115"/>
    </sheetView>
  </sheetViews>
  <sheetFormatPr defaultRowHeight="15" x14ac:dyDescent="0.25"/>
  <cols>
    <col min="1" max="1" width="16.85546875" bestFit="1" customWidth="1"/>
    <col min="2" max="2" width="11.85546875" bestFit="1" customWidth="1"/>
    <col min="3" max="4" width="7.85546875" bestFit="1" customWidth="1"/>
    <col min="5" max="5" width="4" bestFit="1" customWidth="1"/>
    <col min="6" max="6" width="6.28515625" bestFit="1" customWidth="1"/>
    <col min="7" max="7" width="8.28515625" bestFit="1" customWidth="1"/>
    <col min="8" max="8" width="9.28515625" bestFit="1" customWidth="1"/>
    <col min="9" max="9" width="11.28515625" bestFit="1" customWidth="1"/>
    <col min="10" max="10" width="6.42578125" bestFit="1" customWidth="1"/>
    <col min="11" max="11" width="22" bestFit="1" customWidth="1"/>
    <col min="12" max="12" width="11.7109375" bestFit="1" customWidth="1"/>
    <col min="13" max="13" width="19.28515625" bestFit="1" customWidth="1"/>
  </cols>
  <sheetData>
    <row r="1" spans="1:13" x14ac:dyDescent="0.25">
      <c r="A1" t="s">
        <v>5</v>
      </c>
      <c r="B1" t="s">
        <v>4</v>
      </c>
      <c r="C1" t="s">
        <v>9</v>
      </c>
      <c r="D1" t="s">
        <v>10</v>
      </c>
      <c r="E1" t="s">
        <v>3</v>
      </c>
      <c r="F1" t="s">
        <v>0</v>
      </c>
      <c r="G1" t="s">
        <v>2</v>
      </c>
      <c r="H1" t="s">
        <v>6</v>
      </c>
      <c r="I1" t="s">
        <v>7</v>
      </c>
      <c r="J1" t="s">
        <v>8</v>
      </c>
      <c r="K1" t="s">
        <v>1</v>
      </c>
      <c r="L1" t="s">
        <v>751</v>
      </c>
      <c r="M1" t="s">
        <v>752</v>
      </c>
    </row>
    <row r="2" spans="1:13" x14ac:dyDescent="0.25">
      <c r="A2">
        <v>1</v>
      </c>
      <c r="B2" t="s">
        <v>11</v>
      </c>
      <c r="C2" t="s">
        <v>12</v>
      </c>
      <c r="D2" t="s">
        <v>13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 t="s">
        <v>514</v>
      </c>
    </row>
    <row r="3" spans="1:13" x14ac:dyDescent="0.25">
      <c r="A3">
        <v>2</v>
      </c>
      <c r="B3" t="s">
        <v>14</v>
      </c>
      <c r="C3" t="s">
        <v>12</v>
      </c>
      <c r="D3" t="s">
        <v>13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 t="s">
        <v>514</v>
      </c>
    </row>
    <row r="4" spans="1:13" x14ac:dyDescent="0.25">
      <c r="A4">
        <v>3</v>
      </c>
      <c r="B4" t="s">
        <v>15</v>
      </c>
      <c r="C4" t="s">
        <v>12</v>
      </c>
      <c r="D4" t="s">
        <v>13</v>
      </c>
      <c r="E4">
        <v>80</v>
      </c>
      <c r="F4">
        <v>100</v>
      </c>
      <c r="G4">
        <v>123</v>
      </c>
      <c r="H4">
        <v>122</v>
      </c>
      <c r="I4">
        <v>120</v>
      </c>
      <c r="J4">
        <v>80</v>
      </c>
      <c r="K4" t="s">
        <v>514</v>
      </c>
    </row>
    <row r="5" spans="1:13" x14ac:dyDescent="0.25">
      <c r="A5">
        <v>4</v>
      </c>
      <c r="B5" t="s">
        <v>16</v>
      </c>
      <c r="C5" t="s">
        <v>17</v>
      </c>
      <c r="E5">
        <v>39</v>
      </c>
      <c r="F5">
        <v>52</v>
      </c>
      <c r="G5">
        <v>43</v>
      </c>
      <c r="H5">
        <v>60</v>
      </c>
      <c r="I5">
        <v>50</v>
      </c>
      <c r="J5">
        <v>65</v>
      </c>
      <c r="K5" t="s">
        <v>515</v>
      </c>
    </row>
    <row r="6" spans="1:13" x14ac:dyDescent="0.25">
      <c r="A6">
        <v>5</v>
      </c>
      <c r="B6" t="s">
        <v>18</v>
      </c>
      <c r="C6" t="s">
        <v>17</v>
      </c>
      <c r="E6">
        <v>58</v>
      </c>
      <c r="F6">
        <v>64</v>
      </c>
      <c r="G6">
        <v>58</v>
      </c>
      <c r="H6">
        <v>80</v>
      </c>
      <c r="I6">
        <v>65</v>
      </c>
      <c r="J6">
        <v>80</v>
      </c>
      <c r="K6" t="s">
        <v>516</v>
      </c>
    </row>
    <row r="7" spans="1:13" x14ac:dyDescent="0.25">
      <c r="A7">
        <v>6</v>
      </c>
      <c r="B7" t="s">
        <v>19</v>
      </c>
      <c r="C7" t="s">
        <v>17</v>
      </c>
      <c r="D7" t="s">
        <v>20</v>
      </c>
      <c r="E7">
        <v>78</v>
      </c>
      <c r="F7">
        <v>104</v>
      </c>
      <c r="G7">
        <v>78</v>
      </c>
      <c r="H7">
        <v>159</v>
      </c>
      <c r="I7">
        <v>115</v>
      </c>
      <c r="J7">
        <v>100</v>
      </c>
      <c r="K7" t="s">
        <v>516</v>
      </c>
    </row>
    <row r="8" spans="1:13" x14ac:dyDescent="0.25">
      <c r="A8">
        <v>7</v>
      </c>
      <c r="B8" t="s">
        <v>21</v>
      </c>
      <c r="C8" t="s">
        <v>22</v>
      </c>
      <c r="E8">
        <v>44</v>
      </c>
      <c r="F8">
        <v>48</v>
      </c>
      <c r="G8">
        <v>65</v>
      </c>
      <c r="H8">
        <v>50</v>
      </c>
      <c r="I8">
        <v>64</v>
      </c>
      <c r="J8">
        <v>43</v>
      </c>
      <c r="K8" t="s">
        <v>517</v>
      </c>
    </row>
    <row r="9" spans="1:13" x14ac:dyDescent="0.25">
      <c r="A9">
        <v>8</v>
      </c>
      <c r="B9" t="s">
        <v>23</v>
      </c>
      <c r="C9" t="s">
        <v>22</v>
      </c>
      <c r="E9">
        <v>59</v>
      </c>
      <c r="F9">
        <v>63</v>
      </c>
      <c r="G9">
        <v>80</v>
      </c>
      <c r="H9">
        <v>65</v>
      </c>
      <c r="I9">
        <v>80</v>
      </c>
      <c r="J9">
        <v>58</v>
      </c>
      <c r="K9" t="s">
        <v>518</v>
      </c>
    </row>
    <row r="10" spans="1:13" x14ac:dyDescent="0.25">
      <c r="A10">
        <v>9</v>
      </c>
      <c r="B10" t="s">
        <v>24</v>
      </c>
      <c r="C10" t="s">
        <v>22</v>
      </c>
      <c r="E10">
        <v>79</v>
      </c>
      <c r="F10">
        <v>103</v>
      </c>
      <c r="G10">
        <v>120</v>
      </c>
      <c r="H10">
        <v>135</v>
      </c>
      <c r="I10">
        <v>115</v>
      </c>
      <c r="J10">
        <v>78</v>
      </c>
      <c r="K10" t="s">
        <v>519</v>
      </c>
    </row>
    <row r="11" spans="1:13" x14ac:dyDescent="0.25">
      <c r="A11">
        <v>10</v>
      </c>
      <c r="B11" t="s">
        <v>25</v>
      </c>
      <c r="C11" t="s">
        <v>26</v>
      </c>
      <c r="E11">
        <v>45</v>
      </c>
      <c r="F11">
        <v>30</v>
      </c>
      <c r="G11">
        <v>35</v>
      </c>
      <c r="H11">
        <v>20</v>
      </c>
      <c r="I11">
        <v>20</v>
      </c>
      <c r="J11">
        <v>45</v>
      </c>
      <c r="K11" t="s">
        <v>520</v>
      </c>
    </row>
    <row r="12" spans="1:13" x14ac:dyDescent="0.25">
      <c r="A12">
        <v>11</v>
      </c>
      <c r="B12" t="s">
        <v>27</v>
      </c>
      <c r="C12" t="s">
        <v>26</v>
      </c>
      <c r="E12">
        <v>50</v>
      </c>
      <c r="F12">
        <v>20</v>
      </c>
      <c r="G12">
        <v>55</v>
      </c>
      <c r="H12">
        <v>25</v>
      </c>
      <c r="I12">
        <v>25</v>
      </c>
      <c r="J12">
        <v>30</v>
      </c>
      <c r="K12" t="s">
        <v>521</v>
      </c>
    </row>
    <row r="13" spans="1:13" x14ac:dyDescent="0.25">
      <c r="A13">
        <v>12</v>
      </c>
      <c r="B13" t="s">
        <v>28</v>
      </c>
      <c r="C13" t="s">
        <v>26</v>
      </c>
      <c r="D13" t="s">
        <v>20</v>
      </c>
      <c r="E13">
        <v>60</v>
      </c>
      <c r="F13">
        <v>45</v>
      </c>
      <c r="G13">
        <v>50</v>
      </c>
      <c r="H13">
        <v>90</v>
      </c>
      <c r="I13">
        <v>80</v>
      </c>
      <c r="J13">
        <v>70</v>
      </c>
      <c r="K13" t="s">
        <v>522</v>
      </c>
    </row>
    <row r="14" spans="1:13" x14ac:dyDescent="0.25">
      <c r="A14">
        <v>13</v>
      </c>
      <c r="B14" t="s">
        <v>29</v>
      </c>
      <c r="C14" t="s">
        <v>26</v>
      </c>
      <c r="D14" t="s">
        <v>13</v>
      </c>
      <c r="E14">
        <v>40</v>
      </c>
      <c r="F14">
        <v>35</v>
      </c>
      <c r="G14">
        <v>30</v>
      </c>
      <c r="H14">
        <v>20</v>
      </c>
      <c r="I14">
        <v>20</v>
      </c>
      <c r="J14">
        <v>50</v>
      </c>
      <c r="K14" t="s">
        <v>523</v>
      </c>
    </row>
    <row r="15" spans="1:13" x14ac:dyDescent="0.25">
      <c r="A15">
        <v>14</v>
      </c>
      <c r="B15" t="s">
        <v>30</v>
      </c>
      <c r="C15" t="s">
        <v>26</v>
      </c>
      <c r="D15" t="s">
        <v>13</v>
      </c>
      <c r="E15">
        <v>45</v>
      </c>
      <c r="F15">
        <v>25</v>
      </c>
      <c r="G15">
        <v>50</v>
      </c>
      <c r="H15">
        <v>25</v>
      </c>
      <c r="I15">
        <v>25</v>
      </c>
      <c r="J15">
        <v>35</v>
      </c>
      <c r="K15" t="s">
        <v>521</v>
      </c>
    </row>
    <row r="16" spans="1:13" x14ac:dyDescent="0.25">
      <c r="A16">
        <v>15</v>
      </c>
      <c r="B16" t="s">
        <v>31</v>
      </c>
      <c r="C16" t="s">
        <v>26</v>
      </c>
      <c r="D16" t="s">
        <v>13</v>
      </c>
      <c r="E16">
        <v>65</v>
      </c>
      <c r="F16">
        <v>150</v>
      </c>
      <c r="G16">
        <v>40</v>
      </c>
      <c r="H16">
        <v>15</v>
      </c>
      <c r="I16">
        <v>80</v>
      </c>
      <c r="J16">
        <v>145</v>
      </c>
      <c r="K16" t="s">
        <v>524</v>
      </c>
    </row>
    <row r="17" spans="1:11" x14ac:dyDescent="0.25">
      <c r="A17">
        <v>16</v>
      </c>
      <c r="B17" t="s">
        <v>32</v>
      </c>
      <c r="C17" t="s">
        <v>33</v>
      </c>
      <c r="D17" t="s">
        <v>20</v>
      </c>
      <c r="E17">
        <v>40</v>
      </c>
      <c r="F17">
        <v>45</v>
      </c>
      <c r="G17">
        <v>40</v>
      </c>
      <c r="H17">
        <v>35</v>
      </c>
      <c r="I17">
        <v>35</v>
      </c>
      <c r="J17">
        <v>56</v>
      </c>
      <c r="K17" t="s">
        <v>525</v>
      </c>
    </row>
    <row r="18" spans="1:11" x14ac:dyDescent="0.25">
      <c r="A18">
        <v>17</v>
      </c>
      <c r="B18" t="s">
        <v>34</v>
      </c>
      <c r="C18" t="s">
        <v>33</v>
      </c>
      <c r="D18" t="s">
        <v>20</v>
      </c>
      <c r="E18">
        <v>63</v>
      </c>
      <c r="F18">
        <v>60</v>
      </c>
      <c r="G18">
        <v>55</v>
      </c>
      <c r="H18">
        <v>50</v>
      </c>
      <c r="I18">
        <v>50</v>
      </c>
      <c r="J18">
        <v>71</v>
      </c>
      <c r="K18" t="s">
        <v>526</v>
      </c>
    </row>
    <row r="19" spans="1:11" x14ac:dyDescent="0.25">
      <c r="A19">
        <v>18</v>
      </c>
      <c r="B19" t="s">
        <v>35</v>
      </c>
      <c r="C19" t="s">
        <v>33</v>
      </c>
      <c r="D19" t="s">
        <v>20</v>
      </c>
      <c r="E19">
        <v>83</v>
      </c>
      <c r="F19">
        <v>80</v>
      </c>
      <c r="G19">
        <v>80</v>
      </c>
      <c r="H19">
        <v>135</v>
      </c>
      <c r="I19">
        <v>80</v>
      </c>
      <c r="J19">
        <v>121</v>
      </c>
      <c r="K19" t="s">
        <v>526</v>
      </c>
    </row>
    <row r="20" spans="1:11" x14ac:dyDescent="0.25">
      <c r="A20">
        <v>19</v>
      </c>
      <c r="B20" t="s">
        <v>36</v>
      </c>
      <c r="C20" t="s">
        <v>33</v>
      </c>
      <c r="D20" t="s">
        <v>37</v>
      </c>
      <c r="E20">
        <v>30</v>
      </c>
      <c r="F20">
        <v>56</v>
      </c>
      <c r="G20">
        <v>35</v>
      </c>
      <c r="H20">
        <v>25</v>
      </c>
      <c r="I20">
        <v>35</v>
      </c>
      <c r="J20">
        <v>72</v>
      </c>
      <c r="K20" t="s">
        <v>527</v>
      </c>
    </row>
    <row r="21" spans="1:11" x14ac:dyDescent="0.25">
      <c r="A21">
        <v>20</v>
      </c>
      <c r="B21" t="s">
        <v>38</v>
      </c>
      <c r="C21" t="s">
        <v>33</v>
      </c>
      <c r="D21" t="s">
        <v>37</v>
      </c>
      <c r="E21">
        <v>75</v>
      </c>
      <c r="F21">
        <v>71</v>
      </c>
      <c r="G21">
        <v>70</v>
      </c>
      <c r="H21">
        <v>40</v>
      </c>
      <c r="I21">
        <v>80</v>
      </c>
      <c r="J21">
        <v>77</v>
      </c>
      <c r="K21" t="s">
        <v>527</v>
      </c>
    </row>
    <row r="22" spans="1:11" x14ac:dyDescent="0.25">
      <c r="A22">
        <v>21</v>
      </c>
      <c r="B22" t="s">
        <v>39</v>
      </c>
      <c r="C22" t="s">
        <v>33</v>
      </c>
      <c r="D22" t="s">
        <v>20</v>
      </c>
      <c r="E22">
        <v>40</v>
      </c>
      <c r="F22">
        <v>60</v>
      </c>
      <c r="G22">
        <v>30</v>
      </c>
      <c r="H22">
        <v>31</v>
      </c>
      <c r="I22">
        <v>31</v>
      </c>
      <c r="J22">
        <v>70</v>
      </c>
      <c r="K22" t="s">
        <v>525</v>
      </c>
    </row>
    <row r="23" spans="1:11" x14ac:dyDescent="0.25">
      <c r="A23">
        <v>22</v>
      </c>
      <c r="B23" t="s">
        <v>40</v>
      </c>
      <c r="C23" t="s">
        <v>33</v>
      </c>
      <c r="D23" t="s">
        <v>20</v>
      </c>
      <c r="E23">
        <v>65</v>
      </c>
      <c r="F23">
        <v>90</v>
      </c>
      <c r="G23">
        <v>65</v>
      </c>
      <c r="H23">
        <v>61</v>
      </c>
      <c r="I23">
        <v>61</v>
      </c>
      <c r="J23">
        <v>100</v>
      </c>
      <c r="K23" t="s">
        <v>528</v>
      </c>
    </row>
    <row r="24" spans="1:11" x14ac:dyDescent="0.25">
      <c r="A24">
        <v>23</v>
      </c>
      <c r="B24" t="s">
        <v>41</v>
      </c>
      <c r="C24" t="s">
        <v>13</v>
      </c>
      <c r="E24">
        <v>35</v>
      </c>
      <c r="F24">
        <v>60</v>
      </c>
      <c r="G24">
        <v>44</v>
      </c>
      <c r="H24">
        <v>40</v>
      </c>
      <c r="I24">
        <v>54</v>
      </c>
      <c r="J24">
        <v>55</v>
      </c>
      <c r="K24" t="s">
        <v>529</v>
      </c>
    </row>
    <row r="25" spans="1:11" x14ac:dyDescent="0.25">
      <c r="A25">
        <v>24</v>
      </c>
      <c r="B25" t="s">
        <v>42</v>
      </c>
      <c r="C25" t="s">
        <v>13</v>
      </c>
      <c r="E25">
        <v>60</v>
      </c>
      <c r="F25">
        <v>95</v>
      </c>
      <c r="G25">
        <v>69</v>
      </c>
      <c r="H25">
        <v>65</v>
      </c>
      <c r="I25">
        <v>79</v>
      </c>
      <c r="J25">
        <v>80</v>
      </c>
      <c r="K25" t="s">
        <v>530</v>
      </c>
    </row>
    <row r="26" spans="1:11" x14ac:dyDescent="0.25">
      <c r="A26">
        <v>27</v>
      </c>
      <c r="B26" t="s">
        <v>46</v>
      </c>
      <c r="C26" t="s">
        <v>47</v>
      </c>
      <c r="D26" t="s">
        <v>48</v>
      </c>
      <c r="E26">
        <v>50</v>
      </c>
      <c r="F26">
        <v>75</v>
      </c>
      <c r="G26">
        <v>90</v>
      </c>
      <c r="H26">
        <v>10</v>
      </c>
      <c r="I26">
        <v>35</v>
      </c>
      <c r="J26">
        <v>40</v>
      </c>
      <c r="K26" t="s">
        <v>527</v>
      </c>
    </row>
    <row r="27" spans="1:11" x14ac:dyDescent="0.25">
      <c r="A27">
        <v>28</v>
      </c>
      <c r="B27" t="s">
        <v>49</v>
      </c>
      <c r="C27" t="s">
        <v>47</v>
      </c>
      <c r="D27" t="s">
        <v>48</v>
      </c>
      <c r="E27">
        <v>75</v>
      </c>
      <c r="F27">
        <v>100</v>
      </c>
      <c r="G27">
        <v>120</v>
      </c>
      <c r="H27">
        <v>25</v>
      </c>
      <c r="I27">
        <v>65</v>
      </c>
      <c r="J27">
        <v>65</v>
      </c>
      <c r="K27" t="s">
        <v>527</v>
      </c>
    </row>
    <row r="28" spans="1:11" x14ac:dyDescent="0.25">
      <c r="A28">
        <v>29</v>
      </c>
      <c r="B28" t="s">
        <v>744</v>
      </c>
      <c r="C28" t="s">
        <v>13</v>
      </c>
      <c r="E28">
        <v>55</v>
      </c>
      <c r="F28">
        <v>47</v>
      </c>
      <c r="G28">
        <v>52</v>
      </c>
      <c r="H28">
        <v>40</v>
      </c>
      <c r="I28">
        <v>40</v>
      </c>
      <c r="J28">
        <v>41</v>
      </c>
      <c r="K28" t="s">
        <v>531</v>
      </c>
    </row>
    <row r="29" spans="1:11" x14ac:dyDescent="0.25">
      <c r="A29">
        <v>30</v>
      </c>
      <c r="B29" t="s">
        <v>50</v>
      </c>
      <c r="C29" t="s">
        <v>13</v>
      </c>
      <c r="E29">
        <v>70</v>
      </c>
      <c r="F29">
        <v>62</v>
      </c>
      <c r="G29">
        <v>67</v>
      </c>
      <c r="H29">
        <v>55</v>
      </c>
      <c r="I29">
        <v>55</v>
      </c>
      <c r="J29">
        <v>56</v>
      </c>
      <c r="K29" t="s">
        <v>531</v>
      </c>
    </row>
    <row r="30" spans="1:11" x14ac:dyDescent="0.25">
      <c r="A30">
        <v>31</v>
      </c>
      <c r="B30" t="s">
        <v>51</v>
      </c>
      <c r="C30" t="s">
        <v>13</v>
      </c>
      <c r="D30" t="s">
        <v>47</v>
      </c>
      <c r="E30">
        <v>90</v>
      </c>
      <c r="F30">
        <v>92</v>
      </c>
      <c r="G30">
        <v>87</v>
      </c>
      <c r="H30">
        <v>75</v>
      </c>
      <c r="I30">
        <v>85</v>
      </c>
      <c r="J30">
        <v>76</v>
      </c>
      <c r="K30" t="s">
        <v>532</v>
      </c>
    </row>
    <row r="31" spans="1:11" x14ac:dyDescent="0.25">
      <c r="A31">
        <v>32</v>
      </c>
      <c r="B31" t="s">
        <v>744</v>
      </c>
      <c r="C31" t="s">
        <v>13</v>
      </c>
      <c r="E31">
        <v>46</v>
      </c>
      <c r="F31">
        <v>57</v>
      </c>
      <c r="G31">
        <v>40</v>
      </c>
      <c r="H31">
        <v>40</v>
      </c>
      <c r="I31">
        <v>40</v>
      </c>
      <c r="J31">
        <v>50</v>
      </c>
      <c r="K31" t="s">
        <v>531</v>
      </c>
    </row>
    <row r="32" spans="1:11" x14ac:dyDescent="0.25">
      <c r="A32">
        <v>33</v>
      </c>
      <c r="B32" t="s">
        <v>52</v>
      </c>
      <c r="C32" t="s">
        <v>13</v>
      </c>
      <c r="E32">
        <v>61</v>
      </c>
      <c r="F32">
        <v>72</v>
      </c>
      <c r="G32">
        <v>57</v>
      </c>
      <c r="H32">
        <v>55</v>
      </c>
      <c r="I32">
        <v>55</v>
      </c>
      <c r="J32">
        <v>65</v>
      </c>
      <c r="K32" t="s">
        <v>531</v>
      </c>
    </row>
    <row r="33" spans="1:11" x14ac:dyDescent="0.25">
      <c r="A33">
        <v>34</v>
      </c>
      <c r="B33" t="s">
        <v>53</v>
      </c>
      <c r="C33" t="s">
        <v>13</v>
      </c>
      <c r="D33" t="s">
        <v>47</v>
      </c>
      <c r="E33">
        <v>81</v>
      </c>
      <c r="F33">
        <v>102</v>
      </c>
      <c r="G33">
        <v>77</v>
      </c>
      <c r="H33">
        <v>85</v>
      </c>
      <c r="I33">
        <v>75</v>
      </c>
      <c r="J33">
        <v>85</v>
      </c>
      <c r="K33" t="s">
        <v>532</v>
      </c>
    </row>
    <row r="36" spans="1:11" x14ac:dyDescent="0.25">
      <c r="A36">
        <v>39</v>
      </c>
      <c r="B36" t="s">
        <v>59</v>
      </c>
      <c r="C36" t="s">
        <v>33</v>
      </c>
      <c r="D36" t="s">
        <v>55</v>
      </c>
      <c r="E36">
        <v>115</v>
      </c>
      <c r="F36">
        <v>45</v>
      </c>
      <c r="G36">
        <v>20</v>
      </c>
      <c r="H36">
        <v>45</v>
      </c>
      <c r="I36">
        <v>25</v>
      </c>
      <c r="J36">
        <v>20</v>
      </c>
      <c r="K36" t="s">
        <v>535</v>
      </c>
    </row>
    <row r="37" spans="1:11" x14ac:dyDescent="0.25">
      <c r="A37">
        <v>40</v>
      </c>
      <c r="B37" t="s">
        <v>60</v>
      </c>
      <c r="C37" t="s">
        <v>33</v>
      </c>
      <c r="D37" t="s">
        <v>55</v>
      </c>
      <c r="E37">
        <v>140</v>
      </c>
      <c r="F37">
        <v>70</v>
      </c>
      <c r="G37">
        <v>45</v>
      </c>
      <c r="H37">
        <v>85</v>
      </c>
      <c r="I37">
        <v>50</v>
      </c>
      <c r="J37">
        <v>45</v>
      </c>
      <c r="K37" t="s">
        <v>535</v>
      </c>
    </row>
    <row r="38" spans="1:11" x14ac:dyDescent="0.25">
      <c r="A38">
        <v>43</v>
      </c>
      <c r="B38" t="s">
        <v>63</v>
      </c>
      <c r="C38" t="s">
        <v>12</v>
      </c>
      <c r="D38" t="s">
        <v>13</v>
      </c>
      <c r="E38">
        <v>45</v>
      </c>
      <c r="F38">
        <v>50</v>
      </c>
      <c r="G38">
        <v>55</v>
      </c>
      <c r="H38">
        <v>75</v>
      </c>
      <c r="I38">
        <v>65</v>
      </c>
      <c r="J38">
        <v>30</v>
      </c>
      <c r="K38" t="s">
        <v>537</v>
      </c>
    </row>
    <row r="39" spans="1:11" x14ac:dyDescent="0.25">
      <c r="A39">
        <v>44</v>
      </c>
      <c r="B39" t="s">
        <v>64</v>
      </c>
      <c r="C39" t="s">
        <v>12</v>
      </c>
      <c r="D39" t="s">
        <v>13</v>
      </c>
      <c r="E39">
        <v>60</v>
      </c>
      <c r="F39">
        <v>65</v>
      </c>
      <c r="G39">
        <v>70</v>
      </c>
      <c r="H39">
        <v>85</v>
      </c>
      <c r="I39">
        <v>75</v>
      </c>
      <c r="J39">
        <v>40</v>
      </c>
      <c r="K39" t="s">
        <v>537</v>
      </c>
    </row>
    <row r="40" spans="1:11" x14ac:dyDescent="0.25">
      <c r="A40">
        <v>45</v>
      </c>
      <c r="B40" t="s">
        <v>65</v>
      </c>
      <c r="C40" t="s">
        <v>12</v>
      </c>
      <c r="D40" t="s">
        <v>13</v>
      </c>
      <c r="E40">
        <v>75</v>
      </c>
      <c r="F40">
        <v>80</v>
      </c>
      <c r="G40">
        <v>85</v>
      </c>
      <c r="H40">
        <v>110</v>
      </c>
      <c r="I40">
        <v>90</v>
      </c>
      <c r="J40">
        <v>50</v>
      </c>
      <c r="K40" t="s">
        <v>538</v>
      </c>
    </row>
    <row r="41" spans="1:11" x14ac:dyDescent="0.25">
      <c r="A41">
        <v>46</v>
      </c>
      <c r="B41" t="s">
        <v>66</v>
      </c>
      <c r="C41" t="s">
        <v>26</v>
      </c>
      <c r="D41" t="s">
        <v>12</v>
      </c>
      <c r="E41">
        <v>35</v>
      </c>
      <c r="F41">
        <v>70</v>
      </c>
      <c r="G41">
        <v>55</v>
      </c>
      <c r="H41">
        <v>45</v>
      </c>
      <c r="I41">
        <v>55</v>
      </c>
      <c r="J41">
        <v>25</v>
      </c>
      <c r="K41" t="s">
        <v>539</v>
      </c>
    </row>
    <row r="42" spans="1:11" x14ac:dyDescent="0.25">
      <c r="A42">
        <v>47</v>
      </c>
      <c r="B42" t="s">
        <v>67</v>
      </c>
      <c r="C42" t="s">
        <v>26</v>
      </c>
      <c r="D42" t="s">
        <v>12</v>
      </c>
      <c r="E42">
        <v>60</v>
      </c>
      <c r="F42">
        <v>95</v>
      </c>
      <c r="G42">
        <v>80</v>
      </c>
      <c r="H42">
        <v>60</v>
      </c>
      <c r="I42">
        <v>80</v>
      </c>
      <c r="J42">
        <v>30</v>
      </c>
      <c r="K42" t="s">
        <v>539</v>
      </c>
    </row>
    <row r="43" spans="1:11" x14ac:dyDescent="0.25">
      <c r="A43">
        <v>48</v>
      </c>
      <c r="B43" t="s">
        <v>68</v>
      </c>
      <c r="C43" t="s">
        <v>26</v>
      </c>
      <c r="D43" t="s">
        <v>13</v>
      </c>
      <c r="E43">
        <v>60</v>
      </c>
      <c r="F43">
        <v>55</v>
      </c>
      <c r="G43">
        <v>50</v>
      </c>
      <c r="H43">
        <v>40</v>
      </c>
      <c r="I43">
        <v>55</v>
      </c>
      <c r="J43">
        <v>45</v>
      </c>
      <c r="K43" t="s">
        <v>540</v>
      </c>
    </row>
    <row r="44" spans="1:11" x14ac:dyDescent="0.25">
      <c r="A44">
        <v>49</v>
      </c>
      <c r="B44" t="s">
        <v>69</v>
      </c>
      <c r="C44" t="s">
        <v>26</v>
      </c>
      <c r="D44" t="s">
        <v>13</v>
      </c>
      <c r="E44">
        <v>70</v>
      </c>
      <c r="F44">
        <v>65</v>
      </c>
      <c r="G44">
        <v>60</v>
      </c>
      <c r="H44">
        <v>90</v>
      </c>
      <c r="I44">
        <v>75</v>
      </c>
      <c r="J44">
        <v>90</v>
      </c>
      <c r="K44" t="s">
        <v>541</v>
      </c>
    </row>
    <row r="45" spans="1:11" x14ac:dyDescent="0.25">
      <c r="A45">
        <v>50</v>
      </c>
      <c r="B45" t="s">
        <v>70</v>
      </c>
      <c r="C45" t="s">
        <v>47</v>
      </c>
      <c r="D45" t="s">
        <v>47</v>
      </c>
      <c r="E45">
        <v>10</v>
      </c>
      <c r="F45">
        <v>55</v>
      </c>
      <c r="G45">
        <v>30</v>
      </c>
      <c r="H45">
        <v>35</v>
      </c>
      <c r="I45">
        <v>45</v>
      </c>
      <c r="J45">
        <v>90</v>
      </c>
      <c r="K45" t="s">
        <v>542</v>
      </c>
    </row>
    <row r="46" spans="1:11" x14ac:dyDescent="0.25">
      <c r="A46">
        <v>51</v>
      </c>
      <c r="B46" t="s">
        <v>71</v>
      </c>
      <c r="C46" t="s">
        <v>47</v>
      </c>
      <c r="D46" t="s">
        <v>47</v>
      </c>
      <c r="E46">
        <v>35</v>
      </c>
      <c r="F46">
        <v>100</v>
      </c>
      <c r="G46">
        <v>60</v>
      </c>
      <c r="H46">
        <v>50</v>
      </c>
      <c r="I46">
        <v>70</v>
      </c>
      <c r="J46">
        <v>110</v>
      </c>
      <c r="K46" t="s">
        <v>542</v>
      </c>
    </row>
    <row r="47" spans="1:11" x14ac:dyDescent="0.25">
      <c r="A47">
        <v>52</v>
      </c>
      <c r="B47" t="s">
        <v>72</v>
      </c>
      <c r="C47" t="s">
        <v>33</v>
      </c>
      <c r="D47" t="s">
        <v>37</v>
      </c>
      <c r="E47">
        <v>40</v>
      </c>
      <c r="F47">
        <v>35</v>
      </c>
      <c r="G47">
        <v>35</v>
      </c>
      <c r="H47">
        <v>50</v>
      </c>
      <c r="I47">
        <v>40</v>
      </c>
      <c r="J47">
        <v>90</v>
      </c>
      <c r="K47" t="s">
        <v>543</v>
      </c>
    </row>
    <row r="48" spans="1:11" x14ac:dyDescent="0.25">
      <c r="A48">
        <v>53</v>
      </c>
      <c r="B48" t="s">
        <v>73</v>
      </c>
      <c r="C48" t="s">
        <v>33</v>
      </c>
      <c r="D48" t="s">
        <v>37</v>
      </c>
      <c r="E48">
        <v>65</v>
      </c>
      <c r="F48">
        <v>60</v>
      </c>
      <c r="G48">
        <v>60</v>
      </c>
      <c r="H48">
        <v>75</v>
      </c>
      <c r="I48">
        <v>65</v>
      </c>
      <c r="J48">
        <v>115</v>
      </c>
      <c r="K48" t="s">
        <v>544</v>
      </c>
    </row>
    <row r="49" spans="1:11" x14ac:dyDescent="0.25">
      <c r="A49">
        <v>54</v>
      </c>
      <c r="B49" t="s">
        <v>74</v>
      </c>
      <c r="C49" t="s">
        <v>22</v>
      </c>
      <c r="E49">
        <v>50</v>
      </c>
      <c r="F49">
        <v>52</v>
      </c>
      <c r="G49">
        <v>48</v>
      </c>
      <c r="H49">
        <v>65</v>
      </c>
      <c r="I49">
        <v>50</v>
      </c>
      <c r="J49">
        <v>55</v>
      </c>
      <c r="K49" t="s">
        <v>545</v>
      </c>
    </row>
    <row r="50" spans="1:11" x14ac:dyDescent="0.25">
      <c r="A50">
        <v>55</v>
      </c>
      <c r="B50" t="s">
        <v>75</v>
      </c>
      <c r="C50" t="s">
        <v>22</v>
      </c>
      <c r="E50">
        <v>80</v>
      </c>
      <c r="F50">
        <v>82</v>
      </c>
      <c r="G50">
        <v>78</v>
      </c>
      <c r="H50">
        <v>95</v>
      </c>
      <c r="I50">
        <v>80</v>
      </c>
      <c r="J50">
        <v>85</v>
      </c>
      <c r="K50" t="s">
        <v>545</v>
      </c>
    </row>
    <row r="51" spans="1:11" x14ac:dyDescent="0.25">
      <c r="A51">
        <v>56</v>
      </c>
      <c r="B51" t="s">
        <v>76</v>
      </c>
      <c r="C51" t="s">
        <v>77</v>
      </c>
      <c r="E51">
        <v>40</v>
      </c>
      <c r="F51">
        <v>80</v>
      </c>
      <c r="G51">
        <v>35</v>
      </c>
      <c r="H51">
        <v>35</v>
      </c>
      <c r="I51">
        <v>45</v>
      </c>
      <c r="J51">
        <v>70</v>
      </c>
      <c r="K51" t="s">
        <v>546</v>
      </c>
    </row>
    <row r="52" spans="1:11" x14ac:dyDescent="0.25">
      <c r="A52">
        <v>57</v>
      </c>
      <c r="B52" t="s">
        <v>78</v>
      </c>
      <c r="C52" t="s">
        <v>77</v>
      </c>
      <c r="E52">
        <v>65</v>
      </c>
      <c r="F52">
        <v>105</v>
      </c>
      <c r="G52">
        <v>60</v>
      </c>
      <c r="H52">
        <v>60</v>
      </c>
      <c r="I52">
        <v>70</v>
      </c>
      <c r="J52">
        <v>95</v>
      </c>
      <c r="K52" t="s">
        <v>546</v>
      </c>
    </row>
    <row r="55" spans="1:11" x14ac:dyDescent="0.25">
      <c r="A55">
        <v>60</v>
      </c>
      <c r="B55" t="s">
        <v>81</v>
      </c>
      <c r="C55" t="s">
        <v>22</v>
      </c>
      <c r="E55">
        <v>40</v>
      </c>
      <c r="F55">
        <v>50</v>
      </c>
      <c r="G55">
        <v>40</v>
      </c>
      <c r="H55">
        <v>40</v>
      </c>
      <c r="I55">
        <v>40</v>
      </c>
      <c r="J55">
        <v>90</v>
      </c>
      <c r="K55" t="s">
        <v>549</v>
      </c>
    </row>
    <row r="56" spans="1:11" x14ac:dyDescent="0.25">
      <c r="A56">
        <v>61</v>
      </c>
      <c r="B56" t="s">
        <v>82</v>
      </c>
      <c r="C56" t="s">
        <v>22</v>
      </c>
      <c r="E56">
        <v>65</v>
      </c>
      <c r="F56">
        <v>65</v>
      </c>
      <c r="G56">
        <v>65</v>
      </c>
      <c r="H56">
        <v>50</v>
      </c>
      <c r="I56">
        <v>50</v>
      </c>
      <c r="J56">
        <v>90</v>
      </c>
      <c r="K56" t="s">
        <v>549</v>
      </c>
    </row>
    <row r="57" spans="1:11" x14ac:dyDescent="0.25">
      <c r="A57">
        <v>62</v>
      </c>
      <c r="B57" t="s">
        <v>83</v>
      </c>
      <c r="C57" t="s">
        <v>22</v>
      </c>
      <c r="D57" t="s">
        <v>77</v>
      </c>
      <c r="E57">
        <v>90</v>
      </c>
      <c r="F57">
        <v>95</v>
      </c>
      <c r="G57">
        <v>95</v>
      </c>
      <c r="H57">
        <v>70</v>
      </c>
      <c r="I57">
        <v>90</v>
      </c>
      <c r="J57">
        <v>70</v>
      </c>
      <c r="K57" t="s">
        <v>549</v>
      </c>
    </row>
    <row r="61" spans="1:11" x14ac:dyDescent="0.25">
      <c r="A61">
        <v>69</v>
      </c>
      <c r="B61" t="s">
        <v>91</v>
      </c>
      <c r="C61" t="s">
        <v>12</v>
      </c>
      <c r="D61" t="s">
        <v>13</v>
      </c>
      <c r="E61">
        <v>50</v>
      </c>
      <c r="F61">
        <v>75</v>
      </c>
      <c r="G61">
        <v>35</v>
      </c>
      <c r="H61">
        <v>70</v>
      </c>
      <c r="I61">
        <v>30</v>
      </c>
      <c r="J61">
        <v>40</v>
      </c>
      <c r="K61" t="s">
        <v>538</v>
      </c>
    </row>
    <row r="62" spans="1:11" x14ac:dyDescent="0.25">
      <c r="A62">
        <v>70</v>
      </c>
      <c r="B62" t="s">
        <v>92</v>
      </c>
      <c r="C62" t="s">
        <v>12</v>
      </c>
      <c r="D62" t="s">
        <v>13</v>
      </c>
      <c r="E62">
        <v>65</v>
      </c>
      <c r="F62">
        <v>90</v>
      </c>
      <c r="G62">
        <v>50</v>
      </c>
      <c r="H62">
        <v>85</v>
      </c>
      <c r="I62">
        <v>45</v>
      </c>
      <c r="J62">
        <v>55</v>
      </c>
      <c r="K62" t="s">
        <v>552</v>
      </c>
    </row>
    <row r="63" spans="1:11" x14ac:dyDescent="0.25">
      <c r="A63">
        <v>71</v>
      </c>
      <c r="B63" t="s">
        <v>93</v>
      </c>
      <c r="C63" t="s">
        <v>12</v>
      </c>
      <c r="D63" t="s">
        <v>13</v>
      </c>
      <c r="E63">
        <v>80</v>
      </c>
      <c r="F63">
        <v>105</v>
      </c>
      <c r="G63">
        <v>65</v>
      </c>
      <c r="H63">
        <v>100</v>
      </c>
      <c r="I63">
        <v>70</v>
      </c>
      <c r="J63">
        <v>70</v>
      </c>
      <c r="K63" t="s">
        <v>552</v>
      </c>
    </row>
    <row r="64" spans="1:11" x14ac:dyDescent="0.25">
      <c r="A64">
        <v>72</v>
      </c>
      <c r="B64" t="s">
        <v>94</v>
      </c>
      <c r="C64" t="s">
        <v>22</v>
      </c>
      <c r="D64" t="s">
        <v>13</v>
      </c>
      <c r="E64">
        <v>40</v>
      </c>
      <c r="F64">
        <v>40</v>
      </c>
      <c r="G64">
        <v>35</v>
      </c>
      <c r="H64">
        <v>50</v>
      </c>
      <c r="I64">
        <v>100</v>
      </c>
      <c r="J64">
        <v>70</v>
      </c>
      <c r="K64" t="s">
        <v>553</v>
      </c>
    </row>
    <row r="65" spans="1:11" x14ac:dyDescent="0.25">
      <c r="A65">
        <v>73</v>
      </c>
      <c r="B65" t="s">
        <v>95</v>
      </c>
      <c r="C65" t="s">
        <v>22</v>
      </c>
      <c r="D65" t="s">
        <v>13</v>
      </c>
      <c r="E65">
        <v>80</v>
      </c>
      <c r="F65">
        <v>70</v>
      </c>
      <c r="G65">
        <v>65</v>
      </c>
      <c r="H65">
        <v>80</v>
      </c>
      <c r="I65">
        <v>120</v>
      </c>
      <c r="J65">
        <v>100</v>
      </c>
      <c r="K65" t="s">
        <v>553</v>
      </c>
    </row>
    <row r="69" spans="1:11" x14ac:dyDescent="0.25">
      <c r="A69">
        <v>79</v>
      </c>
      <c r="B69" t="s">
        <v>102</v>
      </c>
      <c r="C69" t="s">
        <v>22</v>
      </c>
      <c r="D69" t="s">
        <v>85</v>
      </c>
      <c r="E69">
        <v>90</v>
      </c>
      <c r="F69">
        <v>65</v>
      </c>
      <c r="G69">
        <v>65</v>
      </c>
      <c r="H69">
        <v>40</v>
      </c>
      <c r="I69">
        <v>40</v>
      </c>
      <c r="J69">
        <v>15</v>
      </c>
      <c r="K69" t="s">
        <v>557</v>
      </c>
    </row>
    <row r="70" spans="1:11" x14ac:dyDescent="0.25">
      <c r="A70">
        <v>80</v>
      </c>
      <c r="B70" t="s">
        <v>103</v>
      </c>
      <c r="C70" t="s">
        <v>22</v>
      </c>
      <c r="D70" t="s">
        <v>85</v>
      </c>
      <c r="E70">
        <v>95</v>
      </c>
      <c r="F70">
        <v>75</v>
      </c>
      <c r="G70">
        <v>180</v>
      </c>
      <c r="H70">
        <v>130</v>
      </c>
      <c r="I70">
        <v>80</v>
      </c>
      <c r="J70">
        <v>30</v>
      </c>
      <c r="K70" t="s">
        <v>558</v>
      </c>
    </row>
    <row r="71" spans="1:11" x14ac:dyDescent="0.25">
      <c r="A71">
        <v>83</v>
      </c>
      <c r="B71" t="s">
        <v>107</v>
      </c>
      <c r="C71" t="s">
        <v>33</v>
      </c>
      <c r="D71" t="s">
        <v>20</v>
      </c>
      <c r="E71">
        <v>52</v>
      </c>
      <c r="F71">
        <v>90</v>
      </c>
      <c r="G71">
        <v>55</v>
      </c>
      <c r="H71">
        <v>58</v>
      </c>
      <c r="I71">
        <v>62</v>
      </c>
      <c r="J71">
        <v>60</v>
      </c>
      <c r="K71" t="s">
        <v>559</v>
      </c>
    </row>
    <row r="72" spans="1:11" x14ac:dyDescent="0.25">
      <c r="A72">
        <v>84</v>
      </c>
      <c r="B72" t="s">
        <v>108</v>
      </c>
      <c r="C72" t="s">
        <v>33</v>
      </c>
      <c r="D72" t="s">
        <v>20</v>
      </c>
      <c r="E72">
        <v>35</v>
      </c>
      <c r="F72">
        <v>85</v>
      </c>
      <c r="G72">
        <v>45</v>
      </c>
      <c r="H72">
        <v>35</v>
      </c>
      <c r="I72">
        <v>35</v>
      </c>
      <c r="J72">
        <v>75</v>
      </c>
      <c r="K72" t="s">
        <v>560</v>
      </c>
    </row>
    <row r="73" spans="1:11" x14ac:dyDescent="0.25">
      <c r="A73">
        <v>85</v>
      </c>
      <c r="B73" t="s">
        <v>109</v>
      </c>
      <c r="C73" t="s">
        <v>33</v>
      </c>
      <c r="D73" t="s">
        <v>20</v>
      </c>
      <c r="E73">
        <v>60</v>
      </c>
      <c r="F73">
        <v>110</v>
      </c>
      <c r="G73">
        <v>70</v>
      </c>
      <c r="H73">
        <v>60</v>
      </c>
      <c r="I73">
        <v>60</v>
      </c>
      <c r="J73">
        <v>110</v>
      </c>
      <c r="K73" t="s">
        <v>561</v>
      </c>
    </row>
    <row r="74" spans="1:11" x14ac:dyDescent="0.25">
      <c r="A74">
        <v>86</v>
      </c>
      <c r="B74" t="s">
        <v>110</v>
      </c>
      <c r="C74" t="s">
        <v>22</v>
      </c>
      <c r="E74">
        <v>65</v>
      </c>
      <c r="F74">
        <v>45</v>
      </c>
      <c r="G74">
        <v>55</v>
      </c>
      <c r="H74">
        <v>45</v>
      </c>
      <c r="I74">
        <v>70</v>
      </c>
      <c r="J74">
        <v>45</v>
      </c>
      <c r="K74" t="s">
        <v>562</v>
      </c>
    </row>
    <row r="75" spans="1:11" x14ac:dyDescent="0.25">
      <c r="A75">
        <v>87</v>
      </c>
      <c r="B75" t="s">
        <v>111</v>
      </c>
      <c r="C75" t="s">
        <v>22</v>
      </c>
      <c r="D75" t="s">
        <v>48</v>
      </c>
      <c r="E75">
        <v>90</v>
      </c>
      <c r="F75">
        <v>70</v>
      </c>
      <c r="G75">
        <v>80</v>
      </c>
      <c r="H75">
        <v>70</v>
      </c>
      <c r="I75">
        <v>95</v>
      </c>
      <c r="J75">
        <v>70</v>
      </c>
      <c r="K75" t="s">
        <v>562</v>
      </c>
    </row>
    <row r="76" spans="1:11" x14ac:dyDescent="0.25">
      <c r="A76">
        <v>88</v>
      </c>
      <c r="B76" t="s">
        <v>112</v>
      </c>
      <c r="C76" t="s">
        <v>13</v>
      </c>
      <c r="D76" t="s">
        <v>13</v>
      </c>
      <c r="E76">
        <v>80</v>
      </c>
      <c r="F76">
        <v>80</v>
      </c>
      <c r="G76">
        <v>50</v>
      </c>
      <c r="H76">
        <v>40</v>
      </c>
      <c r="I76">
        <v>50</v>
      </c>
      <c r="J76">
        <v>25</v>
      </c>
      <c r="K76" t="s">
        <v>563</v>
      </c>
    </row>
    <row r="77" spans="1:11" x14ac:dyDescent="0.25">
      <c r="A77">
        <v>89</v>
      </c>
      <c r="B77" t="s">
        <v>113</v>
      </c>
      <c r="C77" t="s">
        <v>13</v>
      </c>
      <c r="D77" t="s">
        <v>13</v>
      </c>
      <c r="E77">
        <v>105</v>
      </c>
      <c r="F77">
        <v>105</v>
      </c>
      <c r="G77">
        <v>75</v>
      </c>
      <c r="H77">
        <v>65</v>
      </c>
      <c r="I77">
        <v>100</v>
      </c>
      <c r="J77">
        <v>50</v>
      </c>
      <c r="K77" t="s">
        <v>563</v>
      </c>
    </row>
    <row r="78" spans="1:11" x14ac:dyDescent="0.25">
      <c r="A78">
        <v>90</v>
      </c>
      <c r="B78" t="s">
        <v>114</v>
      </c>
      <c r="C78" t="s">
        <v>22</v>
      </c>
      <c r="E78">
        <v>30</v>
      </c>
      <c r="F78">
        <v>65</v>
      </c>
      <c r="G78">
        <v>100</v>
      </c>
      <c r="H78">
        <v>45</v>
      </c>
      <c r="I78">
        <v>25</v>
      </c>
      <c r="J78">
        <v>40</v>
      </c>
      <c r="K78" t="s">
        <v>564</v>
      </c>
    </row>
    <row r="79" spans="1:11" x14ac:dyDescent="0.25">
      <c r="A79">
        <v>91</v>
      </c>
      <c r="B79" t="s">
        <v>115</v>
      </c>
      <c r="C79" t="s">
        <v>22</v>
      </c>
      <c r="D79" t="s">
        <v>48</v>
      </c>
      <c r="E79">
        <v>50</v>
      </c>
      <c r="F79">
        <v>95</v>
      </c>
      <c r="G79">
        <v>180</v>
      </c>
      <c r="H79">
        <v>85</v>
      </c>
      <c r="I79">
        <v>45</v>
      </c>
      <c r="J79">
        <v>70</v>
      </c>
      <c r="K79" t="s">
        <v>564</v>
      </c>
    </row>
    <row r="80" spans="1:11" x14ac:dyDescent="0.25">
      <c r="A80">
        <v>96</v>
      </c>
      <c r="B80" t="s">
        <v>121</v>
      </c>
      <c r="C80" t="s">
        <v>85</v>
      </c>
      <c r="E80">
        <v>60</v>
      </c>
      <c r="F80">
        <v>48</v>
      </c>
      <c r="G80">
        <v>45</v>
      </c>
      <c r="H80">
        <v>43</v>
      </c>
      <c r="I80">
        <v>90</v>
      </c>
      <c r="J80">
        <v>42</v>
      </c>
      <c r="K80" t="s">
        <v>568</v>
      </c>
    </row>
    <row r="81" spans="1:11" x14ac:dyDescent="0.25">
      <c r="A81">
        <v>97</v>
      </c>
      <c r="B81" t="s">
        <v>122</v>
      </c>
      <c r="C81" t="s">
        <v>85</v>
      </c>
      <c r="E81">
        <v>85</v>
      </c>
      <c r="F81">
        <v>73</v>
      </c>
      <c r="G81">
        <v>70</v>
      </c>
      <c r="H81">
        <v>73</v>
      </c>
      <c r="I81">
        <v>115</v>
      </c>
      <c r="J81">
        <v>67</v>
      </c>
      <c r="K81" t="s">
        <v>568</v>
      </c>
    </row>
    <row r="82" spans="1:11" x14ac:dyDescent="0.25">
      <c r="A82">
        <v>98</v>
      </c>
      <c r="B82" t="s">
        <v>123</v>
      </c>
      <c r="C82" t="s">
        <v>22</v>
      </c>
      <c r="E82">
        <v>30</v>
      </c>
      <c r="F82">
        <v>105</v>
      </c>
      <c r="G82">
        <v>90</v>
      </c>
      <c r="H82">
        <v>25</v>
      </c>
      <c r="I82">
        <v>25</v>
      </c>
      <c r="J82">
        <v>50</v>
      </c>
      <c r="K82" t="s">
        <v>569</v>
      </c>
    </row>
    <row r="83" spans="1:11" x14ac:dyDescent="0.25">
      <c r="A83">
        <v>99</v>
      </c>
      <c r="B83" t="s">
        <v>124</v>
      </c>
      <c r="C83" t="s">
        <v>22</v>
      </c>
      <c r="E83">
        <v>55</v>
      </c>
      <c r="F83">
        <v>130</v>
      </c>
      <c r="G83">
        <v>115</v>
      </c>
      <c r="H83">
        <v>50</v>
      </c>
      <c r="I83">
        <v>50</v>
      </c>
      <c r="J83">
        <v>75</v>
      </c>
      <c r="K83" t="s">
        <v>570</v>
      </c>
    </row>
    <row r="84" spans="1:11" x14ac:dyDescent="0.25">
      <c r="A84">
        <v>100</v>
      </c>
      <c r="B84" t="s">
        <v>125</v>
      </c>
      <c r="C84" t="s">
        <v>44</v>
      </c>
      <c r="E84">
        <v>40</v>
      </c>
      <c r="F84">
        <v>30</v>
      </c>
      <c r="G84">
        <v>50</v>
      </c>
      <c r="H84">
        <v>55</v>
      </c>
      <c r="I84">
        <v>55</v>
      </c>
      <c r="J84">
        <v>100</v>
      </c>
      <c r="K84" t="s">
        <v>571</v>
      </c>
    </row>
    <row r="85" spans="1:11" x14ac:dyDescent="0.25">
      <c r="A85">
        <v>101</v>
      </c>
      <c r="B85" t="s">
        <v>126</v>
      </c>
      <c r="C85" t="s">
        <v>44</v>
      </c>
      <c r="E85">
        <v>60</v>
      </c>
      <c r="F85">
        <v>50</v>
      </c>
      <c r="G85">
        <v>70</v>
      </c>
      <c r="H85">
        <v>80</v>
      </c>
      <c r="I85">
        <v>80</v>
      </c>
      <c r="J85">
        <v>150</v>
      </c>
      <c r="K85" t="s">
        <v>571</v>
      </c>
    </row>
    <row r="86" spans="1:11" x14ac:dyDescent="0.25">
      <c r="A86">
        <v>102</v>
      </c>
      <c r="B86" t="s">
        <v>127</v>
      </c>
      <c r="C86" t="s">
        <v>12</v>
      </c>
      <c r="D86" t="s">
        <v>85</v>
      </c>
      <c r="E86">
        <v>60</v>
      </c>
      <c r="F86">
        <v>40</v>
      </c>
      <c r="G86">
        <v>80</v>
      </c>
      <c r="H86">
        <v>60</v>
      </c>
      <c r="I86">
        <v>45</v>
      </c>
      <c r="J86">
        <v>40</v>
      </c>
      <c r="K86" t="s">
        <v>572</v>
      </c>
    </row>
    <row r="87" spans="1:11" x14ac:dyDescent="0.25">
      <c r="A87">
        <v>103</v>
      </c>
      <c r="B87" t="s">
        <v>128</v>
      </c>
      <c r="C87" t="s">
        <v>12</v>
      </c>
      <c r="D87" t="s">
        <v>85</v>
      </c>
      <c r="E87">
        <v>95</v>
      </c>
      <c r="F87">
        <v>105</v>
      </c>
      <c r="G87">
        <v>85</v>
      </c>
      <c r="H87">
        <v>125</v>
      </c>
      <c r="I87">
        <v>75</v>
      </c>
      <c r="J87">
        <v>45</v>
      </c>
      <c r="K87" t="s">
        <v>573</v>
      </c>
    </row>
    <row r="88" spans="1:11" x14ac:dyDescent="0.25">
      <c r="A88">
        <v>104</v>
      </c>
      <c r="B88" t="s">
        <v>129</v>
      </c>
      <c r="C88" t="s">
        <v>47</v>
      </c>
      <c r="E88">
        <v>50</v>
      </c>
      <c r="F88">
        <v>50</v>
      </c>
      <c r="G88">
        <v>95</v>
      </c>
      <c r="H88">
        <v>40</v>
      </c>
      <c r="I88">
        <v>50</v>
      </c>
      <c r="J88">
        <v>35</v>
      </c>
      <c r="K88" t="s">
        <v>574</v>
      </c>
    </row>
    <row r="89" spans="1:11" x14ac:dyDescent="0.25">
      <c r="A89">
        <v>105</v>
      </c>
      <c r="B89" t="s">
        <v>130</v>
      </c>
      <c r="C89" t="s">
        <v>47</v>
      </c>
      <c r="D89" t="s">
        <v>17</v>
      </c>
      <c r="E89">
        <v>60</v>
      </c>
      <c r="F89">
        <v>80</v>
      </c>
      <c r="G89">
        <v>110</v>
      </c>
      <c r="H89">
        <v>50</v>
      </c>
      <c r="I89">
        <v>80</v>
      </c>
      <c r="J89">
        <v>45</v>
      </c>
      <c r="K89" t="s">
        <v>575</v>
      </c>
    </row>
    <row r="92" spans="1:11" x14ac:dyDescent="0.25">
      <c r="A92">
        <v>109</v>
      </c>
      <c r="B92" t="s">
        <v>134</v>
      </c>
      <c r="C92" t="s">
        <v>13</v>
      </c>
      <c r="E92">
        <v>40</v>
      </c>
      <c r="F92">
        <v>65</v>
      </c>
      <c r="G92">
        <v>95</v>
      </c>
      <c r="H92">
        <v>60</v>
      </c>
      <c r="I92">
        <v>45</v>
      </c>
      <c r="J92">
        <v>35</v>
      </c>
      <c r="K92" t="s">
        <v>578</v>
      </c>
    </row>
    <row r="93" spans="1:11" x14ac:dyDescent="0.25">
      <c r="A93">
        <v>110</v>
      </c>
      <c r="B93" t="s">
        <v>135</v>
      </c>
      <c r="C93" t="s">
        <v>13</v>
      </c>
      <c r="E93">
        <v>65</v>
      </c>
      <c r="F93">
        <v>90</v>
      </c>
      <c r="G93">
        <v>120</v>
      </c>
      <c r="H93">
        <v>85</v>
      </c>
      <c r="I93">
        <v>70</v>
      </c>
      <c r="J93">
        <v>60</v>
      </c>
      <c r="K93" t="s">
        <v>578</v>
      </c>
    </row>
    <row r="94" spans="1:11" x14ac:dyDescent="0.25">
      <c r="A94">
        <v>115</v>
      </c>
      <c r="B94" t="s">
        <v>140</v>
      </c>
      <c r="C94" t="s">
        <v>33</v>
      </c>
      <c r="E94">
        <v>105</v>
      </c>
      <c r="F94">
        <v>125</v>
      </c>
      <c r="G94">
        <v>100</v>
      </c>
      <c r="H94">
        <v>60</v>
      </c>
      <c r="I94">
        <v>100</v>
      </c>
      <c r="J94">
        <v>100</v>
      </c>
      <c r="K94" t="s">
        <v>579</v>
      </c>
    </row>
    <row r="95" spans="1:11" x14ac:dyDescent="0.25">
      <c r="A95">
        <v>116</v>
      </c>
      <c r="B95" t="s">
        <v>141</v>
      </c>
      <c r="C95" t="s">
        <v>22</v>
      </c>
      <c r="E95">
        <v>30</v>
      </c>
      <c r="F95">
        <v>40</v>
      </c>
      <c r="G95">
        <v>70</v>
      </c>
      <c r="H95">
        <v>70</v>
      </c>
      <c r="I95">
        <v>25</v>
      </c>
      <c r="J95">
        <v>60</v>
      </c>
      <c r="K95" t="s">
        <v>580</v>
      </c>
    </row>
    <row r="96" spans="1:11" x14ac:dyDescent="0.25">
      <c r="A96">
        <v>117</v>
      </c>
      <c r="B96" t="s">
        <v>142</v>
      </c>
      <c r="C96" t="s">
        <v>22</v>
      </c>
      <c r="E96">
        <v>55</v>
      </c>
      <c r="F96">
        <v>65</v>
      </c>
      <c r="G96">
        <v>95</v>
      </c>
      <c r="H96">
        <v>95</v>
      </c>
      <c r="I96">
        <v>45</v>
      </c>
      <c r="J96">
        <v>85</v>
      </c>
      <c r="K96" t="s">
        <v>580</v>
      </c>
    </row>
    <row r="97" spans="1:11" x14ac:dyDescent="0.25">
      <c r="A97">
        <v>118</v>
      </c>
      <c r="B97" t="s">
        <v>143</v>
      </c>
      <c r="C97" t="s">
        <v>22</v>
      </c>
      <c r="E97">
        <v>45</v>
      </c>
      <c r="F97">
        <v>67</v>
      </c>
      <c r="G97">
        <v>60</v>
      </c>
      <c r="H97">
        <v>35</v>
      </c>
      <c r="I97">
        <v>50</v>
      </c>
      <c r="J97">
        <v>63</v>
      </c>
      <c r="K97" t="s">
        <v>581</v>
      </c>
    </row>
    <row r="98" spans="1:11" x14ac:dyDescent="0.25">
      <c r="A98">
        <v>119</v>
      </c>
      <c r="B98" t="s">
        <v>144</v>
      </c>
      <c r="C98" t="s">
        <v>22</v>
      </c>
      <c r="E98">
        <v>80</v>
      </c>
      <c r="F98">
        <v>92</v>
      </c>
      <c r="G98">
        <v>65</v>
      </c>
      <c r="H98">
        <v>65</v>
      </c>
      <c r="I98">
        <v>80</v>
      </c>
      <c r="J98">
        <v>68</v>
      </c>
      <c r="K98" t="s">
        <v>581</v>
      </c>
    </row>
    <row r="99" spans="1:11" x14ac:dyDescent="0.25">
      <c r="A99">
        <v>120</v>
      </c>
      <c r="B99" t="s">
        <v>145</v>
      </c>
      <c r="C99" t="s">
        <v>22</v>
      </c>
      <c r="E99">
        <v>30</v>
      </c>
      <c r="F99">
        <v>45</v>
      </c>
      <c r="G99">
        <v>55</v>
      </c>
      <c r="H99">
        <v>70</v>
      </c>
      <c r="I99">
        <v>55</v>
      </c>
      <c r="J99">
        <v>85</v>
      </c>
      <c r="K99" t="s">
        <v>582</v>
      </c>
    </row>
    <row r="100" spans="1:11" x14ac:dyDescent="0.25">
      <c r="A100">
        <v>121</v>
      </c>
      <c r="B100" t="s">
        <v>146</v>
      </c>
      <c r="C100" t="s">
        <v>22</v>
      </c>
      <c r="D100" t="s">
        <v>85</v>
      </c>
      <c r="E100">
        <v>60</v>
      </c>
      <c r="F100">
        <v>75</v>
      </c>
      <c r="G100">
        <v>85</v>
      </c>
      <c r="H100">
        <v>100</v>
      </c>
      <c r="I100">
        <v>85</v>
      </c>
      <c r="J100">
        <v>115</v>
      </c>
      <c r="K100" t="s">
        <v>583</v>
      </c>
    </row>
    <row r="101" spans="1:11" x14ac:dyDescent="0.25">
      <c r="A101">
        <v>123</v>
      </c>
      <c r="B101" t="s">
        <v>148</v>
      </c>
      <c r="C101" t="s">
        <v>26</v>
      </c>
      <c r="D101" t="s">
        <v>20</v>
      </c>
      <c r="E101">
        <v>70</v>
      </c>
      <c r="F101">
        <v>110</v>
      </c>
      <c r="G101">
        <v>80</v>
      </c>
      <c r="H101">
        <v>55</v>
      </c>
      <c r="I101">
        <v>80</v>
      </c>
      <c r="J101">
        <v>105</v>
      </c>
      <c r="K101" t="s">
        <v>584</v>
      </c>
    </row>
    <row r="102" spans="1:11" x14ac:dyDescent="0.25">
      <c r="A102">
        <v>124</v>
      </c>
      <c r="B102" t="s">
        <v>149</v>
      </c>
      <c r="C102" t="s">
        <v>48</v>
      </c>
      <c r="D102" t="s">
        <v>85</v>
      </c>
      <c r="E102">
        <v>65</v>
      </c>
      <c r="F102">
        <v>50</v>
      </c>
      <c r="G102">
        <v>35</v>
      </c>
      <c r="H102">
        <v>115</v>
      </c>
      <c r="I102">
        <v>95</v>
      </c>
      <c r="J102">
        <v>95</v>
      </c>
      <c r="K102" t="s">
        <v>585</v>
      </c>
    </row>
    <row r="103" spans="1:11" x14ac:dyDescent="0.25">
      <c r="A103">
        <v>127</v>
      </c>
      <c r="B103" t="s">
        <v>152</v>
      </c>
      <c r="C103" t="s">
        <v>26</v>
      </c>
      <c r="E103">
        <v>65</v>
      </c>
      <c r="F103">
        <v>155</v>
      </c>
      <c r="G103">
        <v>120</v>
      </c>
      <c r="H103">
        <v>65</v>
      </c>
      <c r="I103">
        <v>90</v>
      </c>
      <c r="J103">
        <v>105</v>
      </c>
      <c r="K103" t="s">
        <v>587</v>
      </c>
    </row>
    <row r="104" spans="1:11" x14ac:dyDescent="0.25">
      <c r="A104">
        <v>128</v>
      </c>
      <c r="B104" t="s">
        <v>153</v>
      </c>
      <c r="C104" t="s">
        <v>33</v>
      </c>
      <c r="E104">
        <v>75</v>
      </c>
      <c r="F104">
        <v>100</v>
      </c>
      <c r="G104">
        <v>95</v>
      </c>
      <c r="H104">
        <v>40</v>
      </c>
      <c r="I104">
        <v>70</v>
      </c>
      <c r="J104">
        <v>110</v>
      </c>
      <c r="K104" t="s">
        <v>588</v>
      </c>
    </row>
    <row r="105" spans="1:11" x14ac:dyDescent="0.25">
      <c r="A105">
        <v>131</v>
      </c>
      <c r="B105" t="s">
        <v>156</v>
      </c>
      <c r="C105" t="s">
        <v>22</v>
      </c>
      <c r="D105" t="s">
        <v>48</v>
      </c>
      <c r="E105">
        <v>130</v>
      </c>
      <c r="F105">
        <v>85</v>
      </c>
      <c r="G105">
        <v>80</v>
      </c>
      <c r="H105">
        <v>85</v>
      </c>
      <c r="I105">
        <v>95</v>
      </c>
      <c r="J105">
        <v>60</v>
      </c>
      <c r="K105" t="s">
        <v>590</v>
      </c>
    </row>
    <row r="106" spans="1:11" x14ac:dyDescent="0.25">
      <c r="A106">
        <v>132</v>
      </c>
      <c r="B106" t="s">
        <v>157</v>
      </c>
      <c r="C106" t="s">
        <v>33</v>
      </c>
      <c r="E106">
        <v>48</v>
      </c>
      <c r="F106">
        <v>48</v>
      </c>
      <c r="G106">
        <v>48</v>
      </c>
      <c r="H106">
        <v>48</v>
      </c>
      <c r="I106">
        <v>48</v>
      </c>
      <c r="J106">
        <v>48</v>
      </c>
      <c r="K106" t="s">
        <v>591</v>
      </c>
    </row>
    <row r="107" spans="1:11" x14ac:dyDescent="0.25">
      <c r="A107">
        <v>137</v>
      </c>
      <c r="B107" t="s">
        <v>162</v>
      </c>
      <c r="C107" t="s">
        <v>33</v>
      </c>
      <c r="E107">
        <v>65</v>
      </c>
      <c r="F107">
        <v>60</v>
      </c>
      <c r="G107">
        <v>70</v>
      </c>
      <c r="H107">
        <v>85</v>
      </c>
      <c r="I107">
        <v>75</v>
      </c>
      <c r="J107">
        <v>40</v>
      </c>
      <c r="K107" t="s">
        <v>593</v>
      </c>
    </row>
    <row r="108" spans="1:11" x14ac:dyDescent="0.25">
      <c r="A108">
        <v>138</v>
      </c>
      <c r="B108" t="s">
        <v>163</v>
      </c>
      <c r="C108" t="s">
        <v>97</v>
      </c>
      <c r="D108" t="s">
        <v>22</v>
      </c>
      <c r="E108">
        <v>35</v>
      </c>
      <c r="F108">
        <v>40</v>
      </c>
      <c r="G108">
        <v>100</v>
      </c>
      <c r="H108">
        <v>90</v>
      </c>
      <c r="I108">
        <v>55</v>
      </c>
      <c r="J108">
        <v>35</v>
      </c>
      <c r="K108" t="s">
        <v>594</v>
      </c>
    </row>
    <row r="109" spans="1:11" x14ac:dyDescent="0.25">
      <c r="A109">
        <v>139</v>
      </c>
      <c r="B109" t="s">
        <v>164</v>
      </c>
      <c r="C109" t="s">
        <v>97</v>
      </c>
      <c r="D109" t="s">
        <v>22</v>
      </c>
      <c r="E109">
        <v>70</v>
      </c>
      <c r="F109">
        <v>60</v>
      </c>
      <c r="G109">
        <v>125</v>
      </c>
      <c r="H109">
        <v>115</v>
      </c>
      <c r="I109">
        <v>70</v>
      </c>
      <c r="J109">
        <v>55</v>
      </c>
      <c r="K109" t="s">
        <v>594</v>
      </c>
    </row>
    <row r="110" spans="1:11" x14ac:dyDescent="0.25">
      <c r="A110">
        <v>140</v>
      </c>
      <c r="B110" t="s">
        <v>165</v>
      </c>
      <c r="C110" t="s">
        <v>97</v>
      </c>
      <c r="D110" t="s">
        <v>22</v>
      </c>
      <c r="E110">
        <v>30</v>
      </c>
      <c r="F110">
        <v>80</v>
      </c>
      <c r="G110">
        <v>90</v>
      </c>
      <c r="H110">
        <v>55</v>
      </c>
      <c r="I110">
        <v>45</v>
      </c>
      <c r="J110">
        <v>55</v>
      </c>
      <c r="K110" t="s">
        <v>519</v>
      </c>
    </row>
    <row r="111" spans="1:11" x14ac:dyDescent="0.25">
      <c r="A111">
        <v>141</v>
      </c>
      <c r="B111" t="s">
        <v>166</v>
      </c>
      <c r="C111" t="s">
        <v>97</v>
      </c>
      <c r="D111" t="s">
        <v>22</v>
      </c>
      <c r="E111">
        <v>60</v>
      </c>
      <c r="F111">
        <v>115</v>
      </c>
      <c r="G111">
        <v>105</v>
      </c>
      <c r="H111">
        <v>65</v>
      </c>
      <c r="I111">
        <v>70</v>
      </c>
      <c r="J111">
        <v>80</v>
      </c>
      <c r="K111" t="s">
        <v>519</v>
      </c>
    </row>
    <row r="112" spans="1:11" x14ac:dyDescent="0.25">
      <c r="A112">
        <v>142</v>
      </c>
      <c r="B112" t="s">
        <v>167</v>
      </c>
      <c r="C112" t="s">
        <v>97</v>
      </c>
      <c r="D112" t="s">
        <v>20</v>
      </c>
      <c r="E112">
        <v>80</v>
      </c>
      <c r="F112">
        <v>135</v>
      </c>
      <c r="G112">
        <v>85</v>
      </c>
      <c r="H112">
        <v>70</v>
      </c>
      <c r="I112">
        <v>95</v>
      </c>
      <c r="J112">
        <v>150</v>
      </c>
      <c r="K112" t="s">
        <v>595</v>
      </c>
    </row>
    <row r="116" spans="1:11" x14ac:dyDescent="0.25">
      <c r="A116">
        <v>150</v>
      </c>
      <c r="B116" t="s">
        <v>176</v>
      </c>
      <c r="C116" t="s">
        <v>85</v>
      </c>
      <c r="E116">
        <v>106</v>
      </c>
      <c r="F116">
        <v>150</v>
      </c>
      <c r="G116">
        <v>70</v>
      </c>
      <c r="H116">
        <v>194</v>
      </c>
      <c r="I116">
        <v>120</v>
      </c>
      <c r="J116">
        <v>140</v>
      </c>
      <c r="K116" t="s">
        <v>597</v>
      </c>
    </row>
    <row r="117" spans="1:11" x14ac:dyDescent="0.25">
      <c r="A117">
        <v>151</v>
      </c>
      <c r="B117" t="s">
        <v>177</v>
      </c>
      <c r="C117" t="s">
        <v>85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 t="s">
        <v>598</v>
      </c>
    </row>
    <row r="118" spans="1:11" x14ac:dyDescent="0.25">
      <c r="A118">
        <v>152</v>
      </c>
      <c r="B118" t="s">
        <v>178</v>
      </c>
      <c r="C118" t="s">
        <v>12</v>
      </c>
      <c r="E118">
        <v>45</v>
      </c>
      <c r="F118">
        <v>49</v>
      </c>
      <c r="G118">
        <v>65</v>
      </c>
      <c r="H118">
        <v>49</v>
      </c>
      <c r="I118">
        <v>65</v>
      </c>
      <c r="J118">
        <v>45</v>
      </c>
      <c r="K118" t="s">
        <v>599</v>
      </c>
    </row>
    <row r="119" spans="1:11" x14ac:dyDescent="0.25">
      <c r="A119">
        <v>153</v>
      </c>
      <c r="B119" t="s">
        <v>179</v>
      </c>
      <c r="C119" t="s">
        <v>12</v>
      </c>
      <c r="E119">
        <v>60</v>
      </c>
      <c r="F119">
        <v>62</v>
      </c>
      <c r="G119">
        <v>80</v>
      </c>
      <c r="H119">
        <v>63</v>
      </c>
      <c r="I119">
        <v>80</v>
      </c>
      <c r="J119">
        <v>60</v>
      </c>
      <c r="K119" t="s">
        <v>599</v>
      </c>
    </row>
    <row r="120" spans="1:11" x14ac:dyDescent="0.25">
      <c r="A120">
        <v>154</v>
      </c>
      <c r="B120" t="s">
        <v>180</v>
      </c>
      <c r="C120" t="s">
        <v>12</v>
      </c>
      <c r="E120">
        <v>80</v>
      </c>
      <c r="F120">
        <v>82</v>
      </c>
      <c r="G120">
        <v>100</v>
      </c>
      <c r="H120">
        <v>83</v>
      </c>
      <c r="I120">
        <v>100</v>
      </c>
      <c r="J120">
        <v>80</v>
      </c>
      <c r="K120" t="s">
        <v>600</v>
      </c>
    </row>
    <row r="121" spans="1:11" x14ac:dyDescent="0.25">
      <c r="A121">
        <v>155</v>
      </c>
      <c r="B121" t="s">
        <v>181</v>
      </c>
      <c r="C121" t="s">
        <v>17</v>
      </c>
      <c r="E121">
        <v>39</v>
      </c>
      <c r="F121">
        <v>52</v>
      </c>
      <c r="G121">
        <v>43</v>
      </c>
      <c r="H121">
        <v>60</v>
      </c>
      <c r="I121">
        <v>50</v>
      </c>
      <c r="J121">
        <v>65</v>
      </c>
      <c r="K121" t="s">
        <v>601</v>
      </c>
    </row>
    <row r="122" spans="1:11" x14ac:dyDescent="0.25">
      <c r="A122">
        <v>156</v>
      </c>
      <c r="B122" t="s">
        <v>182</v>
      </c>
      <c r="C122" t="s">
        <v>17</v>
      </c>
      <c r="E122">
        <v>58</v>
      </c>
      <c r="F122">
        <v>64</v>
      </c>
      <c r="G122">
        <v>58</v>
      </c>
      <c r="H122">
        <v>80</v>
      </c>
      <c r="I122">
        <v>65</v>
      </c>
      <c r="J122">
        <v>80</v>
      </c>
      <c r="K122" t="s">
        <v>602</v>
      </c>
    </row>
    <row r="123" spans="1:11" x14ac:dyDescent="0.25">
      <c r="A123">
        <v>157</v>
      </c>
      <c r="B123" t="s">
        <v>183</v>
      </c>
      <c r="C123" t="s">
        <v>17</v>
      </c>
      <c r="E123">
        <v>78</v>
      </c>
      <c r="F123">
        <v>84</v>
      </c>
      <c r="G123">
        <v>78</v>
      </c>
      <c r="H123">
        <v>109</v>
      </c>
      <c r="I123">
        <v>85</v>
      </c>
      <c r="J123">
        <v>100</v>
      </c>
      <c r="K123" t="s">
        <v>602</v>
      </c>
    </row>
    <row r="124" spans="1:11" x14ac:dyDescent="0.25">
      <c r="A124">
        <v>158</v>
      </c>
      <c r="B124" t="s">
        <v>184</v>
      </c>
      <c r="C124" t="s">
        <v>22</v>
      </c>
      <c r="E124">
        <v>50</v>
      </c>
      <c r="F124">
        <v>65</v>
      </c>
      <c r="G124">
        <v>64</v>
      </c>
      <c r="H124">
        <v>44</v>
      </c>
      <c r="I124">
        <v>48</v>
      </c>
      <c r="J124">
        <v>43</v>
      </c>
      <c r="K124" t="s">
        <v>603</v>
      </c>
    </row>
    <row r="125" spans="1:11" x14ac:dyDescent="0.25">
      <c r="A125">
        <v>159</v>
      </c>
      <c r="B125" t="s">
        <v>185</v>
      </c>
      <c r="C125" t="s">
        <v>22</v>
      </c>
      <c r="E125">
        <v>65</v>
      </c>
      <c r="F125">
        <v>80</v>
      </c>
      <c r="G125">
        <v>80</v>
      </c>
      <c r="H125">
        <v>59</v>
      </c>
      <c r="I125">
        <v>63</v>
      </c>
      <c r="J125">
        <v>58</v>
      </c>
      <c r="K125" t="s">
        <v>603</v>
      </c>
    </row>
    <row r="126" spans="1:11" x14ac:dyDescent="0.25">
      <c r="A126">
        <v>160</v>
      </c>
      <c r="B126" t="s">
        <v>186</v>
      </c>
      <c r="C126" t="s">
        <v>22</v>
      </c>
      <c r="E126">
        <v>85</v>
      </c>
      <c r="F126">
        <v>105</v>
      </c>
      <c r="G126">
        <v>100</v>
      </c>
      <c r="H126">
        <v>79</v>
      </c>
      <c r="I126">
        <v>83</v>
      </c>
      <c r="J126">
        <v>78</v>
      </c>
      <c r="K126" t="s">
        <v>603</v>
      </c>
    </row>
    <row r="127" spans="1:11" x14ac:dyDescent="0.25">
      <c r="A127">
        <v>161</v>
      </c>
      <c r="B127" t="s">
        <v>187</v>
      </c>
      <c r="C127" t="s">
        <v>33</v>
      </c>
      <c r="E127">
        <v>35</v>
      </c>
      <c r="F127">
        <v>46</v>
      </c>
      <c r="G127">
        <v>34</v>
      </c>
      <c r="H127">
        <v>35</v>
      </c>
      <c r="I127">
        <v>45</v>
      </c>
      <c r="J127">
        <v>20</v>
      </c>
      <c r="K127" t="s">
        <v>604</v>
      </c>
    </row>
    <row r="128" spans="1:11" x14ac:dyDescent="0.25">
      <c r="A128">
        <v>162</v>
      </c>
      <c r="B128" t="s">
        <v>188</v>
      </c>
      <c r="C128" t="s">
        <v>33</v>
      </c>
      <c r="E128">
        <v>85</v>
      </c>
      <c r="F128">
        <v>76</v>
      </c>
      <c r="G128">
        <v>64</v>
      </c>
      <c r="H128">
        <v>45</v>
      </c>
      <c r="I128">
        <v>55</v>
      </c>
      <c r="J128">
        <v>90</v>
      </c>
      <c r="K128" t="s">
        <v>605</v>
      </c>
    </row>
    <row r="129" spans="1:11" x14ac:dyDescent="0.25">
      <c r="A129">
        <v>163</v>
      </c>
      <c r="B129" t="s">
        <v>189</v>
      </c>
      <c r="C129" t="s">
        <v>33</v>
      </c>
      <c r="D129" t="s">
        <v>20</v>
      </c>
      <c r="E129">
        <v>60</v>
      </c>
      <c r="F129">
        <v>30</v>
      </c>
      <c r="G129">
        <v>30</v>
      </c>
      <c r="H129">
        <v>36</v>
      </c>
      <c r="I129">
        <v>56</v>
      </c>
      <c r="J129">
        <v>50</v>
      </c>
      <c r="K129" t="s">
        <v>606</v>
      </c>
    </row>
    <row r="130" spans="1:11" x14ac:dyDescent="0.25">
      <c r="A130">
        <v>164</v>
      </c>
      <c r="B130" t="s">
        <v>190</v>
      </c>
      <c r="C130" t="s">
        <v>33</v>
      </c>
      <c r="D130" t="s">
        <v>20</v>
      </c>
      <c r="E130">
        <v>100</v>
      </c>
      <c r="F130">
        <v>50</v>
      </c>
      <c r="G130">
        <v>50</v>
      </c>
      <c r="H130">
        <v>86</v>
      </c>
      <c r="I130">
        <v>96</v>
      </c>
      <c r="J130">
        <v>70</v>
      </c>
      <c r="K130" t="s">
        <v>606</v>
      </c>
    </row>
    <row r="131" spans="1:11" x14ac:dyDescent="0.25">
      <c r="A131">
        <v>165</v>
      </c>
      <c r="B131" t="s">
        <v>191</v>
      </c>
      <c r="C131" t="s">
        <v>26</v>
      </c>
      <c r="D131" t="s">
        <v>20</v>
      </c>
      <c r="E131">
        <v>40</v>
      </c>
      <c r="F131">
        <v>20</v>
      </c>
      <c r="G131">
        <v>30</v>
      </c>
      <c r="H131">
        <v>40</v>
      </c>
      <c r="I131">
        <v>80</v>
      </c>
      <c r="J131">
        <v>55</v>
      </c>
      <c r="K131" t="s">
        <v>607</v>
      </c>
    </row>
    <row r="132" spans="1:11" x14ac:dyDescent="0.25">
      <c r="A132">
        <v>166</v>
      </c>
      <c r="B132" t="s">
        <v>192</v>
      </c>
      <c r="C132" t="s">
        <v>26</v>
      </c>
      <c r="D132" t="s">
        <v>20</v>
      </c>
      <c r="E132">
        <v>55</v>
      </c>
      <c r="F132">
        <v>35</v>
      </c>
      <c r="G132">
        <v>50</v>
      </c>
      <c r="H132">
        <v>55</v>
      </c>
      <c r="I132">
        <v>110</v>
      </c>
      <c r="J132">
        <v>85</v>
      </c>
      <c r="K132" t="s">
        <v>607</v>
      </c>
    </row>
    <row r="133" spans="1:11" x14ac:dyDescent="0.25">
      <c r="A133">
        <v>167</v>
      </c>
      <c r="B133" t="s">
        <v>193</v>
      </c>
      <c r="C133" t="s">
        <v>26</v>
      </c>
      <c r="D133" t="s">
        <v>13</v>
      </c>
      <c r="E133">
        <v>40</v>
      </c>
      <c r="F133">
        <v>60</v>
      </c>
      <c r="G133">
        <v>40</v>
      </c>
      <c r="H133">
        <v>40</v>
      </c>
      <c r="I133">
        <v>40</v>
      </c>
      <c r="J133">
        <v>30</v>
      </c>
      <c r="K133" t="s">
        <v>608</v>
      </c>
    </row>
    <row r="134" spans="1:11" x14ac:dyDescent="0.25">
      <c r="A134">
        <v>168</v>
      </c>
      <c r="B134" t="s">
        <v>194</v>
      </c>
      <c r="C134" t="s">
        <v>26</v>
      </c>
      <c r="D134" t="s">
        <v>13</v>
      </c>
      <c r="E134">
        <v>70</v>
      </c>
      <c r="F134">
        <v>90</v>
      </c>
      <c r="G134">
        <v>70</v>
      </c>
      <c r="H134">
        <v>60</v>
      </c>
      <c r="I134">
        <v>70</v>
      </c>
      <c r="J134">
        <v>40</v>
      </c>
      <c r="K134" t="s">
        <v>609</v>
      </c>
    </row>
    <row r="135" spans="1:11" x14ac:dyDescent="0.25">
      <c r="A135">
        <v>170</v>
      </c>
      <c r="B135" t="s">
        <v>196</v>
      </c>
      <c r="C135" t="s">
        <v>22</v>
      </c>
      <c r="D135" t="s">
        <v>44</v>
      </c>
      <c r="E135">
        <v>75</v>
      </c>
      <c r="F135">
        <v>38</v>
      </c>
      <c r="G135">
        <v>38</v>
      </c>
      <c r="H135">
        <v>56</v>
      </c>
      <c r="I135">
        <v>56</v>
      </c>
      <c r="J135">
        <v>67</v>
      </c>
      <c r="K135" t="s">
        <v>610</v>
      </c>
    </row>
    <row r="136" spans="1:11" x14ac:dyDescent="0.25">
      <c r="A136">
        <v>171</v>
      </c>
      <c r="B136" t="s">
        <v>197</v>
      </c>
      <c r="C136" t="s">
        <v>22</v>
      </c>
      <c r="D136" t="s">
        <v>44</v>
      </c>
      <c r="E136">
        <v>125</v>
      </c>
      <c r="F136">
        <v>58</v>
      </c>
      <c r="G136">
        <v>58</v>
      </c>
      <c r="H136">
        <v>76</v>
      </c>
      <c r="I136">
        <v>76</v>
      </c>
      <c r="J136">
        <v>67</v>
      </c>
      <c r="K136" t="s">
        <v>611</v>
      </c>
    </row>
    <row r="137" spans="1:11" x14ac:dyDescent="0.25">
      <c r="A137">
        <v>174</v>
      </c>
      <c r="B137" t="s">
        <v>200</v>
      </c>
      <c r="C137" t="s">
        <v>33</v>
      </c>
      <c r="D137" t="s">
        <v>55</v>
      </c>
      <c r="E137">
        <v>90</v>
      </c>
      <c r="F137">
        <v>30</v>
      </c>
      <c r="G137">
        <v>15</v>
      </c>
      <c r="H137">
        <v>40</v>
      </c>
      <c r="I137">
        <v>20</v>
      </c>
      <c r="J137">
        <v>15</v>
      </c>
      <c r="K137" t="s">
        <v>535</v>
      </c>
    </row>
    <row r="138" spans="1:11" x14ac:dyDescent="0.25">
      <c r="A138">
        <v>177</v>
      </c>
      <c r="B138" t="s">
        <v>203</v>
      </c>
      <c r="C138" t="s">
        <v>85</v>
      </c>
      <c r="D138" t="s">
        <v>20</v>
      </c>
      <c r="E138">
        <v>40</v>
      </c>
      <c r="F138">
        <v>50</v>
      </c>
      <c r="G138">
        <v>45</v>
      </c>
      <c r="H138">
        <v>70</v>
      </c>
      <c r="I138">
        <v>45</v>
      </c>
      <c r="J138">
        <v>70</v>
      </c>
      <c r="K138" t="s">
        <v>614</v>
      </c>
    </row>
    <row r="139" spans="1:11" x14ac:dyDescent="0.25">
      <c r="A139">
        <v>178</v>
      </c>
      <c r="B139" t="s">
        <v>204</v>
      </c>
      <c r="C139" t="s">
        <v>85</v>
      </c>
      <c r="D139" t="s">
        <v>20</v>
      </c>
      <c r="E139">
        <v>65</v>
      </c>
      <c r="F139">
        <v>75</v>
      </c>
      <c r="G139">
        <v>70</v>
      </c>
      <c r="H139">
        <v>95</v>
      </c>
      <c r="I139">
        <v>70</v>
      </c>
      <c r="J139">
        <v>95</v>
      </c>
      <c r="K139" t="s">
        <v>615</v>
      </c>
    </row>
    <row r="140" spans="1:11" x14ac:dyDescent="0.25">
      <c r="A140">
        <v>179</v>
      </c>
      <c r="B140" t="s">
        <v>205</v>
      </c>
      <c r="C140" t="s">
        <v>44</v>
      </c>
      <c r="E140">
        <v>55</v>
      </c>
      <c r="F140">
        <v>40</v>
      </c>
      <c r="G140">
        <v>40</v>
      </c>
      <c r="H140">
        <v>65</v>
      </c>
      <c r="I140">
        <v>45</v>
      </c>
      <c r="J140">
        <v>35</v>
      </c>
      <c r="K140" t="s">
        <v>616</v>
      </c>
    </row>
    <row r="141" spans="1:11" x14ac:dyDescent="0.25">
      <c r="A141">
        <v>180</v>
      </c>
      <c r="B141" t="s">
        <v>206</v>
      </c>
      <c r="C141" t="s">
        <v>44</v>
      </c>
      <c r="E141">
        <v>70</v>
      </c>
      <c r="F141">
        <v>55</v>
      </c>
      <c r="G141">
        <v>55</v>
      </c>
      <c r="H141">
        <v>80</v>
      </c>
      <c r="I141">
        <v>60</v>
      </c>
      <c r="J141">
        <v>45</v>
      </c>
      <c r="K141" t="s">
        <v>616</v>
      </c>
    </row>
    <row r="142" spans="1:11" x14ac:dyDescent="0.25">
      <c r="A142">
        <v>181</v>
      </c>
      <c r="B142" t="s">
        <v>207</v>
      </c>
      <c r="C142" t="s">
        <v>44</v>
      </c>
      <c r="E142">
        <v>90</v>
      </c>
      <c r="F142">
        <v>95</v>
      </c>
      <c r="G142">
        <v>105</v>
      </c>
      <c r="H142">
        <v>165</v>
      </c>
      <c r="I142">
        <v>110</v>
      </c>
      <c r="J142">
        <v>45</v>
      </c>
      <c r="K142" t="s">
        <v>611</v>
      </c>
    </row>
    <row r="143" spans="1:11" x14ac:dyDescent="0.25">
      <c r="A143">
        <v>182</v>
      </c>
      <c r="B143" t="s">
        <v>208</v>
      </c>
      <c r="C143" t="s">
        <v>12</v>
      </c>
      <c r="E143">
        <v>75</v>
      </c>
      <c r="F143">
        <v>80</v>
      </c>
      <c r="G143">
        <v>95</v>
      </c>
      <c r="H143">
        <v>90</v>
      </c>
      <c r="I143">
        <v>100</v>
      </c>
      <c r="J143">
        <v>50</v>
      </c>
      <c r="K143" t="s">
        <v>538</v>
      </c>
    </row>
    <row r="144" spans="1:11" x14ac:dyDescent="0.25">
      <c r="A144">
        <v>186</v>
      </c>
      <c r="B144" t="s">
        <v>212</v>
      </c>
      <c r="C144" t="s">
        <v>22</v>
      </c>
      <c r="E144">
        <v>90</v>
      </c>
      <c r="F144">
        <v>75</v>
      </c>
      <c r="G144">
        <v>75</v>
      </c>
      <c r="H144">
        <v>90</v>
      </c>
      <c r="I144">
        <v>100</v>
      </c>
      <c r="J144">
        <v>70</v>
      </c>
      <c r="K144" t="s">
        <v>619</v>
      </c>
    </row>
    <row r="145" spans="1:11" x14ac:dyDescent="0.25">
      <c r="A145">
        <v>187</v>
      </c>
      <c r="B145" t="s">
        <v>213</v>
      </c>
      <c r="C145" t="s">
        <v>12</v>
      </c>
      <c r="D145" t="s">
        <v>20</v>
      </c>
      <c r="E145">
        <v>35</v>
      </c>
      <c r="F145">
        <v>35</v>
      </c>
      <c r="G145">
        <v>40</v>
      </c>
      <c r="H145">
        <v>35</v>
      </c>
      <c r="I145">
        <v>55</v>
      </c>
      <c r="J145">
        <v>50</v>
      </c>
      <c r="K145" t="s">
        <v>620</v>
      </c>
    </row>
    <row r="146" spans="1:11" x14ac:dyDescent="0.25">
      <c r="A146">
        <v>188</v>
      </c>
      <c r="B146" t="s">
        <v>214</v>
      </c>
      <c r="C146" t="s">
        <v>12</v>
      </c>
      <c r="D146" t="s">
        <v>20</v>
      </c>
      <c r="E146">
        <v>55</v>
      </c>
      <c r="F146">
        <v>45</v>
      </c>
      <c r="G146">
        <v>50</v>
      </c>
      <c r="H146">
        <v>45</v>
      </c>
      <c r="I146">
        <v>65</v>
      </c>
      <c r="J146">
        <v>80</v>
      </c>
      <c r="K146" t="s">
        <v>620</v>
      </c>
    </row>
    <row r="147" spans="1:11" x14ac:dyDescent="0.25">
      <c r="A147">
        <v>189</v>
      </c>
      <c r="B147" t="s">
        <v>215</v>
      </c>
      <c r="C147" t="s">
        <v>12</v>
      </c>
      <c r="D147" t="s">
        <v>20</v>
      </c>
      <c r="E147">
        <v>75</v>
      </c>
      <c r="F147">
        <v>55</v>
      </c>
      <c r="G147">
        <v>70</v>
      </c>
      <c r="H147">
        <v>55</v>
      </c>
      <c r="I147">
        <v>95</v>
      </c>
      <c r="J147">
        <v>110</v>
      </c>
      <c r="K147" t="s">
        <v>620</v>
      </c>
    </row>
    <row r="148" spans="1:11" x14ac:dyDescent="0.25">
      <c r="A148">
        <v>191</v>
      </c>
      <c r="B148" t="s">
        <v>217</v>
      </c>
      <c r="C148" t="s">
        <v>12</v>
      </c>
      <c r="E148">
        <v>30</v>
      </c>
      <c r="F148">
        <v>30</v>
      </c>
      <c r="G148">
        <v>30</v>
      </c>
      <c r="H148">
        <v>30</v>
      </c>
      <c r="I148">
        <v>30</v>
      </c>
      <c r="J148">
        <v>30</v>
      </c>
      <c r="K148" t="s">
        <v>514</v>
      </c>
    </row>
    <row r="149" spans="1:11" x14ac:dyDescent="0.25">
      <c r="A149">
        <v>192</v>
      </c>
      <c r="B149" t="s">
        <v>218</v>
      </c>
      <c r="C149" t="s">
        <v>12</v>
      </c>
      <c r="E149">
        <v>75</v>
      </c>
      <c r="F149">
        <v>75</v>
      </c>
      <c r="G149">
        <v>55</v>
      </c>
      <c r="H149">
        <v>105</v>
      </c>
      <c r="I149">
        <v>85</v>
      </c>
      <c r="J149">
        <v>30</v>
      </c>
      <c r="K149" t="s">
        <v>621</v>
      </c>
    </row>
    <row r="150" spans="1:11" x14ac:dyDescent="0.25">
      <c r="A150">
        <v>199</v>
      </c>
      <c r="B150" t="s">
        <v>225</v>
      </c>
      <c r="C150" t="s">
        <v>22</v>
      </c>
      <c r="D150" t="s">
        <v>85</v>
      </c>
      <c r="E150">
        <v>95</v>
      </c>
      <c r="F150">
        <v>75</v>
      </c>
      <c r="G150">
        <v>80</v>
      </c>
      <c r="H150">
        <v>100</v>
      </c>
      <c r="I150">
        <v>110</v>
      </c>
      <c r="J150">
        <v>30</v>
      </c>
      <c r="K150" t="s">
        <v>624</v>
      </c>
    </row>
    <row r="151" spans="1:11" x14ac:dyDescent="0.25">
      <c r="A151">
        <v>202</v>
      </c>
      <c r="B151" t="s">
        <v>228</v>
      </c>
      <c r="C151" t="s">
        <v>85</v>
      </c>
      <c r="E151">
        <v>190</v>
      </c>
      <c r="F151">
        <v>33</v>
      </c>
      <c r="G151">
        <v>58</v>
      </c>
      <c r="H151">
        <v>33</v>
      </c>
      <c r="I151">
        <v>58</v>
      </c>
      <c r="J151">
        <v>33</v>
      </c>
      <c r="K151" t="s">
        <v>626</v>
      </c>
    </row>
    <row r="152" spans="1:11" x14ac:dyDescent="0.25">
      <c r="A152">
        <v>203</v>
      </c>
      <c r="B152" t="s">
        <v>229</v>
      </c>
      <c r="C152" t="s">
        <v>33</v>
      </c>
      <c r="D152" t="s">
        <v>85</v>
      </c>
      <c r="E152">
        <v>70</v>
      </c>
      <c r="F152">
        <v>80</v>
      </c>
      <c r="G152">
        <v>65</v>
      </c>
      <c r="H152">
        <v>90</v>
      </c>
      <c r="I152">
        <v>65</v>
      </c>
      <c r="J152">
        <v>85</v>
      </c>
      <c r="K152" t="s">
        <v>627</v>
      </c>
    </row>
    <row r="153" spans="1:11" x14ac:dyDescent="0.25">
      <c r="A153">
        <v>204</v>
      </c>
      <c r="B153" t="s">
        <v>230</v>
      </c>
      <c r="C153" t="s">
        <v>26</v>
      </c>
      <c r="E153">
        <v>50</v>
      </c>
      <c r="F153">
        <v>65</v>
      </c>
      <c r="G153">
        <v>90</v>
      </c>
      <c r="H153">
        <v>35</v>
      </c>
      <c r="I153">
        <v>35</v>
      </c>
      <c r="J153">
        <v>15</v>
      </c>
      <c r="K153" t="s">
        <v>628</v>
      </c>
    </row>
    <row r="154" spans="1:11" x14ac:dyDescent="0.25">
      <c r="A154">
        <v>205</v>
      </c>
      <c r="B154" t="s">
        <v>231</v>
      </c>
      <c r="C154" t="s">
        <v>26</v>
      </c>
      <c r="D154" t="s">
        <v>105</v>
      </c>
      <c r="E154">
        <v>75</v>
      </c>
      <c r="F154">
        <v>90</v>
      </c>
      <c r="G154">
        <v>140</v>
      </c>
      <c r="H154">
        <v>60</v>
      </c>
      <c r="I154">
        <v>60</v>
      </c>
      <c r="J154">
        <v>40</v>
      </c>
      <c r="K154" t="s">
        <v>628</v>
      </c>
    </row>
    <row r="155" spans="1:11" x14ac:dyDescent="0.25">
      <c r="A155">
        <v>206</v>
      </c>
      <c r="B155" t="s">
        <v>232</v>
      </c>
      <c r="C155" t="s">
        <v>33</v>
      </c>
      <c r="E155">
        <v>100</v>
      </c>
      <c r="F155">
        <v>70</v>
      </c>
      <c r="G155">
        <v>70</v>
      </c>
      <c r="H155">
        <v>65</v>
      </c>
      <c r="I155">
        <v>65</v>
      </c>
      <c r="J155">
        <v>45</v>
      </c>
      <c r="K155" t="s">
        <v>629</v>
      </c>
    </row>
    <row r="156" spans="1:11" x14ac:dyDescent="0.25">
      <c r="A156">
        <v>209</v>
      </c>
      <c r="B156" t="s">
        <v>235</v>
      </c>
      <c r="C156" t="s">
        <v>55</v>
      </c>
      <c r="E156">
        <v>60</v>
      </c>
      <c r="F156">
        <v>80</v>
      </c>
      <c r="G156">
        <v>50</v>
      </c>
      <c r="H156">
        <v>40</v>
      </c>
      <c r="I156">
        <v>40</v>
      </c>
      <c r="J156">
        <v>30</v>
      </c>
      <c r="K156" t="s">
        <v>533</v>
      </c>
    </row>
    <row r="157" spans="1:11" x14ac:dyDescent="0.25">
      <c r="A157">
        <v>210</v>
      </c>
      <c r="B157" t="s">
        <v>236</v>
      </c>
      <c r="C157" t="s">
        <v>55</v>
      </c>
      <c r="E157">
        <v>90</v>
      </c>
      <c r="F157">
        <v>120</v>
      </c>
      <c r="G157">
        <v>75</v>
      </c>
      <c r="H157">
        <v>60</v>
      </c>
      <c r="I157">
        <v>60</v>
      </c>
      <c r="J157">
        <v>45</v>
      </c>
      <c r="K157" t="s">
        <v>533</v>
      </c>
    </row>
    <row r="158" spans="1:11" x14ac:dyDescent="0.25">
      <c r="A158">
        <v>211</v>
      </c>
      <c r="B158" t="s">
        <v>237</v>
      </c>
      <c r="C158" t="s">
        <v>22</v>
      </c>
      <c r="D158" t="s">
        <v>13</v>
      </c>
      <c r="E158">
        <v>65</v>
      </c>
      <c r="F158">
        <v>95</v>
      </c>
      <c r="G158">
        <v>85</v>
      </c>
      <c r="H158">
        <v>55</v>
      </c>
      <c r="I158">
        <v>55</v>
      </c>
      <c r="J158">
        <v>85</v>
      </c>
      <c r="K158" t="s">
        <v>535</v>
      </c>
    </row>
    <row r="159" spans="1:11" x14ac:dyDescent="0.25">
      <c r="A159">
        <v>212</v>
      </c>
      <c r="B159" t="s">
        <v>238</v>
      </c>
      <c r="C159" t="s">
        <v>26</v>
      </c>
      <c r="D159" t="s">
        <v>105</v>
      </c>
      <c r="E159">
        <v>70</v>
      </c>
      <c r="F159">
        <v>150</v>
      </c>
      <c r="G159">
        <v>140</v>
      </c>
      <c r="H159">
        <v>65</v>
      </c>
      <c r="I159">
        <v>100</v>
      </c>
      <c r="J159">
        <v>75</v>
      </c>
      <c r="K159" t="s">
        <v>570</v>
      </c>
    </row>
    <row r="162" spans="1:11" x14ac:dyDescent="0.25">
      <c r="A162">
        <v>218</v>
      </c>
      <c r="B162" t="s">
        <v>243</v>
      </c>
      <c r="C162" t="s">
        <v>17</v>
      </c>
      <c r="E162">
        <v>40</v>
      </c>
      <c r="F162">
        <v>40</v>
      </c>
      <c r="G162">
        <v>40</v>
      </c>
      <c r="H162">
        <v>70</v>
      </c>
      <c r="I162">
        <v>40</v>
      </c>
      <c r="J162">
        <v>20</v>
      </c>
      <c r="K162" t="s">
        <v>634</v>
      </c>
    </row>
    <row r="163" spans="1:11" x14ac:dyDescent="0.25">
      <c r="A163">
        <v>219</v>
      </c>
      <c r="B163" t="s">
        <v>244</v>
      </c>
      <c r="C163" t="s">
        <v>17</v>
      </c>
      <c r="D163" t="s">
        <v>97</v>
      </c>
      <c r="E163">
        <v>60</v>
      </c>
      <c r="F163">
        <v>50</v>
      </c>
      <c r="G163">
        <v>120</v>
      </c>
      <c r="H163">
        <v>90</v>
      </c>
      <c r="I163">
        <v>80</v>
      </c>
      <c r="J163">
        <v>30</v>
      </c>
      <c r="K163" t="s">
        <v>634</v>
      </c>
    </row>
    <row r="167" spans="1:11" x14ac:dyDescent="0.25">
      <c r="A167">
        <v>225</v>
      </c>
      <c r="B167" t="s">
        <v>250</v>
      </c>
      <c r="C167" t="s">
        <v>48</v>
      </c>
      <c r="D167" t="s">
        <v>20</v>
      </c>
      <c r="E167">
        <v>45</v>
      </c>
      <c r="F167">
        <v>55</v>
      </c>
      <c r="G167">
        <v>45</v>
      </c>
      <c r="H167">
        <v>65</v>
      </c>
      <c r="I167">
        <v>45</v>
      </c>
      <c r="J167">
        <v>75</v>
      </c>
      <c r="K167" t="s">
        <v>637</v>
      </c>
    </row>
    <row r="168" spans="1:11" x14ac:dyDescent="0.25">
      <c r="A168">
        <v>227</v>
      </c>
      <c r="B168" t="s">
        <v>252</v>
      </c>
      <c r="C168" t="s">
        <v>105</v>
      </c>
      <c r="D168" t="s">
        <v>20</v>
      </c>
      <c r="E168">
        <v>65</v>
      </c>
      <c r="F168">
        <v>80</v>
      </c>
      <c r="G168">
        <v>140</v>
      </c>
      <c r="H168">
        <v>40</v>
      </c>
      <c r="I168">
        <v>70</v>
      </c>
      <c r="J168">
        <v>70</v>
      </c>
      <c r="K168" t="s">
        <v>638</v>
      </c>
    </row>
    <row r="169" spans="1:11" x14ac:dyDescent="0.25">
      <c r="A169">
        <v>230</v>
      </c>
      <c r="B169" t="s">
        <v>255</v>
      </c>
      <c r="C169" t="s">
        <v>22</v>
      </c>
      <c r="D169" t="s">
        <v>173</v>
      </c>
      <c r="E169">
        <v>75</v>
      </c>
      <c r="F169">
        <v>95</v>
      </c>
      <c r="G169">
        <v>95</v>
      </c>
      <c r="H169">
        <v>95</v>
      </c>
      <c r="I169">
        <v>95</v>
      </c>
      <c r="J169">
        <v>85</v>
      </c>
      <c r="K169" t="s">
        <v>580</v>
      </c>
    </row>
    <row r="170" spans="1:11" x14ac:dyDescent="0.25">
      <c r="A170">
        <v>231</v>
      </c>
      <c r="B170" t="s">
        <v>256</v>
      </c>
      <c r="C170" t="s">
        <v>47</v>
      </c>
      <c r="E170">
        <v>90</v>
      </c>
      <c r="F170">
        <v>60</v>
      </c>
      <c r="G170">
        <v>60</v>
      </c>
      <c r="H170">
        <v>40</v>
      </c>
      <c r="I170">
        <v>40</v>
      </c>
      <c r="J170">
        <v>40</v>
      </c>
      <c r="K170" t="s">
        <v>639</v>
      </c>
    </row>
    <row r="171" spans="1:11" x14ac:dyDescent="0.25">
      <c r="A171">
        <v>232</v>
      </c>
      <c r="B171" t="s">
        <v>257</v>
      </c>
      <c r="C171" t="s">
        <v>47</v>
      </c>
      <c r="E171">
        <v>90</v>
      </c>
      <c r="F171">
        <v>120</v>
      </c>
      <c r="G171">
        <v>120</v>
      </c>
      <c r="H171">
        <v>60</v>
      </c>
      <c r="I171">
        <v>60</v>
      </c>
      <c r="J171">
        <v>50</v>
      </c>
      <c r="K171" t="s">
        <v>640</v>
      </c>
    </row>
    <row r="172" spans="1:11" x14ac:dyDescent="0.25">
      <c r="A172">
        <v>233</v>
      </c>
      <c r="B172" t="s">
        <v>258</v>
      </c>
      <c r="C172" t="s">
        <v>33</v>
      </c>
      <c r="E172">
        <v>85</v>
      </c>
      <c r="F172">
        <v>80</v>
      </c>
      <c r="G172">
        <v>90</v>
      </c>
      <c r="H172">
        <v>105</v>
      </c>
      <c r="I172">
        <v>95</v>
      </c>
      <c r="J172">
        <v>60</v>
      </c>
      <c r="K172" t="s">
        <v>593</v>
      </c>
    </row>
    <row r="174" spans="1:11" x14ac:dyDescent="0.25">
      <c r="A174">
        <v>235</v>
      </c>
      <c r="B174" t="s">
        <v>260</v>
      </c>
      <c r="C174" t="s">
        <v>33</v>
      </c>
      <c r="E174">
        <v>55</v>
      </c>
      <c r="F174">
        <v>20</v>
      </c>
      <c r="G174">
        <v>35</v>
      </c>
      <c r="H174">
        <v>20</v>
      </c>
      <c r="I174">
        <v>45</v>
      </c>
      <c r="J174">
        <v>75</v>
      </c>
      <c r="K174" t="s">
        <v>642</v>
      </c>
    </row>
    <row r="177" spans="1:11" x14ac:dyDescent="0.25">
      <c r="A177">
        <v>238</v>
      </c>
      <c r="B177" t="s">
        <v>263</v>
      </c>
      <c r="C177" t="s">
        <v>48</v>
      </c>
      <c r="D177" t="s">
        <v>85</v>
      </c>
      <c r="E177">
        <v>45</v>
      </c>
      <c r="F177">
        <v>30</v>
      </c>
      <c r="G177">
        <v>15</v>
      </c>
      <c r="H177">
        <v>85</v>
      </c>
      <c r="I177">
        <v>65</v>
      </c>
      <c r="J177">
        <v>65</v>
      </c>
      <c r="K177" t="s">
        <v>645</v>
      </c>
    </row>
    <row r="178" spans="1:11" x14ac:dyDescent="0.25">
      <c r="A178">
        <v>241</v>
      </c>
      <c r="B178" t="s">
        <v>266</v>
      </c>
      <c r="C178" t="s">
        <v>33</v>
      </c>
      <c r="E178">
        <v>95</v>
      </c>
      <c r="F178">
        <v>80</v>
      </c>
      <c r="G178">
        <v>105</v>
      </c>
      <c r="H178">
        <v>40</v>
      </c>
      <c r="I178">
        <v>70</v>
      </c>
      <c r="J178">
        <v>100</v>
      </c>
      <c r="K178" t="s">
        <v>646</v>
      </c>
    </row>
    <row r="179" spans="1:11" x14ac:dyDescent="0.25">
      <c r="A179">
        <v>243</v>
      </c>
      <c r="B179" t="s">
        <v>268</v>
      </c>
      <c r="C179" t="s">
        <v>44</v>
      </c>
      <c r="E179">
        <v>90</v>
      </c>
      <c r="F179">
        <v>85</v>
      </c>
      <c r="G179">
        <v>75</v>
      </c>
      <c r="H179">
        <v>115</v>
      </c>
      <c r="I179">
        <v>100</v>
      </c>
      <c r="J179">
        <v>115</v>
      </c>
      <c r="K179" t="s">
        <v>647</v>
      </c>
    </row>
    <row r="180" spans="1:11" x14ac:dyDescent="0.25">
      <c r="A180">
        <v>244</v>
      </c>
      <c r="B180" t="s">
        <v>269</v>
      </c>
      <c r="C180" t="s">
        <v>17</v>
      </c>
      <c r="E180">
        <v>115</v>
      </c>
      <c r="F180">
        <v>115</v>
      </c>
      <c r="G180">
        <v>85</v>
      </c>
      <c r="H180">
        <v>90</v>
      </c>
      <c r="I180">
        <v>75</v>
      </c>
      <c r="J180">
        <v>100</v>
      </c>
      <c r="K180" t="s">
        <v>602</v>
      </c>
    </row>
    <row r="181" spans="1:11" x14ac:dyDescent="0.25">
      <c r="A181">
        <v>245</v>
      </c>
      <c r="B181" t="s">
        <v>270</v>
      </c>
      <c r="C181" t="s">
        <v>22</v>
      </c>
      <c r="E181">
        <v>100</v>
      </c>
      <c r="F181">
        <v>75</v>
      </c>
      <c r="G181">
        <v>115</v>
      </c>
      <c r="H181">
        <v>90</v>
      </c>
      <c r="I181">
        <v>115</v>
      </c>
      <c r="J181">
        <v>85</v>
      </c>
      <c r="K181" t="s">
        <v>648</v>
      </c>
    </row>
    <row r="182" spans="1:11" x14ac:dyDescent="0.25">
      <c r="A182">
        <v>249</v>
      </c>
      <c r="B182" t="s">
        <v>274</v>
      </c>
      <c r="C182" t="s">
        <v>85</v>
      </c>
      <c r="D182" t="s">
        <v>20</v>
      </c>
      <c r="E182">
        <v>106</v>
      </c>
      <c r="F182">
        <v>90</v>
      </c>
      <c r="G182">
        <v>130</v>
      </c>
      <c r="H182">
        <v>90</v>
      </c>
      <c r="I182">
        <v>154</v>
      </c>
      <c r="J182">
        <v>110</v>
      </c>
      <c r="K182" t="s">
        <v>651</v>
      </c>
    </row>
    <row r="183" spans="1:11" x14ac:dyDescent="0.25">
      <c r="A183">
        <v>250</v>
      </c>
      <c r="B183" t="s">
        <v>275</v>
      </c>
      <c r="C183" t="s">
        <v>17</v>
      </c>
      <c r="D183" t="s">
        <v>20</v>
      </c>
      <c r="E183">
        <v>106</v>
      </c>
      <c r="F183">
        <v>130</v>
      </c>
      <c r="G183">
        <v>90</v>
      </c>
      <c r="H183">
        <v>110</v>
      </c>
      <c r="I183">
        <v>154</v>
      </c>
      <c r="J183">
        <v>90</v>
      </c>
      <c r="K183" t="s">
        <v>652</v>
      </c>
    </row>
    <row r="185" spans="1:11" x14ac:dyDescent="0.25">
      <c r="A185">
        <v>252</v>
      </c>
      <c r="B185" t="s">
        <v>277</v>
      </c>
      <c r="C185" t="s">
        <v>12</v>
      </c>
      <c r="E185">
        <v>40</v>
      </c>
      <c r="F185">
        <v>45</v>
      </c>
      <c r="G185">
        <v>35</v>
      </c>
      <c r="H185">
        <v>65</v>
      </c>
      <c r="I185">
        <v>55</v>
      </c>
      <c r="J185">
        <v>70</v>
      </c>
      <c r="K185" t="s">
        <v>654</v>
      </c>
    </row>
    <row r="186" spans="1:11" x14ac:dyDescent="0.25">
      <c r="A186">
        <v>253</v>
      </c>
      <c r="B186" t="s">
        <v>278</v>
      </c>
      <c r="C186" t="s">
        <v>12</v>
      </c>
      <c r="E186">
        <v>50</v>
      </c>
      <c r="F186">
        <v>65</v>
      </c>
      <c r="G186">
        <v>45</v>
      </c>
      <c r="H186">
        <v>85</v>
      </c>
      <c r="I186">
        <v>65</v>
      </c>
      <c r="J186">
        <v>95</v>
      </c>
      <c r="K186" t="s">
        <v>654</v>
      </c>
    </row>
    <row r="187" spans="1:11" x14ac:dyDescent="0.25">
      <c r="A187">
        <v>254</v>
      </c>
      <c r="B187" t="s">
        <v>279</v>
      </c>
      <c r="C187" t="s">
        <v>12</v>
      </c>
      <c r="E187">
        <v>70</v>
      </c>
      <c r="F187">
        <v>110</v>
      </c>
      <c r="G187">
        <v>75</v>
      </c>
      <c r="H187">
        <v>145</v>
      </c>
      <c r="I187">
        <v>85</v>
      </c>
      <c r="J187">
        <v>145</v>
      </c>
      <c r="K187" t="s">
        <v>655</v>
      </c>
    </row>
    <row r="188" spans="1:11" x14ac:dyDescent="0.25">
      <c r="A188">
        <v>255</v>
      </c>
      <c r="B188" t="s">
        <v>280</v>
      </c>
      <c r="C188" t="s">
        <v>17</v>
      </c>
      <c r="E188">
        <v>45</v>
      </c>
      <c r="F188">
        <v>60</v>
      </c>
      <c r="G188">
        <v>40</v>
      </c>
      <c r="H188">
        <v>70</v>
      </c>
      <c r="I188">
        <v>50</v>
      </c>
      <c r="J188">
        <v>45</v>
      </c>
      <c r="K188" t="s">
        <v>656</v>
      </c>
    </row>
    <row r="189" spans="1:11" x14ac:dyDescent="0.25">
      <c r="A189">
        <v>256</v>
      </c>
      <c r="B189" t="s">
        <v>281</v>
      </c>
      <c r="C189" t="s">
        <v>17</v>
      </c>
      <c r="D189" t="s">
        <v>77</v>
      </c>
      <c r="E189">
        <v>60</v>
      </c>
      <c r="F189">
        <v>85</v>
      </c>
      <c r="G189">
        <v>60</v>
      </c>
      <c r="H189">
        <v>85</v>
      </c>
      <c r="I189">
        <v>60</v>
      </c>
      <c r="J189">
        <v>55</v>
      </c>
      <c r="K189" t="s">
        <v>657</v>
      </c>
    </row>
    <row r="190" spans="1:11" x14ac:dyDescent="0.25">
      <c r="A190">
        <v>257</v>
      </c>
      <c r="B190" t="s">
        <v>282</v>
      </c>
      <c r="C190" t="s">
        <v>17</v>
      </c>
      <c r="D190" t="s">
        <v>77</v>
      </c>
      <c r="E190">
        <v>80</v>
      </c>
      <c r="F190">
        <v>160</v>
      </c>
      <c r="G190">
        <v>80</v>
      </c>
      <c r="H190">
        <v>130</v>
      </c>
      <c r="I190">
        <v>80</v>
      </c>
      <c r="J190">
        <v>100</v>
      </c>
      <c r="K190" t="s">
        <v>658</v>
      </c>
    </row>
    <row r="191" spans="1:11" x14ac:dyDescent="0.25">
      <c r="A191">
        <v>258</v>
      </c>
      <c r="B191" t="s">
        <v>283</v>
      </c>
      <c r="C191" t="s">
        <v>22</v>
      </c>
      <c r="E191">
        <v>50</v>
      </c>
      <c r="F191">
        <v>70</v>
      </c>
      <c r="G191">
        <v>50</v>
      </c>
      <c r="H191">
        <v>50</v>
      </c>
      <c r="I191">
        <v>50</v>
      </c>
      <c r="J191">
        <v>40</v>
      </c>
      <c r="K191" t="s">
        <v>659</v>
      </c>
    </row>
    <row r="192" spans="1:11" x14ac:dyDescent="0.25">
      <c r="A192">
        <v>259</v>
      </c>
      <c r="B192" t="s">
        <v>284</v>
      </c>
      <c r="C192" t="s">
        <v>22</v>
      </c>
      <c r="D192" t="s">
        <v>47</v>
      </c>
      <c r="E192">
        <v>70</v>
      </c>
      <c r="F192">
        <v>85</v>
      </c>
      <c r="G192">
        <v>70</v>
      </c>
      <c r="H192">
        <v>60</v>
      </c>
      <c r="I192">
        <v>70</v>
      </c>
      <c r="J192">
        <v>50</v>
      </c>
      <c r="K192" t="s">
        <v>659</v>
      </c>
    </row>
    <row r="193" spans="1:11" x14ac:dyDescent="0.25">
      <c r="A193">
        <v>260</v>
      </c>
      <c r="B193" t="s">
        <v>285</v>
      </c>
      <c r="C193" t="s">
        <v>22</v>
      </c>
      <c r="D193" t="s">
        <v>47</v>
      </c>
      <c r="E193">
        <v>100</v>
      </c>
      <c r="F193">
        <v>150</v>
      </c>
      <c r="G193">
        <v>110</v>
      </c>
      <c r="H193">
        <v>95</v>
      </c>
      <c r="I193">
        <v>110</v>
      </c>
      <c r="J193">
        <v>70</v>
      </c>
      <c r="K193" t="s">
        <v>659</v>
      </c>
    </row>
    <row r="194" spans="1:11" x14ac:dyDescent="0.25">
      <c r="A194">
        <v>261</v>
      </c>
      <c r="B194" t="s">
        <v>286</v>
      </c>
      <c r="C194" t="s">
        <v>37</v>
      </c>
      <c r="E194">
        <v>35</v>
      </c>
      <c r="F194">
        <v>55</v>
      </c>
      <c r="G194">
        <v>35</v>
      </c>
      <c r="H194">
        <v>30</v>
      </c>
      <c r="I194">
        <v>30</v>
      </c>
      <c r="J194">
        <v>35</v>
      </c>
      <c r="K194" t="s">
        <v>660</v>
      </c>
    </row>
    <row r="195" spans="1:11" x14ac:dyDescent="0.25">
      <c r="A195">
        <v>262</v>
      </c>
      <c r="B195" t="s">
        <v>287</v>
      </c>
      <c r="C195" t="s">
        <v>37</v>
      </c>
      <c r="E195">
        <v>70</v>
      </c>
      <c r="F195">
        <v>90</v>
      </c>
      <c r="G195">
        <v>70</v>
      </c>
      <c r="H195">
        <v>60</v>
      </c>
      <c r="I195">
        <v>60</v>
      </c>
      <c r="J195">
        <v>70</v>
      </c>
      <c r="K195" t="s">
        <v>660</v>
      </c>
    </row>
    <row r="196" spans="1:11" x14ac:dyDescent="0.25">
      <c r="A196">
        <v>263</v>
      </c>
      <c r="B196" t="s">
        <v>288</v>
      </c>
      <c r="C196" t="s">
        <v>33</v>
      </c>
      <c r="E196">
        <v>38</v>
      </c>
      <c r="F196">
        <v>30</v>
      </c>
      <c r="G196">
        <v>41</v>
      </c>
      <c r="H196">
        <v>30</v>
      </c>
      <c r="I196">
        <v>41</v>
      </c>
      <c r="J196">
        <v>60</v>
      </c>
      <c r="K196" t="s">
        <v>661</v>
      </c>
    </row>
    <row r="197" spans="1:11" x14ac:dyDescent="0.25">
      <c r="A197">
        <v>264</v>
      </c>
      <c r="B197" t="s">
        <v>289</v>
      </c>
      <c r="C197" t="s">
        <v>33</v>
      </c>
      <c r="E197">
        <v>78</v>
      </c>
      <c r="F197">
        <v>70</v>
      </c>
      <c r="G197">
        <v>61</v>
      </c>
      <c r="H197">
        <v>50</v>
      </c>
      <c r="I197">
        <v>61</v>
      </c>
      <c r="J197">
        <v>100</v>
      </c>
      <c r="K197" t="s">
        <v>662</v>
      </c>
    </row>
    <row r="203" spans="1:11" x14ac:dyDescent="0.25">
      <c r="A203">
        <v>270</v>
      </c>
      <c r="B203" t="s">
        <v>295</v>
      </c>
      <c r="C203" t="s">
        <v>22</v>
      </c>
      <c r="D203" t="s">
        <v>12</v>
      </c>
      <c r="E203">
        <v>40</v>
      </c>
      <c r="F203">
        <v>30</v>
      </c>
      <c r="G203">
        <v>30</v>
      </c>
      <c r="H203">
        <v>40</v>
      </c>
      <c r="I203">
        <v>50</v>
      </c>
      <c r="J203">
        <v>30</v>
      </c>
      <c r="K203" t="s">
        <v>663</v>
      </c>
    </row>
    <row r="204" spans="1:11" x14ac:dyDescent="0.25">
      <c r="A204">
        <v>271</v>
      </c>
      <c r="B204" t="s">
        <v>296</v>
      </c>
      <c r="C204" t="s">
        <v>22</v>
      </c>
      <c r="D204" t="s">
        <v>12</v>
      </c>
      <c r="E204">
        <v>60</v>
      </c>
      <c r="F204">
        <v>50</v>
      </c>
      <c r="G204">
        <v>50</v>
      </c>
      <c r="H204">
        <v>60</v>
      </c>
      <c r="I204">
        <v>70</v>
      </c>
      <c r="J204">
        <v>50</v>
      </c>
      <c r="K204" t="s">
        <v>664</v>
      </c>
    </row>
    <row r="205" spans="1:11" x14ac:dyDescent="0.25">
      <c r="A205">
        <v>272</v>
      </c>
      <c r="B205" t="s">
        <v>297</v>
      </c>
      <c r="C205" t="s">
        <v>22</v>
      </c>
      <c r="D205" t="s">
        <v>12</v>
      </c>
      <c r="E205">
        <v>80</v>
      </c>
      <c r="F205">
        <v>70</v>
      </c>
      <c r="G205">
        <v>70</v>
      </c>
      <c r="H205">
        <v>90</v>
      </c>
      <c r="I205">
        <v>100</v>
      </c>
      <c r="J205">
        <v>70</v>
      </c>
      <c r="K205" t="s">
        <v>665</v>
      </c>
    </row>
    <row r="206" spans="1:11" x14ac:dyDescent="0.25">
      <c r="A206">
        <v>273</v>
      </c>
      <c r="B206" t="s">
        <v>298</v>
      </c>
      <c r="C206" t="s">
        <v>12</v>
      </c>
      <c r="E206">
        <v>40</v>
      </c>
      <c r="F206">
        <v>40</v>
      </c>
      <c r="G206">
        <v>50</v>
      </c>
      <c r="H206">
        <v>30</v>
      </c>
      <c r="I206">
        <v>30</v>
      </c>
      <c r="J206">
        <v>30</v>
      </c>
      <c r="K206" t="s">
        <v>666</v>
      </c>
    </row>
    <row r="207" spans="1:11" x14ac:dyDescent="0.25">
      <c r="A207">
        <v>274</v>
      </c>
      <c r="B207" t="s">
        <v>299</v>
      </c>
      <c r="C207" t="s">
        <v>12</v>
      </c>
      <c r="D207" t="s">
        <v>37</v>
      </c>
      <c r="E207">
        <v>70</v>
      </c>
      <c r="F207">
        <v>70</v>
      </c>
      <c r="G207">
        <v>40</v>
      </c>
      <c r="H207">
        <v>60</v>
      </c>
      <c r="I207">
        <v>40</v>
      </c>
      <c r="J207">
        <v>60</v>
      </c>
      <c r="K207" t="s">
        <v>667</v>
      </c>
    </row>
    <row r="208" spans="1:11" x14ac:dyDescent="0.25">
      <c r="A208">
        <v>275</v>
      </c>
      <c r="B208" t="s">
        <v>300</v>
      </c>
      <c r="C208" t="s">
        <v>12</v>
      </c>
      <c r="D208" t="s">
        <v>37</v>
      </c>
      <c r="E208">
        <v>90</v>
      </c>
      <c r="F208">
        <v>100</v>
      </c>
      <c r="G208">
        <v>60</v>
      </c>
      <c r="H208">
        <v>90</v>
      </c>
      <c r="I208">
        <v>60</v>
      </c>
      <c r="J208">
        <v>80</v>
      </c>
      <c r="K208" t="s">
        <v>668</v>
      </c>
    </row>
    <row r="209" spans="1:11" x14ac:dyDescent="0.25">
      <c r="A209">
        <v>276</v>
      </c>
      <c r="B209" t="s">
        <v>301</v>
      </c>
      <c r="C209" t="s">
        <v>33</v>
      </c>
      <c r="D209" t="s">
        <v>20</v>
      </c>
      <c r="E209">
        <v>40</v>
      </c>
      <c r="F209">
        <v>55</v>
      </c>
      <c r="G209">
        <v>30</v>
      </c>
      <c r="H209">
        <v>30</v>
      </c>
      <c r="I209">
        <v>30</v>
      </c>
      <c r="J209">
        <v>85</v>
      </c>
      <c r="K209" t="s">
        <v>669</v>
      </c>
    </row>
    <row r="210" spans="1:11" x14ac:dyDescent="0.25">
      <c r="A210">
        <v>277</v>
      </c>
      <c r="B210" t="s">
        <v>302</v>
      </c>
      <c r="C210" t="s">
        <v>33</v>
      </c>
      <c r="D210" t="s">
        <v>20</v>
      </c>
      <c r="E210">
        <v>60</v>
      </c>
      <c r="F210">
        <v>85</v>
      </c>
      <c r="G210">
        <v>60</v>
      </c>
      <c r="H210">
        <v>75</v>
      </c>
      <c r="I210">
        <v>50</v>
      </c>
      <c r="J210">
        <v>125</v>
      </c>
      <c r="K210" t="s">
        <v>670</v>
      </c>
    </row>
    <row r="211" spans="1:11" x14ac:dyDescent="0.25">
      <c r="A211">
        <v>283</v>
      </c>
      <c r="B211" t="s">
        <v>306</v>
      </c>
      <c r="C211" t="s">
        <v>26</v>
      </c>
      <c r="D211" t="s">
        <v>22</v>
      </c>
      <c r="E211">
        <v>40</v>
      </c>
      <c r="F211">
        <v>30</v>
      </c>
      <c r="G211">
        <v>32</v>
      </c>
      <c r="H211">
        <v>50</v>
      </c>
      <c r="I211">
        <v>52</v>
      </c>
      <c r="J211">
        <v>65</v>
      </c>
      <c r="K211" t="s">
        <v>671</v>
      </c>
    </row>
    <row r="212" spans="1:11" x14ac:dyDescent="0.25">
      <c r="A212">
        <v>284</v>
      </c>
      <c r="B212" t="s">
        <v>307</v>
      </c>
      <c r="C212" t="s">
        <v>26</v>
      </c>
      <c r="D212" t="s">
        <v>20</v>
      </c>
      <c r="E212">
        <v>70</v>
      </c>
      <c r="F212">
        <v>60</v>
      </c>
      <c r="G212">
        <v>62</v>
      </c>
      <c r="H212">
        <v>100</v>
      </c>
      <c r="I212">
        <v>82</v>
      </c>
      <c r="J212">
        <v>80</v>
      </c>
      <c r="K212" t="s">
        <v>672</v>
      </c>
    </row>
    <row r="213" spans="1:11" x14ac:dyDescent="0.25">
      <c r="A213">
        <v>285</v>
      </c>
      <c r="B213" t="s">
        <v>308</v>
      </c>
      <c r="C213" t="s">
        <v>12</v>
      </c>
      <c r="E213">
        <v>60</v>
      </c>
      <c r="F213">
        <v>40</v>
      </c>
      <c r="G213">
        <v>60</v>
      </c>
      <c r="H213">
        <v>40</v>
      </c>
      <c r="I213">
        <v>60</v>
      </c>
      <c r="J213">
        <v>35</v>
      </c>
      <c r="K213" t="s">
        <v>539</v>
      </c>
    </row>
    <row r="214" spans="1:11" x14ac:dyDescent="0.25">
      <c r="A214">
        <v>286</v>
      </c>
      <c r="B214" t="s">
        <v>309</v>
      </c>
      <c r="C214" t="s">
        <v>12</v>
      </c>
      <c r="D214" t="s">
        <v>77</v>
      </c>
      <c r="E214">
        <v>60</v>
      </c>
      <c r="F214">
        <v>130</v>
      </c>
      <c r="G214">
        <v>80</v>
      </c>
      <c r="H214">
        <v>60</v>
      </c>
      <c r="I214">
        <v>60</v>
      </c>
      <c r="J214">
        <v>70</v>
      </c>
      <c r="K214" t="s">
        <v>539</v>
      </c>
    </row>
    <row r="215" spans="1:11" x14ac:dyDescent="0.25">
      <c r="A215">
        <v>287</v>
      </c>
      <c r="B215" t="s">
        <v>310</v>
      </c>
      <c r="C215" t="s">
        <v>33</v>
      </c>
      <c r="E215">
        <v>60</v>
      </c>
      <c r="F215">
        <v>60</v>
      </c>
      <c r="G215">
        <v>60</v>
      </c>
      <c r="H215">
        <v>35</v>
      </c>
      <c r="I215">
        <v>35</v>
      </c>
      <c r="J215">
        <v>30</v>
      </c>
      <c r="K215" t="s">
        <v>673</v>
      </c>
    </row>
    <row r="216" spans="1:11" x14ac:dyDescent="0.25">
      <c r="A216">
        <v>288</v>
      </c>
      <c r="B216" t="s">
        <v>311</v>
      </c>
      <c r="C216" t="s">
        <v>33</v>
      </c>
      <c r="E216">
        <v>80</v>
      </c>
      <c r="F216">
        <v>80</v>
      </c>
      <c r="G216">
        <v>80</v>
      </c>
      <c r="H216">
        <v>55</v>
      </c>
      <c r="I216">
        <v>55</v>
      </c>
      <c r="J216">
        <v>90</v>
      </c>
      <c r="K216" t="s">
        <v>674</v>
      </c>
    </row>
    <row r="217" spans="1:11" x14ac:dyDescent="0.25">
      <c r="A217">
        <v>289</v>
      </c>
      <c r="B217" t="s">
        <v>312</v>
      </c>
      <c r="C217" t="s">
        <v>33</v>
      </c>
      <c r="E217">
        <v>150</v>
      </c>
      <c r="F217">
        <v>160</v>
      </c>
      <c r="G217">
        <v>100</v>
      </c>
      <c r="H217">
        <v>95</v>
      </c>
      <c r="I217">
        <v>65</v>
      </c>
      <c r="J217">
        <v>100</v>
      </c>
      <c r="K217" t="s">
        <v>675</v>
      </c>
    </row>
    <row r="218" spans="1:11" x14ac:dyDescent="0.25">
      <c r="A218">
        <v>290</v>
      </c>
      <c r="B218" t="s">
        <v>313</v>
      </c>
      <c r="C218" t="s">
        <v>26</v>
      </c>
      <c r="D218" t="s">
        <v>47</v>
      </c>
      <c r="E218">
        <v>31</v>
      </c>
      <c r="F218">
        <v>45</v>
      </c>
      <c r="G218">
        <v>90</v>
      </c>
      <c r="H218">
        <v>30</v>
      </c>
      <c r="I218">
        <v>30</v>
      </c>
      <c r="J218">
        <v>40</v>
      </c>
      <c r="K218" t="s">
        <v>676</v>
      </c>
    </row>
    <row r="219" spans="1:11" x14ac:dyDescent="0.25">
      <c r="A219">
        <v>291</v>
      </c>
      <c r="B219" t="s">
        <v>314</v>
      </c>
      <c r="C219" t="s">
        <v>26</v>
      </c>
      <c r="D219" t="s">
        <v>20</v>
      </c>
      <c r="E219">
        <v>61</v>
      </c>
      <c r="F219">
        <v>90</v>
      </c>
      <c r="G219">
        <v>45</v>
      </c>
      <c r="H219">
        <v>50</v>
      </c>
      <c r="I219">
        <v>50</v>
      </c>
      <c r="J219">
        <v>160</v>
      </c>
      <c r="K219" t="s">
        <v>677</v>
      </c>
    </row>
    <row r="220" spans="1:11" x14ac:dyDescent="0.25">
      <c r="A220">
        <v>292</v>
      </c>
      <c r="B220" t="s">
        <v>315</v>
      </c>
      <c r="C220" t="s">
        <v>26</v>
      </c>
      <c r="D220" t="s">
        <v>117</v>
      </c>
      <c r="E220">
        <v>1</v>
      </c>
      <c r="F220">
        <v>90</v>
      </c>
      <c r="G220">
        <v>45</v>
      </c>
      <c r="H220">
        <v>30</v>
      </c>
      <c r="I220">
        <v>30</v>
      </c>
      <c r="J220">
        <v>40</v>
      </c>
      <c r="K220" t="s">
        <v>678</v>
      </c>
    </row>
    <row r="221" spans="1:11" x14ac:dyDescent="0.25">
      <c r="A221">
        <v>293</v>
      </c>
      <c r="B221" t="s">
        <v>316</v>
      </c>
      <c r="C221" t="s">
        <v>33</v>
      </c>
      <c r="E221">
        <v>64</v>
      </c>
      <c r="F221">
        <v>51</v>
      </c>
      <c r="G221">
        <v>23</v>
      </c>
      <c r="H221">
        <v>51</v>
      </c>
      <c r="I221">
        <v>23</v>
      </c>
      <c r="J221">
        <v>28</v>
      </c>
      <c r="K221" t="s">
        <v>679</v>
      </c>
    </row>
    <row r="222" spans="1:11" x14ac:dyDescent="0.25">
      <c r="A222">
        <v>294</v>
      </c>
      <c r="B222" t="s">
        <v>317</v>
      </c>
      <c r="C222" t="s">
        <v>33</v>
      </c>
      <c r="E222">
        <v>84</v>
      </c>
      <c r="F222">
        <v>71</v>
      </c>
      <c r="G222">
        <v>43</v>
      </c>
      <c r="H222">
        <v>71</v>
      </c>
      <c r="I222">
        <v>43</v>
      </c>
      <c r="J222">
        <v>48</v>
      </c>
      <c r="K222" t="s">
        <v>680</v>
      </c>
    </row>
    <row r="223" spans="1:11" x14ac:dyDescent="0.25">
      <c r="A223">
        <v>295</v>
      </c>
      <c r="B223" t="s">
        <v>318</v>
      </c>
      <c r="C223" t="s">
        <v>33</v>
      </c>
      <c r="E223">
        <v>104</v>
      </c>
      <c r="F223">
        <v>91</v>
      </c>
      <c r="G223">
        <v>63</v>
      </c>
      <c r="H223">
        <v>91</v>
      </c>
      <c r="I223">
        <v>73</v>
      </c>
      <c r="J223">
        <v>68</v>
      </c>
      <c r="K223" t="s">
        <v>681</v>
      </c>
    </row>
    <row r="224" spans="1:11" x14ac:dyDescent="0.25">
      <c r="A224">
        <v>296</v>
      </c>
      <c r="B224" t="s">
        <v>319</v>
      </c>
      <c r="C224" t="s">
        <v>77</v>
      </c>
      <c r="E224">
        <v>72</v>
      </c>
      <c r="F224">
        <v>60</v>
      </c>
      <c r="G224">
        <v>30</v>
      </c>
      <c r="H224">
        <v>20</v>
      </c>
      <c r="I224">
        <v>30</v>
      </c>
      <c r="J224">
        <v>25</v>
      </c>
      <c r="K224" t="s">
        <v>682</v>
      </c>
    </row>
    <row r="225" spans="1:11" x14ac:dyDescent="0.25">
      <c r="A225">
        <v>297</v>
      </c>
      <c r="B225" t="s">
        <v>320</v>
      </c>
      <c r="C225" t="s">
        <v>77</v>
      </c>
      <c r="E225">
        <v>144</v>
      </c>
      <c r="F225">
        <v>120</v>
      </c>
      <c r="G225">
        <v>60</v>
      </c>
      <c r="H225">
        <v>40</v>
      </c>
      <c r="I225">
        <v>60</v>
      </c>
      <c r="J225">
        <v>50</v>
      </c>
      <c r="K225" t="s">
        <v>683</v>
      </c>
    </row>
    <row r="226" spans="1:11" x14ac:dyDescent="0.25">
      <c r="A226">
        <v>300</v>
      </c>
      <c r="B226" t="s">
        <v>323</v>
      </c>
      <c r="C226" t="s">
        <v>33</v>
      </c>
      <c r="E226">
        <v>50</v>
      </c>
      <c r="F226">
        <v>45</v>
      </c>
      <c r="G226">
        <v>45</v>
      </c>
      <c r="H226">
        <v>35</v>
      </c>
      <c r="I226">
        <v>35</v>
      </c>
      <c r="J226">
        <v>50</v>
      </c>
      <c r="K226" t="s">
        <v>685</v>
      </c>
    </row>
    <row r="227" spans="1:11" x14ac:dyDescent="0.25">
      <c r="A227">
        <v>301</v>
      </c>
      <c r="B227" t="s">
        <v>324</v>
      </c>
      <c r="C227" t="s">
        <v>33</v>
      </c>
      <c r="E227">
        <v>70</v>
      </c>
      <c r="F227">
        <v>65</v>
      </c>
      <c r="G227">
        <v>65</v>
      </c>
      <c r="H227">
        <v>55</v>
      </c>
      <c r="I227">
        <v>55</v>
      </c>
      <c r="J227">
        <v>90</v>
      </c>
      <c r="K227" t="s">
        <v>686</v>
      </c>
    </row>
    <row r="228" spans="1:11" x14ac:dyDescent="0.25">
      <c r="A228">
        <v>302</v>
      </c>
      <c r="B228" t="s">
        <v>325</v>
      </c>
      <c r="C228" t="s">
        <v>37</v>
      </c>
      <c r="D228" t="s">
        <v>117</v>
      </c>
      <c r="E228">
        <v>50</v>
      </c>
      <c r="F228">
        <v>85</v>
      </c>
      <c r="G228">
        <v>125</v>
      </c>
      <c r="H228">
        <v>85</v>
      </c>
      <c r="I228">
        <v>115</v>
      </c>
      <c r="J228">
        <v>20</v>
      </c>
      <c r="K228" t="s">
        <v>623</v>
      </c>
    </row>
    <row r="229" spans="1:11" x14ac:dyDescent="0.25">
      <c r="A229">
        <v>303</v>
      </c>
      <c r="B229" t="s">
        <v>326</v>
      </c>
      <c r="C229" t="s">
        <v>105</v>
      </c>
      <c r="D229" t="s">
        <v>55</v>
      </c>
      <c r="E229">
        <v>50</v>
      </c>
      <c r="F229">
        <v>105</v>
      </c>
      <c r="G229">
        <v>125</v>
      </c>
      <c r="H229">
        <v>55</v>
      </c>
      <c r="I229">
        <v>95</v>
      </c>
      <c r="J229">
        <v>50</v>
      </c>
      <c r="K229" t="s">
        <v>687</v>
      </c>
    </row>
    <row r="230" spans="1:11" x14ac:dyDescent="0.25">
      <c r="A230">
        <v>304</v>
      </c>
      <c r="B230" t="s">
        <v>327</v>
      </c>
      <c r="C230" t="s">
        <v>105</v>
      </c>
      <c r="D230" t="s">
        <v>97</v>
      </c>
      <c r="E230">
        <v>50</v>
      </c>
      <c r="F230">
        <v>70</v>
      </c>
      <c r="G230">
        <v>100</v>
      </c>
      <c r="H230">
        <v>40</v>
      </c>
      <c r="I230">
        <v>40</v>
      </c>
      <c r="J230">
        <v>30</v>
      </c>
      <c r="K230" t="s">
        <v>688</v>
      </c>
    </row>
    <row r="231" spans="1:11" x14ac:dyDescent="0.25">
      <c r="A231">
        <v>305</v>
      </c>
      <c r="B231" t="s">
        <v>328</v>
      </c>
      <c r="C231" t="s">
        <v>105</v>
      </c>
      <c r="D231" t="s">
        <v>97</v>
      </c>
      <c r="E231">
        <v>60</v>
      </c>
      <c r="F231">
        <v>90</v>
      </c>
      <c r="G231">
        <v>140</v>
      </c>
      <c r="H231">
        <v>50</v>
      </c>
      <c r="I231">
        <v>50</v>
      </c>
      <c r="J231">
        <v>40</v>
      </c>
      <c r="K231" t="s">
        <v>688</v>
      </c>
    </row>
    <row r="232" spans="1:11" x14ac:dyDescent="0.25">
      <c r="A232">
        <v>306</v>
      </c>
      <c r="B232" t="s">
        <v>329</v>
      </c>
      <c r="C232" t="s">
        <v>105</v>
      </c>
      <c r="D232" t="s">
        <v>97</v>
      </c>
      <c r="E232">
        <v>70</v>
      </c>
      <c r="F232">
        <v>140</v>
      </c>
      <c r="G232">
        <v>230</v>
      </c>
      <c r="H232">
        <v>60</v>
      </c>
      <c r="I232">
        <v>80</v>
      </c>
      <c r="J232">
        <v>50</v>
      </c>
      <c r="K232" t="s">
        <v>688</v>
      </c>
    </row>
    <row r="235" spans="1:11" x14ac:dyDescent="0.25">
      <c r="A235">
        <v>309</v>
      </c>
      <c r="B235" t="s">
        <v>332</v>
      </c>
      <c r="C235" t="s">
        <v>44</v>
      </c>
      <c r="E235">
        <v>40</v>
      </c>
      <c r="F235">
        <v>45</v>
      </c>
      <c r="G235">
        <v>40</v>
      </c>
      <c r="H235">
        <v>65</v>
      </c>
      <c r="I235">
        <v>40</v>
      </c>
      <c r="J235">
        <v>65</v>
      </c>
      <c r="K235" t="s">
        <v>592</v>
      </c>
    </row>
    <row r="236" spans="1:11" x14ac:dyDescent="0.25">
      <c r="A236">
        <v>310</v>
      </c>
      <c r="B236" t="s">
        <v>333</v>
      </c>
      <c r="C236" t="s">
        <v>44</v>
      </c>
      <c r="E236">
        <v>70</v>
      </c>
      <c r="F236">
        <v>75</v>
      </c>
      <c r="G236">
        <v>80</v>
      </c>
      <c r="H236">
        <v>135</v>
      </c>
      <c r="I236">
        <v>80</v>
      </c>
      <c r="J236">
        <v>135</v>
      </c>
      <c r="K236" t="s">
        <v>690</v>
      </c>
    </row>
    <row r="237" spans="1:11" x14ac:dyDescent="0.25">
      <c r="A237">
        <v>311</v>
      </c>
      <c r="B237" t="s">
        <v>334</v>
      </c>
      <c r="C237" t="s">
        <v>44</v>
      </c>
      <c r="E237">
        <v>60</v>
      </c>
      <c r="F237">
        <v>50</v>
      </c>
      <c r="G237">
        <v>40</v>
      </c>
      <c r="H237">
        <v>85</v>
      </c>
      <c r="I237">
        <v>75</v>
      </c>
      <c r="J237">
        <v>95</v>
      </c>
      <c r="K237" t="s">
        <v>691</v>
      </c>
    </row>
    <row r="238" spans="1:11" x14ac:dyDescent="0.25">
      <c r="A238">
        <v>312</v>
      </c>
      <c r="B238" t="s">
        <v>335</v>
      </c>
      <c r="C238" t="s">
        <v>44</v>
      </c>
      <c r="E238">
        <v>60</v>
      </c>
      <c r="F238">
        <v>40</v>
      </c>
      <c r="G238">
        <v>50</v>
      </c>
      <c r="H238">
        <v>75</v>
      </c>
      <c r="I238">
        <v>85</v>
      </c>
      <c r="J238">
        <v>95</v>
      </c>
      <c r="K238" t="s">
        <v>691</v>
      </c>
    </row>
    <row r="239" spans="1:11" x14ac:dyDescent="0.25">
      <c r="A239">
        <v>313</v>
      </c>
      <c r="B239" t="s">
        <v>336</v>
      </c>
      <c r="C239" t="s">
        <v>26</v>
      </c>
      <c r="E239">
        <v>65</v>
      </c>
      <c r="F239">
        <v>73</v>
      </c>
      <c r="G239">
        <v>75</v>
      </c>
      <c r="H239">
        <v>47</v>
      </c>
      <c r="I239">
        <v>85</v>
      </c>
      <c r="J239">
        <v>85</v>
      </c>
      <c r="K239" t="s">
        <v>692</v>
      </c>
    </row>
    <row r="240" spans="1:11" x14ac:dyDescent="0.25">
      <c r="A240">
        <v>314</v>
      </c>
      <c r="B240" t="s">
        <v>337</v>
      </c>
      <c r="C240" t="s">
        <v>26</v>
      </c>
      <c r="E240">
        <v>65</v>
      </c>
      <c r="F240">
        <v>47</v>
      </c>
      <c r="G240">
        <v>75</v>
      </c>
      <c r="H240">
        <v>73</v>
      </c>
      <c r="I240">
        <v>85</v>
      </c>
      <c r="J240">
        <v>85</v>
      </c>
      <c r="K240" t="s">
        <v>692</v>
      </c>
    </row>
    <row r="241" spans="1:11" x14ac:dyDescent="0.25">
      <c r="A241">
        <v>316</v>
      </c>
      <c r="B241" t="s">
        <v>339</v>
      </c>
      <c r="C241" t="s">
        <v>13</v>
      </c>
      <c r="E241">
        <v>70</v>
      </c>
      <c r="F241">
        <v>43</v>
      </c>
      <c r="G241">
        <v>53</v>
      </c>
      <c r="H241">
        <v>43</v>
      </c>
      <c r="I241">
        <v>53</v>
      </c>
      <c r="J241">
        <v>40</v>
      </c>
      <c r="K241" t="s">
        <v>693</v>
      </c>
    </row>
    <row r="242" spans="1:11" x14ac:dyDescent="0.25">
      <c r="A242">
        <v>317</v>
      </c>
      <c r="B242" t="s">
        <v>340</v>
      </c>
      <c r="C242" t="s">
        <v>13</v>
      </c>
      <c r="E242">
        <v>100</v>
      </c>
      <c r="F242">
        <v>73</v>
      </c>
      <c r="G242">
        <v>83</v>
      </c>
      <c r="H242">
        <v>73</v>
      </c>
      <c r="I242">
        <v>83</v>
      </c>
      <c r="J242">
        <v>55</v>
      </c>
      <c r="K242" t="s">
        <v>694</v>
      </c>
    </row>
    <row r="243" spans="1:11" x14ac:dyDescent="0.25">
      <c r="A243">
        <v>318</v>
      </c>
      <c r="B243" t="s">
        <v>341</v>
      </c>
      <c r="C243" t="s">
        <v>22</v>
      </c>
      <c r="D243" t="s">
        <v>37</v>
      </c>
      <c r="E243">
        <v>45</v>
      </c>
      <c r="F243">
        <v>90</v>
      </c>
      <c r="G243">
        <v>20</v>
      </c>
      <c r="H243">
        <v>65</v>
      </c>
      <c r="I243">
        <v>20</v>
      </c>
      <c r="J243">
        <v>65</v>
      </c>
      <c r="K243" t="s">
        <v>695</v>
      </c>
    </row>
    <row r="244" spans="1:11" x14ac:dyDescent="0.25">
      <c r="A244">
        <v>319</v>
      </c>
      <c r="B244" t="s">
        <v>342</v>
      </c>
      <c r="C244" t="s">
        <v>22</v>
      </c>
      <c r="D244" t="s">
        <v>37</v>
      </c>
      <c r="E244">
        <v>70</v>
      </c>
      <c r="F244">
        <v>140</v>
      </c>
      <c r="G244">
        <v>70</v>
      </c>
      <c r="H244">
        <v>110</v>
      </c>
      <c r="I244">
        <v>65</v>
      </c>
      <c r="J244">
        <v>105</v>
      </c>
      <c r="K244" t="s">
        <v>696</v>
      </c>
    </row>
    <row r="245" spans="1:11" x14ac:dyDescent="0.25">
      <c r="A245">
        <v>320</v>
      </c>
      <c r="B245" t="s">
        <v>343</v>
      </c>
      <c r="C245" t="s">
        <v>22</v>
      </c>
      <c r="E245">
        <v>130</v>
      </c>
      <c r="F245">
        <v>70</v>
      </c>
      <c r="G245">
        <v>35</v>
      </c>
      <c r="H245">
        <v>70</v>
      </c>
      <c r="I245">
        <v>35</v>
      </c>
      <c r="J245">
        <v>60</v>
      </c>
      <c r="K245" t="s">
        <v>697</v>
      </c>
    </row>
    <row r="246" spans="1:11" x14ac:dyDescent="0.25">
      <c r="A246">
        <v>321</v>
      </c>
      <c r="B246" t="s">
        <v>344</v>
      </c>
      <c r="C246" t="s">
        <v>22</v>
      </c>
      <c r="E246">
        <v>170</v>
      </c>
      <c r="F246">
        <v>90</v>
      </c>
      <c r="G246">
        <v>45</v>
      </c>
      <c r="H246">
        <v>90</v>
      </c>
      <c r="I246">
        <v>45</v>
      </c>
      <c r="J246">
        <v>60</v>
      </c>
      <c r="K246" t="s">
        <v>698</v>
      </c>
    </row>
    <row r="247" spans="1:11" x14ac:dyDescent="0.25">
      <c r="A247">
        <v>322</v>
      </c>
      <c r="B247" t="s">
        <v>345</v>
      </c>
      <c r="C247" t="s">
        <v>17</v>
      </c>
      <c r="D247" t="s">
        <v>47</v>
      </c>
      <c r="E247">
        <v>60</v>
      </c>
      <c r="F247">
        <v>60</v>
      </c>
      <c r="G247">
        <v>40</v>
      </c>
      <c r="H247">
        <v>65</v>
      </c>
      <c r="I247">
        <v>45</v>
      </c>
      <c r="J247">
        <v>35</v>
      </c>
      <c r="K247" t="s">
        <v>699</v>
      </c>
    </row>
    <row r="248" spans="1:11" x14ac:dyDescent="0.25">
      <c r="A248">
        <v>323</v>
      </c>
      <c r="B248" t="s">
        <v>346</v>
      </c>
      <c r="C248" t="s">
        <v>17</v>
      </c>
      <c r="D248" t="s">
        <v>47</v>
      </c>
      <c r="E248">
        <v>70</v>
      </c>
      <c r="F248">
        <v>120</v>
      </c>
      <c r="G248">
        <v>100</v>
      </c>
      <c r="H248">
        <v>145</v>
      </c>
      <c r="I248">
        <v>105</v>
      </c>
      <c r="J248">
        <v>20</v>
      </c>
      <c r="K248" t="s">
        <v>700</v>
      </c>
    </row>
    <row r="249" spans="1:11" x14ac:dyDescent="0.25">
      <c r="A249">
        <v>324</v>
      </c>
      <c r="B249" t="s">
        <v>347</v>
      </c>
      <c r="C249" t="s">
        <v>17</v>
      </c>
      <c r="E249">
        <v>70</v>
      </c>
      <c r="F249">
        <v>85</v>
      </c>
      <c r="G249">
        <v>140</v>
      </c>
      <c r="H249">
        <v>85</v>
      </c>
      <c r="I249">
        <v>70</v>
      </c>
      <c r="J249">
        <v>20</v>
      </c>
      <c r="K249" t="s">
        <v>701</v>
      </c>
    </row>
    <row r="250" spans="1:11" x14ac:dyDescent="0.25">
      <c r="A250">
        <v>325</v>
      </c>
      <c r="B250" t="s">
        <v>348</v>
      </c>
      <c r="C250" t="s">
        <v>85</v>
      </c>
      <c r="E250">
        <v>60</v>
      </c>
      <c r="F250">
        <v>25</v>
      </c>
      <c r="G250">
        <v>35</v>
      </c>
      <c r="H250">
        <v>70</v>
      </c>
      <c r="I250">
        <v>80</v>
      </c>
      <c r="J250">
        <v>60</v>
      </c>
      <c r="K250" t="s">
        <v>702</v>
      </c>
    </row>
    <row r="251" spans="1:11" x14ac:dyDescent="0.25">
      <c r="A251">
        <v>326</v>
      </c>
      <c r="B251" t="s">
        <v>349</v>
      </c>
      <c r="C251" t="s">
        <v>85</v>
      </c>
      <c r="E251">
        <v>80</v>
      </c>
      <c r="F251">
        <v>45</v>
      </c>
      <c r="G251">
        <v>65</v>
      </c>
      <c r="H251">
        <v>90</v>
      </c>
      <c r="I251">
        <v>110</v>
      </c>
      <c r="J251">
        <v>80</v>
      </c>
      <c r="K251" t="s">
        <v>703</v>
      </c>
    </row>
    <row r="252" spans="1:11" x14ac:dyDescent="0.25">
      <c r="A252">
        <v>327</v>
      </c>
      <c r="B252" t="s">
        <v>350</v>
      </c>
      <c r="C252" t="s">
        <v>33</v>
      </c>
      <c r="E252">
        <v>60</v>
      </c>
      <c r="F252">
        <v>60</v>
      </c>
      <c r="G252">
        <v>60</v>
      </c>
      <c r="H252">
        <v>60</v>
      </c>
      <c r="I252">
        <v>60</v>
      </c>
      <c r="J252">
        <v>60</v>
      </c>
      <c r="K252" t="s">
        <v>704</v>
      </c>
    </row>
    <row r="253" spans="1:11" x14ac:dyDescent="0.25">
      <c r="A253">
        <v>328</v>
      </c>
      <c r="B253" t="s">
        <v>351</v>
      </c>
      <c r="C253" t="s">
        <v>47</v>
      </c>
      <c r="E253">
        <v>45</v>
      </c>
      <c r="F253">
        <v>100</v>
      </c>
      <c r="G253">
        <v>45</v>
      </c>
      <c r="H253">
        <v>45</v>
      </c>
      <c r="I253">
        <v>45</v>
      </c>
      <c r="J253">
        <v>10</v>
      </c>
      <c r="K253" t="s">
        <v>705</v>
      </c>
    </row>
    <row r="254" spans="1:11" x14ac:dyDescent="0.25">
      <c r="A254">
        <v>329</v>
      </c>
      <c r="B254" t="s">
        <v>352</v>
      </c>
      <c r="C254" t="s">
        <v>47</v>
      </c>
      <c r="D254" t="s">
        <v>173</v>
      </c>
      <c r="E254">
        <v>50</v>
      </c>
      <c r="F254">
        <v>70</v>
      </c>
      <c r="G254">
        <v>50</v>
      </c>
      <c r="H254">
        <v>50</v>
      </c>
      <c r="I254">
        <v>50</v>
      </c>
      <c r="J254">
        <v>70</v>
      </c>
      <c r="K254" t="s">
        <v>706</v>
      </c>
    </row>
    <row r="255" spans="1:11" x14ac:dyDescent="0.25">
      <c r="A255">
        <v>330</v>
      </c>
      <c r="B255" t="s">
        <v>353</v>
      </c>
      <c r="C255" t="s">
        <v>47</v>
      </c>
      <c r="D255" t="s">
        <v>173</v>
      </c>
      <c r="E255">
        <v>80</v>
      </c>
      <c r="F255">
        <v>100</v>
      </c>
      <c r="G255">
        <v>80</v>
      </c>
      <c r="H255">
        <v>80</v>
      </c>
      <c r="I255">
        <v>80</v>
      </c>
      <c r="J255">
        <v>100</v>
      </c>
      <c r="K255" t="s">
        <v>615</v>
      </c>
    </row>
    <row r="256" spans="1:11" x14ac:dyDescent="0.25">
      <c r="A256">
        <v>331</v>
      </c>
      <c r="B256" t="s">
        <v>354</v>
      </c>
      <c r="C256" t="s">
        <v>12</v>
      </c>
      <c r="E256">
        <v>50</v>
      </c>
      <c r="F256">
        <v>85</v>
      </c>
      <c r="G256">
        <v>40</v>
      </c>
      <c r="H256">
        <v>85</v>
      </c>
      <c r="I256">
        <v>40</v>
      </c>
      <c r="J256">
        <v>35</v>
      </c>
      <c r="K256" t="s">
        <v>707</v>
      </c>
    </row>
    <row r="257" spans="1:11" x14ac:dyDescent="0.25">
      <c r="A257">
        <v>332</v>
      </c>
      <c r="B257" t="s">
        <v>355</v>
      </c>
      <c r="C257" t="s">
        <v>12</v>
      </c>
      <c r="D257" t="s">
        <v>37</v>
      </c>
      <c r="E257">
        <v>70</v>
      </c>
      <c r="F257">
        <v>115</v>
      </c>
      <c r="G257">
        <v>60</v>
      </c>
      <c r="H257">
        <v>115</v>
      </c>
      <c r="I257">
        <v>60</v>
      </c>
      <c r="J257">
        <v>55</v>
      </c>
      <c r="K257" t="s">
        <v>708</v>
      </c>
    </row>
    <row r="260" spans="1:11" x14ac:dyDescent="0.25">
      <c r="A260">
        <v>335</v>
      </c>
      <c r="B260" t="s">
        <v>358</v>
      </c>
      <c r="C260" t="s">
        <v>33</v>
      </c>
      <c r="E260">
        <v>73</v>
      </c>
      <c r="F260">
        <v>115</v>
      </c>
      <c r="G260">
        <v>60</v>
      </c>
      <c r="H260">
        <v>60</v>
      </c>
      <c r="I260">
        <v>60</v>
      </c>
      <c r="J260">
        <v>90</v>
      </c>
      <c r="K260" t="s">
        <v>711</v>
      </c>
    </row>
    <row r="261" spans="1:11" x14ac:dyDescent="0.25">
      <c r="A261">
        <v>336</v>
      </c>
      <c r="B261" t="s">
        <v>359</v>
      </c>
      <c r="C261" t="s">
        <v>13</v>
      </c>
      <c r="E261">
        <v>73</v>
      </c>
      <c r="F261">
        <v>100</v>
      </c>
      <c r="G261">
        <v>60</v>
      </c>
      <c r="H261">
        <v>100</v>
      </c>
      <c r="I261">
        <v>60</v>
      </c>
      <c r="J261">
        <v>65</v>
      </c>
      <c r="K261" t="s">
        <v>712</v>
      </c>
    </row>
    <row r="262" spans="1:11" x14ac:dyDescent="0.25">
      <c r="A262">
        <v>337</v>
      </c>
      <c r="B262" t="s">
        <v>360</v>
      </c>
      <c r="C262" t="s">
        <v>97</v>
      </c>
      <c r="D262" t="s">
        <v>85</v>
      </c>
      <c r="E262">
        <v>90</v>
      </c>
      <c r="F262">
        <v>55</v>
      </c>
      <c r="G262">
        <v>65</v>
      </c>
      <c r="H262">
        <v>95</v>
      </c>
      <c r="I262">
        <v>85</v>
      </c>
      <c r="J262">
        <v>70</v>
      </c>
      <c r="K262" t="s">
        <v>713</v>
      </c>
    </row>
    <row r="263" spans="1:11" x14ac:dyDescent="0.25">
      <c r="A263">
        <v>338</v>
      </c>
      <c r="B263" t="s">
        <v>361</v>
      </c>
      <c r="C263" t="s">
        <v>97</v>
      </c>
      <c r="D263" t="s">
        <v>85</v>
      </c>
      <c r="E263">
        <v>90</v>
      </c>
      <c r="F263">
        <v>95</v>
      </c>
      <c r="G263">
        <v>85</v>
      </c>
      <c r="H263">
        <v>55</v>
      </c>
      <c r="I263">
        <v>65</v>
      </c>
      <c r="J263">
        <v>70</v>
      </c>
      <c r="K263" t="s">
        <v>713</v>
      </c>
    </row>
    <row r="264" spans="1:11" x14ac:dyDescent="0.25">
      <c r="A264">
        <v>339</v>
      </c>
      <c r="B264" t="s">
        <v>362</v>
      </c>
      <c r="C264" t="s">
        <v>22</v>
      </c>
      <c r="D264" t="s">
        <v>47</v>
      </c>
      <c r="E264">
        <v>50</v>
      </c>
      <c r="F264">
        <v>48</v>
      </c>
      <c r="G264">
        <v>43</v>
      </c>
      <c r="H264">
        <v>46</v>
      </c>
      <c r="I264">
        <v>41</v>
      </c>
      <c r="J264">
        <v>60</v>
      </c>
      <c r="K264" t="s">
        <v>714</v>
      </c>
    </row>
    <row r="265" spans="1:11" x14ac:dyDescent="0.25">
      <c r="A265">
        <v>340</v>
      </c>
      <c r="B265" t="s">
        <v>363</v>
      </c>
      <c r="C265" t="s">
        <v>22</v>
      </c>
      <c r="D265" t="s">
        <v>47</v>
      </c>
      <c r="E265">
        <v>110</v>
      </c>
      <c r="F265">
        <v>78</v>
      </c>
      <c r="G265">
        <v>73</v>
      </c>
      <c r="H265">
        <v>76</v>
      </c>
      <c r="I265">
        <v>71</v>
      </c>
      <c r="J265">
        <v>60</v>
      </c>
      <c r="K265" t="s">
        <v>714</v>
      </c>
    </row>
    <row r="266" spans="1:11" x14ac:dyDescent="0.25">
      <c r="A266">
        <v>341</v>
      </c>
      <c r="B266" t="s">
        <v>364</v>
      </c>
      <c r="C266" t="s">
        <v>22</v>
      </c>
      <c r="E266">
        <v>43</v>
      </c>
      <c r="F266">
        <v>80</v>
      </c>
      <c r="G266">
        <v>65</v>
      </c>
      <c r="H266">
        <v>50</v>
      </c>
      <c r="I266">
        <v>35</v>
      </c>
      <c r="J266">
        <v>35</v>
      </c>
      <c r="K266" t="s">
        <v>715</v>
      </c>
    </row>
    <row r="267" spans="1:11" x14ac:dyDescent="0.25">
      <c r="A267">
        <v>342</v>
      </c>
      <c r="B267" t="s">
        <v>365</v>
      </c>
      <c r="C267" t="s">
        <v>22</v>
      </c>
      <c r="D267" t="s">
        <v>37</v>
      </c>
      <c r="E267">
        <v>63</v>
      </c>
      <c r="F267">
        <v>120</v>
      </c>
      <c r="G267">
        <v>85</v>
      </c>
      <c r="H267">
        <v>90</v>
      </c>
      <c r="I267">
        <v>55</v>
      </c>
      <c r="J267">
        <v>55</v>
      </c>
      <c r="K267" t="s">
        <v>716</v>
      </c>
    </row>
    <row r="268" spans="1:11" x14ac:dyDescent="0.25">
      <c r="A268">
        <v>343</v>
      </c>
      <c r="B268" t="s">
        <v>366</v>
      </c>
      <c r="C268" t="s">
        <v>47</v>
      </c>
      <c r="D268" t="s">
        <v>85</v>
      </c>
      <c r="E268">
        <v>40</v>
      </c>
      <c r="F268">
        <v>40</v>
      </c>
      <c r="G268">
        <v>55</v>
      </c>
      <c r="H268">
        <v>40</v>
      </c>
      <c r="I268">
        <v>70</v>
      </c>
      <c r="J268">
        <v>55</v>
      </c>
      <c r="K268" t="s">
        <v>717</v>
      </c>
    </row>
    <row r="269" spans="1:11" x14ac:dyDescent="0.25">
      <c r="A269">
        <v>344</v>
      </c>
      <c r="B269" t="s">
        <v>367</v>
      </c>
      <c r="C269" t="s">
        <v>47</v>
      </c>
      <c r="D269" t="s">
        <v>85</v>
      </c>
      <c r="E269">
        <v>60</v>
      </c>
      <c r="F269">
        <v>70</v>
      </c>
      <c r="G269">
        <v>105</v>
      </c>
      <c r="H269">
        <v>70</v>
      </c>
      <c r="I269">
        <v>120</v>
      </c>
      <c r="J269">
        <v>75</v>
      </c>
      <c r="K269" t="s">
        <v>717</v>
      </c>
    </row>
    <row r="270" spans="1:11" x14ac:dyDescent="0.25">
      <c r="A270">
        <v>345</v>
      </c>
      <c r="B270" t="s">
        <v>368</v>
      </c>
      <c r="C270" t="s">
        <v>97</v>
      </c>
      <c r="D270" t="s">
        <v>12</v>
      </c>
      <c r="E270">
        <v>66</v>
      </c>
      <c r="F270">
        <v>41</v>
      </c>
      <c r="G270">
        <v>77</v>
      </c>
      <c r="H270">
        <v>61</v>
      </c>
      <c r="I270">
        <v>87</v>
      </c>
      <c r="J270">
        <v>23</v>
      </c>
      <c r="K270" t="s">
        <v>718</v>
      </c>
    </row>
    <row r="271" spans="1:11" x14ac:dyDescent="0.25">
      <c r="A271">
        <v>346</v>
      </c>
      <c r="B271" t="s">
        <v>369</v>
      </c>
      <c r="C271" t="s">
        <v>97</v>
      </c>
      <c r="D271" t="s">
        <v>12</v>
      </c>
      <c r="E271">
        <v>86</v>
      </c>
      <c r="F271">
        <v>81</v>
      </c>
      <c r="G271">
        <v>97</v>
      </c>
      <c r="H271">
        <v>81</v>
      </c>
      <c r="I271">
        <v>107</v>
      </c>
      <c r="J271">
        <v>43</v>
      </c>
      <c r="K271" t="s">
        <v>719</v>
      </c>
    </row>
    <row r="272" spans="1:11" x14ac:dyDescent="0.25">
      <c r="A272">
        <v>347</v>
      </c>
      <c r="B272" t="s">
        <v>370</v>
      </c>
      <c r="C272" t="s">
        <v>97</v>
      </c>
      <c r="D272" t="s">
        <v>26</v>
      </c>
      <c r="E272">
        <v>45</v>
      </c>
      <c r="F272">
        <v>95</v>
      </c>
      <c r="G272">
        <v>50</v>
      </c>
      <c r="H272">
        <v>40</v>
      </c>
      <c r="I272">
        <v>50</v>
      </c>
      <c r="J272">
        <v>75</v>
      </c>
      <c r="K272" t="s">
        <v>720</v>
      </c>
    </row>
    <row r="273" spans="1:11" x14ac:dyDescent="0.25">
      <c r="A273">
        <v>348</v>
      </c>
      <c r="B273" t="s">
        <v>371</v>
      </c>
      <c r="C273" t="s">
        <v>97</v>
      </c>
      <c r="D273" t="s">
        <v>26</v>
      </c>
      <c r="E273">
        <v>75</v>
      </c>
      <c r="F273">
        <v>125</v>
      </c>
      <c r="G273">
        <v>100</v>
      </c>
      <c r="H273">
        <v>70</v>
      </c>
      <c r="I273">
        <v>80</v>
      </c>
      <c r="J273">
        <v>45</v>
      </c>
      <c r="K273" t="s">
        <v>721</v>
      </c>
    </row>
    <row r="276" spans="1:11" x14ac:dyDescent="0.25">
      <c r="A276">
        <v>351</v>
      </c>
      <c r="B276" t="s">
        <v>374</v>
      </c>
      <c r="C276" t="s">
        <v>33</v>
      </c>
      <c r="E276">
        <v>70</v>
      </c>
      <c r="F276">
        <v>70</v>
      </c>
      <c r="G276">
        <v>70</v>
      </c>
      <c r="H276">
        <v>70</v>
      </c>
      <c r="I276">
        <v>70</v>
      </c>
      <c r="J276">
        <v>70</v>
      </c>
      <c r="K276" t="s">
        <v>723</v>
      </c>
    </row>
    <row r="277" spans="1:11" x14ac:dyDescent="0.25">
      <c r="A277">
        <v>352</v>
      </c>
      <c r="B277" t="s">
        <v>375</v>
      </c>
      <c r="C277" t="s">
        <v>33</v>
      </c>
      <c r="E277">
        <v>60</v>
      </c>
      <c r="F277">
        <v>90</v>
      </c>
      <c r="G277">
        <v>70</v>
      </c>
      <c r="H277">
        <v>60</v>
      </c>
      <c r="I277">
        <v>120</v>
      </c>
      <c r="J277">
        <v>40</v>
      </c>
      <c r="K277" t="s">
        <v>724</v>
      </c>
    </row>
    <row r="278" spans="1:11" x14ac:dyDescent="0.25">
      <c r="A278">
        <v>353</v>
      </c>
      <c r="B278" t="s">
        <v>376</v>
      </c>
      <c r="C278" t="s">
        <v>117</v>
      </c>
      <c r="E278">
        <v>44</v>
      </c>
      <c r="F278">
        <v>75</v>
      </c>
      <c r="G278">
        <v>35</v>
      </c>
      <c r="H278">
        <v>63</v>
      </c>
      <c r="I278">
        <v>33</v>
      </c>
      <c r="J278">
        <v>45</v>
      </c>
      <c r="K278" t="s">
        <v>725</v>
      </c>
    </row>
    <row r="279" spans="1:11" x14ac:dyDescent="0.25">
      <c r="A279">
        <v>354</v>
      </c>
      <c r="B279" t="s">
        <v>377</v>
      </c>
      <c r="C279" t="s">
        <v>117</v>
      </c>
      <c r="E279">
        <v>64</v>
      </c>
      <c r="F279">
        <v>165</v>
      </c>
      <c r="G279">
        <v>75</v>
      </c>
      <c r="H279">
        <v>93</v>
      </c>
      <c r="I279">
        <v>83</v>
      </c>
      <c r="J279">
        <v>75</v>
      </c>
      <c r="K279" t="s">
        <v>726</v>
      </c>
    </row>
    <row r="280" spans="1:11" x14ac:dyDescent="0.25">
      <c r="A280">
        <v>357</v>
      </c>
      <c r="B280" t="s">
        <v>380</v>
      </c>
      <c r="C280" t="s">
        <v>12</v>
      </c>
      <c r="D280" t="s">
        <v>20</v>
      </c>
      <c r="E280">
        <v>99</v>
      </c>
      <c r="F280">
        <v>68</v>
      </c>
      <c r="G280">
        <v>83</v>
      </c>
      <c r="H280">
        <v>72</v>
      </c>
      <c r="I280">
        <v>87</v>
      </c>
      <c r="J280">
        <v>51</v>
      </c>
      <c r="K280" t="s">
        <v>727</v>
      </c>
    </row>
    <row r="281" spans="1:11" x14ac:dyDescent="0.25">
      <c r="A281">
        <v>360</v>
      </c>
      <c r="B281" t="s">
        <v>383</v>
      </c>
      <c r="C281" t="s">
        <v>85</v>
      </c>
      <c r="E281">
        <v>95</v>
      </c>
      <c r="F281">
        <v>23</v>
      </c>
      <c r="G281">
        <v>48</v>
      </c>
      <c r="H281">
        <v>23</v>
      </c>
      <c r="I281">
        <v>48</v>
      </c>
      <c r="J281">
        <v>23</v>
      </c>
      <c r="K281" t="s">
        <v>728</v>
      </c>
    </row>
    <row r="282" spans="1:11" x14ac:dyDescent="0.25">
      <c r="A282">
        <v>366</v>
      </c>
      <c r="B282" t="s">
        <v>389</v>
      </c>
      <c r="C282" t="s">
        <v>22</v>
      </c>
      <c r="E282">
        <v>35</v>
      </c>
      <c r="F282">
        <v>64</v>
      </c>
      <c r="G282">
        <v>85</v>
      </c>
      <c r="H282">
        <v>74</v>
      </c>
      <c r="I282">
        <v>55</v>
      </c>
      <c r="J282">
        <v>32</v>
      </c>
      <c r="K282" t="s">
        <v>564</v>
      </c>
    </row>
    <row r="283" spans="1:11" x14ac:dyDescent="0.25">
      <c r="A283">
        <v>367</v>
      </c>
      <c r="B283" t="s">
        <v>390</v>
      </c>
      <c r="C283" t="s">
        <v>22</v>
      </c>
      <c r="E283">
        <v>55</v>
      </c>
      <c r="F283">
        <v>104</v>
      </c>
      <c r="G283">
        <v>105</v>
      </c>
      <c r="H283">
        <v>94</v>
      </c>
      <c r="I283">
        <v>75</v>
      </c>
      <c r="J283">
        <v>52</v>
      </c>
      <c r="K283" t="s">
        <v>729</v>
      </c>
    </row>
    <row r="284" spans="1:11" x14ac:dyDescent="0.25">
      <c r="A284">
        <v>368</v>
      </c>
      <c r="B284" t="s">
        <v>391</v>
      </c>
      <c r="C284" t="s">
        <v>22</v>
      </c>
      <c r="E284">
        <v>55</v>
      </c>
      <c r="F284">
        <v>84</v>
      </c>
      <c r="G284">
        <v>105</v>
      </c>
      <c r="H284">
        <v>114</v>
      </c>
      <c r="I284">
        <v>75</v>
      </c>
      <c r="J284">
        <v>52</v>
      </c>
      <c r="K284" t="s">
        <v>730</v>
      </c>
    </row>
    <row r="285" spans="1:11" x14ac:dyDescent="0.25">
      <c r="A285">
        <v>369</v>
      </c>
      <c r="B285" t="s">
        <v>392</v>
      </c>
      <c r="C285" t="s">
        <v>22</v>
      </c>
      <c r="D285" t="s">
        <v>97</v>
      </c>
      <c r="E285">
        <v>100</v>
      </c>
      <c r="F285">
        <v>90</v>
      </c>
      <c r="G285">
        <v>130</v>
      </c>
      <c r="H285">
        <v>45</v>
      </c>
      <c r="I285">
        <v>65</v>
      </c>
      <c r="J285">
        <v>55</v>
      </c>
      <c r="K285" t="s">
        <v>731</v>
      </c>
    </row>
    <row r="286" spans="1:11" x14ac:dyDescent="0.25">
      <c r="A286">
        <v>370</v>
      </c>
      <c r="B286" t="s">
        <v>393</v>
      </c>
      <c r="C286" t="s">
        <v>22</v>
      </c>
      <c r="E286">
        <v>43</v>
      </c>
      <c r="F286">
        <v>30</v>
      </c>
      <c r="G286">
        <v>55</v>
      </c>
      <c r="H286">
        <v>40</v>
      </c>
      <c r="I286">
        <v>65</v>
      </c>
      <c r="J286">
        <v>97</v>
      </c>
      <c r="K286" t="s">
        <v>732</v>
      </c>
    </row>
    <row r="290" spans="1:11" x14ac:dyDescent="0.25">
      <c r="A290">
        <v>374</v>
      </c>
      <c r="B290" t="s">
        <v>397</v>
      </c>
      <c r="C290" t="s">
        <v>105</v>
      </c>
      <c r="D290" t="s">
        <v>85</v>
      </c>
      <c r="E290">
        <v>40</v>
      </c>
      <c r="F290">
        <v>55</v>
      </c>
      <c r="G290">
        <v>80</v>
      </c>
      <c r="H290">
        <v>35</v>
      </c>
      <c r="I290">
        <v>60</v>
      </c>
      <c r="J290">
        <v>30</v>
      </c>
      <c r="K290" t="s">
        <v>735</v>
      </c>
    </row>
    <row r="291" spans="1:11" x14ac:dyDescent="0.25">
      <c r="A291">
        <v>375</v>
      </c>
      <c r="B291" t="s">
        <v>398</v>
      </c>
      <c r="C291" t="s">
        <v>105</v>
      </c>
      <c r="D291" t="s">
        <v>85</v>
      </c>
      <c r="E291">
        <v>60</v>
      </c>
      <c r="F291">
        <v>75</v>
      </c>
      <c r="G291">
        <v>100</v>
      </c>
      <c r="H291">
        <v>55</v>
      </c>
      <c r="I291">
        <v>80</v>
      </c>
      <c r="J291">
        <v>50</v>
      </c>
      <c r="K291" t="s">
        <v>736</v>
      </c>
    </row>
    <row r="292" spans="1:11" x14ac:dyDescent="0.25">
      <c r="A292">
        <v>376</v>
      </c>
      <c r="B292" t="s">
        <v>399</v>
      </c>
      <c r="C292" t="s">
        <v>105</v>
      </c>
      <c r="D292" t="s">
        <v>85</v>
      </c>
      <c r="E292">
        <v>80</v>
      </c>
      <c r="F292">
        <v>135</v>
      </c>
      <c r="G292">
        <v>130</v>
      </c>
      <c r="H292">
        <v>95</v>
      </c>
      <c r="I292">
        <v>90</v>
      </c>
      <c r="J292">
        <v>70</v>
      </c>
      <c r="K292" t="s">
        <v>737</v>
      </c>
    </row>
    <row r="293" spans="1:11" x14ac:dyDescent="0.25">
      <c r="A293">
        <v>380</v>
      </c>
      <c r="B293" t="s">
        <v>403</v>
      </c>
      <c r="C293" t="s">
        <v>173</v>
      </c>
      <c r="D293" t="s">
        <v>85</v>
      </c>
      <c r="E293">
        <v>80</v>
      </c>
      <c r="F293">
        <v>100</v>
      </c>
      <c r="G293">
        <v>120</v>
      </c>
      <c r="H293">
        <v>140</v>
      </c>
      <c r="I293">
        <v>150</v>
      </c>
      <c r="J293">
        <v>110</v>
      </c>
      <c r="K293" t="s">
        <v>738</v>
      </c>
    </row>
    <row r="294" spans="1:11" x14ac:dyDescent="0.25">
      <c r="A294">
        <v>381</v>
      </c>
      <c r="B294" t="s">
        <v>404</v>
      </c>
      <c r="C294" t="s">
        <v>173</v>
      </c>
      <c r="D294" t="s">
        <v>85</v>
      </c>
      <c r="E294">
        <v>80</v>
      </c>
      <c r="F294">
        <v>130</v>
      </c>
      <c r="G294">
        <v>100</v>
      </c>
      <c r="H294">
        <v>160</v>
      </c>
      <c r="I294">
        <v>120</v>
      </c>
      <c r="J294">
        <v>110</v>
      </c>
      <c r="K294" t="s">
        <v>738</v>
      </c>
    </row>
    <row r="295" spans="1:11" x14ac:dyDescent="0.25">
      <c r="A295">
        <v>382</v>
      </c>
      <c r="B295" t="s">
        <v>405</v>
      </c>
      <c r="C295" t="s">
        <v>22</v>
      </c>
      <c r="E295">
        <v>100</v>
      </c>
      <c r="F295">
        <v>150</v>
      </c>
      <c r="G295">
        <v>90</v>
      </c>
      <c r="H295">
        <v>180</v>
      </c>
      <c r="I295">
        <v>160</v>
      </c>
      <c r="J295">
        <v>90</v>
      </c>
      <c r="K295" t="s">
        <v>739</v>
      </c>
    </row>
    <row r="296" spans="1:11" x14ac:dyDescent="0.25">
      <c r="A296">
        <v>383</v>
      </c>
      <c r="B296" t="s">
        <v>406</v>
      </c>
      <c r="C296" t="s">
        <v>47</v>
      </c>
      <c r="E296">
        <v>100</v>
      </c>
      <c r="F296">
        <v>180</v>
      </c>
      <c r="G296">
        <v>160</v>
      </c>
      <c r="H296">
        <v>150</v>
      </c>
      <c r="I296">
        <v>90</v>
      </c>
      <c r="J296">
        <v>90</v>
      </c>
      <c r="K296" t="s">
        <v>740</v>
      </c>
    </row>
    <row r="297" spans="1:11" x14ac:dyDescent="0.25">
      <c r="A297">
        <v>384</v>
      </c>
      <c r="B297" t="s">
        <v>407</v>
      </c>
      <c r="C297" t="s">
        <v>173</v>
      </c>
      <c r="D297" t="s">
        <v>20</v>
      </c>
      <c r="E297">
        <v>105</v>
      </c>
      <c r="F297">
        <v>180</v>
      </c>
      <c r="G297">
        <v>100</v>
      </c>
      <c r="H297">
        <v>180</v>
      </c>
      <c r="I297">
        <v>100</v>
      </c>
      <c r="J297">
        <v>115</v>
      </c>
      <c r="K297" t="s">
        <v>741</v>
      </c>
    </row>
    <row r="298" spans="1:11" x14ac:dyDescent="0.25">
      <c r="A298">
        <v>385</v>
      </c>
      <c r="B298" t="s">
        <v>408</v>
      </c>
      <c r="C298" t="s">
        <v>105</v>
      </c>
      <c r="D298" t="s">
        <v>85</v>
      </c>
      <c r="E298">
        <v>100</v>
      </c>
      <c r="F298">
        <v>100</v>
      </c>
      <c r="G298">
        <v>100</v>
      </c>
      <c r="H298">
        <v>100</v>
      </c>
      <c r="I298">
        <v>100</v>
      </c>
      <c r="J298">
        <v>100</v>
      </c>
      <c r="K298" t="s">
        <v>742</v>
      </c>
    </row>
    <row r="299" spans="1:11" x14ac:dyDescent="0.25">
      <c r="A299">
        <v>386</v>
      </c>
      <c r="B299" t="s">
        <v>409</v>
      </c>
      <c r="C299" t="s">
        <v>85</v>
      </c>
      <c r="E299">
        <v>50</v>
      </c>
      <c r="F299">
        <v>95</v>
      </c>
      <c r="G299">
        <v>90</v>
      </c>
      <c r="H299">
        <v>95</v>
      </c>
      <c r="I299">
        <v>90</v>
      </c>
      <c r="J299">
        <v>180</v>
      </c>
      <c r="K299" t="s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0746-C13D-4DE9-BA8F-31AB6461E97D}">
  <dimension ref="A1:C121"/>
  <sheetViews>
    <sheetView zoomScaleNormal="100" workbookViewId="0">
      <selection activeCell="B68" sqref="B68"/>
    </sheetView>
  </sheetViews>
  <sheetFormatPr defaultRowHeight="15" x14ac:dyDescent="0.25"/>
  <cols>
    <col min="1" max="1" width="17.7109375" customWidth="1"/>
    <col min="2" max="2" width="21.140625" bestFit="1" customWidth="1"/>
    <col min="3" max="3" width="105.140625" style="9" bestFit="1" customWidth="1"/>
  </cols>
  <sheetData>
    <row r="1" spans="1:3" x14ac:dyDescent="0.25">
      <c r="A1" t="s">
        <v>756</v>
      </c>
      <c r="B1" t="s">
        <v>954</v>
      </c>
      <c r="C1" s="9" t="s">
        <v>955</v>
      </c>
    </row>
    <row r="2" spans="1:3" x14ac:dyDescent="0.25">
      <c r="A2" t="s">
        <v>428</v>
      </c>
      <c r="B2" t="s">
        <v>1024</v>
      </c>
      <c r="C2" s="9" t="s">
        <v>1002</v>
      </c>
    </row>
    <row r="3" spans="1:3" x14ac:dyDescent="0.25">
      <c r="A3" t="s">
        <v>399</v>
      </c>
      <c r="B3" t="s">
        <v>969</v>
      </c>
      <c r="C3" s="9" t="s">
        <v>1002</v>
      </c>
    </row>
    <row r="4" spans="1:3" x14ac:dyDescent="0.25">
      <c r="A4" t="s">
        <v>418</v>
      </c>
      <c r="B4" t="s">
        <v>914</v>
      </c>
      <c r="C4" s="9" t="s">
        <v>1046</v>
      </c>
    </row>
    <row r="5" spans="1:3" x14ac:dyDescent="0.25">
      <c r="A5" s="4" t="s">
        <v>484</v>
      </c>
      <c r="B5" s="4" t="s">
        <v>1050</v>
      </c>
      <c r="C5" s="9" t="s">
        <v>1046</v>
      </c>
    </row>
    <row r="6" spans="1:3" x14ac:dyDescent="0.25">
      <c r="A6" t="s">
        <v>436</v>
      </c>
      <c r="B6" t="s">
        <v>919</v>
      </c>
      <c r="C6" s="9" t="s">
        <v>1017</v>
      </c>
    </row>
    <row r="7" spans="1:3" x14ac:dyDescent="0.25">
      <c r="A7" s="1" t="s">
        <v>512</v>
      </c>
      <c r="B7" s="5" t="s">
        <v>1097</v>
      </c>
      <c r="C7" s="9" t="s">
        <v>1017</v>
      </c>
    </row>
    <row r="8" spans="1:3" x14ac:dyDescent="0.25">
      <c r="A8" s="1" t="s">
        <v>382</v>
      </c>
      <c r="B8" t="s">
        <v>949</v>
      </c>
      <c r="C8" s="9" t="s">
        <v>1047</v>
      </c>
    </row>
    <row r="9" spans="1:3" x14ac:dyDescent="0.25">
      <c r="A9" s="2" t="s">
        <v>911</v>
      </c>
      <c r="B9" s="4" t="s">
        <v>966</v>
      </c>
      <c r="C9" s="9" t="s">
        <v>1004</v>
      </c>
    </row>
    <row r="10" spans="1:3" x14ac:dyDescent="0.25">
      <c r="A10" s="1"/>
    </row>
    <row r="11" spans="1:3" x14ac:dyDescent="0.25">
      <c r="A11" t="s">
        <v>456</v>
      </c>
      <c r="B11" t="s">
        <v>926</v>
      </c>
      <c r="C11" s="9" t="s">
        <v>1091</v>
      </c>
    </row>
    <row r="12" spans="1:3" x14ac:dyDescent="0.25">
      <c r="A12" s="2" t="s">
        <v>385</v>
      </c>
      <c r="B12" s="4" t="s">
        <v>944</v>
      </c>
      <c r="C12" s="9" t="s">
        <v>1091</v>
      </c>
    </row>
    <row r="13" spans="1:3" x14ac:dyDescent="0.25">
      <c r="A13" s="2"/>
      <c r="B13" s="4"/>
    </row>
    <row r="14" spans="1:3" x14ac:dyDescent="0.25">
      <c r="A14" s="4" t="s">
        <v>473</v>
      </c>
      <c r="B14" s="4" t="s">
        <v>945</v>
      </c>
      <c r="C14" s="9" t="s">
        <v>1092</v>
      </c>
    </row>
    <row r="15" spans="1:3" x14ac:dyDescent="0.25">
      <c r="A15" s="2" t="s">
        <v>497</v>
      </c>
      <c r="B15" s="4" t="s">
        <v>943</v>
      </c>
      <c r="C15" s="9" t="s">
        <v>1022</v>
      </c>
    </row>
    <row r="16" spans="1:3" x14ac:dyDescent="0.25">
      <c r="A16" s="2"/>
      <c r="B16" s="4"/>
    </row>
    <row r="17" spans="1:3" x14ac:dyDescent="0.25">
      <c r="A17" s="4" t="s">
        <v>471</v>
      </c>
      <c r="B17" t="s">
        <v>931</v>
      </c>
      <c r="C17" s="9" t="s">
        <v>1093</v>
      </c>
    </row>
    <row r="18" spans="1:3" x14ac:dyDescent="0.25">
      <c r="A18" t="s">
        <v>273</v>
      </c>
      <c r="B18" t="s">
        <v>931</v>
      </c>
      <c r="C18" s="9" t="s">
        <v>1093</v>
      </c>
    </row>
    <row r="19" spans="1:3" x14ac:dyDescent="0.25">
      <c r="A19" s="4" t="s">
        <v>481</v>
      </c>
      <c r="B19" s="4" t="s">
        <v>932</v>
      </c>
      <c r="C19" s="9" t="s">
        <v>1093</v>
      </c>
    </row>
    <row r="20" spans="1:3" x14ac:dyDescent="0.25">
      <c r="A20" t="s">
        <v>437</v>
      </c>
      <c r="B20" t="s">
        <v>920</v>
      </c>
      <c r="C20" s="9" t="s">
        <v>1094</v>
      </c>
    </row>
    <row r="21" spans="1:3" x14ac:dyDescent="0.25">
      <c r="A21" t="s">
        <v>155</v>
      </c>
      <c r="B21" t="s">
        <v>963</v>
      </c>
      <c r="C21" s="9" t="s">
        <v>1095</v>
      </c>
    </row>
    <row r="22" spans="1:3" x14ac:dyDescent="0.25">
      <c r="A22" t="s">
        <v>147</v>
      </c>
      <c r="B22" t="s">
        <v>965</v>
      </c>
      <c r="C22" s="9" t="s">
        <v>1019</v>
      </c>
    </row>
    <row r="23" spans="1:3" x14ac:dyDescent="0.25">
      <c r="A23" s="4" t="s">
        <v>482</v>
      </c>
      <c r="B23" s="4" t="s">
        <v>1018</v>
      </c>
      <c r="C23" s="9" t="s">
        <v>1019</v>
      </c>
    </row>
    <row r="24" spans="1:3" x14ac:dyDescent="0.25">
      <c r="A24" t="s">
        <v>434</v>
      </c>
      <c r="B24" t="s">
        <v>918</v>
      </c>
      <c r="C24" s="9" t="s">
        <v>1044</v>
      </c>
    </row>
    <row r="25" spans="1:3" x14ac:dyDescent="0.25">
      <c r="A25" s="4" t="s">
        <v>486</v>
      </c>
      <c r="B25" s="4" t="s">
        <v>935</v>
      </c>
      <c r="C25" s="9" t="s">
        <v>1021</v>
      </c>
    </row>
    <row r="26" spans="1:3" x14ac:dyDescent="0.25">
      <c r="A26" s="1" t="s">
        <v>507</v>
      </c>
      <c r="B26" t="s">
        <v>1043</v>
      </c>
      <c r="C26" s="9" t="s">
        <v>1088</v>
      </c>
    </row>
    <row r="27" spans="1:3" x14ac:dyDescent="0.25">
      <c r="A27" s="1"/>
      <c r="B27" s="4"/>
    </row>
    <row r="28" spans="1:3" x14ac:dyDescent="0.25">
      <c r="A28" s="4" t="s">
        <v>158</v>
      </c>
      <c r="B28" s="4" t="s">
        <v>961</v>
      </c>
      <c r="C28" s="9" t="s">
        <v>1065</v>
      </c>
    </row>
    <row r="29" spans="1:3" x14ac:dyDescent="0.25">
      <c r="A29" s="2" t="s">
        <v>159</v>
      </c>
      <c r="B29" s="4" t="s">
        <v>1015</v>
      </c>
      <c r="C29" s="9" t="s">
        <v>1016</v>
      </c>
    </row>
    <row r="30" spans="1:3" x14ac:dyDescent="0.25">
      <c r="A30" s="2" t="s">
        <v>160</v>
      </c>
      <c r="B30" s="4" t="s">
        <v>1015</v>
      </c>
      <c r="C30" s="9" t="s">
        <v>1016</v>
      </c>
    </row>
    <row r="31" spans="1:3" x14ac:dyDescent="0.25">
      <c r="A31" s="2" t="s">
        <v>161</v>
      </c>
      <c r="B31" s="4" t="s">
        <v>1015</v>
      </c>
      <c r="C31" s="9" t="s">
        <v>1016</v>
      </c>
    </row>
    <row r="32" spans="1:3" x14ac:dyDescent="0.25">
      <c r="A32" s="2" t="s">
        <v>222</v>
      </c>
      <c r="B32" s="4" t="s">
        <v>1015</v>
      </c>
      <c r="C32" s="9" t="s">
        <v>1016</v>
      </c>
    </row>
    <row r="33" spans="1:3" x14ac:dyDescent="0.25">
      <c r="A33" s="2" t="s">
        <v>223</v>
      </c>
      <c r="B33" s="4" t="s">
        <v>1015</v>
      </c>
      <c r="C33" s="9" t="s">
        <v>1016</v>
      </c>
    </row>
    <row r="34" spans="1:3" x14ac:dyDescent="0.25">
      <c r="A34" s="2" t="s">
        <v>491</v>
      </c>
      <c r="B34" s="4" t="s">
        <v>1015</v>
      </c>
      <c r="C34" s="9" t="s">
        <v>1016</v>
      </c>
    </row>
    <row r="35" spans="1:3" x14ac:dyDescent="0.25">
      <c r="A35" s="2" t="s">
        <v>492</v>
      </c>
      <c r="B35" s="4" t="s">
        <v>1015</v>
      </c>
      <c r="C35" s="9" t="s">
        <v>1016</v>
      </c>
    </row>
    <row r="36" spans="1:3" x14ac:dyDescent="0.25">
      <c r="A36" s="4" t="s">
        <v>251</v>
      </c>
      <c r="B36" s="4" t="s">
        <v>978</v>
      </c>
      <c r="C36" s="9" t="s">
        <v>1045</v>
      </c>
    </row>
    <row r="37" spans="1:3" x14ac:dyDescent="0.25">
      <c r="A37" t="s">
        <v>439</v>
      </c>
      <c r="B37" t="s">
        <v>921</v>
      </c>
      <c r="C37" s="9" t="s">
        <v>1084</v>
      </c>
    </row>
    <row r="38" spans="1:3" x14ac:dyDescent="0.25">
      <c r="A38" t="s">
        <v>451</v>
      </c>
      <c r="B38" t="s">
        <v>923</v>
      </c>
      <c r="C38" s="9" t="s">
        <v>1085</v>
      </c>
    </row>
    <row r="39" spans="1:3" x14ac:dyDescent="0.25">
      <c r="A39" s="2"/>
      <c r="B39" s="4"/>
    </row>
    <row r="40" spans="1:3" x14ac:dyDescent="0.25">
      <c r="A40" s="4" t="s">
        <v>487</v>
      </c>
      <c r="B40" s="4" t="s">
        <v>937</v>
      </c>
      <c r="C40" s="9" t="s">
        <v>1051</v>
      </c>
    </row>
    <row r="41" spans="1:3" x14ac:dyDescent="0.25">
      <c r="A41" s="4" t="s">
        <v>488</v>
      </c>
      <c r="B41" s="4" t="s">
        <v>936</v>
      </c>
      <c r="C41" s="9" t="s">
        <v>1052</v>
      </c>
    </row>
    <row r="42" spans="1:3" x14ac:dyDescent="0.25">
      <c r="A42" s="1" t="s">
        <v>503</v>
      </c>
      <c r="B42" t="s">
        <v>1000</v>
      </c>
      <c r="C42" s="9" t="s">
        <v>1053</v>
      </c>
    </row>
    <row r="43" spans="1:3" x14ac:dyDescent="0.25">
      <c r="A43" s="1" t="s">
        <v>510</v>
      </c>
      <c r="B43" t="s">
        <v>950</v>
      </c>
      <c r="C43" s="9" t="s">
        <v>1054</v>
      </c>
    </row>
    <row r="44" spans="1:3" x14ac:dyDescent="0.25">
      <c r="A44" s="2" t="s">
        <v>500</v>
      </c>
      <c r="B44" t="s">
        <v>986</v>
      </c>
      <c r="C44" s="9" t="s">
        <v>1055</v>
      </c>
    </row>
    <row r="45" spans="1:3" x14ac:dyDescent="0.25">
      <c r="A45" s="2" t="s">
        <v>501</v>
      </c>
      <c r="B45" t="s">
        <v>987</v>
      </c>
      <c r="C45" s="9" t="s">
        <v>1056</v>
      </c>
    </row>
    <row r="46" spans="1:3" x14ac:dyDescent="0.25">
      <c r="A46" s="2" t="s">
        <v>502</v>
      </c>
      <c r="B46" t="s">
        <v>988</v>
      </c>
      <c r="C46" s="9" t="s">
        <v>1057</v>
      </c>
    </row>
    <row r="47" spans="1:3" x14ac:dyDescent="0.25">
      <c r="A47" s="1" t="s">
        <v>513</v>
      </c>
      <c r="B47" t="s">
        <v>998</v>
      </c>
      <c r="C47" s="9" t="s">
        <v>1058</v>
      </c>
    </row>
    <row r="48" spans="1:3" x14ac:dyDescent="0.25">
      <c r="A48" s="4" t="s">
        <v>490</v>
      </c>
      <c r="B48" s="4" t="s">
        <v>946</v>
      </c>
      <c r="C48" s="9" t="s">
        <v>1059</v>
      </c>
    </row>
    <row r="49" spans="1:3" x14ac:dyDescent="0.25">
      <c r="A49" s="4" t="s">
        <v>478</v>
      </c>
      <c r="B49" s="4" t="s">
        <v>1049</v>
      </c>
      <c r="C49" s="9" t="s">
        <v>1060</v>
      </c>
    </row>
    <row r="50" spans="1:3" x14ac:dyDescent="0.25">
      <c r="A50" t="s">
        <v>239</v>
      </c>
      <c r="B50" t="s">
        <v>973</v>
      </c>
      <c r="C50" s="9" t="s">
        <v>1060</v>
      </c>
    </row>
    <row r="51" spans="1:3" x14ac:dyDescent="0.25">
      <c r="A51" t="s">
        <v>450</v>
      </c>
      <c r="B51" t="s">
        <v>933</v>
      </c>
      <c r="C51" s="9" t="s">
        <v>1061</v>
      </c>
    </row>
    <row r="52" spans="1:3" x14ac:dyDescent="0.25">
      <c r="A52" s="4" t="s">
        <v>485</v>
      </c>
      <c r="B52" s="4" t="s">
        <v>934</v>
      </c>
      <c r="C52" s="9" t="s">
        <v>1062</v>
      </c>
    </row>
    <row r="53" spans="1:3" x14ac:dyDescent="0.25">
      <c r="A53" s="4"/>
      <c r="B53" s="4"/>
    </row>
    <row r="54" spans="1:3" x14ac:dyDescent="0.25">
      <c r="A54" t="s">
        <v>765</v>
      </c>
      <c r="B54" t="s">
        <v>1039</v>
      </c>
      <c r="C54" s="9" t="s">
        <v>1040</v>
      </c>
    </row>
    <row r="55" spans="1:3" x14ac:dyDescent="0.25">
      <c r="A55" t="s">
        <v>444</v>
      </c>
      <c r="B55" t="s">
        <v>924</v>
      </c>
      <c r="C55" s="9" t="s">
        <v>1031</v>
      </c>
    </row>
    <row r="56" spans="1:3" x14ac:dyDescent="0.25">
      <c r="A56" t="s">
        <v>447</v>
      </c>
      <c r="B56" t="s">
        <v>1033</v>
      </c>
      <c r="C56" s="9" t="s">
        <v>1031</v>
      </c>
    </row>
    <row r="57" spans="1:3" x14ac:dyDescent="0.25">
      <c r="A57" s="1" t="s">
        <v>505</v>
      </c>
      <c r="B57" t="s">
        <v>948</v>
      </c>
      <c r="C57" s="9" t="s">
        <v>1032</v>
      </c>
    </row>
    <row r="58" spans="1:3" x14ac:dyDescent="0.25">
      <c r="A58" t="s">
        <v>211</v>
      </c>
      <c r="B58" t="s">
        <v>927</v>
      </c>
      <c r="C58" s="9" t="s">
        <v>1027</v>
      </c>
    </row>
    <row r="59" spans="1:3" x14ac:dyDescent="0.25">
      <c r="A59" s="4"/>
      <c r="B59" s="4"/>
    </row>
    <row r="60" spans="1:3" x14ac:dyDescent="0.25">
      <c r="A60" t="s">
        <v>425</v>
      </c>
      <c r="B60" t="s">
        <v>915</v>
      </c>
      <c r="C60" s="9" t="s">
        <v>1081</v>
      </c>
    </row>
    <row r="61" spans="1:3" x14ac:dyDescent="0.25">
      <c r="A61" s="4" t="s">
        <v>462</v>
      </c>
      <c r="B61" s="4" t="s">
        <v>977</v>
      </c>
      <c r="C61" s="9" t="s">
        <v>1082</v>
      </c>
    </row>
    <row r="62" spans="1:3" x14ac:dyDescent="0.25">
      <c r="A62" t="s">
        <v>221</v>
      </c>
      <c r="B62" t="s">
        <v>975</v>
      </c>
      <c r="C62" s="9" t="s">
        <v>1083</v>
      </c>
    </row>
    <row r="63" spans="1:3" x14ac:dyDescent="0.25">
      <c r="A63" s="1" t="s">
        <v>509</v>
      </c>
      <c r="B63" t="s">
        <v>971</v>
      </c>
      <c r="C63" s="9" t="s">
        <v>1030</v>
      </c>
    </row>
    <row r="64" spans="1:3" x14ac:dyDescent="0.25">
      <c r="A64" t="s">
        <v>421</v>
      </c>
      <c r="B64" t="s">
        <v>999</v>
      </c>
      <c r="C64" s="9" t="s">
        <v>1005</v>
      </c>
    </row>
    <row r="65" spans="1:3" x14ac:dyDescent="0.25">
      <c r="A65" t="s">
        <v>210</v>
      </c>
      <c r="B65" t="s">
        <v>970</v>
      </c>
      <c r="C65" s="9" t="s">
        <v>1006</v>
      </c>
    </row>
    <row r="66" spans="1:3" x14ac:dyDescent="0.25">
      <c r="A66" t="s">
        <v>101</v>
      </c>
      <c r="B66" t="s">
        <v>953</v>
      </c>
      <c r="C66" s="9" t="s">
        <v>1010</v>
      </c>
    </row>
    <row r="67" spans="1:3" x14ac:dyDescent="0.25">
      <c r="A67" s="2" t="s">
        <v>388</v>
      </c>
      <c r="B67" t="s">
        <v>976</v>
      </c>
      <c r="C67" s="9" t="s">
        <v>1010</v>
      </c>
    </row>
    <row r="68" spans="1:3" x14ac:dyDescent="0.25">
      <c r="A68" t="s">
        <v>453</v>
      </c>
      <c r="B68" t="s">
        <v>1023</v>
      </c>
      <c r="C68" s="9" t="s">
        <v>1069</v>
      </c>
    </row>
    <row r="69" spans="1:3" x14ac:dyDescent="0.25">
      <c r="A69" s="4" t="s">
        <v>249</v>
      </c>
      <c r="B69" s="4" t="s">
        <v>1098</v>
      </c>
      <c r="C69" s="9" t="s">
        <v>1089</v>
      </c>
    </row>
    <row r="71" spans="1:3" x14ac:dyDescent="0.25">
      <c r="A71" t="s">
        <v>430</v>
      </c>
      <c r="B71" t="s">
        <v>917</v>
      </c>
      <c r="C71" s="9" t="s">
        <v>1090</v>
      </c>
    </row>
    <row r="72" spans="1:3" x14ac:dyDescent="0.25">
      <c r="A72" t="s">
        <v>169</v>
      </c>
      <c r="B72" t="s">
        <v>1011</v>
      </c>
      <c r="C72" s="9" t="s">
        <v>1096</v>
      </c>
    </row>
    <row r="73" spans="1:3" x14ac:dyDescent="0.25">
      <c r="A73" t="s">
        <v>170</v>
      </c>
      <c r="B73" t="s">
        <v>1011</v>
      </c>
      <c r="C73" s="9" t="s">
        <v>1096</v>
      </c>
    </row>
    <row r="74" spans="1:3" x14ac:dyDescent="0.25">
      <c r="A74" t="s">
        <v>171</v>
      </c>
      <c r="B74" t="s">
        <v>1011</v>
      </c>
      <c r="C74" s="9" t="s">
        <v>1096</v>
      </c>
    </row>
    <row r="76" spans="1:3" x14ac:dyDescent="0.25">
      <c r="A76" s="1" t="s">
        <v>254</v>
      </c>
      <c r="B76" t="s">
        <v>951</v>
      </c>
      <c r="C76" s="9" t="s">
        <v>1070</v>
      </c>
    </row>
    <row r="77" spans="1:3" x14ac:dyDescent="0.25">
      <c r="A77" s="4" t="s">
        <v>475</v>
      </c>
      <c r="B77" s="4" t="s">
        <v>947</v>
      </c>
      <c r="C77" s="9" t="s">
        <v>1063</v>
      </c>
    </row>
    <row r="78" spans="1:3" x14ac:dyDescent="0.25">
      <c r="A78" s="2" t="s">
        <v>498</v>
      </c>
      <c r="B78" t="s">
        <v>1099</v>
      </c>
      <c r="C78" s="9" t="s">
        <v>1063</v>
      </c>
    </row>
    <row r="79" spans="1:3" x14ac:dyDescent="0.25">
      <c r="A79" t="s">
        <v>227</v>
      </c>
      <c r="B79" t="s">
        <v>993</v>
      </c>
      <c r="C79" s="9" t="s">
        <v>1064</v>
      </c>
    </row>
    <row r="81" spans="1:3" x14ac:dyDescent="0.25">
      <c r="A81" t="s">
        <v>267</v>
      </c>
      <c r="B81" t="s">
        <v>1072</v>
      </c>
      <c r="C81" s="5" t="s">
        <v>1012</v>
      </c>
    </row>
    <row r="82" spans="1:3" x14ac:dyDescent="0.25">
      <c r="A82" s="2" t="s">
        <v>400</v>
      </c>
      <c r="B82" t="s">
        <v>968</v>
      </c>
      <c r="C82" s="5" t="s">
        <v>1007</v>
      </c>
    </row>
    <row r="83" spans="1:3" x14ac:dyDescent="0.25">
      <c r="A83" s="2" t="s">
        <v>401</v>
      </c>
      <c r="B83" t="s">
        <v>968</v>
      </c>
      <c r="C83" s="5" t="s">
        <v>1007</v>
      </c>
    </row>
    <row r="84" spans="1:3" x14ac:dyDescent="0.25">
      <c r="A84" s="2" t="s">
        <v>402</v>
      </c>
      <c r="B84" t="s">
        <v>968</v>
      </c>
      <c r="C84" s="5" t="s">
        <v>1007</v>
      </c>
    </row>
    <row r="85" spans="1:3" x14ac:dyDescent="0.25">
      <c r="A85" s="4" t="s">
        <v>168</v>
      </c>
      <c r="B85" t="s">
        <v>929</v>
      </c>
      <c r="C85" s="9" t="s">
        <v>1073</v>
      </c>
    </row>
    <row r="86" spans="1:3" x14ac:dyDescent="0.25">
      <c r="A86" t="s">
        <v>440</v>
      </c>
      <c r="B86" t="s">
        <v>922</v>
      </c>
      <c r="C86" s="9" t="s">
        <v>1008</v>
      </c>
    </row>
    <row r="87" spans="1:3" x14ac:dyDescent="0.25">
      <c r="A87" t="s">
        <v>381</v>
      </c>
      <c r="B87" t="s">
        <v>925</v>
      </c>
      <c r="C87" s="9" t="s">
        <v>1067</v>
      </c>
    </row>
    <row r="88" spans="1:3" x14ac:dyDescent="0.25">
      <c r="A88" t="s">
        <v>423</v>
      </c>
      <c r="B88" t="s">
        <v>962</v>
      </c>
      <c r="C88" s="9" t="s">
        <v>1066</v>
      </c>
    </row>
    <row r="89" spans="1:3" x14ac:dyDescent="0.25">
      <c r="A89" t="s">
        <v>412</v>
      </c>
      <c r="B89" t="s">
        <v>912</v>
      </c>
      <c r="C89" s="9" t="s">
        <v>1034</v>
      </c>
    </row>
    <row r="90" spans="1:3" x14ac:dyDescent="0.25">
      <c r="A90" s="4" t="s">
        <v>469</v>
      </c>
      <c r="B90" t="s">
        <v>1020</v>
      </c>
      <c r="C90" s="9" t="s">
        <v>1068</v>
      </c>
    </row>
    <row r="91" spans="1:3" x14ac:dyDescent="0.25">
      <c r="A91" s="1" t="s">
        <v>508</v>
      </c>
      <c r="B91" s="4" t="s">
        <v>964</v>
      </c>
      <c r="C91" s="9" t="s">
        <v>1086</v>
      </c>
    </row>
    <row r="92" spans="1:3" x14ac:dyDescent="0.25">
      <c r="A92" s="1" t="s">
        <v>511</v>
      </c>
      <c r="B92" s="4" t="s">
        <v>1009</v>
      </c>
      <c r="C92" s="9" t="s">
        <v>1087</v>
      </c>
    </row>
    <row r="93" spans="1:3" x14ac:dyDescent="0.25">
      <c r="C93" s="5"/>
    </row>
    <row r="94" spans="1:3" x14ac:dyDescent="0.25">
      <c r="A94" t="s">
        <v>415</v>
      </c>
      <c r="B94" t="s">
        <v>913</v>
      </c>
      <c r="C94" s="9" t="s">
        <v>1076</v>
      </c>
    </row>
    <row r="95" spans="1:3" x14ac:dyDescent="0.25">
      <c r="A95" s="5" t="s">
        <v>489</v>
      </c>
      <c r="B95" s="4" t="s">
        <v>938</v>
      </c>
      <c r="C95" s="9" t="s">
        <v>1077</v>
      </c>
    </row>
    <row r="96" spans="1:3" x14ac:dyDescent="0.25">
      <c r="A96" t="s">
        <v>45</v>
      </c>
      <c r="B96" t="s">
        <v>989</v>
      </c>
      <c r="C96" s="9" t="s">
        <v>1078</v>
      </c>
    </row>
    <row r="97" spans="1:3" x14ac:dyDescent="0.25">
      <c r="A97" t="s">
        <v>195</v>
      </c>
      <c r="B97" t="s">
        <v>974</v>
      </c>
      <c r="C97" s="9" t="s">
        <v>1079</v>
      </c>
    </row>
    <row r="98" spans="1:3" x14ac:dyDescent="0.25">
      <c r="A98" s="1" t="s">
        <v>504</v>
      </c>
      <c r="B98" t="s">
        <v>1001</v>
      </c>
      <c r="C98" s="9" t="s">
        <v>1080</v>
      </c>
    </row>
    <row r="99" spans="1:3" x14ac:dyDescent="0.25">
      <c r="A99" s="1" t="s">
        <v>506</v>
      </c>
      <c r="B99" t="s">
        <v>1074</v>
      </c>
      <c r="C99" s="9" t="s">
        <v>1075</v>
      </c>
    </row>
    <row r="101" spans="1:3" x14ac:dyDescent="0.25">
      <c r="A101" s="2" t="s">
        <v>305</v>
      </c>
      <c r="B101" s="4" t="s">
        <v>940</v>
      </c>
      <c r="C101" s="9" t="s">
        <v>1013</v>
      </c>
    </row>
    <row r="102" spans="1:3" x14ac:dyDescent="0.25">
      <c r="A102" s="2" t="s">
        <v>495</v>
      </c>
      <c r="B102" s="4" t="s">
        <v>941</v>
      </c>
      <c r="C102" s="9" t="s">
        <v>1014</v>
      </c>
    </row>
    <row r="103" spans="1:3" x14ac:dyDescent="0.25">
      <c r="A103" s="2" t="s">
        <v>499</v>
      </c>
      <c r="B103" t="s">
        <v>1042</v>
      </c>
      <c r="C103" s="9" t="s">
        <v>1041</v>
      </c>
    </row>
    <row r="104" spans="1:3" x14ac:dyDescent="0.25">
      <c r="A104" s="2"/>
      <c r="B104" s="4"/>
    </row>
    <row r="105" spans="1:3" x14ac:dyDescent="0.25">
      <c r="A105" t="s">
        <v>458</v>
      </c>
      <c r="B105" t="s">
        <v>990</v>
      </c>
      <c r="C105" s="9" t="s">
        <v>1035</v>
      </c>
    </row>
    <row r="106" spans="1:3" x14ac:dyDescent="0.25">
      <c r="A106" s="4" t="s">
        <v>476</v>
      </c>
      <c r="B106" s="4" t="s">
        <v>930</v>
      </c>
      <c r="C106" s="9" t="s">
        <v>1036</v>
      </c>
    </row>
    <row r="107" spans="1:3" x14ac:dyDescent="0.25">
      <c r="A107" s="4" t="s">
        <v>463</v>
      </c>
      <c r="B107" t="s">
        <v>916</v>
      </c>
      <c r="C107" s="9" t="s">
        <v>1037</v>
      </c>
    </row>
    <row r="108" spans="1:3" x14ac:dyDescent="0.25">
      <c r="A108" t="s">
        <v>442</v>
      </c>
      <c r="B108" t="s">
        <v>1071</v>
      </c>
      <c r="C108" s="9" t="s">
        <v>1028</v>
      </c>
    </row>
    <row r="109" spans="1:3" x14ac:dyDescent="0.25">
      <c r="A109" s="4" t="s">
        <v>466</v>
      </c>
      <c r="B109" t="s">
        <v>928</v>
      </c>
      <c r="C109" s="9" t="s">
        <v>1028</v>
      </c>
    </row>
    <row r="110" spans="1:3" x14ac:dyDescent="0.25">
      <c r="A110" t="s">
        <v>119</v>
      </c>
      <c r="B110" t="s">
        <v>1100</v>
      </c>
      <c r="C110" s="9" t="s">
        <v>1029</v>
      </c>
    </row>
    <row r="111" spans="1:3" x14ac:dyDescent="0.25">
      <c r="A111" t="s">
        <v>234</v>
      </c>
      <c r="B111" t="s">
        <v>1025</v>
      </c>
      <c r="C111" s="9" t="s">
        <v>1029</v>
      </c>
    </row>
    <row r="112" spans="1:3" x14ac:dyDescent="0.25">
      <c r="A112" t="s">
        <v>432</v>
      </c>
      <c r="B112" t="s">
        <v>991</v>
      </c>
      <c r="C112" s="9" t="s">
        <v>1038</v>
      </c>
    </row>
    <row r="113" spans="1:3" x14ac:dyDescent="0.25">
      <c r="A113" s="2" t="s">
        <v>493</v>
      </c>
      <c r="B113" s="4" t="s">
        <v>939</v>
      </c>
      <c r="C113" s="9" t="s">
        <v>1026</v>
      </c>
    </row>
    <row r="114" spans="1:3" x14ac:dyDescent="0.25">
      <c r="A114" t="s">
        <v>56</v>
      </c>
      <c r="B114" t="s">
        <v>972</v>
      </c>
      <c r="C114" s="9" t="s">
        <v>1026</v>
      </c>
    </row>
    <row r="115" spans="1:3" x14ac:dyDescent="0.25">
      <c r="A115" s="4" t="s">
        <v>483</v>
      </c>
      <c r="B115" s="4" t="s">
        <v>1003</v>
      </c>
      <c r="C115" s="9" t="s">
        <v>1048</v>
      </c>
    </row>
    <row r="116" spans="1:3" x14ac:dyDescent="0.25">
      <c r="A116" s="1"/>
      <c r="B116" s="4"/>
    </row>
    <row r="117" spans="1:3" x14ac:dyDescent="0.25">
      <c r="A117" t="s">
        <v>445</v>
      </c>
      <c r="B117" t="s">
        <v>979</v>
      </c>
      <c r="C117" s="9" t="s">
        <v>1101</v>
      </c>
    </row>
    <row r="118" spans="1:3" x14ac:dyDescent="0.25">
      <c r="A118" s="2" t="s">
        <v>494</v>
      </c>
      <c r="B118" s="4" t="s">
        <v>967</v>
      </c>
      <c r="C118" s="9" t="s">
        <v>1101</v>
      </c>
    </row>
    <row r="119" spans="1:3" x14ac:dyDescent="0.25">
      <c r="A119" s="2" t="s">
        <v>496</v>
      </c>
      <c r="B119" s="4" t="s">
        <v>942</v>
      </c>
      <c r="C119" s="9" t="s">
        <v>1101</v>
      </c>
    </row>
    <row r="120" spans="1:3" x14ac:dyDescent="0.25">
      <c r="A120" t="s">
        <v>449</v>
      </c>
      <c r="B120" t="s">
        <v>992</v>
      </c>
      <c r="C120" s="5" t="s">
        <v>1102</v>
      </c>
    </row>
    <row r="121" spans="1:3" x14ac:dyDescent="0.25">
      <c r="A121" t="s">
        <v>90</v>
      </c>
      <c r="B121" t="s">
        <v>952</v>
      </c>
      <c r="C121" s="5" t="s">
        <v>1103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sinnoh</vt:lpstr>
      <vt:lpstr>moves</vt:lpstr>
      <vt:lpstr>overview</vt:lpstr>
      <vt:lpstr>others</vt:lpstr>
      <vt:lpstr>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Clarke</dc:creator>
  <cp:lastModifiedBy>Lloyd Clarke</cp:lastModifiedBy>
  <dcterms:created xsi:type="dcterms:W3CDTF">2021-03-17T17:30:22Z</dcterms:created>
  <dcterms:modified xsi:type="dcterms:W3CDTF">2021-11-03T15:43:49Z</dcterms:modified>
</cp:coreProperties>
</file>