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uvshinbayarY.CORP\"/>
    </mc:Choice>
  </mc:AlternateContent>
  <xr:revisionPtr revIDLastSave="0" documentId="13_ncr:1_{90A6CC02-3C87-401B-A839-B6A32C980A3A}" xr6:coauthVersionLast="47" xr6:coauthVersionMax="47" xr10:uidLastSave="{00000000-0000-0000-0000-000000000000}"/>
  <bookViews>
    <workbookView xWindow="28680" yWindow="-120" windowWidth="29040" windowHeight="15840" xr2:uid="{702D5E25-00AE-4B8A-811F-3CFC7AC369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8" i="2" l="1"/>
  <c r="AV12" i="2"/>
  <c r="AJ7" i="2"/>
  <c r="BU2" i="2"/>
  <c r="BS2" i="2"/>
  <c r="BT2" i="2"/>
  <c r="AU15" i="2"/>
  <c r="AV15" i="2"/>
  <c r="AJ12" i="2"/>
  <c r="AT39" i="2"/>
  <c r="AN39" i="2" s="1"/>
  <c r="AV39" i="2"/>
  <c r="AT40" i="2"/>
  <c r="AN40" i="2" s="1"/>
  <c r="AT42" i="2"/>
  <c r="AN42" i="2" s="1"/>
  <c r="AV42" i="2"/>
  <c r="AT43" i="2"/>
  <c r="AN43" i="2" s="1"/>
  <c r="AT45" i="2"/>
  <c r="AN45" i="2" s="1"/>
  <c r="AV45" i="2"/>
  <c r="AT46" i="2"/>
  <c r="AN46" i="2" s="1"/>
  <c r="AT48" i="2"/>
  <c r="AN48" i="2" s="1"/>
  <c r="AV48" i="2"/>
  <c r="AV18" i="2"/>
  <c r="AK45" i="2" a="1"/>
  <c r="AK45" i="2" s="1"/>
  <c r="AK48" i="2" a="1"/>
  <c r="AK48" i="2" s="1"/>
  <c r="AK30" i="2" a="1"/>
  <c r="AK30" i="2" s="1"/>
  <c r="AK33" i="2" a="1"/>
  <c r="AK33" i="2" s="1"/>
  <c r="AK36" i="2" a="1"/>
  <c r="AK36" i="2" s="1"/>
  <c r="AK39" i="2" a="1"/>
  <c r="AK39" i="2" s="1"/>
  <c r="AK42" i="2" a="1"/>
  <c r="AK42" i="2" s="1"/>
  <c r="AK27" i="2" a="1"/>
  <c r="AK27" i="2" s="1"/>
  <c r="AL27" i="2" a="1"/>
  <c r="AL27" i="2" s="1"/>
  <c r="AJ36" i="2"/>
  <c r="AL36" i="2" a="1"/>
  <c r="AL36" i="2" s="1"/>
  <c r="AJ37" i="2"/>
  <c r="AJ39" i="2"/>
  <c r="AL39" i="2" a="1"/>
  <c r="AL39" i="2" s="1"/>
  <c r="AJ40" i="2"/>
  <c r="AJ42" i="2"/>
  <c r="AL42" i="2" a="1"/>
  <c r="AL42" i="2" s="1"/>
  <c r="AJ43" i="2"/>
  <c r="AJ45" i="2"/>
  <c r="AL45" i="2" a="1"/>
  <c r="AL45" i="2" s="1"/>
  <c r="AJ46" i="2"/>
  <c r="AJ48" i="2"/>
  <c r="AL48" i="2" a="1"/>
  <c r="AL48" i="2" s="1"/>
  <c r="AT21" i="2"/>
  <c r="AN21" i="2" s="1"/>
  <c r="AT22" i="2"/>
  <c r="AN22" i="2" s="1"/>
  <c r="AT27" i="2"/>
  <c r="AN27" i="2" s="1"/>
  <c r="AV33" i="2"/>
  <c r="AT33" i="2"/>
  <c r="AN33" i="2" s="1"/>
  <c r="AV36" i="2"/>
  <c r="AT37" i="2"/>
  <c r="AN37" i="2" s="1"/>
  <c r="AT36" i="2"/>
  <c r="AN36" i="2" s="1"/>
  <c r="AT31" i="2"/>
  <c r="AN31" i="2" s="1"/>
  <c r="AT30" i="2"/>
  <c r="AN30" i="2" s="1"/>
  <c r="AT28" i="2"/>
  <c r="AN28" i="2" s="1"/>
  <c r="AT25" i="2"/>
  <c r="AN25" i="2" s="1"/>
  <c r="AT24" i="2"/>
  <c r="AN24" i="2" s="1"/>
  <c r="AT19" i="2"/>
  <c r="AN19" i="2" s="1"/>
  <c r="AV30" i="2"/>
  <c r="AV27" i="2"/>
  <c r="AV21" i="2"/>
  <c r="AK24" i="2" a="1"/>
  <c r="AK24" i="2" s="1"/>
  <c r="AL24" i="2" a="1"/>
  <c r="AL24" i="2" s="1"/>
  <c r="AL30" i="2" a="1"/>
  <c r="AL30" i="2" s="1"/>
  <c r="AL33" i="2" a="1"/>
  <c r="AL33" i="2" s="1"/>
  <c r="AK18" i="2" a="1"/>
  <c r="AK18" i="2" s="1"/>
  <c r="AL18" i="2" a="1"/>
  <c r="AL18" i="2" s="1"/>
  <c r="AK21" i="2" a="1"/>
  <c r="AK21" i="2" s="1"/>
  <c r="AL21" i="2" a="1"/>
  <c r="AL21" i="2" s="1"/>
  <c r="AK12" i="2" a="1"/>
  <c r="AK12" i="2" s="1"/>
  <c r="AL12" i="2" a="1"/>
  <c r="AL12" i="2" s="1"/>
  <c r="AK15" i="2" a="1"/>
  <c r="AK15" i="2" s="1"/>
  <c r="AL15" i="2" a="1"/>
  <c r="AL15" i="2" s="1"/>
  <c r="AL9" i="2" a="1"/>
  <c r="AL9" i="2" s="1"/>
  <c r="AK9" i="2" a="1"/>
  <c r="AK9" i="2" s="1"/>
  <c r="AJ9" i="2"/>
  <c r="AU12" i="2"/>
  <c r="AT15" i="2"/>
  <c r="AT16" i="2"/>
  <c r="AT13" i="2"/>
  <c r="AT10" i="2"/>
  <c r="AJ24" i="2"/>
  <c r="AS12" i="2"/>
  <c r="AR12" i="2"/>
  <c r="AQ12" i="2"/>
  <c r="AT9" i="2"/>
  <c r="AT7" i="2"/>
  <c r="AT6" i="2"/>
  <c r="AU48" i="2" l="1"/>
  <c r="AV24" i="2"/>
  <c r="AT34" i="2"/>
  <c r="AN34" i="2" s="1"/>
  <c r="AW15" i="2"/>
  <c r="AT12" i="2"/>
  <c r="AW48" i="2" l="1"/>
  <c r="AT4" i="2"/>
  <c r="AJ22" i="2"/>
  <c r="AJ34" i="2"/>
  <c r="AU45" i="2" s="1"/>
  <c r="AJ33" i="2"/>
  <c r="AJ31" i="2"/>
  <c r="AJ30" i="2"/>
  <c r="AJ28" i="2"/>
  <c r="AJ27" i="2"/>
  <c r="BH12" i="2"/>
  <c r="BJ11" i="2"/>
  <c r="AW45" i="2" l="1"/>
  <c r="BJ12" i="2"/>
  <c r="BJ15" i="2"/>
  <c r="AQ18" i="2" s="1"/>
  <c r="AT18" i="2" s="1"/>
  <c r="AN18" i="2" s="1"/>
  <c r="AU42" i="2"/>
  <c r="AU39" i="2"/>
  <c r="AJ25" i="2"/>
  <c r="AJ21" i="2"/>
  <c r="AJ19" i="2"/>
  <c r="AJ18" i="2"/>
  <c r="AJ16" i="2"/>
  <c r="AJ13" i="2"/>
  <c r="AJ10" i="2"/>
  <c r="AJ4" i="2"/>
  <c r="AJ15" i="2"/>
  <c r="AJ6" i="2"/>
  <c r="AX18" i="2" l="1"/>
  <c r="AX15" i="2"/>
  <c r="AY15" i="2" s="1"/>
  <c r="AZ15" i="2" s="1"/>
  <c r="AX48" i="2"/>
  <c r="AY48" i="2" s="1"/>
  <c r="AZ48" i="2" s="1"/>
  <c r="AU30" i="2"/>
  <c r="AX45" i="2"/>
  <c r="AY45" i="2" s="1"/>
  <c r="AZ45" i="2" s="1"/>
  <c r="AU24" i="2"/>
  <c r="AX24" i="2" s="1"/>
  <c r="AU27" i="2"/>
  <c r="AU21" i="2"/>
  <c r="AX21" i="2" s="1"/>
  <c r="AW39" i="2"/>
  <c r="AX39" i="2"/>
  <c r="AX42" i="2"/>
  <c r="AW42" i="2"/>
  <c r="AU36" i="2"/>
  <c r="AX36" i="2" s="1"/>
  <c r="AX30" i="2"/>
  <c r="AU33" i="2"/>
  <c r="AW33" i="2" s="1"/>
  <c r="AP9" i="2"/>
  <c r="AP6" i="2"/>
  <c r="AW27" i="2" l="1"/>
  <c r="AX27" i="2"/>
  <c r="AY42" i="2"/>
  <c r="AZ42" i="2" s="1"/>
  <c r="AY39" i="2"/>
  <c r="AZ39" i="2" s="1"/>
  <c r="AX33" i="2"/>
  <c r="AY33" i="2" s="1"/>
  <c r="AZ33" i="2" s="1"/>
  <c r="AW36" i="2"/>
  <c r="AY36" i="2" s="1"/>
  <c r="AZ36" i="2" s="1"/>
  <c r="AW24" i="2"/>
  <c r="AW21" i="2"/>
  <c r="AW18" i="2"/>
  <c r="AW30" i="2"/>
  <c r="AY30" i="2" s="1"/>
  <c r="AZ30" i="2" s="1"/>
  <c r="AY27" i="2"/>
  <c r="AZ27" i="2" s="1"/>
  <c r="AY21" i="2" l="1"/>
  <c r="AZ21" i="2" s="1"/>
  <c r="AY24" i="2"/>
  <c r="AZ24" i="2" s="1"/>
  <c r="AY18" i="2"/>
  <c r="AZ1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tc={C3BD5572-9F04-43B5-8EF7-2B954CEB51D5}</author>
    <author>tc={EED9BF14-01F9-4EAA-9C95-6E4227CCB457}</author>
    <author>tc={43876DB6-6DD1-4293-87BB-97B4C9980CB4}</author>
    <author>tc={0B2ABDD1-9336-4876-A8D1-DE21C69F4396}</author>
  </authors>
  <commentList>
    <comment ref="AQ2" authorId="0" shapeId="0" xr:uid="{C3BD5572-9F04-43B5-8EF7-2B954CEB51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Hagas sariin undsen tsalin
</t>
      </text>
    </comment>
    <comment ref="AR2" authorId="1" shapeId="0" xr:uid="{EED9BF14-01F9-4EAA-9C95-6E4227CCB457}">
      <text>
        <t>[Threaded comment]
Your version of Excel allows you to read this threaded comment; however, any edits to it will get removed if the file is opened in a newer version of Excel. Learn more: https://go.microsoft.com/fwlink/?linkid=870924
Comment:
    Urtiin eeljiin nemegdel</t>
      </text>
    </comment>
    <comment ref="AS2" authorId="2" shapeId="0" xr:uid="{43876DB6-6DD1-4293-87BB-97B4C9980C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Zasvar uilchilgeenii zogsoltgui uil ajillagaanii nemegdel
</t>
      </text>
    </comment>
    <comment ref="H3" authorId="3" shapeId="0" xr:uid="{0B2ABDD1-9336-4876-A8D1-DE21C69F4396}">
      <text>
        <t>[Threaded comment]
Your version of Excel allows you to read this threaded comment; however, any edits to it will get removed if the file is opened in a newer version of Excel. Learn more: https://go.microsoft.com/fwlink/?linkid=870924
Comment:
    126-aas 123 honog avsan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tc={94035EC5-6488-4C8A-99BE-884DB39703C9}</author>
  </authors>
  <commentList>
    <comment ref="H2" authorId="0" shapeId="0" xr:uid="{94035EC5-6488-4C8A-99BE-884DB39703C9}">
      <text>
        <t>[Threaded comment]
Your version of Excel allows you to read this threaded comment; however, any edits to it will get removed if the file is opened in a newer version of Excel. Learn more: https://go.microsoft.com/fwlink/?linkid=870924
Comment:
    126-aas 123 honog avsan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<sst xmlns="http://schemas.openxmlformats.org/spreadsheetml/2006/main" count="570" uniqueCount="64">
  <si>
    <t>OFF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</si>
  <si>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</si>
  <si>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</si>
  <si>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</si>
  <si>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</si>
  <si>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</si>
  <si>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</si>
  <si>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</si>
  <si>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</si>
  <si>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</si>
  <si>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</si>
  <si>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</si>
  <si>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</si>
  <si>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OT </t>
  </si>
  <si>
    <t>Night Sh</t>
  </si>
  <si>
    <t>(ave*1.6)*hrs</t>
  </si>
  <si>
    <t>factors to aver</t>
  </si>
  <si>
    <t xml:space="preserve">base </t>
  </si>
  <si>
    <t>long roster</t>
  </si>
  <si>
    <t>heviin bus</t>
  </si>
  <si>
    <t>annuall leave</t>
  </si>
  <si>
    <t>zogsoltgui uil ajillagaa</t>
  </si>
  <si>
    <t>zasvar uilchelgeenii zogsoltgui uil ajillgaaanii</t>
  </si>
  <si>
    <t>Formula</t>
  </si>
  <si>
    <t>MZDA</t>
  </si>
  <si>
    <t>per hr</t>
  </si>
  <si>
    <t>email</t>
  </si>
  <si>
    <t>Email</t>
  </si>
  <si>
    <t>calculated</t>
  </si>
  <si>
    <t>from</t>
  </si>
  <si>
    <t>Dostal</t>
  </si>
  <si>
    <t>v  prumeru</t>
  </si>
  <si>
    <t>Base</t>
  </si>
  <si>
    <t xml:space="preserve"> Long Roster</t>
  </si>
  <si>
    <t>nonstop</t>
  </si>
  <si>
    <t>bodoh ave</t>
  </si>
  <si>
    <t>Pre</t>
  </si>
  <si>
    <t>AVE</t>
  </si>
  <si>
    <t>(ave*1.3-BASE)*hrs</t>
  </si>
  <si>
    <r>
      <rPr>
        <sz val="9"/>
        <color theme="1"/>
        <rFont val="Aptos Narrow"/>
        <family val="2"/>
      </rPr>
      <t>≈</t>
    </r>
    <r>
      <rPr>
        <sz val="9"/>
        <color theme="1"/>
        <rFont val="Aptos Narrow"/>
        <family val="2"/>
        <scheme val="minor"/>
      </rPr>
      <t>BaseExp</t>
    </r>
  </si>
  <si>
    <t>≈Premium OT</t>
  </si>
  <si>
    <t>≈Premium NS</t>
  </si>
  <si>
    <t>hours wrkd</t>
  </si>
  <si>
    <t>OT hours</t>
  </si>
  <si>
    <t>NS hours</t>
  </si>
  <si>
    <t>≈before tax</t>
  </si>
  <si>
    <t xml:space="preserve">≈total </t>
  </si>
  <si>
    <t>Annual Leave</t>
  </si>
  <si>
    <t xml:space="preserve"> August</t>
  </si>
  <si>
    <t xml:space="preserve"> September</t>
  </si>
  <si>
    <t xml:space="preserve"> October</t>
  </si>
  <si>
    <t xml:space="preserve"> November</t>
  </si>
  <si>
    <t xml:space="preserve"> December</t>
  </si>
  <si>
    <t xml:space="preserve"> January</t>
  </si>
  <si>
    <t xml:space="preserve"> February</t>
  </si>
  <si>
    <t xml:space="preserve"> March</t>
  </si>
  <si>
    <t xml:space="preserve"> April</t>
  </si>
  <si>
    <t xml:space="preserve"> May</t>
  </si>
  <si>
    <t xml:space="preserve"> June</t>
  </si>
  <si>
    <t xml:space="preserve"> July</t>
  </si>
  <si>
    <t>hours</t>
  </si>
  <si>
    <t>total hours</t>
  </si>
  <si>
    <t>total$</t>
  </si>
  <si>
    <t>AL oer g=hour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</si>
</sst>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;@"/>
    <numFmt numFmtId="165" formatCode="[$-409]d\-mmm;@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9"/>
      <color theme="0" tint="-0.249977111117893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ptos Narrow"/>
      <family val="2"/>
    </font>
    <font>
      <b/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89">
    <xf numFmtId="0" fontId="0" fillId="0" borderId="0" xfId="0"/>
    <xf numFmtId="0" fontId="3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65" fontId="4" fillId="0" borderId="4" xfId="1" applyNumberFormat="1" applyFont="1" applyBorder="1" applyAlignment="1">
      <alignment horizontal="left" vertical="center" textRotation="90"/>
    </xf>
    <xf numFmtId="0" fontId="0" fillId="0" borderId="5" xfId="0" applyBorder="1"/>
    <xf numFmtId="0" fontId="6" fillId="0" borderId="0" xfId="0" applyFont="1"/>
    <xf numFmtId="0" fontId="2" fillId="0" borderId="0" xfId="0" applyFont="1"/>
    <xf numFmtId="1" fontId="4" fillId="0" borderId="4" xfId="1" applyNumberFormat="1" applyFont="1" applyBorder="1" applyAlignment="1">
      <alignment horizontal="left" vertical="center"/>
    </xf>
    <xf numFmtId="1" fontId="3" fillId="5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6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7" fillId="0" borderId="4" xfId="1" applyNumberFormat="1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7" fillId="0" borderId="9" xfId="1" applyNumberFormat="1" applyFont="1" applyBorder="1" applyAlignment="1">
      <alignment horizontal="left" vertical="center"/>
    </xf>
    <xf numFmtId="1" fontId="3" fillId="0" borderId="11" xfId="0" applyNumberFormat="1" applyFont="1" applyBorder="1" applyAlignment="1">
      <alignment horizontal="center" vertical="center"/>
    </xf>
    <xf numFmtId="1" fontId="0" fillId="0" borderId="12" xfId="0" applyNumberFormat="1" applyBorder="1"/>
    <xf numFmtId="1" fontId="0" fillId="0" borderId="10" xfId="0" applyNumberFormat="1" applyBorder="1"/>
    <xf numFmtId="1" fontId="3" fillId="5" borderId="11" xfId="0" applyNumberFormat="1" applyFont="1" applyFill="1" applyBorder="1" applyAlignment="1">
      <alignment horizontal="center" vertical="center"/>
    </xf>
    <xf numFmtId="1" fontId="3" fillId="6" borderId="11" xfId="0" applyNumberFormat="1" applyFont="1" applyFill="1" applyBorder="1" applyAlignment="1">
      <alignment horizontal="center" vertical="center"/>
    </xf>
    <xf numFmtId="1" fontId="3" fillId="3" borderId="11" xfId="0" applyNumberFormat="1" applyFont="1" applyFill="1" applyBorder="1" applyAlignment="1">
      <alignment horizontal="center" vertical="center"/>
    </xf>
    <xf numFmtId="1" fontId="3" fillId="6" borderId="13" xfId="0" applyNumberFormat="1" applyFont="1" applyFill="1" applyBorder="1" applyAlignment="1">
      <alignment horizontal="center" vertical="center"/>
    </xf>
    <xf numFmtId="1" fontId="3" fillId="3" borderId="14" xfId="0" applyNumberFormat="1" applyFont="1" applyFill="1" applyBorder="1" applyAlignment="1">
      <alignment horizontal="center" vertical="center"/>
    </xf>
    <xf numFmtId="1" fontId="3" fillId="5" borderId="14" xfId="0" applyNumberFormat="1" applyFont="1" applyFill="1" applyBorder="1" applyAlignment="1">
      <alignment horizontal="center" vertical="center"/>
    </xf>
    <xf numFmtId="1" fontId="0" fillId="0" borderId="5" xfId="0" applyNumberFormat="1" applyBorder="1"/>
    <xf numFmtId="0" fontId="8" fillId="0" borderId="0" xfId="0" applyFont="1"/>
    <xf numFmtId="0" fontId="9" fillId="0" borderId="0" xfId="0" applyFont="1"/>
    <xf numFmtId="0" fontId="8" fillId="0" borderId="5" xfId="0" applyFont="1" applyBorder="1"/>
    <xf numFmtId="0" fontId="4" fillId="0" borderId="5" xfId="0" applyFont="1" applyBorder="1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/>
    <xf numFmtId="0" fontId="0" fillId="7" borderId="0" xfId="0" applyFill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10" xfId="0" applyFont="1" applyBorder="1"/>
    <xf numFmtId="0" fontId="8" fillId="0" borderId="10" xfId="0" applyFont="1" applyBorder="1"/>
    <xf numFmtId="0" fontId="0" fillId="0" borderId="16" xfId="0" applyBorder="1"/>
    <xf numFmtId="0" fontId="8" fillId="0" borderId="15" xfId="0" applyFont="1" applyBorder="1"/>
    <xf numFmtId="0" fontId="0" fillId="0" borderId="10" xfId="0" applyBorder="1"/>
    <xf numFmtId="0" fontId="0" fillId="0" borderId="15" xfId="0" applyBorder="1"/>
    <xf numFmtId="1" fontId="0" fillId="7" borderId="0" xfId="0" applyNumberFormat="1" applyFill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" fontId="0" fillId="0" borderId="7" xfId="0" applyNumberFormat="1" applyBorder="1" applyAlignment="1">
      <alignment horizontal="center" vertical="center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9" borderId="0" xfId="0" applyFill="1"/>
    <xf numFmtId="1" fontId="0" fillId="9" borderId="8" xfId="0" applyNumberFormat="1" applyFill="1" applyBorder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0" fillId="8" borderId="0" xfId="0" applyFill="1"/>
    <xf numFmtId="1" fontId="0" fillId="8" borderId="7" xfId="0" applyNumberFormat="1" applyFill="1" applyBorder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0" fontId="0" fillId="0" borderId="12" xfId="0" applyBorder="1" applyAlignment="1">
      <alignment vertical="center"/>
    </xf>
    <xf numFmtId="1" fontId="0" fillId="9" borderId="10" xfId="0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8" borderId="18" xfId="0" applyFill="1" applyBorder="1"/>
    <xf numFmtId="0" fontId="0" fillId="9" borderId="19" xfId="0" applyFill="1" applyBorder="1"/>
    <xf numFmtId="0" fontId="0" fillId="0" borderId="20" xfId="0" applyBorder="1" applyAlignment="1">
      <alignment vertical="center"/>
    </xf>
    <xf numFmtId="0" fontId="0" fillId="0" borderId="0" xfId="0" applyAlignment="1">
      <alignment horizontal="center" vertical="center"/>
    </xf>
    <xf numFmtId="1" fontId="0" fillId="9" borderId="21" xfId="0" applyNumberForma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1" fontId="0" fillId="0" borderId="23" xfId="0" applyNumberFormat="1" applyBorder="1" applyAlignment="1">
      <alignment horizontal="center" vertical="center"/>
    </xf>
    <xf numFmtId="1" fontId="0" fillId="8" borderId="23" xfId="0" applyNumberFormat="1" applyFill="1" applyBorder="1" applyAlignment="1">
      <alignment horizontal="center" vertical="center"/>
    </xf>
    <xf numFmtId="1" fontId="0" fillId="9" borderId="24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" fontId="11" fillId="0" borderId="12" xfId="0" applyNumberFormat="1" applyFont="1" applyBorder="1"/>
    <xf numFmtId="3" fontId="11" fillId="0" borderId="12" xfId="0" applyNumberFormat="1" applyFont="1" applyBorder="1"/>
    <xf numFmtId="3" fontId="0" fillId="0" borderId="0" xfId="0" applyNumberFormat="1"/>
    <xf numFmtId="3" fontId="0" fillId="8" borderId="0" xfId="0" applyNumberFormat="1" applyFill="1"/>
    <xf numFmtId="3" fontId="0" fillId="9" borderId="0" xfId="0" applyNumberFormat="1" applyFill="1"/>
    <xf numFmtId="3" fontId="0" fillId="7" borderId="0" xfId="0" applyNumberFormat="1" applyFill="1"/>
    <xf numFmtId="3" fontId="6" fillId="8" borderId="0" xfId="0" applyNumberFormat="1" applyFont="1" applyFill="1"/>
    <xf numFmtId="3" fontId="6" fillId="0" borderId="0" xfId="0" applyNumberFormat="1" applyFont="1"/>
  </cellXfs>
  <cellStyles count="2">
    <cellStyle name="Normal" xfId="0" builtinId="0"/>
    <cellStyle name="Normal 2" xfId="1" xr:uid="{E1295EE9-8856-46B9-AF41-586978B50B23}"/>
  </cellStyles>
  <dxfs count="5">
    <dxf>
      <font>
        <b/>
        <i/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/>
        <color rgb="FFFF0000"/>
      </font>
      <fill>
        <patternFill>
          <bgColor rgb="FFFFFF00"/>
        </patternFill>
      </fill>
    </dxf>
    <dxf>
      <font>
        <b/>
        <i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(Sheet2!$AH$15,Sheet2!$AH$18,Sheet2!$AH$21,Sheet2!$AH$24,Sheet2!$AH$27,Sheet2!$AH$30,Sheet2!$AH$33,Sheet2!$AH$36)</c:f>
              <c:strCache>
                <c:ptCount val="8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Aug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(Sheet2!$AU$15,Sheet2!$AU$18,Sheet2!$AU$21,Sheet2!$AU$24,Sheet2!$AU$27,Sheet2!$AU$30,Sheet2!$AU$33,Sheet2!$AU$36)</c:f>
              <c:numCache>
                <c:formatCode>#,##0</c:formatCode>
                <c:ptCount val="8"/>
                <c:pt idx="0">
                  <c:v>37552.31154684096</c:v>
                </c:pt>
                <c:pt idx="1">
                  <c:v>37983.920168067227</c:v>
                </c:pt>
                <c:pt idx="2">
                  <c:v>38262.70204081633</c:v>
                </c:pt>
                <c:pt idx="3">
                  <c:v>39699.029411764706</c:v>
                </c:pt>
                <c:pt idx="4">
                  <c:v>36428.363288718931</c:v>
                </c:pt>
                <c:pt idx="5">
                  <c:v>34105.507299270073</c:v>
                </c:pt>
                <c:pt idx="6">
                  <c:v>32335.325259515572</c:v>
                </c:pt>
                <c:pt idx="7">
                  <c:v>32504.031304347827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E-4C7B-BD54-AA57A82F0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019808"/>
        <c:axId val="1149031808"/>
      </c:lineChart>
      <c:catAx>
        <c:axId val="114901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031808"/>
        <c:crosses val="autoZero"/>
        <c:auto val="1"/>
        <c:lblAlgn val="ctr"/>
        <c:lblOffset val="100"/>
        <c:noMultiLvlLbl val="0"/>
      </c:catAx>
      <c:valAx>
        <c:axId val="11490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[Red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019808"/>
        <c:crosses val="autoZero"/>
        <c:crossBetween val="between"/>
        <c:minorUnit val="100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593912</xdr:colOff>
      <xdr:row>37</xdr:row>
      <xdr:rowOff>134470</xdr:rowOff>
    </xdr:from>
    <xdr:to>
      <xdr:col>61</xdr:col>
      <xdr:colOff>173691</xdr:colOff>
      <xdr:row>60</xdr:row>
      <xdr:rowOff>4481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3BD858-BD33-EFCA-7BC8-93B287F96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yamdavaa Gombosuren (OT)" id="{000962D8-827F-422E-996F-DCD9BB741D80}" userId="S::NyamdavaaGo@riotinto.com::5c2714ed-c676-4769-b5fd-267d4239e088" providerId="AD"/>
  <person displayName="Tuvshinbayar Yunden (OT)" id="{3F378C90-C92D-4CE5-AD42-866F1CEA662D}" userId="S::TuvshinbayarY@riotinto.com::3fe828cf-8104-441a-bf14-8cd76ba11e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Q2" dT="2025-05-17T17:11:47.61" personId="{3F378C90-C92D-4CE5-AD42-866F1CEA662D}" id="{C3BD5572-9F04-43B5-8EF7-2B954CEB51D5}">
    <text xml:space="preserve">Hagas sariin undsen tsalin
</text>
  </threadedComment>
  <threadedComment ref="AR2" dT="2025-05-17T17:12:09.66" personId="{3F378C90-C92D-4CE5-AD42-866F1CEA662D}" id="{EED9BF14-01F9-4EAA-9C95-6E4227CCB457}">
    <text>Urtiin eeljiin nemegdel</text>
  </threadedComment>
  <threadedComment ref="AS2" dT="2025-05-17T17:12:37.23" personId="{3F378C90-C92D-4CE5-AD42-866F1CEA662D}" id="{43876DB6-6DD1-4293-87BB-97B4C9980CB4}">
    <text xml:space="preserve">Zasvar uilchilgeenii zogsoltgui uil ajillagaanii nemegdel
</text>
  </threadedComment>
  <threadedComment ref="H3" dT="2024-11-22T09:40:42.85" personId="{000962D8-827F-422E-996F-DCD9BB741D80}" id="{0B2ABDD1-9336-4876-A8D1-DE21C69F4396}">
    <text>126-aas 123 honog avsan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4-11-22T09:40:42.85" personId="{000962D8-827F-422E-996F-DCD9BB741D80}" id="{94035EC5-6488-4C8A-99BE-884DB39703C9}">
    <text>126-aas 123 honog avsan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DA35-639E-448B-A6A4-51A8D0459BF2}">
  <sheetPr codeName="Sheet2"/>
  <dimension ref="A1:BU48"/>
  <sheetViews>
    <sheetView tabSelected="1" zoomScale="85" zoomScaleNormal="85" workbookViewId="0">
      <selection activeCell="O6" sqref="O6:U6"/>
    </sheetView>
  </sheetViews>
  <sheetFormatPr defaultRowHeight="15" outlineLevelCol="1" x14ac:dyDescent="0.25"/>
  <cols>
    <col min="1" max="33" width="4.42578125" style="16" customWidth="1" outlineLevel="1"/>
    <col min="46" max="46" width="12" bestFit="1" customWidth="1"/>
    <col min="47" max="47" width="10.140625" style="42" customWidth="1"/>
    <col min="49" max="50" width="11.85546875" bestFit="1" customWidth="1"/>
    <col min="51" max="51" width="10.5703125" bestFit="1" customWidth="1"/>
    <col min="52" max="52" width="9.140625" style="43"/>
    <col min="55" max="55" width="19.28515625" customWidth="1"/>
    <col min="59" max="59" width="10.85546875" bestFit="1" customWidth="1"/>
  </cols>
  <sheetData>
    <row r="1" spans="1:73" x14ac:dyDescent="0.25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J1" t="s">
        <v>23</v>
      </c>
      <c r="AK1">
        <v>8</v>
      </c>
      <c r="AM1" s="44"/>
      <c r="AN1" s="45" t="s">
        <v>27</v>
      </c>
      <c r="AO1" s="46"/>
      <c r="AP1" s="42" t="s">
        <v>24</v>
      </c>
      <c r="BN1" t="s">
        <v>47</v>
      </c>
      <c r="BQ1" t="s">
        <v>60</v>
      </c>
      <c r="BS1" t="s">
        <v>61</v>
      </c>
      <c r="BT1" t="s">
        <v>62</v>
      </c>
      <c r="BU1" t="s">
        <v>63</v>
      </c>
    </row>
    <row r="2" spans="1:73" x14ac:dyDescent="0.25">
      <c r="A2" s="25">
        <v>1</v>
      </c>
      <c r="B2" s="17">
        <v>2</v>
      </c>
      <c r="C2" s="17">
        <v>3</v>
      </c>
      <c r="D2" s="17">
        <v>4</v>
      </c>
      <c r="E2" s="17">
        <v>5</v>
      </c>
      <c r="F2" s="17">
        <v>6</v>
      </c>
      <c r="G2" s="17">
        <v>7</v>
      </c>
      <c r="H2" s="17">
        <v>8</v>
      </c>
      <c r="I2" s="17">
        <v>9</v>
      </c>
      <c r="J2" s="17">
        <v>10</v>
      </c>
      <c r="K2" s="17">
        <v>11</v>
      </c>
      <c r="L2" s="17">
        <v>12</v>
      </c>
      <c r="M2" s="17">
        <v>13</v>
      </c>
      <c r="N2" s="17">
        <v>14</v>
      </c>
      <c r="O2" s="17">
        <v>15</v>
      </c>
      <c r="P2" s="17">
        <v>16</v>
      </c>
      <c r="Q2" s="17">
        <v>17</v>
      </c>
      <c r="R2" s="17">
        <v>18</v>
      </c>
      <c r="S2" s="17">
        <v>19</v>
      </c>
      <c r="T2" s="17">
        <v>20</v>
      </c>
      <c r="U2" s="17">
        <v>21</v>
      </c>
      <c r="V2" s="17">
        <v>22</v>
      </c>
      <c r="W2" s="17">
        <v>23</v>
      </c>
      <c r="X2" s="17">
        <v>24</v>
      </c>
      <c r="Y2" s="17">
        <v>25</v>
      </c>
      <c r="Z2" s="17">
        <v>26</v>
      </c>
      <c r="AA2" s="17">
        <v>27</v>
      </c>
      <c r="AB2" s="17">
        <v>28</v>
      </c>
      <c r="AC2" s="17">
        <v>29</v>
      </c>
      <c r="AD2" s="17">
        <v>30</v>
      </c>
      <c r="AE2" s="17">
        <v>31</v>
      </c>
      <c r="AG2" s="28"/>
      <c r="AI2" t="s">
        <v>36</v>
      </c>
      <c r="AJ2" t="s">
        <v>42</v>
      </c>
      <c r="AK2" s="63" t="s">
        <v>43</v>
      </c>
      <c r="AL2" s="60" t="s">
        <v>44</v>
      </c>
      <c r="AM2" s="42" t="s">
        <v>26</v>
      </c>
      <c r="AN2" s="37" t="s">
        <v>28</v>
      </c>
      <c r="AO2" s="47" t="s">
        <v>29</v>
      </c>
      <c r="AP2" s="42" t="s">
        <v>30</v>
      </c>
      <c r="AQ2" s="37" t="s">
        <v>32</v>
      </c>
      <c r="AR2" s="37" t="s">
        <v>33</v>
      </c>
      <c r="AS2" s="37" t="s">
        <v>34</v>
      </c>
      <c r="AT2" t="s">
        <v>31</v>
      </c>
      <c r="AU2" s="42" t="s">
        <v>37</v>
      </c>
      <c r="AV2" s="37" t="s">
        <v>39</v>
      </c>
      <c r="AW2" t="s">
        <v>40</v>
      </c>
      <c r="AX2" t="s">
        <v>41</v>
      </c>
      <c r="AY2" t="s">
        <v>45</v>
      </c>
      <c r="AZ2" s="43" t="s">
        <v>46</v>
      </c>
      <c r="BG2" t="s">
        <v>16</v>
      </c>
      <c r="BM2">
        <v>2024</v>
      </c>
      <c r="BN2" t="s">
        <v>48</v>
      </c>
      <c r="BP2">
        <v>4345705</v>
      </c>
      <c r="BQ2">
        <v>24</v>
      </c>
      <c r="BS2">
        <f>SUM(BP2:BP26)</f>
        <v>63134506</v>
      </c>
      <c r="BT2">
        <f>SUM(BQ2:BQ26)</f>
        <v>932</v>
      </c>
      <c r="BU2">
        <f>BS2/BT2</f>
        <v>67740.886266094414</v>
      </c>
    </row>
    <row r="3" spans="1:73" x14ac:dyDescent="0.25">
      <c r="A3" s="26">
        <v>116</v>
      </c>
      <c r="B3" s="18">
        <v>117</v>
      </c>
      <c r="C3" s="18">
        <v>118</v>
      </c>
      <c r="D3" s="18">
        <v>119</v>
      </c>
      <c r="E3" s="19">
        <v>120</v>
      </c>
      <c r="F3" s="18">
        <v>121</v>
      </c>
      <c r="G3" s="18">
        <v>122</v>
      </c>
      <c r="H3" s="18">
        <v>123</v>
      </c>
      <c r="I3" s="14" t="s">
        <v>0</v>
      </c>
      <c r="J3" s="14" t="s">
        <v>0</v>
      </c>
      <c r="K3" s="14" t="s">
        <v>0</v>
      </c>
      <c r="L3" s="14" t="s">
        <v>0</v>
      </c>
      <c r="M3" s="14" t="s">
        <v>0</v>
      </c>
      <c r="N3" s="14" t="s">
        <v>0</v>
      </c>
      <c r="O3" s="14" t="s">
        <v>0</v>
      </c>
      <c r="P3" s="14" t="s">
        <v>0</v>
      </c>
      <c r="Q3" s="14" t="s">
        <v>0</v>
      </c>
      <c r="R3" s="14" t="s">
        <v>0</v>
      </c>
      <c r="S3" s="14" t="s">
        <v>0</v>
      </c>
      <c r="T3" s="14" t="s">
        <v>0</v>
      </c>
      <c r="U3" s="14" t="s">
        <v>0</v>
      </c>
      <c r="V3" s="14" t="s">
        <v>0</v>
      </c>
      <c r="W3" s="13">
        <v>12</v>
      </c>
      <c r="X3" s="13">
        <v>12</v>
      </c>
      <c r="Y3" s="13">
        <v>12</v>
      </c>
      <c r="Z3" s="13">
        <v>12</v>
      </c>
      <c r="AA3" s="13">
        <v>12</v>
      </c>
      <c r="AB3" s="13">
        <v>12</v>
      </c>
      <c r="AC3" s="13">
        <v>12</v>
      </c>
      <c r="AD3" s="13">
        <v>12</v>
      </c>
      <c r="AE3" s="13">
        <v>12</v>
      </c>
      <c r="AG3" s="28"/>
      <c r="AH3" s="54" t="s">
        <v>1</v>
      </c>
      <c r="AI3" s="55"/>
      <c r="AJ3" s="56">
        <v>0</v>
      </c>
      <c r="AK3" s="64"/>
      <c r="AL3" s="61"/>
      <c r="AM3" s="42">
        <v>0</v>
      </c>
      <c r="AN3" s="36">
        <v>306657</v>
      </c>
      <c r="AO3" s="48">
        <v>1537279</v>
      </c>
      <c r="AP3" s="42"/>
      <c r="BC3" t="s">
        <v>14</v>
      </c>
      <c r="BD3" t="s">
        <v>13</v>
      </c>
      <c r="BG3" s="11" t="s">
        <v>17</v>
      </c>
      <c r="BP3">
        <v>1774050</v>
      </c>
      <c r="BQ3">
        <v>144</v>
      </c>
    </row>
    <row r="4" spans="1:73" ht="15.75" thickBot="1" x14ac:dyDescent="0.3">
      <c r="A4" s="27" t="s">
        <v>2</v>
      </c>
      <c r="AG4" s="28"/>
      <c r="AH4" s="66"/>
      <c r="AI4" s="40"/>
      <c r="AJ4" s="20">
        <f>SUM(J3:X3)</f>
        <v>24</v>
      </c>
      <c r="AK4" s="65"/>
      <c r="AL4" s="67"/>
      <c r="AM4" s="49">
        <v>24</v>
      </c>
      <c r="AN4" s="38">
        <v>2685926</v>
      </c>
      <c r="AO4" s="50">
        <v>1916836</v>
      </c>
      <c r="AP4" s="42">
        <v>2824000</v>
      </c>
      <c r="AT4" s="9">
        <f>AP4-138074</f>
        <v>2685926</v>
      </c>
      <c r="BC4" t="s">
        <v>38</v>
      </c>
      <c r="BD4" t="s">
        <v>15</v>
      </c>
      <c r="BG4" s="11" t="s">
        <v>18</v>
      </c>
      <c r="BM4">
        <v>2024</v>
      </c>
      <c r="BN4" t="s">
        <v>49</v>
      </c>
      <c r="BP4">
        <v>5752854</v>
      </c>
      <c r="BQ4">
        <v>0</v>
      </c>
    </row>
    <row r="5" spans="1:73" x14ac:dyDescent="0.25">
      <c r="A5" s="25">
        <v>1</v>
      </c>
      <c r="B5" s="17">
        <v>2</v>
      </c>
      <c r="C5" s="17">
        <v>3</v>
      </c>
      <c r="D5" s="17">
        <v>4</v>
      </c>
      <c r="E5" s="17">
        <v>5</v>
      </c>
      <c r="F5" s="17">
        <v>6</v>
      </c>
      <c r="G5" s="17">
        <v>7</v>
      </c>
      <c r="H5" s="17">
        <v>8</v>
      </c>
      <c r="I5" s="17">
        <v>9</v>
      </c>
      <c r="J5" s="17">
        <v>10</v>
      </c>
      <c r="K5" s="17">
        <v>11</v>
      </c>
      <c r="L5" s="17">
        <v>12</v>
      </c>
      <c r="M5" s="17">
        <v>13</v>
      </c>
      <c r="N5" s="17">
        <v>14</v>
      </c>
      <c r="O5" s="17">
        <v>15</v>
      </c>
      <c r="P5" s="17">
        <v>16</v>
      </c>
      <c r="Q5" s="17">
        <v>17</v>
      </c>
      <c r="R5" s="17">
        <v>18</v>
      </c>
      <c r="S5" s="17">
        <v>19</v>
      </c>
      <c r="T5" s="17">
        <v>20</v>
      </c>
      <c r="U5" s="17">
        <v>21</v>
      </c>
      <c r="V5" s="17">
        <v>22</v>
      </c>
      <c r="W5" s="17">
        <v>23</v>
      </c>
      <c r="X5" s="17">
        <v>24</v>
      </c>
      <c r="Y5" s="17">
        <v>25</v>
      </c>
      <c r="Z5" s="17">
        <v>26</v>
      </c>
      <c r="AA5" s="17">
        <v>27</v>
      </c>
      <c r="AB5" s="17">
        <v>28</v>
      </c>
      <c r="AC5" s="12"/>
      <c r="AD5" s="12"/>
      <c r="AE5" s="12"/>
      <c r="AH5" s="68"/>
      <c r="AI5" s="69"/>
      <c r="AJ5" s="69"/>
      <c r="AK5" s="70"/>
      <c r="AL5" s="71"/>
      <c r="AO5" s="51"/>
      <c r="AP5" s="42"/>
      <c r="BC5">
        <v>1.2</v>
      </c>
      <c r="BD5">
        <v>1.6</v>
      </c>
      <c r="BG5" s="10" t="s">
        <v>19</v>
      </c>
      <c r="BP5">
        <v>1448958</v>
      </c>
      <c r="BQ5">
        <v>0</v>
      </c>
    </row>
    <row r="6" spans="1:73" x14ac:dyDescent="0.25">
      <c r="A6" s="29">
        <v>12</v>
      </c>
      <c r="B6" s="13">
        <v>12</v>
      </c>
      <c r="C6" s="13">
        <v>12</v>
      </c>
      <c r="D6" s="13">
        <v>12</v>
      </c>
      <c r="E6" s="13">
        <v>12</v>
      </c>
      <c r="F6" s="14" t="s">
        <v>0</v>
      </c>
      <c r="G6" s="14" t="s">
        <v>0</v>
      </c>
      <c r="H6" s="14" t="s">
        <v>0</v>
      </c>
      <c r="I6" s="14" t="s">
        <v>0</v>
      </c>
      <c r="J6" s="14" t="s">
        <v>0</v>
      </c>
      <c r="K6" s="14" t="s">
        <v>0</v>
      </c>
      <c r="L6" s="14" t="s">
        <v>0</v>
      </c>
      <c r="M6" s="14" t="s">
        <v>0</v>
      </c>
      <c r="N6" s="14" t="s">
        <v>0</v>
      </c>
      <c r="O6" s="14" t="s">
        <v>0</v>
      </c>
      <c r="P6" s="14" t="s">
        <v>0</v>
      </c>
      <c r="Q6" s="14" t="s">
        <v>0</v>
      </c>
      <c r="R6" s="14" t="s">
        <v>0</v>
      </c>
      <c r="S6" s="14" t="s">
        <v>0</v>
      </c>
      <c r="T6" s="15">
        <v>11</v>
      </c>
      <c r="U6" s="15">
        <v>11</v>
      </c>
      <c r="V6" s="15">
        <v>11</v>
      </c>
      <c r="W6" s="15">
        <v>11</v>
      </c>
      <c r="X6" s="15">
        <v>11</v>
      </c>
      <c r="Y6" s="15">
        <v>11</v>
      </c>
      <c r="Z6" s="15">
        <v>11</v>
      </c>
      <c r="AA6" s="15">
        <v>11</v>
      </c>
      <c r="AB6" s="15">
        <v>11</v>
      </c>
      <c r="AH6" s="72" t="s">
        <v>2</v>
      </c>
      <c r="AI6" s="40"/>
      <c r="AJ6" s="73">
        <f>SUM(Y3:AE3,A6:I6)</f>
        <v>144</v>
      </c>
      <c r="AK6" s="65"/>
      <c r="AL6" s="74"/>
      <c r="AM6">
        <v>144</v>
      </c>
      <c r="AN6" s="36">
        <v>2690701</v>
      </c>
      <c r="AO6" s="48">
        <v>5501564</v>
      </c>
      <c r="AP6" s="42">
        <f>2829021+4117412</f>
        <v>6946433</v>
      </c>
      <c r="AQ6">
        <v>2305367</v>
      </c>
      <c r="AR6">
        <v>299698</v>
      </c>
      <c r="AS6">
        <v>85636</v>
      </c>
      <c r="AT6">
        <f>SUM(AQ6,AR6,AS6)</f>
        <v>2690701</v>
      </c>
      <c r="BG6" s="11" t="s">
        <v>22</v>
      </c>
      <c r="BM6">
        <v>2024</v>
      </c>
      <c r="BN6" t="s">
        <v>50</v>
      </c>
      <c r="BP6">
        <v>221585</v>
      </c>
      <c r="BQ6">
        <v>0</v>
      </c>
    </row>
    <row r="7" spans="1:73" ht="15.75" thickBot="1" x14ac:dyDescent="0.3">
      <c r="A7" s="27" t="s">
        <v>3</v>
      </c>
      <c r="AH7" s="75"/>
      <c r="AI7" s="76"/>
      <c r="AJ7" s="77">
        <f>SUM(J6:X6)</f>
        <v>55</v>
      </c>
      <c r="AK7" s="78"/>
      <c r="AL7" s="79"/>
      <c r="AM7" s="9">
        <v>24</v>
      </c>
      <c r="AN7" s="38">
        <v>2701692</v>
      </c>
      <c r="AO7" s="50">
        <v>1958156</v>
      </c>
      <c r="AP7" s="42">
        <v>2840577</v>
      </c>
      <c r="AQ7">
        <v>2314784</v>
      </c>
      <c r="AR7">
        <v>300922</v>
      </c>
      <c r="AS7">
        <v>85986</v>
      </c>
      <c r="AT7" s="9">
        <f>SUM(AQ7,AR7,AS7)</f>
        <v>2701692</v>
      </c>
      <c r="BG7" s="10" t="s">
        <v>21</v>
      </c>
      <c r="BP7">
        <v>2589507</v>
      </c>
    </row>
    <row r="8" spans="1:73" x14ac:dyDescent="0.25">
      <c r="A8" s="25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7">
        <v>11</v>
      </c>
      <c r="L8" s="17">
        <v>12</v>
      </c>
      <c r="M8" s="17">
        <v>13</v>
      </c>
      <c r="N8" s="17">
        <v>14</v>
      </c>
      <c r="O8" s="17">
        <v>15</v>
      </c>
      <c r="P8" s="17">
        <v>16</v>
      </c>
      <c r="Q8" s="17">
        <v>17</v>
      </c>
      <c r="R8" s="17">
        <v>18</v>
      </c>
      <c r="S8" s="17">
        <v>19</v>
      </c>
      <c r="T8" s="17">
        <v>20</v>
      </c>
      <c r="U8" s="17">
        <v>21</v>
      </c>
      <c r="V8" s="17">
        <v>22</v>
      </c>
      <c r="W8" s="17">
        <v>23</v>
      </c>
      <c r="X8" s="17">
        <v>24</v>
      </c>
      <c r="Y8" s="17">
        <v>25</v>
      </c>
      <c r="Z8" s="17">
        <v>26</v>
      </c>
      <c r="AA8" s="17">
        <v>27</v>
      </c>
      <c r="AB8" s="17">
        <v>28</v>
      </c>
      <c r="AC8" s="17">
        <v>29</v>
      </c>
      <c r="AD8" s="17">
        <v>30</v>
      </c>
      <c r="AE8" s="17">
        <v>31</v>
      </c>
      <c r="AG8" s="28"/>
      <c r="AK8" s="63"/>
      <c r="AL8" s="60"/>
      <c r="AM8" s="42"/>
      <c r="AO8" s="51"/>
      <c r="AP8" s="42"/>
      <c r="AU8" s="42" t="s">
        <v>35</v>
      </c>
      <c r="BG8" s="11" t="s">
        <v>20</v>
      </c>
      <c r="BM8">
        <v>2024</v>
      </c>
      <c r="BN8" t="s">
        <v>51</v>
      </c>
      <c r="BP8">
        <v>1483794</v>
      </c>
    </row>
    <row r="9" spans="1:73" x14ac:dyDescent="0.25">
      <c r="A9" s="30">
        <v>11</v>
      </c>
      <c r="B9" s="15">
        <v>11</v>
      </c>
      <c r="C9" s="15">
        <v>11</v>
      </c>
      <c r="D9" s="15">
        <v>11</v>
      </c>
      <c r="E9" s="15">
        <v>11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  <c r="M9" s="14" t="s">
        <v>0</v>
      </c>
      <c r="N9" s="14" t="s">
        <v>0</v>
      </c>
      <c r="O9" s="14" t="s">
        <v>0</v>
      </c>
      <c r="P9" s="14" t="s">
        <v>0</v>
      </c>
      <c r="Q9" s="14" t="s">
        <v>0</v>
      </c>
      <c r="R9" s="14" t="s">
        <v>0</v>
      </c>
      <c r="S9" s="14" t="s">
        <v>0</v>
      </c>
      <c r="T9" s="13">
        <v>12</v>
      </c>
      <c r="U9" s="13">
        <v>12</v>
      </c>
      <c r="V9" s="13">
        <v>12</v>
      </c>
      <c r="W9" s="13">
        <v>12</v>
      </c>
      <c r="X9" s="13">
        <v>12</v>
      </c>
      <c r="Y9" s="13">
        <v>12</v>
      </c>
      <c r="Z9" s="13">
        <v>12</v>
      </c>
      <c r="AA9" s="13">
        <v>12</v>
      </c>
      <c r="AB9" s="13">
        <v>12</v>
      </c>
      <c r="AC9" s="13">
        <v>12</v>
      </c>
      <c r="AD9" s="13">
        <v>12</v>
      </c>
      <c r="AE9" s="13">
        <v>12</v>
      </c>
      <c r="AG9" s="28"/>
      <c r="AH9" s="40" t="s">
        <v>3</v>
      </c>
      <c r="AI9" s="40"/>
      <c r="AJ9" s="20">
        <f>SUM(Y6:AB6,A9:I9)</f>
        <v>99</v>
      </c>
      <c r="AK9" s="65" cm="1">
        <f t="array" ref="AK9">SUM(IF(ISNUMBER(Y3:AF3), Y3:AF3 - 8, 0)) + SUM(IF(ISNUMBER(A6:X6), A6:X6 - 8, 0))</f>
        <v>63</v>
      </c>
      <c r="AL9" s="62" cm="1">
        <f t="array" ref="AL9">SUM(IF(Y3:AE3=12, Y3:AE3-4, 0)) + SUM(IF(A6:X6=12, A6:X6-4, 0))</f>
        <v>96</v>
      </c>
      <c r="AM9" s="42">
        <v>99</v>
      </c>
      <c r="AN9" s="36">
        <v>2930448</v>
      </c>
      <c r="AO9" s="48">
        <v>6643578</v>
      </c>
      <c r="AP9" s="42">
        <f>3137680+5191801</f>
        <v>8329481</v>
      </c>
      <c r="AQ9">
        <v>2564132</v>
      </c>
      <c r="AR9">
        <v>333337</v>
      </c>
      <c r="AS9">
        <v>86365</v>
      </c>
      <c r="AT9">
        <f>SUM(AQ9,AR9,AS9)</f>
        <v>2983834</v>
      </c>
      <c r="AU9" s="27"/>
      <c r="AV9" s="16"/>
      <c r="AW9" s="16"/>
      <c r="AX9" s="16"/>
      <c r="AY9" s="16"/>
      <c r="BP9">
        <v>1490385</v>
      </c>
    </row>
    <row r="10" spans="1:73" x14ac:dyDescent="0.25">
      <c r="A10" s="27" t="s">
        <v>4</v>
      </c>
      <c r="AG10" s="28"/>
      <c r="AH10" s="41"/>
      <c r="AI10" s="40"/>
      <c r="AJ10" s="20">
        <f>SUM(J9:X9)</f>
        <v>60</v>
      </c>
      <c r="AK10" s="65"/>
      <c r="AL10" s="62"/>
      <c r="AM10" s="49">
        <v>60</v>
      </c>
      <c r="AN10" s="38">
        <v>3110231</v>
      </c>
      <c r="AO10" s="50">
        <v>8701570</v>
      </c>
      <c r="AP10" s="42">
        <v>8701570</v>
      </c>
      <c r="AQ10">
        <v>2675834</v>
      </c>
      <c r="AR10">
        <v>347858</v>
      </c>
      <c r="AS10">
        <v>86539</v>
      </c>
      <c r="AT10" s="9">
        <f>SUM(AQ10,AR10,AS10)</f>
        <v>3110231</v>
      </c>
      <c r="AU10" s="27"/>
      <c r="AV10" s="16"/>
      <c r="AW10" s="16"/>
      <c r="AX10" s="16"/>
      <c r="AY10" s="16"/>
      <c r="BM10">
        <v>2024</v>
      </c>
      <c r="BN10" t="s">
        <v>52</v>
      </c>
      <c r="BP10">
        <v>1495429</v>
      </c>
    </row>
    <row r="11" spans="1:73" x14ac:dyDescent="0.25">
      <c r="A11" s="25">
        <v>1</v>
      </c>
      <c r="B11" s="17">
        <v>2</v>
      </c>
      <c r="C11" s="17">
        <v>3</v>
      </c>
      <c r="D11" s="17">
        <v>4</v>
      </c>
      <c r="E11" s="17">
        <v>5</v>
      </c>
      <c r="F11" s="17">
        <v>6</v>
      </c>
      <c r="G11" s="17">
        <v>7</v>
      </c>
      <c r="H11" s="17">
        <v>8</v>
      </c>
      <c r="I11" s="17">
        <v>9</v>
      </c>
      <c r="J11" s="17">
        <v>10</v>
      </c>
      <c r="K11" s="17">
        <v>11</v>
      </c>
      <c r="L11" s="17">
        <v>12</v>
      </c>
      <c r="M11" s="17">
        <v>13</v>
      </c>
      <c r="N11" s="17">
        <v>14</v>
      </c>
      <c r="O11" s="17">
        <v>15</v>
      </c>
      <c r="P11" s="17">
        <v>16</v>
      </c>
      <c r="Q11" s="17">
        <v>17</v>
      </c>
      <c r="R11" s="17">
        <v>18</v>
      </c>
      <c r="S11" s="17">
        <v>19</v>
      </c>
      <c r="T11" s="17">
        <v>20</v>
      </c>
      <c r="U11" s="17">
        <v>21</v>
      </c>
      <c r="V11" s="17">
        <v>22</v>
      </c>
      <c r="W11" s="17">
        <v>23</v>
      </c>
      <c r="X11" s="17">
        <v>24</v>
      </c>
      <c r="Y11" s="17">
        <v>25</v>
      </c>
      <c r="Z11" s="17">
        <v>26</v>
      </c>
      <c r="AA11" s="17">
        <v>27</v>
      </c>
      <c r="AB11" s="17">
        <v>28</v>
      </c>
      <c r="AC11" s="17">
        <v>29</v>
      </c>
      <c r="AD11" s="17">
        <v>30</v>
      </c>
      <c r="AE11" s="12"/>
      <c r="AG11" s="28"/>
      <c r="AK11" s="63"/>
      <c r="AL11" s="60"/>
      <c r="AM11" s="42"/>
      <c r="AO11" s="51"/>
      <c r="AP11" s="42"/>
      <c r="AU11" s="27"/>
      <c r="AV11" s="16"/>
      <c r="AW11" s="16"/>
      <c r="AX11" s="16"/>
      <c r="AY11" s="16"/>
      <c r="BG11" t="s">
        <v>24</v>
      </c>
      <c r="BH11" s="36">
        <v>1546</v>
      </c>
      <c r="BI11">
        <v>3555</v>
      </c>
      <c r="BJ11" s="36">
        <f>BH11*BI11</f>
        <v>5496030</v>
      </c>
      <c r="BP11">
        <v>1498431</v>
      </c>
    </row>
    <row r="12" spans="1:73" x14ac:dyDescent="0.25">
      <c r="A12" s="29">
        <v>12</v>
      </c>
      <c r="B12" s="13">
        <v>12</v>
      </c>
      <c r="C12" s="14" t="s">
        <v>0</v>
      </c>
      <c r="D12" s="14" t="s">
        <v>0</v>
      </c>
      <c r="E12" s="14" t="s">
        <v>0</v>
      </c>
      <c r="F12" s="14" t="s">
        <v>0</v>
      </c>
      <c r="G12" s="14" t="s">
        <v>0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 t="s">
        <v>0</v>
      </c>
      <c r="N12" s="14" t="s">
        <v>0</v>
      </c>
      <c r="O12" s="14" t="s">
        <v>0</v>
      </c>
      <c r="P12" s="14" t="s">
        <v>0</v>
      </c>
      <c r="Q12" s="15">
        <v>11</v>
      </c>
      <c r="R12" s="15">
        <v>11</v>
      </c>
      <c r="S12" s="15">
        <v>11</v>
      </c>
      <c r="T12" s="15">
        <v>11</v>
      </c>
      <c r="U12" s="15">
        <v>11</v>
      </c>
      <c r="V12" s="15">
        <v>11</v>
      </c>
      <c r="W12" s="15">
        <v>11</v>
      </c>
      <c r="X12" s="15">
        <v>11</v>
      </c>
      <c r="Y12" s="15">
        <v>11</v>
      </c>
      <c r="Z12" s="15">
        <v>11</v>
      </c>
      <c r="AA12" s="15">
        <v>11</v>
      </c>
      <c r="AB12" s="15">
        <v>11</v>
      </c>
      <c r="AC12" s="15">
        <v>11</v>
      </c>
      <c r="AD12" s="15">
        <v>11</v>
      </c>
      <c r="AG12" s="28"/>
      <c r="AH12" s="40" t="s">
        <v>4</v>
      </c>
      <c r="AI12" s="40"/>
      <c r="AJ12" s="20">
        <f>SUM(Y9:AE9,A12:I12)</f>
        <v>108</v>
      </c>
      <c r="AK12" s="65" cm="1">
        <f t="array" ref="AK12">SUM(IF(ISNUMBER(Y6:AF6), Y6:AF6 - 8, 0)) + SUM(IF(ISNUMBER(A9:X9), A9:X9 - 8, 0))</f>
        <v>47</v>
      </c>
      <c r="AL12" s="62" cm="1">
        <f t="array" ref="AL12">SUM(IF(Y6:AE6=12, Y6:AE6-4, 0)) + SUM(IF(A9:X9=12, A9:X9-4, 0))</f>
        <v>40</v>
      </c>
      <c r="AM12" s="42">
        <v>108</v>
      </c>
      <c r="AN12" s="36">
        <v>3117513</v>
      </c>
      <c r="AO12" s="48">
        <v>5771743</v>
      </c>
      <c r="AP12" s="42">
        <v>5771743</v>
      </c>
      <c r="AQ12">
        <f>2682098-47243</f>
        <v>2634855</v>
      </c>
      <c r="AR12">
        <f>348673-6142</f>
        <v>342531</v>
      </c>
      <c r="AS12">
        <f>86742-1</f>
        <v>86741</v>
      </c>
      <c r="AT12">
        <f>SUM(AQ12:AS12)</f>
        <v>3064127</v>
      </c>
      <c r="AU12" s="81">
        <f>SUM(AN3:AN9)/SUM(AM3:AM9)</f>
        <v>38884.618556701033</v>
      </c>
      <c r="AV12" s="16">
        <f>SUM(AN7:AN15)</f>
        <v>18080346</v>
      </c>
      <c r="AW12" s="16"/>
      <c r="AX12" s="16"/>
      <c r="AY12" s="16"/>
      <c r="AZ12" s="53"/>
      <c r="BG12" t="s">
        <v>25</v>
      </c>
      <c r="BH12">
        <f>BH11/168</f>
        <v>9.2023809523809526</v>
      </c>
      <c r="BJ12" s="16">
        <f>BJ11/168</f>
        <v>32714.464285714286</v>
      </c>
      <c r="BM12">
        <v>2025</v>
      </c>
      <c r="BN12" t="s">
        <v>53</v>
      </c>
      <c r="BP12">
        <v>1537279</v>
      </c>
    </row>
    <row r="13" spans="1:73" x14ac:dyDescent="0.25">
      <c r="A13" s="27" t="s">
        <v>5</v>
      </c>
      <c r="AG13" s="28"/>
      <c r="AH13" s="41"/>
      <c r="AI13" s="41"/>
      <c r="AJ13" s="21">
        <f>SUM(J12:X12)</f>
        <v>88</v>
      </c>
      <c r="AK13" s="65"/>
      <c r="AL13" s="62"/>
      <c r="AM13" s="42"/>
      <c r="AN13" s="57">
        <v>3110231</v>
      </c>
      <c r="AO13" s="51"/>
      <c r="AP13" s="42">
        <v>2575481</v>
      </c>
      <c r="AQ13">
        <v>2694669</v>
      </c>
      <c r="AR13">
        <v>350307</v>
      </c>
      <c r="AS13">
        <v>87149</v>
      </c>
      <c r="AT13" s="9">
        <f>SUM(AQ13:AS13)</f>
        <v>3132125</v>
      </c>
      <c r="AU13" s="81"/>
      <c r="AV13" s="16"/>
      <c r="AW13" s="16"/>
      <c r="AX13" s="16"/>
      <c r="AY13" s="16"/>
      <c r="AZ13" s="53"/>
      <c r="BP13">
        <v>1916836</v>
      </c>
      <c r="BQ13">
        <v>24</v>
      </c>
    </row>
    <row r="14" spans="1:73" x14ac:dyDescent="0.25">
      <c r="A14" s="25">
        <v>1</v>
      </c>
      <c r="B14" s="17">
        <v>2</v>
      </c>
      <c r="C14" s="17">
        <v>3</v>
      </c>
      <c r="D14" s="17">
        <v>4</v>
      </c>
      <c r="E14" s="17">
        <v>5</v>
      </c>
      <c r="F14" s="17">
        <v>6</v>
      </c>
      <c r="G14" s="17">
        <v>7</v>
      </c>
      <c r="H14" s="17">
        <v>8</v>
      </c>
      <c r="I14" s="17">
        <v>9</v>
      </c>
      <c r="J14" s="17">
        <v>10</v>
      </c>
      <c r="K14" s="17">
        <v>11</v>
      </c>
      <c r="L14" s="17">
        <v>12</v>
      </c>
      <c r="M14" s="17">
        <v>13</v>
      </c>
      <c r="N14" s="17">
        <v>14</v>
      </c>
      <c r="O14" s="17">
        <v>15</v>
      </c>
      <c r="P14" s="17">
        <v>16</v>
      </c>
      <c r="Q14" s="17">
        <v>17</v>
      </c>
      <c r="R14" s="17">
        <v>18</v>
      </c>
      <c r="S14" s="17">
        <v>19</v>
      </c>
      <c r="T14" s="17">
        <v>20</v>
      </c>
      <c r="U14" s="17">
        <v>21</v>
      </c>
      <c r="V14" s="17">
        <v>22</v>
      </c>
      <c r="W14" s="17">
        <v>23</v>
      </c>
      <c r="X14" s="17">
        <v>24</v>
      </c>
      <c r="Y14" s="17">
        <v>25</v>
      </c>
      <c r="Z14" s="17">
        <v>26</v>
      </c>
      <c r="AA14" s="17">
        <v>27</v>
      </c>
      <c r="AB14" s="17">
        <v>28</v>
      </c>
      <c r="AC14" s="17">
        <v>29</v>
      </c>
      <c r="AD14" s="17">
        <v>30</v>
      </c>
      <c r="AE14" s="17">
        <v>31</v>
      </c>
      <c r="AG14" s="28"/>
      <c r="AK14" s="63"/>
      <c r="AL14" s="60"/>
      <c r="AM14" s="58"/>
      <c r="AN14" s="58"/>
      <c r="AO14" s="59"/>
      <c r="AP14" s="42"/>
      <c r="AU14" s="81"/>
      <c r="AV14" s="16"/>
      <c r="AW14" s="16"/>
      <c r="AX14" s="16"/>
      <c r="AY14" s="16"/>
      <c r="AZ14" s="53"/>
      <c r="BM14">
        <v>2025</v>
      </c>
      <c r="BN14" t="s">
        <v>54</v>
      </c>
      <c r="BP14">
        <v>5501564</v>
      </c>
    </row>
    <row r="15" spans="1:73" x14ac:dyDescent="0.25">
      <c r="A15" s="31" t="s">
        <v>0</v>
      </c>
      <c r="B15" s="14" t="s">
        <v>0</v>
      </c>
      <c r="C15" s="14" t="s">
        <v>0</v>
      </c>
      <c r="D15" s="14" t="s">
        <v>0</v>
      </c>
      <c r="E15" s="14" t="s">
        <v>0</v>
      </c>
      <c r="F15" s="14" t="s">
        <v>0</v>
      </c>
      <c r="G15" s="14" t="s">
        <v>0</v>
      </c>
      <c r="H15" s="14" t="s">
        <v>0</v>
      </c>
      <c r="I15" s="14" t="s">
        <v>0</v>
      </c>
      <c r="J15" s="14" t="s">
        <v>0</v>
      </c>
      <c r="K15" s="14" t="s">
        <v>0</v>
      </c>
      <c r="L15" s="14" t="s">
        <v>0</v>
      </c>
      <c r="M15" s="14" t="s">
        <v>0</v>
      </c>
      <c r="N15" s="14" t="s">
        <v>0</v>
      </c>
      <c r="O15" s="13">
        <v>12</v>
      </c>
      <c r="P15" s="13">
        <v>12</v>
      </c>
      <c r="Q15" s="13">
        <v>12</v>
      </c>
      <c r="R15" s="13">
        <v>12</v>
      </c>
      <c r="S15" s="13">
        <v>12</v>
      </c>
      <c r="T15" s="13">
        <v>12</v>
      </c>
      <c r="U15" s="13">
        <v>12</v>
      </c>
      <c r="V15" s="13">
        <v>12</v>
      </c>
      <c r="W15" s="13">
        <v>12</v>
      </c>
      <c r="X15" s="13">
        <v>12</v>
      </c>
      <c r="Y15" s="13">
        <v>12</v>
      </c>
      <c r="Z15" s="13">
        <v>12</v>
      </c>
      <c r="AA15" s="13">
        <v>12</v>
      </c>
      <c r="AB15" s="13">
        <v>12</v>
      </c>
      <c r="AC15" s="14" t="s">
        <v>0</v>
      </c>
      <c r="AD15" s="14" t="s">
        <v>0</v>
      </c>
      <c r="AE15" s="14" t="s">
        <v>0</v>
      </c>
      <c r="AG15" s="28"/>
      <c r="AH15" s="40" t="s">
        <v>5</v>
      </c>
      <c r="AI15" s="40"/>
      <c r="AJ15" s="20">
        <f>SUM(A15:I15,Y12:AE12)</f>
        <v>66</v>
      </c>
      <c r="AK15" s="65" cm="1">
        <f t="array" ref="AK15">SUM(IF(ISNUMBER(Y9:AF9), Y9:AF9 - 8, 0)) + SUM(IF(ISNUMBER(A12:X12), A12:X12 - 8, 0))</f>
        <v>60</v>
      </c>
      <c r="AL15" s="62" cm="1">
        <f t="array" ref="AL15">SUM(IF(Y9:AE9=12, Y9:AE9-4, 0)) + SUM(IF(A12:X12=12, A12:X12-4, 0))</f>
        <v>72</v>
      </c>
      <c r="AM15" s="16"/>
      <c r="AN15" s="57">
        <v>3110231</v>
      </c>
      <c r="AO15" s="51"/>
      <c r="AP15" s="42">
        <v>6427601</v>
      </c>
      <c r="AQ15">
        <v>2724342</v>
      </c>
      <c r="AR15">
        <v>354164</v>
      </c>
      <c r="AS15">
        <v>88108</v>
      </c>
      <c r="AT15">
        <f t="shared" ref="AT15:AT16" si="0">SUM(AQ15:AS15)</f>
        <v>3166614</v>
      </c>
      <c r="AU15" s="82">
        <f>SUM(AN4:AN12)/SUM(AM4:AM12)</f>
        <v>37552.31154684096</v>
      </c>
      <c r="AV15" s="83">
        <f>AQ13+AR13+AS13</f>
        <v>3132125</v>
      </c>
      <c r="AW15" s="84">
        <f>AU15*1.6*AK15</f>
        <v>3605021.9084967324</v>
      </c>
      <c r="AX15" s="85">
        <f>(AU15*1.3-$BJ$12)*AL15</f>
        <v>1159454.9322128852</v>
      </c>
      <c r="AY15" s="83">
        <f>SUM(AV15:AX15)</f>
        <v>7896601.8407096174</v>
      </c>
      <c r="AZ15" s="86">
        <f>AY15-AY15*0.2</f>
        <v>6317281.4725676943</v>
      </c>
      <c r="BJ15">
        <f>BJ11/2</f>
        <v>2748015</v>
      </c>
      <c r="BP15">
        <v>1958156</v>
      </c>
      <c r="BQ15">
        <v>199</v>
      </c>
    </row>
    <row r="16" spans="1:73" x14ac:dyDescent="0.25">
      <c r="A16" s="27" t="s">
        <v>6</v>
      </c>
      <c r="AG16" s="28"/>
      <c r="AH16" s="41"/>
      <c r="AI16" s="41"/>
      <c r="AJ16" s="21">
        <f>SUM(J15:X15)</f>
        <v>120</v>
      </c>
      <c r="AK16" s="65"/>
      <c r="AL16" s="62"/>
      <c r="AM16" s="9"/>
      <c r="AN16" s="39">
        <v>3110231</v>
      </c>
      <c r="AO16" s="52"/>
      <c r="AP16" s="42"/>
      <c r="AQ16">
        <v>2694669</v>
      </c>
      <c r="AR16">
        <v>350307</v>
      </c>
      <c r="AS16">
        <v>87149</v>
      </c>
      <c r="AT16" s="9">
        <f t="shared" si="0"/>
        <v>3132125</v>
      </c>
      <c r="AU16" s="82"/>
      <c r="AV16" s="83"/>
      <c r="AW16" s="83"/>
      <c r="AX16" s="83"/>
      <c r="AY16" s="83"/>
      <c r="AZ16" s="86"/>
      <c r="BM16">
        <v>2025</v>
      </c>
      <c r="BN16" t="s">
        <v>55</v>
      </c>
      <c r="BP16">
        <v>6643578</v>
      </c>
    </row>
    <row r="17" spans="1:69" x14ac:dyDescent="0.25">
      <c r="A17" s="25">
        <v>1</v>
      </c>
      <c r="B17" s="17">
        <v>2</v>
      </c>
      <c r="C17" s="17">
        <v>3</v>
      </c>
      <c r="D17" s="17">
        <v>4</v>
      </c>
      <c r="E17" s="17">
        <v>5</v>
      </c>
      <c r="F17" s="17">
        <v>6</v>
      </c>
      <c r="G17" s="17">
        <v>7</v>
      </c>
      <c r="H17" s="17">
        <v>8</v>
      </c>
      <c r="I17" s="17">
        <v>9</v>
      </c>
      <c r="J17" s="17">
        <v>10</v>
      </c>
      <c r="K17" s="17">
        <v>11</v>
      </c>
      <c r="L17" s="17">
        <v>12</v>
      </c>
      <c r="M17" s="17">
        <v>13</v>
      </c>
      <c r="N17" s="17">
        <v>14</v>
      </c>
      <c r="O17" s="17">
        <v>15</v>
      </c>
      <c r="P17" s="17">
        <v>16</v>
      </c>
      <c r="Q17" s="17">
        <v>17</v>
      </c>
      <c r="R17" s="17">
        <v>18</v>
      </c>
      <c r="S17" s="17">
        <v>19</v>
      </c>
      <c r="T17" s="17">
        <v>20</v>
      </c>
      <c r="U17" s="17">
        <v>21</v>
      </c>
      <c r="V17" s="17">
        <v>22</v>
      </c>
      <c r="W17" s="17">
        <v>23</v>
      </c>
      <c r="X17" s="17">
        <v>24</v>
      </c>
      <c r="Y17" s="17">
        <v>25</v>
      </c>
      <c r="Z17" s="17">
        <v>26</v>
      </c>
      <c r="AA17" s="17">
        <v>27</v>
      </c>
      <c r="AB17" s="17">
        <v>28</v>
      </c>
      <c r="AC17" s="17">
        <v>29</v>
      </c>
      <c r="AD17" s="17">
        <v>30</v>
      </c>
      <c r="AE17" s="17"/>
      <c r="AG17" s="28"/>
      <c r="AK17" s="63"/>
      <c r="AL17" s="60"/>
      <c r="AM17" s="42"/>
      <c r="AO17" s="51"/>
      <c r="AP17" s="42"/>
      <c r="AU17" s="82"/>
      <c r="AV17" s="83"/>
      <c r="AW17" s="83"/>
      <c r="AX17" s="83"/>
      <c r="AY17" s="83"/>
      <c r="AZ17" s="86"/>
      <c r="BP17">
        <v>8701570</v>
      </c>
      <c r="BQ17">
        <v>159</v>
      </c>
    </row>
    <row r="18" spans="1:69" x14ac:dyDescent="0.25">
      <c r="A18" s="31" t="s">
        <v>0</v>
      </c>
      <c r="B18" s="14" t="s">
        <v>0</v>
      </c>
      <c r="C18" s="14" t="s">
        <v>0</v>
      </c>
      <c r="D18" s="14" t="s">
        <v>0</v>
      </c>
      <c r="E18" s="14" t="s">
        <v>0</v>
      </c>
      <c r="F18" s="14" t="s">
        <v>0</v>
      </c>
      <c r="G18" s="14" t="s">
        <v>0</v>
      </c>
      <c r="H18" s="14" t="s">
        <v>0</v>
      </c>
      <c r="I18" s="14" t="s">
        <v>0</v>
      </c>
      <c r="J18" s="14" t="s">
        <v>0</v>
      </c>
      <c r="K18" s="14" t="s">
        <v>0</v>
      </c>
      <c r="L18" s="15">
        <v>11</v>
      </c>
      <c r="M18" s="15">
        <v>11</v>
      </c>
      <c r="N18" s="15">
        <v>11</v>
      </c>
      <c r="O18" s="15">
        <v>11</v>
      </c>
      <c r="P18" s="15">
        <v>11</v>
      </c>
      <c r="Q18" s="15">
        <v>11</v>
      </c>
      <c r="R18" s="15">
        <v>11</v>
      </c>
      <c r="S18" s="15">
        <v>11</v>
      </c>
      <c r="T18" s="15">
        <v>11</v>
      </c>
      <c r="U18" s="15">
        <v>11</v>
      </c>
      <c r="V18" s="15">
        <v>11</v>
      </c>
      <c r="W18" s="15">
        <v>11</v>
      </c>
      <c r="X18" s="15">
        <v>11</v>
      </c>
      <c r="Y18" s="15">
        <v>11</v>
      </c>
      <c r="Z18" s="14" t="s">
        <v>0</v>
      </c>
      <c r="AA18" s="14" t="s">
        <v>0</v>
      </c>
      <c r="AB18" s="14" t="s">
        <v>0</v>
      </c>
      <c r="AC18" s="14" t="s">
        <v>0</v>
      </c>
      <c r="AD18" s="14" t="s">
        <v>0</v>
      </c>
      <c r="AG18" s="28"/>
      <c r="AH18" s="40" t="s">
        <v>6</v>
      </c>
      <c r="AI18" s="40"/>
      <c r="AJ18" s="20">
        <f>SUM(Y15:AE15,A18:I18)</f>
        <v>48</v>
      </c>
      <c r="AK18" s="65" cm="1">
        <f t="array" ref="AK18">SUM(IF(ISNUMBER(Y12:AF12), Y12:AF12 - 8, 0)) + SUM(IF(ISNUMBER(A15:X15), A15:X15 - 8, 0))</f>
        <v>58</v>
      </c>
      <c r="AL18" s="62" cm="1">
        <f t="array" ref="AL18">SUM(IF(Y12:AE12=12, Y12:AE12-4, 0)) + SUM(IF(A15:X15=12, A15:X15-4, 0))</f>
        <v>80</v>
      </c>
      <c r="AM18" s="49"/>
      <c r="AN18" s="39">
        <f>AT18</f>
        <v>3190287</v>
      </c>
      <c r="AO18" s="51"/>
      <c r="AP18" s="42"/>
      <c r="AQ18">
        <f>BJ15</f>
        <v>2748015</v>
      </c>
      <c r="AR18">
        <v>354164</v>
      </c>
      <c r="AS18">
        <v>88108</v>
      </c>
      <c r="AT18">
        <f t="shared" ref="AT18:AT19" si="1">SUM(AQ18:AS18)</f>
        <v>3190287</v>
      </c>
      <c r="AU18" s="82">
        <f>SUM(AN7:AN15)/SUM(AJ7:AJ15)</f>
        <v>37983.920168067227</v>
      </c>
      <c r="AV18" s="83">
        <f>AQ16+AR16+AS16</f>
        <v>3132125</v>
      </c>
      <c r="AW18" s="87">
        <f t="shared" ref="AW18" si="2">AU18*1.6*AK18</f>
        <v>3524907.791596639</v>
      </c>
      <c r="AX18" s="85">
        <f t="shared" ref="AX18" si="3">(AU18*1.3-$BJ$12)*AL18</f>
        <v>1333170.5546218485</v>
      </c>
      <c r="AY18" s="88">
        <f t="shared" ref="AY18" si="4">SUM(AV18:AX18)</f>
        <v>7990203.3462184872</v>
      </c>
      <c r="AZ18" s="86">
        <f t="shared" ref="AZ18" si="5">AY18-AY18*0.2</f>
        <v>6392162.6769747902</v>
      </c>
      <c r="BM18">
        <v>2025</v>
      </c>
      <c r="BN18" t="s">
        <v>56</v>
      </c>
      <c r="BP18">
        <v>5771743</v>
      </c>
    </row>
    <row r="19" spans="1:69" x14ac:dyDescent="0.25">
      <c r="A19" s="27" t="s">
        <v>7</v>
      </c>
      <c r="AG19" s="28"/>
      <c r="AH19" s="41"/>
      <c r="AI19" s="41"/>
      <c r="AJ19" s="21">
        <f>SUM(J18:X18)</f>
        <v>143</v>
      </c>
      <c r="AK19" s="65"/>
      <c r="AL19" s="62"/>
      <c r="AM19" s="49"/>
      <c r="AN19" s="39">
        <f>AT19</f>
        <v>3185471</v>
      </c>
      <c r="AO19" s="52"/>
      <c r="AP19" s="42"/>
      <c r="AQ19">
        <v>2748015</v>
      </c>
      <c r="AR19">
        <v>350307</v>
      </c>
      <c r="AS19">
        <v>87149</v>
      </c>
      <c r="AT19" s="9">
        <f t="shared" si="1"/>
        <v>3185471</v>
      </c>
      <c r="AU19" s="82"/>
      <c r="AV19" s="83"/>
      <c r="AW19" s="88"/>
      <c r="AX19" s="83"/>
      <c r="AY19" s="88"/>
      <c r="AZ19" s="86"/>
      <c r="BG19" s="16"/>
      <c r="BP19">
        <v>2575481</v>
      </c>
      <c r="BQ19">
        <v>196</v>
      </c>
    </row>
    <row r="20" spans="1:69" x14ac:dyDescent="0.25">
      <c r="A20" s="25">
        <v>1</v>
      </c>
      <c r="B20" s="17">
        <v>2</v>
      </c>
      <c r="C20" s="17">
        <v>3</v>
      </c>
      <c r="D20" s="17">
        <v>4</v>
      </c>
      <c r="E20" s="17">
        <v>5</v>
      </c>
      <c r="F20" s="17">
        <v>6</v>
      </c>
      <c r="G20" s="17">
        <v>7</v>
      </c>
      <c r="H20" s="17">
        <v>8</v>
      </c>
      <c r="I20" s="17">
        <v>9</v>
      </c>
      <c r="J20" s="17">
        <v>10</v>
      </c>
      <c r="K20" s="17">
        <v>11</v>
      </c>
      <c r="L20" s="17">
        <v>12</v>
      </c>
      <c r="M20" s="17">
        <v>13</v>
      </c>
      <c r="N20" s="17">
        <v>14</v>
      </c>
      <c r="O20" s="17">
        <v>15</v>
      </c>
      <c r="P20" s="17">
        <v>16</v>
      </c>
      <c r="Q20" s="17">
        <v>17</v>
      </c>
      <c r="R20" s="17">
        <v>18</v>
      </c>
      <c r="S20" s="17">
        <v>19</v>
      </c>
      <c r="T20" s="17">
        <v>20</v>
      </c>
      <c r="U20" s="17">
        <v>21</v>
      </c>
      <c r="V20" s="17">
        <v>22</v>
      </c>
      <c r="W20" s="17">
        <v>23</v>
      </c>
      <c r="X20" s="17">
        <v>24</v>
      </c>
      <c r="Y20" s="17">
        <v>25</v>
      </c>
      <c r="Z20" s="17">
        <v>26</v>
      </c>
      <c r="AA20" s="17">
        <v>27</v>
      </c>
      <c r="AB20" s="17">
        <v>28</v>
      </c>
      <c r="AC20" s="17">
        <v>29</v>
      </c>
      <c r="AD20" s="17">
        <v>30</v>
      </c>
      <c r="AE20" s="17">
        <v>31</v>
      </c>
      <c r="AG20" s="28"/>
      <c r="AK20" s="63"/>
      <c r="AL20" s="60"/>
      <c r="AM20" s="42"/>
      <c r="AO20" s="51"/>
      <c r="AP20" s="42"/>
      <c r="AU20" s="82"/>
      <c r="AV20" s="83"/>
      <c r="AW20" s="88"/>
      <c r="AX20" s="83"/>
      <c r="AY20" s="88"/>
      <c r="AZ20" s="86"/>
      <c r="BM20">
        <v>2025</v>
      </c>
      <c r="BN20" t="s">
        <v>57</v>
      </c>
      <c r="BP20">
        <v>6427601</v>
      </c>
    </row>
    <row r="21" spans="1:69" x14ac:dyDescent="0.25">
      <c r="A21" s="31" t="s">
        <v>0</v>
      </c>
      <c r="B21" s="14" t="s">
        <v>0</v>
      </c>
      <c r="C21" s="14" t="s">
        <v>0</v>
      </c>
      <c r="D21" s="14" t="s">
        <v>0</v>
      </c>
      <c r="E21" s="14" t="s">
        <v>0</v>
      </c>
      <c r="F21" s="14" t="s">
        <v>0</v>
      </c>
      <c r="G21" s="14" t="s">
        <v>0</v>
      </c>
      <c r="H21" s="14" t="s">
        <v>0</v>
      </c>
      <c r="I21" s="14" t="s">
        <v>0</v>
      </c>
      <c r="J21" s="13">
        <v>12</v>
      </c>
      <c r="K21" s="13">
        <v>12</v>
      </c>
      <c r="L21" s="13">
        <v>12</v>
      </c>
      <c r="M21" s="13">
        <v>12</v>
      </c>
      <c r="N21" s="13">
        <v>12</v>
      </c>
      <c r="O21" s="13">
        <v>12</v>
      </c>
      <c r="P21" s="13">
        <v>12</v>
      </c>
      <c r="Q21" s="13">
        <v>12</v>
      </c>
      <c r="R21" s="13">
        <v>12</v>
      </c>
      <c r="S21" s="13">
        <v>12</v>
      </c>
      <c r="T21" s="13">
        <v>12</v>
      </c>
      <c r="U21" s="13">
        <v>12</v>
      </c>
      <c r="V21" s="13">
        <v>12</v>
      </c>
      <c r="W21" s="13">
        <v>12</v>
      </c>
      <c r="X21" s="14" t="s">
        <v>0</v>
      </c>
      <c r="Y21" s="14" t="s">
        <v>0</v>
      </c>
      <c r="Z21" s="14" t="s">
        <v>0</v>
      </c>
      <c r="AA21" s="14" t="s">
        <v>0</v>
      </c>
      <c r="AB21" s="14" t="s">
        <v>0</v>
      </c>
      <c r="AC21" s="14" t="s">
        <v>0</v>
      </c>
      <c r="AD21" s="14" t="s">
        <v>0</v>
      </c>
      <c r="AE21" s="14" t="s">
        <v>0</v>
      </c>
      <c r="AG21" s="28"/>
      <c r="AH21" s="40" t="s">
        <v>7</v>
      </c>
      <c r="AI21" s="40"/>
      <c r="AJ21" s="20">
        <f>SUM(Y18:AE18,A21:I21)</f>
        <v>11</v>
      </c>
      <c r="AK21" s="65" cm="1">
        <f t="array" ref="AK21">SUM(IF(ISNUMBER(Y15:AF15), Y15:AF15 - 8, 0)) + SUM(IF(ISNUMBER(A18:X18), A18:X18 - 8, 0))</f>
        <v>55</v>
      </c>
      <c r="AL21" s="62" cm="1">
        <f t="array" ref="AL21">SUM(IF(Y15:AE15=12, Y15:AE15-4, 0)) + SUM(IF(A18:X18=12, A18:X18-4, 0))</f>
        <v>32</v>
      </c>
      <c r="AM21" s="42"/>
      <c r="AN21" s="39">
        <f>AT21</f>
        <v>3190287</v>
      </c>
      <c r="AO21" s="51"/>
      <c r="AP21" s="42"/>
      <c r="AQ21">
        <v>2748015</v>
      </c>
      <c r="AR21">
        <v>354164</v>
      </c>
      <c r="AS21">
        <v>88108</v>
      </c>
      <c r="AT21">
        <f t="shared" ref="AT21:AT22" si="6">SUM(AQ21:AS21)</f>
        <v>3190287</v>
      </c>
      <c r="AU21" s="82">
        <f>SUM(AN10:AN18)/SUM(AJ10:AJ18)</f>
        <v>38262.70204081633</v>
      </c>
      <c r="AV21" s="83">
        <f>AQ19+AR19+AS19</f>
        <v>3185471</v>
      </c>
      <c r="AW21" s="87">
        <f t="shared" ref="AW21" si="7">AU21*1.6*AK21</f>
        <v>3367117.779591837</v>
      </c>
      <c r="AX21" s="85">
        <f t="shared" ref="AX21" si="8">(AU21*1.3-$BJ$12)*AL21</f>
        <v>544865.54775510228</v>
      </c>
      <c r="AY21" s="88">
        <f t="shared" ref="AY21" si="9">SUM(AV21:AX21)</f>
        <v>7097454.3273469396</v>
      </c>
      <c r="AZ21" s="86">
        <f t="shared" ref="AZ21" si="10">AY21-AY21*0.2</f>
        <v>5677963.4618775519</v>
      </c>
      <c r="BQ21">
        <v>186</v>
      </c>
    </row>
    <row r="22" spans="1:69" x14ac:dyDescent="0.25">
      <c r="A22" s="27" t="s">
        <v>8</v>
      </c>
      <c r="AG22" s="28"/>
      <c r="AH22" s="41"/>
      <c r="AI22" s="41"/>
      <c r="AJ22" s="21">
        <f>SUM(J21:X21)</f>
        <v>168</v>
      </c>
      <c r="AK22" s="63"/>
      <c r="AL22" s="60"/>
      <c r="AM22" s="49"/>
      <c r="AN22" s="39">
        <f t="shared" ref="AN22:AN24" si="11">AT22</f>
        <v>3185471</v>
      </c>
      <c r="AO22" s="52"/>
      <c r="AP22" s="42"/>
      <c r="AQ22">
        <v>2748015</v>
      </c>
      <c r="AR22">
        <v>350307</v>
      </c>
      <c r="AS22">
        <v>87149</v>
      </c>
      <c r="AT22" s="9">
        <f t="shared" si="6"/>
        <v>3185471</v>
      </c>
      <c r="AU22" s="82"/>
      <c r="AV22" s="83"/>
      <c r="AW22" s="88"/>
      <c r="AX22" s="83"/>
      <c r="AY22" s="88"/>
      <c r="AZ22" s="86"/>
      <c r="BM22">
        <v>2025</v>
      </c>
      <c r="BN22" t="s">
        <v>58</v>
      </c>
    </row>
    <row r="23" spans="1:69" x14ac:dyDescent="0.25">
      <c r="A23" s="25">
        <v>1</v>
      </c>
      <c r="B23" s="17">
        <v>2</v>
      </c>
      <c r="C23" s="17">
        <v>3</v>
      </c>
      <c r="D23" s="17">
        <v>4</v>
      </c>
      <c r="E23" s="17">
        <v>5</v>
      </c>
      <c r="F23" s="17">
        <v>6</v>
      </c>
      <c r="G23" s="17">
        <v>7</v>
      </c>
      <c r="H23" s="17">
        <v>8</v>
      </c>
      <c r="I23" s="17">
        <v>9</v>
      </c>
      <c r="J23" s="17">
        <v>10</v>
      </c>
      <c r="K23" s="17">
        <v>11</v>
      </c>
      <c r="L23" s="17">
        <v>12</v>
      </c>
      <c r="M23" s="17">
        <v>13</v>
      </c>
      <c r="N23" s="17">
        <v>14</v>
      </c>
      <c r="O23" s="17">
        <v>15</v>
      </c>
      <c r="P23" s="17">
        <v>16</v>
      </c>
      <c r="Q23" s="17">
        <v>17</v>
      </c>
      <c r="R23" s="17">
        <v>18</v>
      </c>
      <c r="S23" s="17">
        <v>19</v>
      </c>
      <c r="T23" s="17">
        <v>20</v>
      </c>
      <c r="U23" s="17">
        <v>21</v>
      </c>
      <c r="V23" s="17">
        <v>22</v>
      </c>
      <c r="W23" s="17">
        <v>23</v>
      </c>
      <c r="X23" s="17">
        <v>24</v>
      </c>
      <c r="Y23" s="17">
        <v>25</v>
      </c>
      <c r="Z23" s="17">
        <v>26</v>
      </c>
      <c r="AA23" s="17">
        <v>27</v>
      </c>
      <c r="AB23" s="17">
        <v>28</v>
      </c>
      <c r="AC23" s="17">
        <v>29</v>
      </c>
      <c r="AD23" s="17">
        <v>30</v>
      </c>
      <c r="AE23" s="17">
        <v>31</v>
      </c>
      <c r="AG23" s="28"/>
      <c r="AK23" s="63"/>
      <c r="AL23" s="60"/>
      <c r="AM23" s="42"/>
      <c r="AO23" s="51"/>
      <c r="AP23" s="42"/>
      <c r="AU23" s="82"/>
      <c r="AV23" s="83"/>
      <c r="AW23" s="88"/>
      <c r="AX23" s="83"/>
      <c r="AY23" s="88"/>
      <c r="AZ23" s="86"/>
    </row>
    <row r="24" spans="1:69" x14ac:dyDescent="0.25">
      <c r="A24" s="31" t="s">
        <v>0</v>
      </c>
      <c r="B24" s="14" t="s">
        <v>0</v>
      </c>
      <c r="C24" s="14" t="s">
        <v>0</v>
      </c>
      <c r="D24" s="14" t="s">
        <v>0</v>
      </c>
      <c r="E24" s="14" t="s">
        <v>0</v>
      </c>
      <c r="F24" s="14" t="s">
        <v>0</v>
      </c>
      <c r="G24" s="15">
        <v>11</v>
      </c>
      <c r="H24" s="15">
        <v>11</v>
      </c>
      <c r="I24" s="15">
        <v>11</v>
      </c>
      <c r="J24" s="15">
        <v>11</v>
      </c>
      <c r="K24" s="15">
        <v>11</v>
      </c>
      <c r="L24" s="15">
        <v>11</v>
      </c>
      <c r="M24" s="15">
        <v>11</v>
      </c>
      <c r="N24" s="15">
        <v>11</v>
      </c>
      <c r="O24" s="15">
        <v>11</v>
      </c>
      <c r="P24" s="15">
        <v>11</v>
      </c>
      <c r="Q24" s="15">
        <v>11</v>
      </c>
      <c r="R24" s="15">
        <v>11</v>
      </c>
      <c r="S24" s="15">
        <v>11</v>
      </c>
      <c r="T24" s="15">
        <v>11</v>
      </c>
      <c r="U24" s="14" t="s">
        <v>0</v>
      </c>
      <c r="V24" s="14" t="s">
        <v>0</v>
      </c>
      <c r="W24" s="14" t="s">
        <v>0</v>
      </c>
      <c r="X24" s="14" t="s">
        <v>0</v>
      </c>
      <c r="Y24" s="14" t="s">
        <v>0</v>
      </c>
      <c r="Z24" s="14" t="s">
        <v>0</v>
      </c>
      <c r="AA24" s="14" t="s">
        <v>0</v>
      </c>
      <c r="AB24" s="14" t="s">
        <v>0</v>
      </c>
      <c r="AC24" s="14" t="s">
        <v>0</v>
      </c>
      <c r="AD24" s="14" t="s">
        <v>0</v>
      </c>
      <c r="AE24" s="14" t="s">
        <v>0</v>
      </c>
      <c r="AG24" s="28"/>
      <c r="AH24" s="40" t="s">
        <v>8</v>
      </c>
      <c r="AI24" s="40"/>
      <c r="AJ24" s="20">
        <f>SUM(Y21:AE21,A24:I24)</f>
        <v>33</v>
      </c>
      <c r="AK24" s="65" cm="1">
        <f t="array" ref="AK24">SUM(IF(ISNUMBER(Y18:AF18), Y18:AF18 - 8, 0)) + SUM(IF(ISNUMBER(A21:X21), A21:X21 - 8, 0))</f>
        <v>59</v>
      </c>
      <c r="AL24" s="62" cm="1">
        <f t="array" ref="AL24">SUM(IF(Y18:AE18=12, Y18:AE18-4, 0)) + SUM(IF(A21:X21=12, A21:X21-4, 0))</f>
        <v>112</v>
      </c>
      <c r="AM24" s="42"/>
      <c r="AN24" s="39">
        <f t="shared" si="11"/>
        <v>3190287</v>
      </c>
      <c r="AO24" s="51"/>
      <c r="AP24" s="42"/>
      <c r="AQ24">
        <v>2748015</v>
      </c>
      <c r="AR24">
        <v>354164</v>
      </c>
      <c r="AS24">
        <v>88108</v>
      </c>
      <c r="AT24">
        <f t="shared" ref="AT24:AT25" si="12">SUM(AQ24:AS24)</f>
        <v>3190287</v>
      </c>
      <c r="AU24" s="82">
        <f t="shared" ref="AU24" si="13">SUM(AN13:AN21)/SUM(AJ13:AJ21)</f>
        <v>39699.029411764706</v>
      </c>
      <c r="AV24" s="83">
        <f>AQ22+AR22+AS22</f>
        <v>3185471</v>
      </c>
      <c r="AW24" s="87">
        <f t="shared" ref="AW24" si="14">AU24*1.6*AK24</f>
        <v>3747588.3764705886</v>
      </c>
      <c r="AX24" s="85">
        <f>(AU24*1.3-$BJ$12)*AL24</f>
        <v>2116158.6823529415</v>
      </c>
      <c r="AY24" s="88">
        <f t="shared" ref="AY24" si="15">SUM(AV24:AX24)</f>
        <v>9049218.0588235296</v>
      </c>
      <c r="AZ24" s="86">
        <f t="shared" ref="AZ24" si="16">AY24-AY24*0.2</f>
        <v>7239374.4470588239</v>
      </c>
      <c r="BM24">
        <v>2025</v>
      </c>
      <c r="BN24" t="s">
        <v>59</v>
      </c>
    </row>
    <row r="25" spans="1:69" x14ac:dyDescent="0.25">
      <c r="A25" s="27" t="s">
        <v>9</v>
      </c>
      <c r="AG25" s="28"/>
      <c r="AH25" s="41"/>
      <c r="AI25" s="41"/>
      <c r="AJ25" s="21">
        <f>SUM(J24:X24)</f>
        <v>121</v>
      </c>
      <c r="AK25" s="63"/>
      <c r="AL25" s="60"/>
      <c r="AM25" s="49"/>
      <c r="AN25" s="39">
        <f t="shared" ref="AN25" si="17">AT25</f>
        <v>2748015</v>
      </c>
      <c r="AO25" s="52"/>
      <c r="AP25" s="42"/>
      <c r="AQ25">
        <v>2748015</v>
      </c>
      <c r="AR25">
        <v>0</v>
      </c>
      <c r="AS25">
        <v>0</v>
      </c>
      <c r="AT25" s="9">
        <f t="shared" si="12"/>
        <v>2748015</v>
      </c>
      <c r="AU25" s="82"/>
      <c r="AV25" s="83"/>
      <c r="AW25" s="88"/>
      <c r="AX25" s="83"/>
      <c r="AY25" s="88"/>
      <c r="AZ25" s="86"/>
    </row>
    <row r="26" spans="1:69" x14ac:dyDescent="0.25">
      <c r="A26" s="25">
        <v>1</v>
      </c>
      <c r="B26" s="17">
        <v>2</v>
      </c>
      <c r="C26" s="17">
        <v>3</v>
      </c>
      <c r="D26" s="17">
        <v>4</v>
      </c>
      <c r="E26" s="17">
        <v>5</v>
      </c>
      <c r="F26" s="17">
        <v>6</v>
      </c>
      <c r="G26" s="17">
        <v>7</v>
      </c>
      <c r="H26" s="17">
        <v>8</v>
      </c>
      <c r="I26" s="17">
        <v>9</v>
      </c>
      <c r="J26" s="17">
        <v>10</v>
      </c>
      <c r="K26" s="17">
        <v>11</v>
      </c>
      <c r="L26" s="17">
        <v>12</v>
      </c>
      <c r="M26" s="17">
        <v>13</v>
      </c>
      <c r="N26" s="17">
        <v>14</v>
      </c>
      <c r="O26" s="17">
        <v>15</v>
      </c>
      <c r="P26" s="17">
        <v>16</v>
      </c>
      <c r="Q26" s="17">
        <v>17</v>
      </c>
      <c r="R26" s="17">
        <v>18</v>
      </c>
      <c r="S26" s="17">
        <v>19</v>
      </c>
      <c r="T26" s="17">
        <v>20</v>
      </c>
      <c r="U26" s="17">
        <v>21</v>
      </c>
      <c r="V26" s="17">
        <v>22</v>
      </c>
      <c r="W26" s="17">
        <v>23</v>
      </c>
      <c r="X26" s="17">
        <v>24</v>
      </c>
      <c r="Y26" s="17">
        <v>25</v>
      </c>
      <c r="Z26" s="17">
        <v>26</v>
      </c>
      <c r="AA26" s="17">
        <v>27</v>
      </c>
      <c r="AB26" s="17">
        <v>28</v>
      </c>
      <c r="AC26" s="17">
        <v>29</v>
      </c>
      <c r="AD26" s="17">
        <v>30</v>
      </c>
      <c r="AE26" s="17"/>
      <c r="AG26" s="28"/>
      <c r="AK26" s="63"/>
      <c r="AL26" s="60"/>
      <c r="AM26" s="42"/>
      <c r="AO26" s="51"/>
      <c r="AP26" s="42"/>
      <c r="AU26" s="82"/>
      <c r="AV26" s="83"/>
      <c r="AW26" s="88"/>
      <c r="AX26" s="83"/>
      <c r="AY26" s="88"/>
      <c r="AZ26" s="86"/>
      <c r="BM26">
        <v>2025</v>
      </c>
      <c r="BN26" t="s">
        <v>48</v>
      </c>
    </row>
    <row r="27" spans="1:69" x14ac:dyDescent="0.25">
      <c r="A27" s="31" t="s">
        <v>0</v>
      </c>
      <c r="B27" s="14" t="s">
        <v>0</v>
      </c>
      <c r="C27" s="14" t="s">
        <v>0</v>
      </c>
      <c r="D27" s="13">
        <v>12</v>
      </c>
      <c r="E27" s="13">
        <v>12</v>
      </c>
      <c r="F27" s="13">
        <v>12</v>
      </c>
      <c r="G27" s="13">
        <v>12</v>
      </c>
      <c r="H27" s="13">
        <v>12</v>
      </c>
      <c r="I27" s="13">
        <v>12</v>
      </c>
      <c r="J27" s="13">
        <v>12</v>
      </c>
      <c r="K27" s="13">
        <v>12</v>
      </c>
      <c r="L27" s="13">
        <v>12</v>
      </c>
      <c r="M27" s="13">
        <v>12</v>
      </c>
      <c r="N27" s="13">
        <v>12</v>
      </c>
      <c r="O27" s="13">
        <v>12</v>
      </c>
      <c r="P27" s="13">
        <v>12</v>
      </c>
      <c r="Q27" s="13">
        <v>12</v>
      </c>
      <c r="R27" s="14" t="s">
        <v>0</v>
      </c>
      <c r="S27" s="14" t="s">
        <v>0</v>
      </c>
      <c r="T27" s="14" t="s">
        <v>0</v>
      </c>
      <c r="U27" s="14" t="s">
        <v>0</v>
      </c>
      <c r="V27" s="14" t="s">
        <v>0</v>
      </c>
      <c r="W27" s="14" t="s">
        <v>0</v>
      </c>
      <c r="X27" s="14" t="s">
        <v>0</v>
      </c>
      <c r="Y27" s="14" t="s">
        <v>0</v>
      </c>
      <c r="Z27" s="14" t="s">
        <v>0</v>
      </c>
      <c r="AA27" s="14" t="s">
        <v>0</v>
      </c>
      <c r="AB27" s="14" t="s">
        <v>0</v>
      </c>
      <c r="AC27" s="14" t="s">
        <v>0</v>
      </c>
      <c r="AD27" s="14" t="s">
        <v>0</v>
      </c>
      <c r="AG27" s="28"/>
      <c r="AH27" s="40" t="s">
        <v>9</v>
      </c>
      <c r="AI27" s="40"/>
      <c r="AJ27" s="20">
        <f>SUM(Y24:AE24,A27:I27)</f>
        <v>72</v>
      </c>
      <c r="AK27" s="80" cm="1">
        <f t="array" ref="AK27">MAX(0,SUM(IF(ISNUMBER(Y21:AF21), Y21:AF21 - 8, 0)) + SUM(IF(ISNUMBER(A24:X24), A24:X24 - 8, 0)))</f>
        <v>42</v>
      </c>
      <c r="AL27" s="62" cm="1">
        <f t="array" ref="AL27">SUM(IF(Y21:AE21=12, Y21:AE21-4, 0)) + SUM(IF(A24:X24=12, A24:X24-4, 0))</f>
        <v>0</v>
      </c>
      <c r="AM27" s="42"/>
      <c r="AN27" s="39">
        <f t="shared" ref="AN27:AN28" si="18">AT27</f>
        <v>3190287</v>
      </c>
      <c r="AO27" s="51"/>
      <c r="AP27" s="42"/>
      <c r="AQ27">
        <v>2748015</v>
      </c>
      <c r="AR27">
        <v>354164</v>
      </c>
      <c r="AS27">
        <v>88108</v>
      </c>
      <c r="AT27">
        <f t="shared" ref="AT27:AT28" si="19">SUM(AQ27:AS27)</f>
        <v>3190287</v>
      </c>
      <c r="AU27" s="82">
        <f>SUM(AN16:AN24)/SUM(AJ16:AJ24)</f>
        <v>36428.363288718931</v>
      </c>
      <c r="AV27" s="83">
        <f>AQ25+AR25+AS25</f>
        <v>2748015</v>
      </c>
      <c r="AW27" s="87">
        <f>AU27*1.6*AK27</f>
        <v>2447986.0130019123</v>
      </c>
      <c r="AX27" s="85">
        <f t="shared" ref="AX27" si="20">(AU27*1.3-$BJ$12)*AL27</f>
        <v>0</v>
      </c>
      <c r="AY27" s="88">
        <f t="shared" ref="AY27" si="21">SUM(AV27:AX27)</f>
        <v>5196001.0130019123</v>
      </c>
      <c r="AZ27" s="86">
        <f t="shared" ref="AZ27" si="22">AY27-AY27*0.2</f>
        <v>4156800.81040153</v>
      </c>
    </row>
    <row r="28" spans="1:69" x14ac:dyDescent="0.25">
      <c r="A28" s="27" t="s">
        <v>10</v>
      </c>
      <c r="AG28" s="28"/>
      <c r="AH28" s="41"/>
      <c r="AI28" s="41"/>
      <c r="AJ28" s="21">
        <f>SUM(J27:X27)</f>
        <v>96</v>
      </c>
      <c r="AK28" s="63"/>
      <c r="AL28" s="60"/>
      <c r="AM28" s="49"/>
      <c r="AN28" s="39">
        <f t="shared" si="18"/>
        <v>3185471</v>
      </c>
      <c r="AO28" s="52"/>
      <c r="AP28" s="42"/>
      <c r="AQ28">
        <v>2748015</v>
      </c>
      <c r="AR28">
        <v>350307</v>
      </c>
      <c r="AS28">
        <v>87149</v>
      </c>
      <c r="AT28" s="9">
        <f t="shared" si="19"/>
        <v>3185471</v>
      </c>
      <c r="AU28" s="82"/>
      <c r="AV28" s="83"/>
      <c r="AW28" s="88"/>
      <c r="AX28" s="83"/>
      <c r="AY28" s="88"/>
      <c r="AZ28" s="86"/>
      <c r="BM28">
        <v>2025</v>
      </c>
      <c r="BN28" t="s">
        <v>49</v>
      </c>
    </row>
    <row r="29" spans="1:69" x14ac:dyDescent="0.25">
      <c r="A29" s="25">
        <v>1</v>
      </c>
      <c r="B29" s="17">
        <v>2</v>
      </c>
      <c r="C29" s="17">
        <v>3</v>
      </c>
      <c r="D29" s="17">
        <v>4</v>
      </c>
      <c r="E29" s="17">
        <v>5</v>
      </c>
      <c r="F29" s="17">
        <v>6</v>
      </c>
      <c r="G29" s="17">
        <v>7</v>
      </c>
      <c r="H29" s="17">
        <v>8</v>
      </c>
      <c r="I29" s="17">
        <v>9</v>
      </c>
      <c r="J29" s="17">
        <v>10</v>
      </c>
      <c r="K29" s="17">
        <v>11</v>
      </c>
      <c r="L29" s="17">
        <v>12</v>
      </c>
      <c r="M29" s="17">
        <v>13</v>
      </c>
      <c r="N29" s="17">
        <v>14</v>
      </c>
      <c r="O29" s="17">
        <v>15</v>
      </c>
      <c r="P29" s="17">
        <v>16</v>
      </c>
      <c r="Q29" s="17">
        <v>17</v>
      </c>
      <c r="R29" s="17">
        <v>18</v>
      </c>
      <c r="S29" s="17">
        <v>19</v>
      </c>
      <c r="T29" s="17">
        <v>20</v>
      </c>
      <c r="U29" s="17">
        <v>21</v>
      </c>
      <c r="V29" s="17">
        <v>22</v>
      </c>
      <c r="W29" s="17">
        <v>23</v>
      </c>
      <c r="X29" s="17">
        <v>24</v>
      </c>
      <c r="Y29" s="17">
        <v>25</v>
      </c>
      <c r="Z29" s="17">
        <v>26</v>
      </c>
      <c r="AA29" s="17">
        <v>27</v>
      </c>
      <c r="AB29" s="17">
        <v>28</v>
      </c>
      <c r="AC29" s="17">
        <v>29</v>
      </c>
      <c r="AD29" s="17">
        <v>30</v>
      </c>
      <c r="AE29" s="17">
        <v>31</v>
      </c>
      <c r="AG29" s="28"/>
      <c r="AK29" s="63"/>
      <c r="AL29" s="60"/>
      <c r="AM29" s="42"/>
      <c r="AO29" s="51"/>
      <c r="AP29" s="42"/>
      <c r="AU29" s="82"/>
      <c r="AV29" s="83"/>
      <c r="AW29" s="88"/>
      <c r="AX29" s="83"/>
      <c r="AY29" s="88"/>
      <c r="AZ29" s="86"/>
    </row>
    <row r="30" spans="1:69" x14ac:dyDescent="0.25">
      <c r="A30" s="31" t="s">
        <v>0</v>
      </c>
      <c r="B30" s="15">
        <v>11</v>
      </c>
      <c r="C30" s="15">
        <v>11</v>
      </c>
      <c r="D30" s="15">
        <v>11</v>
      </c>
      <c r="E30" s="15">
        <v>11</v>
      </c>
      <c r="F30" s="15">
        <v>11</v>
      </c>
      <c r="G30" s="15">
        <v>11</v>
      </c>
      <c r="H30" s="15">
        <v>11</v>
      </c>
      <c r="I30" s="15">
        <v>11</v>
      </c>
      <c r="J30" s="15">
        <v>11</v>
      </c>
      <c r="K30" s="15">
        <v>11</v>
      </c>
      <c r="L30" s="15">
        <v>11</v>
      </c>
      <c r="M30" s="15">
        <v>11</v>
      </c>
      <c r="N30" s="15">
        <v>11</v>
      </c>
      <c r="O30" s="15">
        <v>11</v>
      </c>
      <c r="P30" s="14" t="s">
        <v>0</v>
      </c>
      <c r="Q30" s="14" t="s">
        <v>0</v>
      </c>
      <c r="R30" s="14" t="s">
        <v>0</v>
      </c>
      <c r="S30" s="14" t="s">
        <v>0</v>
      </c>
      <c r="T30" s="14" t="s">
        <v>0</v>
      </c>
      <c r="U30" s="14" t="s">
        <v>0</v>
      </c>
      <c r="V30" s="14" t="s">
        <v>0</v>
      </c>
      <c r="W30" s="14" t="s">
        <v>0</v>
      </c>
      <c r="X30" s="14" t="s">
        <v>0</v>
      </c>
      <c r="Y30" s="14" t="s">
        <v>0</v>
      </c>
      <c r="Z30" s="14" t="s">
        <v>0</v>
      </c>
      <c r="AA30" s="14" t="s">
        <v>0</v>
      </c>
      <c r="AB30" s="14" t="s">
        <v>0</v>
      </c>
      <c r="AC30" s="14" t="s">
        <v>0</v>
      </c>
      <c r="AD30" s="13">
        <v>12</v>
      </c>
      <c r="AE30" s="13">
        <v>12</v>
      </c>
      <c r="AG30" s="28"/>
      <c r="AH30" s="40" t="s">
        <v>10</v>
      </c>
      <c r="AI30" s="40"/>
      <c r="AJ30" s="20">
        <f>SUM(Y27:AE27,A30:I30)</f>
        <v>88</v>
      </c>
      <c r="AK30" s="80" cm="1">
        <f t="array" ref="AK30">MAX(0,SUM(IF(ISNUMBER(Y24:AF24), Y24:AF24 - 8, 0)) + SUM(IF(ISNUMBER(A27:X27), A27:X27 - 8, 0)))</f>
        <v>56</v>
      </c>
      <c r="AL30" s="62" cm="1">
        <f t="array" ref="AL30">SUM(IF(Y24:AE24=12, Y24:AE24-4, 0)) + SUM(IF(A27:X27=12, A27:X27-4, 0))</f>
        <v>112</v>
      </c>
      <c r="AM30" s="42"/>
      <c r="AN30" s="39">
        <f t="shared" ref="AN30:AN31" si="23">AT30</f>
        <v>3190287</v>
      </c>
      <c r="AO30" s="51"/>
      <c r="AP30" s="42"/>
      <c r="AQ30">
        <v>2748015</v>
      </c>
      <c r="AR30">
        <v>354164</v>
      </c>
      <c r="AS30">
        <v>88108</v>
      </c>
      <c r="AT30">
        <f t="shared" ref="AT30:AT31" si="24">SUM(AQ30:AS30)</f>
        <v>3190287</v>
      </c>
      <c r="AU30" s="82">
        <f>SUM(AN19:AN27)/SUM(AJ19:AJ27)</f>
        <v>34105.507299270073</v>
      </c>
      <c r="AV30" s="83">
        <f>AQ28+AR28+AS28</f>
        <v>3185471</v>
      </c>
      <c r="AW30" s="87">
        <f t="shared" ref="AW30" si="25">AU30*1.6*AK30</f>
        <v>3055853.4540145989</v>
      </c>
      <c r="AX30" s="85">
        <f t="shared" ref="AX30" si="26">(AU30*1.3-$BJ$12)*AL30</f>
        <v>1301741.8627737227</v>
      </c>
      <c r="AY30" s="88">
        <f t="shared" ref="AY30" si="27">SUM(AV30:AX30)</f>
        <v>7543066.3167883223</v>
      </c>
      <c r="AZ30" s="86">
        <f t="shared" ref="AZ30" si="28">AY30-AY30*0.2</f>
        <v>6034453.0534306578</v>
      </c>
      <c r="BM30">
        <v>2025</v>
      </c>
      <c r="BN30" t="s">
        <v>50</v>
      </c>
    </row>
    <row r="31" spans="1:69" x14ac:dyDescent="0.25">
      <c r="A31" s="27" t="s">
        <v>11</v>
      </c>
      <c r="AG31" s="28"/>
      <c r="AH31" s="41"/>
      <c r="AI31" s="41"/>
      <c r="AJ31" s="21">
        <f>SUM(J30:X30)</f>
        <v>66</v>
      </c>
      <c r="AK31" s="63"/>
      <c r="AL31" s="60"/>
      <c r="AM31" s="49"/>
      <c r="AN31" s="39">
        <f t="shared" si="23"/>
        <v>3185471</v>
      </c>
      <c r="AO31" s="52"/>
      <c r="AP31" s="42"/>
      <c r="AQ31">
        <v>2748015</v>
      </c>
      <c r="AR31">
        <v>350307</v>
      </c>
      <c r="AS31">
        <v>87149</v>
      </c>
      <c r="AT31" s="9">
        <f t="shared" si="24"/>
        <v>3185471</v>
      </c>
      <c r="AU31" s="82"/>
      <c r="AV31" s="83"/>
      <c r="AW31" s="88"/>
      <c r="AX31" s="83"/>
      <c r="AY31" s="88"/>
      <c r="AZ31" s="86"/>
    </row>
    <row r="32" spans="1:69" x14ac:dyDescent="0.25">
      <c r="A32" s="25">
        <v>1</v>
      </c>
      <c r="B32" s="17">
        <v>2</v>
      </c>
      <c r="C32" s="17">
        <v>3</v>
      </c>
      <c r="D32" s="17">
        <v>4</v>
      </c>
      <c r="E32" s="17">
        <v>5</v>
      </c>
      <c r="F32" s="17">
        <v>6</v>
      </c>
      <c r="G32" s="17">
        <v>7</v>
      </c>
      <c r="H32" s="17">
        <v>8</v>
      </c>
      <c r="I32" s="17">
        <v>9</v>
      </c>
      <c r="J32" s="17">
        <v>10</v>
      </c>
      <c r="K32" s="17">
        <v>11</v>
      </c>
      <c r="L32" s="17">
        <v>12</v>
      </c>
      <c r="M32" s="17">
        <v>13</v>
      </c>
      <c r="N32" s="17">
        <v>14</v>
      </c>
      <c r="O32" s="17">
        <v>15</v>
      </c>
      <c r="P32" s="17">
        <v>16</v>
      </c>
      <c r="Q32" s="17">
        <v>17</v>
      </c>
      <c r="R32" s="17">
        <v>18</v>
      </c>
      <c r="S32" s="17">
        <v>19</v>
      </c>
      <c r="T32" s="17">
        <v>20</v>
      </c>
      <c r="U32" s="17">
        <v>21</v>
      </c>
      <c r="V32" s="17">
        <v>22</v>
      </c>
      <c r="W32" s="17">
        <v>23</v>
      </c>
      <c r="X32" s="17">
        <v>24</v>
      </c>
      <c r="Y32" s="17">
        <v>25</v>
      </c>
      <c r="Z32" s="17">
        <v>26</v>
      </c>
      <c r="AA32" s="17">
        <v>27</v>
      </c>
      <c r="AB32" s="17">
        <v>28</v>
      </c>
      <c r="AC32" s="17">
        <v>29</v>
      </c>
      <c r="AD32" s="17">
        <v>30</v>
      </c>
      <c r="AE32" s="17"/>
      <c r="AG32" s="28"/>
      <c r="AK32" s="63"/>
      <c r="AL32" s="60"/>
      <c r="AM32" s="42"/>
      <c r="AO32" s="51"/>
      <c r="AP32" s="42"/>
      <c r="AU32" s="82"/>
      <c r="AV32" s="83"/>
      <c r="AW32" s="88"/>
      <c r="AX32" s="83"/>
      <c r="AY32" s="88"/>
      <c r="AZ32" s="86"/>
      <c r="BM32">
        <v>2025</v>
      </c>
      <c r="BN32" t="s">
        <v>51</v>
      </c>
    </row>
    <row r="33" spans="1:66" x14ac:dyDescent="0.25">
      <c r="A33" s="29">
        <v>12</v>
      </c>
      <c r="B33" s="13">
        <v>12</v>
      </c>
      <c r="C33" s="13">
        <v>12</v>
      </c>
      <c r="D33" s="13">
        <v>12</v>
      </c>
      <c r="E33" s="13">
        <v>12</v>
      </c>
      <c r="F33" s="13">
        <v>12</v>
      </c>
      <c r="G33" s="13">
        <v>12</v>
      </c>
      <c r="H33" s="13">
        <v>12</v>
      </c>
      <c r="I33" s="13">
        <v>12</v>
      </c>
      <c r="J33" s="13">
        <v>12</v>
      </c>
      <c r="K33" s="13">
        <v>12</v>
      </c>
      <c r="L33" s="13">
        <v>12</v>
      </c>
      <c r="M33" s="14" t="s">
        <v>0</v>
      </c>
      <c r="N33" s="14" t="s">
        <v>0</v>
      </c>
      <c r="O33" s="14" t="s">
        <v>0</v>
      </c>
      <c r="P33" s="14" t="s">
        <v>0</v>
      </c>
      <c r="Q33" s="14" t="s">
        <v>0</v>
      </c>
      <c r="R33" s="14" t="s">
        <v>0</v>
      </c>
      <c r="S33" s="14" t="s">
        <v>0</v>
      </c>
      <c r="T33" s="14" t="s">
        <v>0</v>
      </c>
      <c r="U33" s="14" t="s">
        <v>0</v>
      </c>
      <c r="V33" s="14" t="s">
        <v>0</v>
      </c>
      <c r="W33" s="14" t="s">
        <v>0</v>
      </c>
      <c r="X33" s="14" t="s">
        <v>0</v>
      </c>
      <c r="Y33" s="14" t="s">
        <v>0</v>
      </c>
      <c r="Z33" s="14" t="s">
        <v>0</v>
      </c>
      <c r="AA33" s="15">
        <v>11</v>
      </c>
      <c r="AB33" s="15">
        <v>11</v>
      </c>
      <c r="AC33" s="15">
        <v>11</v>
      </c>
      <c r="AD33" s="15">
        <v>11</v>
      </c>
      <c r="AG33" s="28"/>
      <c r="AH33" s="40" t="s">
        <v>11</v>
      </c>
      <c r="AI33" s="40"/>
      <c r="AJ33" s="20">
        <f>SUM(Y30:AE30,A33:I33)</f>
        <v>132</v>
      </c>
      <c r="AK33" s="80" cm="1">
        <f t="array" ref="AK33">MAX(0,SUM(IF(ISNUMBER(Y27:AF27), Y27:AF27 - 8, 0)) + SUM(IF(ISNUMBER(A30:X30), A30:X30 - 8, 0)))</f>
        <v>42</v>
      </c>
      <c r="AL33" s="62" cm="1">
        <f t="array" ref="AL33">SUM(IF(Y27:AE27=12, Y27:AE27-4, 0)) + SUM(IF(A30:X30=12, A30:X30-4, 0))</f>
        <v>0</v>
      </c>
      <c r="AM33" s="42"/>
      <c r="AN33" s="39">
        <f t="shared" ref="AN33:AN34" si="29">AT33</f>
        <v>3190287</v>
      </c>
      <c r="AO33" s="51"/>
      <c r="AP33" s="42"/>
      <c r="AQ33">
        <v>2748015</v>
      </c>
      <c r="AR33">
        <v>354164</v>
      </c>
      <c r="AS33">
        <v>88108</v>
      </c>
      <c r="AT33">
        <f t="shared" ref="AT33:AT34" si="30">SUM(AQ33:AS33)</f>
        <v>3190287</v>
      </c>
      <c r="AU33" s="82">
        <f t="shared" ref="AU33" si="31">SUM(AN22:AN30)/SUM(AJ22:AJ30)</f>
        <v>32335.325259515572</v>
      </c>
      <c r="AV33" s="83">
        <f>AQ31+AR31+AS31</f>
        <v>3185471</v>
      </c>
      <c r="AW33" s="87">
        <f t="shared" ref="AW33" si="32">AU33*1.6*AK33</f>
        <v>2172933.8574394467</v>
      </c>
      <c r="AX33" s="85">
        <f t="shared" ref="AX33" si="33">(AU33*1.3-$BJ$12)*AL33</f>
        <v>0</v>
      </c>
      <c r="AY33" s="88">
        <f t="shared" ref="AY33" si="34">SUM(AV33:AX33)</f>
        <v>5358404.8574394472</v>
      </c>
      <c r="AZ33" s="86">
        <f t="shared" ref="AZ33" si="35">AY33-AY33*0.2</f>
        <v>4286723.8859515581</v>
      </c>
    </row>
    <row r="34" spans="1:66" x14ac:dyDescent="0.25">
      <c r="A34" s="27" t="s">
        <v>12</v>
      </c>
      <c r="AG34" s="28"/>
      <c r="AH34" s="41"/>
      <c r="AI34" s="41"/>
      <c r="AJ34" s="21">
        <f>SUM(J33:X33)</f>
        <v>36</v>
      </c>
      <c r="AK34" s="63"/>
      <c r="AL34" s="60"/>
      <c r="AM34" s="49"/>
      <c r="AN34" s="39">
        <f t="shared" si="29"/>
        <v>3185471</v>
      </c>
      <c r="AO34" s="52"/>
      <c r="AP34" s="42"/>
      <c r="AQ34">
        <v>2748015</v>
      </c>
      <c r="AR34">
        <v>350307</v>
      </c>
      <c r="AS34">
        <v>87149</v>
      </c>
      <c r="AT34" s="9">
        <f t="shared" si="30"/>
        <v>3185471</v>
      </c>
      <c r="AU34" s="82"/>
      <c r="AV34" s="83"/>
      <c r="AW34" s="88"/>
      <c r="AX34" s="83"/>
      <c r="AY34" s="88"/>
      <c r="AZ34" s="86"/>
      <c r="BM34">
        <v>2025</v>
      </c>
      <c r="BN34" t="s">
        <v>52</v>
      </c>
    </row>
    <row r="35" spans="1:66" x14ac:dyDescent="0.25">
      <c r="A35" s="25">
        <v>1</v>
      </c>
      <c r="B35" s="17">
        <v>2</v>
      </c>
      <c r="C35" s="17">
        <v>3</v>
      </c>
      <c r="D35" s="17">
        <v>4</v>
      </c>
      <c r="E35" s="17">
        <v>5</v>
      </c>
      <c r="F35" s="17">
        <v>6</v>
      </c>
      <c r="G35" s="17">
        <v>7</v>
      </c>
      <c r="H35" s="17">
        <v>8</v>
      </c>
      <c r="I35" s="17">
        <v>9</v>
      </c>
      <c r="J35" s="17">
        <v>10</v>
      </c>
      <c r="K35" s="17">
        <v>11</v>
      </c>
      <c r="L35" s="17">
        <v>12</v>
      </c>
      <c r="M35" s="17">
        <v>13</v>
      </c>
      <c r="N35" s="17">
        <v>14</v>
      </c>
      <c r="O35" s="17">
        <v>15</v>
      </c>
      <c r="P35" s="17">
        <v>16</v>
      </c>
      <c r="Q35" s="17">
        <v>17</v>
      </c>
      <c r="R35" s="17">
        <v>18</v>
      </c>
      <c r="S35" s="17">
        <v>19</v>
      </c>
      <c r="T35" s="17">
        <v>20</v>
      </c>
      <c r="U35" s="17">
        <v>21</v>
      </c>
      <c r="V35" s="17">
        <v>22</v>
      </c>
      <c r="W35" s="17">
        <v>23</v>
      </c>
      <c r="X35" s="17">
        <v>24</v>
      </c>
      <c r="Y35" s="17">
        <v>25</v>
      </c>
      <c r="Z35" s="17">
        <v>26</v>
      </c>
      <c r="AA35" s="17">
        <v>27</v>
      </c>
      <c r="AB35" s="17">
        <v>28</v>
      </c>
      <c r="AC35" s="17">
        <v>29</v>
      </c>
      <c r="AD35" s="17">
        <v>30</v>
      </c>
      <c r="AE35" s="17">
        <v>31</v>
      </c>
      <c r="AG35" s="28"/>
      <c r="AK35" s="63"/>
      <c r="AL35" s="60"/>
      <c r="AM35" s="42"/>
      <c r="AO35" s="51"/>
      <c r="AP35" s="42"/>
      <c r="AU35" s="82"/>
      <c r="AV35" s="83"/>
      <c r="AW35" s="88"/>
      <c r="AX35" s="83"/>
      <c r="AY35" s="88"/>
      <c r="AZ35" s="86"/>
    </row>
    <row r="36" spans="1:66" x14ac:dyDescent="0.25">
      <c r="A36" s="30">
        <v>11</v>
      </c>
      <c r="B36" s="15">
        <v>11</v>
      </c>
      <c r="C36" s="15">
        <v>11</v>
      </c>
      <c r="D36" s="15">
        <v>11</v>
      </c>
      <c r="E36" s="15">
        <v>11</v>
      </c>
      <c r="F36" s="15">
        <v>11</v>
      </c>
      <c r="G36" s="15">
        <v>11</v>
      </c>
      <c r="H36" s="15">
        <v>11</v>
      </c>
      <c r="I36" s="15">
        <v>11</v>
      </c>
      <c r="J36" s="15">
        <v>11</v>
      </c>
      <c r="K36" s="14" t="s">
        <v>0</v>
      </c>
      <c r="L36" s="14" t="s">
        <v>0</v>
      </c>
      <c r="M36" s="14" t="s">
        <v>0</v>
      </c>
      <c r="N36" s="14" t="s">
        <v>0</v>
      </c>
      <c r="O36" s="14" t="s">
        <v>0</v>
      </c>
      <c r="P36" s="14" t="s">
        <v>0</v>
      </c>
      <c r="Q36" s="14" t="s">
        <v>0</v>
      </c>
      <c r="R36" s="14" t="s">
        <v>0</v>
      </c>
      <c r="S36" s="14" t="s">
        <v>0</v>
      </c>
      <c r="T36" s="14" t="s">
        <v>0</v>
      </c>
      <c r="U36" s="14" t="s">
        <v>0</v>
      </c>
      <c r="V36" s="14" t="s">
        <v>0</v>
      </c>
      <c r="W36" s="14" t="s">
        <v>0</v>
      </c>
      <c r="X36" s="14" t="s">
        <v>0</v>
      </c>
      <c r="Y36" s="13">
        <v>12</v>
      </c>
      <c r="Z36" s="13">
        <v>12</v>
      </c>
      <c r="AA36" s="13">
        <v>12</v>
      </c>
      <c r="AB36" s="13">
        <v>12</v>
      </c>
      <c r="AC36" s="13">
        <v>12</v>
      </c>
      <c r="AD36" s="13">
        <v>12</v>
      </c>
      <c r="AE36" s="13">
        <v>12</v>
      </c>
      <c r="AG36" s="28"/>
      <c r="AH36" s="40" t="s">
        <v>12</v>
      </c>
      <c r="AI36" s="40"/>
      <c r="AJ36" s="20">
        <f t="shared" ref="AJ36" si="36">SUM(Y33:AE33,A36:I36)</f>
        <v>143</v>
      </c>
      <c r="AK36" s="80" cm="1">
        <f t="array" ref="AK36">MAX(0,SUM(IF(ISNUMBER(Y30:AF30), Y30:AF30 - 8, 0)) + SUM(IF(ISNUMBER(A33:X33), A33:X33 - 8, 0)))</f>
        <v>56</v>
      </c>
      <c r="AL36" s="62" cm="1">
        <f t="array" ref="AL36">SUM(IF(Y30:AE30=12, Y30:AE30-4, 0)) + SUM(IF(A33:X33=12, A33:X33-4, 0))</f>
        <v>112</v>
      </c>
      <c r="AM36" s="42"/>
      <c r="AN36" s="39">
        <f t="shared" ref="AN36:AN48" si="37">AT36</f>
        <v>3190287</v>
      </c>
      <c r="AO36" s="51"/>
      <c r="AP36" s="42"/>
      <c r="AQ36">
        <v>2748015</v>
      </c>
      <c r="AR36">
        <v>354164</v>
      </c>
      <c r="AS36">
        <v>88108</v>
      </c>
      <c r="AT36">
        <f t="shared" ref="AT36:AT37" si="38">SUM(AQ36:AS36)</f>
        <v>3190287</v>
      </c>
      <c r="AU36" s="82">
        <f t="shared" ref="AU36" si="39">SUM(AN25:AN33)/SUM(AJ25:AJ33)</f>
        <v>32504.031304347827</v>
      </c>
      <c r="AV36" s="83">
        <f>AQ34+AR34+AS34</f>
        <v>3185471</v>
      </c>
      <c r="AW36" s="87">
        <f t="shared" ref="AW36" si="40">AU36*1.6*AK36</f>
        <v>2912361.2048695656</v>
      </c>
      <c r="AX36" s="85">
        <f t="shared" ref="AX36" si="41">(AU36*1.3-$BJ$12)*AL36</f>
        <v>1068566.9579130434</v>
      </c>
      <c r="AY36" s="88">
        <f t="shared" ref="AY36" si="42">SUM(AV36:AX36)</f>
        <v>7166399.1627826095</v>
      </c>
      <c r="AZ36" s="86">
        <f t="shared" ref="AZ36" si="43">AY36-AY36*0.2</f>
        <v>5733119.3302260879</v>
      </c>
      <c r="BM36">
        <v>2026</v>
      </c>
      <c r="BN36" t="s">
        <v>53</v>
      </c>
    </row>
    <row r="37" spans="1:66" x14ac:dyDescent="0.25">
      <c r="A37" s="27" t="s">
        <v>1</v>
      </c>
      <c r="AG37" s="28"/>
      <c r="AH37" s="41"/>
      <c r="AI37" s="41"/>
      <c r="AJ37" s="21">
        <f t="shared" ref="AJ37" si="44">SUM(J36:X36)</f>
        <v>11</v>
      </c>
      <c r="AK37" s="63"/>
      <c r="AL37" s="60"/>
      <c r="AM37" s="49"/>
      <c r="AN37" s="39">
        <f t="shared" si="37"/>
        <v>3185471</v>
      </c>
      <c r="AO37" s="52"/>
      <c r="AP37" s="42"/>
      <c r="AQ37">
        <v>2748015</v>
      </c>
      <c r="AR37">
        <v>350307</v>
      </c>
      <c r="AS37">
        <v>87149</v>
      </c>
      <c r="AT37" s="9">
        <f t="shared" si="38"/>
        <v>3185471</v>
      </c>
      <c r="AU37" s="82"/>
      <c r="AV37" s="83"/>
      <c r="AW37" s="83"/>
      <c r="AX37" s="83"/>
      <c r="AY37" s="83"/>
      <c r="AZ37" s="86"/>
    </row>
    <row r="38" spans="1:66" x14ac:dyDescent="0.25">
      <c r="A38" s="25">
        <v>1</v>
      </c>
      <c r="B38" s="17">
        <v>2</v>
      </c>
      <c r="C38" s="17">
        <v>3</v>
      </c>
      <c r="D38" s="17">
        <v>4</v>
      </c>
      <c r="E38" s="17">
        <v>5</v>
      </c>
      <c r="F38" s="17">
        <v>6</v>
      </c>
      <c r="G38" s="17">
        <v>7</v>
      </c>
      <c r="H38" s="17">
        <v>8</v>
      </c>
      <c r="I38" s="17">
        <v>9</v>
      </c>
      <c r="J38" s="17">
        <v>10</v>
      </c>
      <c r="K38" s="17">
        <v>11</v>
      </c>
      <c r="L38" s="17">
        <v>12</v>
      </c>
      <c r="M38" s="17">
        <v>13</v>
      </c>
      <c r="N38" s="17">
        <v>14</v>
      </c>
      <c r="O38" s="17">
        <v>15</v>
      </c>
      <c r="P38" s="17">
        <v>16</v>
      </c>
      <c r="Q38" s="17">
        <v>17</v>
      </c>
      <c r="R38" s="17">
        <v>18</v>
      </c>
      <c r="S38" s="17">
        <v>19</v>
      </c>
      <c r="T38" s="17">
        <v>20</v>
      </c>
      <c r="U38" s="17">
        <v>21</v>
      </c>
      <c r="V38" s="17">
        <v>22</v>
      </c>
      <c r="W38" s="17">
        <v>23</v>
      </c>
      <c r="X38" s="17">
        <v>24</v>
      </c>
      <c r="Y38" s="17">
        <v>25</v>
      </c>
      <c r="Z38" s="17">
        <v>26</v>
      </c>
      <c r="AA38" s="17">
        <v>27</v>
      </c>
      <c r="AB38" s="17">
        <v>28</v>
      </c>
      <c r="AC38" s="17">
        <v>29</v>
      </c>
      <c r="AD38" s="17">
        <v>30</v>
      </c>
      <c r="AE38" s="17">
        <v>31</v>
      </c>
      <c r="AG38" s="28"/>
      <c r="AK38" s="63"/>
      <c r="AL38" s="60"/>
      <c r="AM38" s="42"/>
      <c r="AO38" s="51"/>
      <c r="AP38" s="42"/>
      <c r="AU38" s="82"/>
      <c r="AV38" s="83"/>
      <c r="AW38" s="88"/>
      <c r="AX38" s="83"/>
      <c r="AY38" s="88"/>
      <c r="AZ38" s="86"/>
      <c r="BM38">
        <v>2026</v>
      </c>
      <c r="BN38" t="s">
        <v>54</v>
      </c>
    </row>
    <row r="39" spans="1:66" x14ac:dyDescent="0.25">
      <c r="A39" s="29">
        <v>12</v>
      </c>
      <c r="B39" s="13">
        <v>12</v>
      </c>
      <c r="C39" s="13">
        <v>12</v>
      </c>
      <c r="D39" s="13">
        <v>12</v>
      </c>
      <c r="E39" s="13">
        <v>12</v>
      </c>
      <c r="F39" s="13">
        <v>12</v>
      </c>
      <c r="G39" s="13">
        <v>12</v>
      </c>
      <c r="H39" s="14" t="s">
        <v>0</v>
      </c>
      <c r="I39" s="14" t="s">
        <v>0</v>
      </c>
      <c r="J39" s="14" t="s">
        <v>0</v>
      </c>
      <c r="K39" s="14" t="s">
        <v>0</v>
      </c>
      <c r="L39" s="14" t="s">
        <v>0</v>
      </c>
      <c r="M39" s="14" t="s">
        <v>0</v>
      </c>
      <c r="N39" s="14" t="s">
        <v>0</v>
      </c>
      <c r="O39" s="14" t="s">
        <v>0</v>
      </c>
      <c r="P39" s="14" t="s">
        <v>0</v>
      </c>
      <c r="Q39" s="14" t="s">
        <v>0</v>
      </c>
      <c r="R39" s="14" t="s">
        <v>0</v>
      </c>
      <c r="S39" s="14" t="s">
        <v>0</v>
      </c>
      <c r="T39" s="14" t="s">
        <v>0</v>
      </c>
      <c r="U39" s="14" t="s">
        <v>0</v>
      </c>
      <c r="V39" s="15">
        <v>11</v>
      </c>
      <c r="W39" s="15">
        <v>11</v>
      </c>
      <c r="X39" s="15">
        <v>11</v>
      </c>
      <c r="Y39" s="15">
        <v>11</v>
      </c>
      <c r="Z39" s="15">
        <v>11</v>
      </c>
      <c r="AA39" s="15">
        <v>11</v>
      </c>
      <c r="AB39" s="15">
        <v>11</v>
      </c>
      <c r="AC39" s="15">
        <v>11</v>
      </c>
      <c r="AD39" s="15">
        <v>11</v>
      </c>
      <c r="AE39" s="15">
        <v>11</v>
      </c>
      <c r="AG39" s="28"/>
      <c r="AH39" s="40" t="s">
        <v>1</v>
      </c>
      <c r="AI39" s="40"/>
      <c r="AJ39" s="20">
        <f t="shared" ref="AJ39" si="45">SUM(Y36:AE36,A39:I39)</f>
        <v>168</v>
      </c>
      <c r="AK39" s="80" cm="1">
        <f t="array" ref="AK39">MAX(0,SUM(IF(ISNUMBER(Y33:AF33), Y33:AF33 - 8, 0)) + SUM(IF(ISNUMBER(A36:X36), A36:X36 - 8, 0)))</f>
        <v>42</v>
      </c>
      <c r="AL39" s="62" cm="1">
        <f t="array" ref="AL39">SUM(IF(Y33:AE33=12, Y33:AE33-4, 0)) + SUM(IF(A36:X36=12, A36:X36-4, 0))</f>
        <v>0</v>
      </c>
      <c r="AM39" s="42"/>
      <c r="AN39" s="39">
        <f t="shared" si="37"/>
        <v>3180655</v>
      </c>
      <c r="AO39" s="51"/>
      <c r="AP39" s="42"/>
      <c r="AQ39">
        <v>2748015</v>
      </c>
      <c r="AR39">
        <v>346450</v>
      </c>
      <c r="AS39">
        <v>86190</v>
      </c>
      <c r="AT39">
        <f t="shared" ref="AT39:AT40" si="46">SUM(AQ39:AS39)</f>
        <v>3180655</v>
      </c>
      <c r="AU39" s="82">
        <f t="shared" ref="AU39" si="47">SUM(AN28:AN36)/SUM(AJ28:AJ36)</f>
        <v>34094.962566844923</v>
      </c>
      <c r="AV39" s="83">
        <f t="shared" ref="AV39" si="48">AQ37+AR37+AS37</f>
        <v>3185471</v>
      </c>
      <c r="AW39" s="87">
        <f t="shared" ref="AW39" si="49">AU39*1.6*AK39</f>
        <v>2291181.4844919788</v>
      </c>
      <c r="AX39" s="85">
        <f t="shared" ref="AX39" si="50">(AU39*1.3-$BJ$12)*AL39</f>
        <v>0</v>
      </c>
      <c r="AY39" s="88">
        <f t="shared" ref="AY39" si="51">SUM(AV39:AX39)</f>
        <v>5476652.4844919788</v>
      </c>
      <c r="AZ39" s="86">
        <f t="shared" ref="AZ39:AZ48" si="52">AY39-AY39*0.2</f>
        <v>4381321.9875935828</v>
      </c>
    </row>
    <row r="40" spans="1:66" x14ac:dyDescent="0.25">
      <c r="A40" s="27" t="s">
        <v>2</v>
      </c>
      <c r="AG40" s="28"/>
      <c r="AH40" s="41"/>
      <c r="AI40" s="41"/>
      <c r="AJ40" s="21">
        <f t="shared" ref="AJ40" si="53">SUM(J39:X39)</f>
        <v>33</v>
      </c>
      <c r="AK40" s="63"/>
      <c r="AL40" s="60"/>
      <c r="AM40" s="49"/>
      <c r="AN40" s="39">
        <f t="shared" si="37"/>
        <v>3175839</v>
      </c>
      <c r="AO40" s="52"/>
      <c r="AP40" s="42"/>
      <c r="AQ40">
        <v>2748015</v>
      </c>
      <c r="AR40">
        <v>342593</v>
      </c>
      <c r="AS40">
        <v>85231</v>
      </c>
      <c r="AT40" s="9">
        <f t="shared" si="46"/>
        <v>3175839</v>
      </c>
      <c r="AU40" s="82"/>
      <c r="AV40" s="83"/>
      <c r="AW40" s="83"/>
      <c r="AX40" s="83"/>
      <c r="AY40" s="83"/>
      <c r="AZ40" s="86"/>
      <c r="BM40">
        <v>2026</v>
      </c>
      <c r="BN40" t="s">
        <v>55</v>
      </c>
    </row>
    <row r="41" spans="1:66" x14ac:dyDescent="0.25">
      <c r="A41" s="25">
        <v>1</v>
      </c>
      <c r="B41" s="17">
        <v>2</v>
      </c>
      <c r="C41" s="17">
        <v>3</v>
      </c>
      <c r="D41" s="17">
        <v>4</v>
      </c>
      <c r="E41" s="17">
        <v>5</v>
      </c>
      <c r="F41" s="17">
        <v>6</v>
      </c>
      <c r="G41" s="17">
        <v>7</v>
      </c>
      <c r="H41" s="17">
        <v>8</v>
      </c>
      <c r="I41" s="17">
        <v>9</v>
      </c>
      <c r="J41" s="17">
        <v>10</v>
      </c>
      <c r="K41" s="17">
        <v>11</v>
      </c>
      <c r="L41" s="17">
        <v>12</v>
      </c>
      <c r="M41" s="17">
        <v>13</v>
      </c>
      <c r="N41" s="17">
        <v>14</v>
      </c>
      <c r="O41" s="17">
        <v>15</v>
      </c>
      <c r="P41" s="17">
        <v>16</v>
      </c>
      <c r="Q41" s="17">
        <v>17</v>
      </c>
      <c r="R41" s="17">
        <v>18</v>
      </c>
      <c r="S41" s="17">
        <v>19</v>
      </c>
      <c r="T41" s="17">
        <v>20</v>
      </c>
      <c r="U41" s="17">
        <v>21</v>
      </c>
      <c r="V41" s="17">
        <v>22</v>
      </c>
      <c r="W41" s="17">
        <v>23</v>
      </c>
      <c r="X41" s="17">
        <v>24</v>
      </c>
      <c r="Y41" s="17">
        <v>25</v>
      </c>
      <c r="Z41" s="17">
        <v>26</v>
      </c>
      <c r="AA41" s="17">
        <v>27</v>
      </c>
      <c r="AB41" s="17">
        <v>28</v>
      </c>
      <c r="AC41" s="12"/>
      <c r="AD41" s="12"/>
      <c r="AE41" s="12"/>
      <c r="AG41" s="28"/>
      <c r="AK41" s="63"/>
      <c r="AL41" s="60"/>
      <c r="AM41" s="42"/>
      <c r="AO41" s="51"/>
      <c r="AP41" s="42"/>
      <c r="AU41" s="82"/>
      <c r="AV41" s="83"/>
      <c r="AW41" s="88"/>
      <c r="AX41" s="83"/>
      <c r="AY41" s="88"/>
      <c r="AZ41" s="86"/>
    </row>
    <row r="42" spans="1:66" x14ac:dyDescent="0.25">
      <c r="A42" s="30">
        <v>11</v>
      </c>
      <c r="B42" s="15">
        <v>11</v>
      </c>
      <c r="C42" s="15">
        <v>11</v>
      </c>
      <c r="D42" s="15">
        <v>11</v>
      </c>
      <c r="E42" s="14" t="s">
        <v>0</v>
      </c>
      <c r="F42" s="14" t="s">
        <v>0</v>
      </c>
      <c r="G42" s="14" t="s">
        <v>0</v>
      </c>
      <c r="H42" s="14" t="s">
        <v>0</v>
      </c>
      <c r="I42" s="14" t="s">
        <v>0</v>
      </c>
      <c r="J42" s="14" t="s">
        <v>0</v>
      </c>
      <c r="K42" s="14" t="s">
        <v>0</v>
      </c>
      <c r="L42" s="14" t="s">
        <v>0</v>
      </c>
      <c r="M42" s="14" t="s">
        <v>0</v>
      </c>
      <c r="N42" s="14" t="s">
        <v>0</v>
      </c>
      <c r="O42" s="14" t="s">
        <v>0</v>
      </c>
      <c r="P42" s="14" t="s">
        <v>0</v>
      </c>
      <c r="Q42" s="14" t="s">
        <v>0</v>
      </c>
      <c r="R42" s="14" t="s">
        <v>0</v>
      </c>
      <c r="S42" s="13">
        <v>12</v>
      </c>
      <c r="T42" s="13">
        <v>12</v>
      </c>
      <c r="U42" s="13">
        <v>12</v>
      </c>
      <c r="V42" s="13">
        <v>12</v>
      </c>
      <c r="W42" s="13">
        <v>12</v>
      </c>
      <c r="X42" s="13">
        <v>12</v>
      </c>
      <c r="Y42" s="13">
        <v>12</v>
      </c>
      <c r="Z42" s="13">
        <v>12</v>
      </c>
      <c r="AA42" s="13">
        <v>12</v>
      </c>
      <c r="AB42" s="13">
        <v>12</v>
      </c>
      <c r="AG42" s="28"/>
      <c r="AH42" s="40" t="s">
        <v>2</v>
      </c>
      <c r="AI42" s="40"/>
      <c r="AJ42" s="20">
        <f t="shared" ref="AJ42" si="54">SUM(Y39:AE39,A42:I42)</f>
        <v>121</v>
      </c>
      <c r="AK42" s="80" cm="1">
        <f t="array" ref="AK42">MAX(0,SUM(IF(ISNUMBER(Y36:AF36), Y36:AF36 - 8, 0)) + SUM(IF(ISNUMBER(A39:X39), A39:X39 - 8, 0)))</f>
        <v>65</v>
      </c>
      <c r="AL42" s="62" cm="1">
        <f t="array" ref="AL42">SUM(IF(Y36:AE36=12, Y36:AE36-4, 0)) + SUM(IF(A39:X39=12, A39:X39-4, 0))</f>
        <v>112</v>
      </c>
      <c r="AM42" s="42"/>
      <c r="AN42" s="39">
        <f t="shared" si="37"/>
        <v>3171023</v>
      </c>
      <c r="AO42" s="51"/>
      <c r="AP42" s="42"/>
      <c r="AQ42">
        <v>2748015</v>
      </c>
      <c r="AR42">
        <v>338736</v>
      </c>
      <c r="AS42">
        <v>84272</v>
      </c>
      <c r="AT42">
        <f t="shared" ref="AT42:AT43" si="55">SUM(AQ42:AS42)</f>
        <v>3171023</v>
      </c>
      <c r="AU42" s="82">
        <f t="shared" ref="AU42" si="56">SUM(AN31:AN39)/SUM(AJ31:AJ39)</f>
        <v>34384.248201438852</v>
      </c>
      <c r="AV42" s="83">
        <f t="shared" ref="AV42" si="57">AQ40+AR40+AS40</f>
        <v>3175839</v>
      </c>
      <c r="AW42" s="87">
        <f t="shared" ref="AW42" si="58">AU42*1.6*AK42</f>
        <v>3575961.8129496407</v>
      </c>
      <c r="AX42" s="85">
        <f t="shared" ref="AX42" si="59">(AU42*1.3-$BJ$12)*AL42</f>
        <v>1342326.5381294966</v>
      </c>
      <c r="AY42" s="88">
        <f t="shared" ref="AY42" si="60">SUM(AV42:AX42)</f>
        <v>8094127.3510791371</v>
      </c>
      <c r="AZ42" s="86">
        <f t="shared" si="52"/>
        <v>6475301.8808633098</v>
      </c>
      <c r="BM42">
        <v>2026</v>
      </c>
      <c r="BN42" t="s">
        <v>56</v>
      </c>
    </row>
    <row r="43" spans="1:66" x14ac:dyDescent="0.25">
      <c r="A43" s="27" t="s">
        <v>3</v>
      </c>
      <c r="AG43" s="28"/>
      <c r="AH43" s="41"/>
      <c r="AI43" s="41"/>
      <c r="AJ43" s="21">
        <f t="shared" ref="AJ43" si="61">SUM(J42:X42)</f>
        <v>72</v>
      </c>
      <c r="AK43" s="63"/>
      <c r="AL43" s="60"/>
      <c r="AM43" s="49"/>
      <c r="AN43" s="39">
        <f t="shared" si="37"/>
        <v>3166207</v>
      </c>
      <c r="AO43" s="52"/>
      <c r="AP43" s="42"/>
      <c r="AQ43">
        <v>2748015</v>
      </c>
      <c r="AR43">
        <v>334879</v>
      </c>
      <c r="AS43">
        <v>83313</v>
      </c>
      <c r="AT43" s="9">
        <f t="shared" si="55"/>
        <v>3166207</v>
      </c>
      <c r="AU43" s="82"/>
      <c r="AV43" s="83"/>
      <c r="AW43" s="83"/>
      <c r="AX43" s="83"/>
      <c r="AY43" s="83"/>
      <c r="AZ43" s="86"/>
    </row>
    <row r="44" spans="1:66" x14ac:dyDescent="0.25">
      <c r="A44" s="25">
        <v>1</v>
      </c>
      <c r="B44" s="17">
        <v>2</v>
      </c>
      <c r="C44" s="17">
        <v>3</v>
      </c>
      <c r="D44" s="17">
        <v>4</v>
      </c>
      <c r="E44" s="17">
        <v>5</v>
      </c>
      <c r="F44" s="17">
        <v>6</v>
      </c>
      <c r="G44" s="17">
        <v>7</v>
      </c>
      <c r="H44" s="17">
        <v>8</v>
      </c>
      <c r="I44" s="17">
        <v>9</v>
      </c>
      <c r="J44" s="17">
        <v>10</v>
      </c>
      <c r="K44" s="17">
        <v>11</v>
      </c>
      <c r="L44" s="17">
        <v>12</v>
      </c>
      <c r="M44" s="17">
        <v>13</v>
      </c>
      <c r="N44" s="17">
        <v>14</v>
      </c>
      <c r="O44" s="17">
        <v>15</v>
      </c>
      <c r="P44" s="17">
        <v>16</v>
      </c>
      <c r="Q44" s="17">
        <v>17</v>
      </c>
      <c r="R44" s="17">
        <v>18</v>
      </c>
      <c r="S44" s="17">
        <v>19</v>
      </c>
      <c r="T44" s="17">
        <v>20</v>
      </c>
      <c r="U44" s="17">
        <v>21</v>
      </c>
      <c r="V44" s="17">
        <v>22</v>
      </c>
      <c r="W44" s="17">
        <v>23</v>
      </c>
      <c r="X44" s="17">
        <v>24</v>
      </c>
      <c r="Y44" s="17">
        <v>25</v>
      </c>
      <c r="Z44" s="17">
        <v>26</v>
      </c>
      <c r="AA44" s="17">
        <v>27</v>
      </c>
      <c r="AB44" s="17">
        <v>28</v>
      </c>
      <c r="AC44" s="17">
        <v>29</v>
      </c>
      <c r="AD44" s="17">
        <v>30</v>
      </c>
      <c r="AE44" s="17">
        <v>31</v>
      </c>
      <c r="AG44" s="28"/>
      <c r="AK44" s="63"/>
      <c r="AL44" s="60"/>
      <c r="AM44" s="42"/>
      <c r="AO44" s="51"/>
      <c r="AP44" s="42"/>
      <c r="AU44" s="82"/>
      <c r="AV44" s="83"/>
      <c r="AW44" s="88"/>
      <c r="AX44" s="83"/>
      <c r="AY44" s="88"/>
      <c r="AZ44" s="86"/>
    </row>
    <row r="45" spans="1:66" x14ac:dyDescent="0.25">
      <c r="A45" s="29">
        <v>12</v>
      </c>
      <c r="B45" s="13">
        <v>12</v>
      </c>
      <c r="C45" s="13">
        <v>12</v>
      </c>
      <c r="D45" s="13">
        <v>12</v>
      </c>
      <c r="E45" s="14" t="s">
        <v>0</v>
      </c>
      <c r="F45" s="14" t="s">
        <v>0</v>
      </c>
      <c r="G45" s="14" t="s">
        <v>0</v>
      </c>
      <c r="H45" s="14" t="s">
        <v>0</v>
      </c>
      <c r="I45" s="14" t="s">
        <v>0</v>
      </c>
      <c r="J45" s="14" t="s">
        <v>0</v>
      </c>
      <c r="K45" s="14" t="s">
        <v>0</v>
      </c>
      <c r="L45" s="14" t="s">
        <v>0</v>
      </c>
      <c r="M45" s="14" t="s">
        <v>0</v>
      </c>
      <c r="N45" s="14" t="s">
        <v>0</v>
      </c>
      <c r="O45" s="14" t="s">
        <v>0</v>
      </c>
      <c r="P45" s="14" t="s">
        <v>0</v>
      </c>
      <c r="Q45" s="14" t="s">
        <v>0</v>
      </c>
      <c r="R45" s="14" t="s">
        <v>0</v>
      </c>
      <c r="S45" s="15">
        <v>11</v>
      </c>
      <c r="T45" s="15">
        <v>11</v>
      </c>
      <c r="U45" s="15">
        <v>11</v>
      </c>
      <c r="V45" s="15">
        <v>11</v>
      </c>
      <c r="W45" s="15">
        <v>11</v>
      </c>
      <c r="X45" s="15">
        <v>11</v>
      </c>
      <c r="Y45" s="15">
        <v>11</v>
      </c>
      <c r="Z45" s="15">
        <v>11</v>
      </c>
      <c r="AA45" s="15">
        <v>11</v>
      </c>
      <c r="AB45" s="15">
        <v>11</v>
      </c>
      <c r="AC45" s="15">
        <v>11</v>
      </c>
      <c r="AD45" s="15">
        <v>11</v>
      </c>
      <c r="AE45" s="15">
        <v>11</v>
      </c>
      <c r="AG45" s="28"/>
      <c r="AH45" s="40" t="s">
        <v>3</v>
      </c>
      <c r="AI45" s="40"/>
      <c r="AJ45" s="20">
        <f t="shared" ref="AJ45" si="62">SUM(Y42:AE42,A45:I45)</f>
        <v>96</v>
      </c>
      <c r="AK45" s="80" cm="1">
        <f t="array" ref="AK45">MAX(0,SUM(IF(ISNUMBER(Y39:AF39), Y39:AF39 - 8, 0)) + SUM(IF(ISNUMBER(A42:X42), A42:X42 - 8, 0)))</f>
        <v>57</v>
      </c>
      <c r="AL45" s="62" cm="1">
        <f t="array" ref="AL45">SUM(IF(Y39:AE39=12, Y39:AE39-4, 0)) + SUM(IF(A42:X42=12, A42:X42-4, 0))</f>
        <v>48</v>
      </c>
      <c r="AM45" s="42"/>
      <c r="AN45" s="39">
        <f t="shared" si="37"/>
        <v>3161391</v>
      </c>
      <c r="AO45" s="51"/>
      <c r="AP45" s="42"/>
      <c r="AQ45">
        <v>2748015</v>
      </c>
      <c r="AR45">
        <v>331022</v>
      </c>
      <c r="AS45">
        <v>82354</v>
      </c>
      <c r="AT45">
        <f t="shared" ref="AT45:AT46" si="63">SUM(AQ45:AS45)</f>
        <v>3161391</v>
      </c>
      <c r="AU45" s="82">
        <f t="shared" ref="AU45" si="64">SUM(AN34:AN42)/SUM(AJ34:AJ42)</f>
        <v>37282.70703125</v>
      </c>
      <c r="AV45" s="83">
        <f t="shared" ref="AV45" si="65">AQ43+AR43+AS43</f>
        <v>3166207</v>
      </c>
      <c r="AW45" s="87">
        <f t="shared" ref="AW45" si="66">AU45*1.6*AK45</f>
        <v>3400182.8812500001</v>
      </c>
      <c r="AX45" s="85">
        <f t="shared" ref="AX45" si="67">(AU45*1.3-$BJ$12)*AL45</f>
        <v>756146.63303571427</v>
      </c>
      <c r="AY45" s="88">
        <f t="shared" ref="AY45" si="68">SUM(AV45:AX45)</f>
        <v>7322536.5142857134</v>
      </c>
      <c r="AZ45" s="86">
        <f t="shared" si="52"/>
        <v>5858029.2114285706</v>
      </c>
    </row>
    <row r="46" spans="1:66" x14ac:dyDescent="0.25">
      <c r="A46" s="27" t="s">
        <v>4</v>
      </c>
      <c r="AG46" s="28"/>
      <c r="AJ46" s="21">
        <f t="shared" ref="AJ46" si="69">SUM(J45:X45)</f>
        <v>66</v>
      </c>
      <c r="AK46" s="63"/>
      <c r="AL46" s="60"/>
      <c r="AM46" s="42"/>
      <c r="AN46" s="39">
        <f t="shared" si="37"/>
        <v>3156575</v>
      </c>
      <c r="AO46" s="51"/>
      <c r="AP46" s="42"/>
      <c r="AQ46">
        <v>2748015</v>
      </c>
      <c r="AR46">
        <v>327165</v>
      </c>
      <c r="AS46">
        <v>81395</v>
      </c>
      <c r="AT46" s="9">
        <f t="shared" si="63"/>
        <v>3156575</v>
      </c>
      <c r="AU46" s="82"/>
      <c r="AV46" s="83"/>
      <c r="AW46" s="83"/>
      <c r="AX46" s="83"/>
      <c r="AY46" s="83"/>
      <c r="AZ46" s="86"/>
    </row>
    <row r="47" spans="1:66" x14ac:dyDescent="0.25">
      <c r="A47" s="25">
        <v>1</v>
      </c>
      <c r="B47" s="17">
        <v>2</v>
      </c>
      <c r="C47" s="17">
        <v>3</v>
      </c>
      <c r="D47" s="17">
        <v>4</v>
      </c>
      <c r="E47" s="17">
        <v>5</v>
      </c>
      <c r="F47" s="17">
        <v>6</v>
      </c>
      <c r="G47" s="17">
        <v>7</v>
      </c>
      <c r="H47" s="17">
        <v>8</v>
      </c>
      <c r="I47" s="17">
        <v>9</v>
      </c>
      <c r="J47" s="17">
        <v>10</v>
      </c>
      <c r="K47" s="17">
        <v>11</v>
      </c>
      <c r="L47" s="17">
        <v>12</v>
      </c>
      <c r="M47" s="17">
        <v>13</v>
      </c>
      <c r="N47" s="17">
        <v>14</v>
      </c>
      <c r="O47" s="17">
        <v>15</v>
      </c>
      <c r="P47" s="17">
        <v>16</v>
      </c>
      <c r="Q47" s="17">
        <v>17</v>
      </c>
      <c r="R47" s="17">
        <v>18</v>
      </c>
      <c r="S47" s="17">
        <v>19</v>
      </c>
      <c r="T47" s="17">
        <v>20</v>
      </c>
      <c r="U47" s="17">
        <v>21</v>
      </c>
      <c r="V47" s="17">
        <v>22</v>
      </c>
      <c r="W47" s="17">
        <v>23</v>
      </c>
      <c r="X47" s="17">
        <v>24</v>
      </c>
      <c r="Y47" s="17">
        <v>25</v>
      </c>
      <c r="Z47" s="17">
        <v>26</v>
      </c>
      <c r="AA47" s="17">
        <v>27</v>
      </c>
      <c r="AB47" s="17">
        <v>28</v>
      </c>
      <c r="AC47" s="17">
        <v>29</v>
      </c>
      <c r="AD47" s="17">
        <v>30</v>
      </c>
      <c r="AE47" s="12"/>
      <c r="AG47" s="28"/>
      <c r="AK47" s="63"/>
      <c r="AL47" s="60"/>
      <c r="AM47" s="42"/>
      <c r="AO47" s="51"/>
      <c r="AP47" s="42"/>
      <c r="AU47" s="82"/>
      <c r="AV47" s="83"/>
      <c r="AW47" s="88"/>
      <c r="AX47" s="83"/>
      <c r="AY47" s="88"/>
      <c r="AZ47" s="86"/>
    </row>
    <row r="48" spans="1:66" x14ac:dyDescent="0.25">
      <c r="A48" s="32">
        <v>11</v>
      </c>
      <c r="B48" s="33" t="s">
        <v>0</v>
      </c>
      <c r="C48" s="33" t="s">
        <v>0</v>
      </c>
      <c r="D48" s="33" t="s">
        <v>0</v>
      </c>
      <c r="E48" s="33" t="s">
        <v>0</v>
      </c>
      <c r="F48" s="33" t="s">
        <v>0</v>
      </c>
      <c r="G48" s="33" t="s">
        <v>0</v>
      </c>
      <c r="H48" s="33" t="s">
        <v>0</v>
      </c>
      <c r="I48" s="33" t="s">
        <v>0</v>
      </c>
      <c r="J48" s="33" t="s">
        <v>0</v>
      </c>
      <c r="K48" s="33" t="s">
        <v>0</v>
      </c>
      <c r="L48" s="33" t="s">
        <v>0</v>
      </c>
      <c r="M48" s="33" t="s">
        <v>0</v>
      </c>
      <c r="N48" s="33" t="s">
        <v>0</v>
      </c>
      <c r="O48" s="33" t="s">
        <v>0</v>
      </c>
      <c r="P48" s="34">
        <v>12</v>
      </c>
      <c r="Q48" s="34">
        <v>12</v>
      </c>
      <c r="R48" s="34">
        <v>12</v>
      </c>
      <c r="S48" s="34">
        <v>12</v>
      </c>
      <c r="T48" s="34">
        <v>12</v>
      </c>
      <c r="U48" s="34">
        <v>12</v>
      </c>
      <c r="V48" s="34">
        <v>12</v>
      </c>
      <c r="W48" s="34">
        <v>12</v>
      </c>
      <c r="X48" s="34">
        <v>12</v>
      </c>
      <c r="Y48" s="34">
        <v>12</v>
      </c>
      <c r="Z48" s="34">
        <v>12</v>
      </c>
      <c r="AA48" s="34">
        <v>12</v>
      </c>
      <c r="AB48" s="34">
        <v>12</v>
      </c>
      <c r="AC48" s="34">
        <v>12</v>
      </c>
      <c r="AD48" s="33" t="s">
        <v>0</v>
      </c>
      <c r="AE48" s="35"/>
      <c r="AG48" s="28"/>
      <c r="AH48" s="40" t="s">
        <v>4</v>
      </c>
      <c r="AI48" s="40"/>
      <c r="AJ48" s="20">
        <f t="shared" ref="AJ48" si="70">SUM(Y45:AE45,A48:I48)</f>
        <v>88</v>
      </c>
      <c r="AK48" s="80" cm="1">
        <f t="array" ref="AK48">MAX(0,SUM(IF(ISNUMBER(Y42:AF42), Y42:AF42 - 8, 0)) + SUM(IF(ISNUMBER(A45:X45), A45:X45 - 8, 0)))</f>
        <v>50</v>
      </c>
      <c r="AL48" s="62" cm="1">
        <f t="array" ref="AL48">SUM(IF(Y42:AE42=12, Y42:AE42-4, 0)) + SUM(IF(A45:X45=12, A45:X45-4, 0))</f>
        <v>64</v>
      </c>
      <c r="AM48" s="49"/>
      <c r="AN48" s="39">
        <f t="shared" si="37"/>
        <v>3151759</v>
      </c>
      <c r="AO48" s="52"/>
      <c r="AP48" s="42"/>
      <c r="AQ48">
        <v>2748015</v>
      </c>
      <c r="AR48">
        <v>323308</v>
      </c>
      <c r="AS48">
        <v>80436</v>
      </c>
      <c r="AT48">
        <f t="shared" ref="AT48" si="71">SUM(AQ48:AS48)</f>
        <v>3151759</v>
      </c>
      <c r="AU48" s="82">
        <f t="shared" ref="AU48" si="72">SUM(AN37:AN45)/SUM(AJ37:AJ45)</f>
        <v>38005.161676646705</v>
      </c>
      <c r="AV48" s="83">
        <f t="shared" ref="AV48" si="73">AQ46+AR46+AS46</f>
        <v>3156575</v>
      </c>
      <c r="AW48" s="87">
        <f t="shared" ref="AW48" si="74">AU48*1.6*AK48</f>
        <v>3040412.9341317364</v>
      </c>
      <c r="AX48" s="85">
        <f t="shared" ref="AX48" si="75">(AU48*1.3-$BJ$12)*AL48</f>
        <v>1068303.7372112914</v>
      </c>
      <c r="AY48" s="88">
        <f t="shared" ref="AY48" si="76">SUM(AV48:AX48)</f>
        <v>7265291.6713430276</v>
      </c>
      <c r="AZ48" s="86">
        <f t="shared" si="52"/>
        <v>5812233.3370744223</v>
      </c>
    </row>
  </sheetData>
  <phoneticPr fontId="5" type="noConversion"/>
  <conditionalFormatting sqref="A2:AG2">
    <cfRule type="cellIs" dxfId="4" priority="19" operator="equal">
      <formula>TODAY()</formula>
    </cfRule>
  </conditionalFormatting>
  <conditionalFormatting sqref="A5:AG5 A8:AG8 A11:AG11 A14:AG14 A17:AG17 A20:AG20 A23:AG23 A26:AG26 A29:AG29 A32:AG32 A35:AG35 A38:AG38 A41:AG41 A44:AG44 A47:AG47">
    <cfRule type="cellIs" dxfId="3" priority="4" operator="equal">
      <formula>TODAY()</formula>
    </cfRule>
  </conditionalFormatting>
  <conditionalFormatting sqref="E3">
    <cfRule type="cellIs" dxfId="2" priority="30" operator="equal">
      <formula>"AL"</formula>
    </cfRule>
    <cfRule type="cellIs" dxfId="1" priority="31" operator="equal">
      <formula>"UB"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0CE0-825C-4A01-9E4F-2328E1AEEF56}">
  <sheetPr codeName="Sheet1"/>
  <dimension ref="A1:RQ2"/>
  <sheetViews>
    <sheetView zoomScale="70" zoomScaleNormal="70" workbookViewId="0">
      <selection activeCell="A2" sqref="A1:AE2"/>
    </sheetView>
  </sheetViews>
  <sheetFormatPr defaultRowHeight="15" x14ac:dyDescent="0.25"/>
  <cols>
    <col min="202" max="206" width="5.28515625" bestFit="1" customWidth="1"/>
  </cols>
  <sheetData>
    <row r="1" spans="1:485" ht="65.25" customHeight="1" x14ac:dyDescent="0.25">
      <c r="A1" s="8">
        <v>45658</v>
      </c>
      <c r="B1" s="8">
        <v>45659</v>
      </c>
      <c r="C1" s="8">
        <v>45660</v>
      </c>
      <c r="D1" s="8">
        <v>45661</v>
      </c>
      <c r="E1" s="8">
        <v>45662</v>
      </c>
      <c r="F1" s="8">
        <v>45663</v>
      </c>
      <c r="G1" s="8">
        <v>45664</v>
      </c>
      <c r="H1" s="8">
        <v>45665</v>
      </c>
      <c r="I1" s="8">
        <v>45666</v>
      </c>
      <c r="J1" s="8">
        <v>45667</v>
      </c>
      <c r="K1" s="8">
        <v>45668</v>
      </c>
      <c r="L1" s="8">
        <v>45669</v>
      </c>
      <c r="M1" s="8">
        <v>45670</v>
      </c>
      <c r="N1" s="8">
        <v>45671</v>
      </c>
      <c r="O1" s="8">
        <v>45672</v>
      </c>
      <c r="P1" s="8">
        <v>45673</v>
      </c>
      <c r="Q1" s="8">
        <v>45674</v>
      </c>
      <c r="R1" s="8">
        <v>45675</v>
      </c>
      <c r="S1" s="8">
        <v>45676</v>
      </c>
      <c r="T1" s="8">
        <v>45677</v>
      </c>
      <c r="U1" s="8">
        <v>45678</v>
      </c>
      <c r="V1" s="8">
        <v>45679</v>
      </c>
      <c r="W1" s="8">
        <v>45680</v>
      </c>
      <c r="X1" s="8">
        <v>45681</v>
      </c>
      <c r="Y1" s="8">
        <v>45682</v>
      </c>
      <c r="Z1" s="8">
        <v>45683</v>
      </c>
      <c r="AA1" s="8">
        <v>45684</v>
      </c>
      <c r="AB1" s="8">
        <v>45685</v>
      </c>
      <c r="AC1" s="8">
        <v>45686</v>
      </c>
      <c r="AD1" s="8">
        <v>45687</v>
      </c>
      <c r="AE1" s="8">
        <v>45688</v>
      </c>
      <c r="AF1" s="8">
        <v>45689</v>
      </c>
      <c r="AG1" s="8">
        <v>45690</v>
      </c>
      <c r="AH1" s="8">
        <v>45691</v>
      </c>
      <c r="AI1" s="8">
        <v>45692</v>
      </c>
      <c r="AJ1" s="8">
        <v>45693</v>
      </c>
      <c r="AK1" s="8">
        <v>45694</v>
      </c>
      <c r="AL1" s="8">
        <v>45695</v>
      </c>
      <c r="AM1" s="8">
        <v>45696</v>
      </c>
      <c r="AN1" s="8">
        <v>45697</v>
      </c>
      <c r="AO1" s="8">
        <v>45698</v>
      </c>
      <c r="AP1" s="8">
        <v>45699</v>
      </c>
      <c r="AQ1" s="8">
        <v>45700</v>
      </c>
      <c r="AR1" s="8">
        <v>45701</v>
      </c>
      <c r="AS1" s="8">
        <v>45702</v>
      </c>
      <c r="AT1" s="8">
        <v>45703</v>
      </c>
      <c r="AU1" s="8">
        <v>45704</v>
      </c>
      <c r="AV1" s="8">
        <v>45705</v>
      </c>
      <c r="AW1" s="8">
        <v>45706</v>
      </c>
      <c r="AX1" s="8">
        <v>45707</v>
      </c>
      <c r="AY1" s="8">
        <v>45708</v>
      </c>
      <c r="AZ1" s="8">
        <v>45709</v>
      </c>
      <c r="BA1" s="8">
        <v>45710</v>
      </c>
      <c r="BB1" s="8">
        <v>45711</v>
      </c>
      <c r="BC1" s="8">
        <v>45712</v>
      </c>
      <c r="BD1" s="8">
        <v>45713</v>
      </c>
      <c r="BE1" s="8">
        <v>45714</v>
      </c>
      <c r="BF1" s="8">
        <v>45715</v>
      </c>
      <c r="BG1" s="8">
        <v>45716</v>
      </c>
      <c r="BH1" s="8">
        <v>45717</v>
      </c>
      <c r="BI1" s="8">
        <v>45718</v>
      </c>
      <c r="BJ1" s="8">
        <v>45719</v>
      </c>
      <c r="BK1" s="8">
        <v>45720</v>
      </c>
      <c r="BL1" s="8">
        <v>45721</v>
      </c>
      <c r="BM1" s="8">
        <v>45722</v>
      </c>
      <c r="BN1" s="8">
        <v>45723</v>
      </c>
      <c r="BO1" s="8">
        <v>45724</v>
      </c>
      <c r="BP1" s="8">
        <v>45725</v>
      </c>
      <c r="BQ1" s="8">
        <v>45726</v>
      </c>
      <c r="BR1" s="8">
        <v>45727</v>
      </c>
      <c r="BS1" s="8">
        <v>45728</v>
      </c>
      <c r="BT1" s="8">
        <v>45729</v>
      </c>
      <c r="BU1" s="8">
        <v>45730</v>
      </c>
      <c r="BV1" s="8">
        <v>45731</v>
      </c>
      <c r="BW1" s="8">
        <v>45732</v>
      </c>
      <c r="BX1" s="8">
        <v>45733</v>
      </c>
      <c r="BY1" s="8">
        <v>45734</v>
      </c>
      <c r="BZ1" s="8">
        <v>45735</v>
      </c>
      <c r="CA1" s="8">
        <v>45736</v>
      </c>
      <c r="CB1" s="8">
        <v>45737</v>
      </c>
      <c r="CC1" s="8">
        <v>45738</v>
      </c>
      <c r="CD1" s="8">
        <v>45739</v>
      </c>
      <c r="CE1" s="8">
        <v>45740</v>
      </c>
      <c r="CF1" s="8">
        <v>45741</v>
      </c>
      <c r="CG1" s="8">
        <v>45742</v>
      </c>
      <c r="CH1" s="8">
        <v>45743</v>
      </c>
      <c r="CI1" s="8">
        <v>45744</v>
      </c>
      <c r="CJ1" s="8">
        <v>45745</v>
      </c>
      <c r="CK1" s="8">
        <v>45746</v>
      </c>
      <c r="CL1" s="8">
        <v>45747</v>
      </c>
      <c r="CM1" s="8">
        <v>45748</v>
      </c>
      <c r="CN1" s="8">
        <v>45749</v>
      </c>
      <c r="CO1" s="8">
        <v>45750</v>
      </c>
      <c r="CP1" s="8">
        <v>45751</v>
      </c>
      <c r="CQ1" s="8">
        <v>45752</v>
      </c>
      <c r="CR1" s="8">
        <v>45753</v>
      </c>
      <c r="CS1" s="8">
        <v>45754</v>
      </c>
      <c r="CT1" s="8">
        <v>45755</v>
      </c>
      <c r="CU1" s="8">
        <v>45756</v>
      </c>
      <c r="CV1" s="8">
        <v>45757</v>
      </c>
      <c r="CW1" s="8">
        <v>45758</v>
      </c>
      <c r="CX1" s="8">
        <v>45759</v>
      </c>
      <c r="CY1" s="8">
        <v>45760</v>
      </c>
      <c r="CZ1" s="8">
        <v>45761</v>
      </c>
      <c r="DA1" s="8">
        <v>45762</v>
      </c>
      <c r="DB1" s="8">
        <v>45763</v>
      </c>
      <c r="DC1" s="8">
        <v>45764</v>
      </c>
      <c r="DD1" s="8">
        <v>45765</v>
      </c>
      <c r="DE1" s="8">
        <v>45766</v>
      </c>
      <c r="DF1" s="8">
        <v>45767</v>
      </c>
      <c r="DG1" s="8">
        <v>45768</v>
      </c>
      <c r="DH1" s="8">
        <v>45769</v>
      </c>
      <c r="DI1" s="8">
        <v>45770</v>
      </c>
      <c r="DJ1" s="8">
        <v>45771</v>
      </c>
      <c r="DK1" s="8">
        <v>45772</v>
      </c>
      <c r="DL1" s="8">
        <v>45773</v>
      </c>
      <c r="DM1" s="8">
        <v>45774</v>
      </c>
      <c r="DN1" s="8">
        <v>45775</v>
      </c>
      <c r="DO1" s="8">
        <v>45776</v>
      </c>
      <c r="DP1" s="8">
        <v>45777</v>
      </c>
      <c r="DQ1" s="8">
        <v>45778</v>
      </c>
      <c r="DR1" s="8">
        <v>45779</v>
      </c>
      <c r="DS1" s="8">
        <v>45780</v>
      </c>
      <c r="DT1" s="8">
        <v>45781</v>
      </c>
      <c r="DU1" s="8">
        <v>45782</v>
      </c>
      <c r="DV1" s="8">
        <v>45783</v>
      </c>
      <c r="DW1" s="8">
        <v>45784</v>
      </c>
      <c r="DX1" s="8">
        <v>45785</v>
      </c>
      <c r="DY1" s="8">
        <v>45786</v>
      </c>
      <c r="DZ1" s="8">
        <v>45787</v>
      </c>
      <c r="EA1" s="8">
        <v>45788</v>
      </c>
      <c r="EB1" s="8">
        <v>45789</v>
      </c>
      <c r="EC1" s="8">
        <v>45790</v>
      </c>
      <c r="ED1" s="8">
        <v>45791</v>
      </c>
      <c r="EE1" s="8">
        <v>45792</v>
      </c>
      <c r="EF1" s="8">
        <v>45793</v>
      </c>
      <c r="EG1" s="8">
        <v>45794</v>
      </c>
      <c r="EH1" s="8">
        <v>45795</v>
      </c>
      <c r="EI1" s="8">
        <v>45796</v>
      </c>
      <c r="EJ1" s="8">
        <v>45797</v>
      </c>
      <c r="EK1" s="8">
        <v>45798</v>
      </c>
      <c r="EL1" s="8">
        <v>45799</v>
      </c>
      <c r="EM1" s="8">
        <v>45800</v>
      </c>
      <c r="EN1" s="8">
        <v>45801</v>
      </c>
      <c r="EO1" s="8">
        <v>45802</v>
      </c>
      <c r="EP1" s="8">
        <v>45803</v>
      </c>
      <c r="EQ1" s="8">
        <v>45804</v>
      </c>
      <c r="ER1" s="8">
        <v>45805</v>
      </c>
      <c r="ES1" s="8">
        <v>45806</v>
      </c>
      <c r="ET1" s="8">
        <v>45807</v>
      </c>
      <c r="EU1" s="8">
        <v>45808</v>
      </c>
      <c r="EV1" s="8">
        <v>45809</v>
      </c>
      <c r="EW1" s="8">
        <v>45810</v>
      </c>
      <c r="EX1" s="8">
        <v>45811</v>
      </c>
      <c r="EY1" s="8">
        <v>45812</v>
      </c>
      <c r="EZ1" s="8">
        <v>45813</v>
      </c>
      <c r="FA1" s="8">
        <v>45814</v>
      </c>
      <c r="FB1" s="8">
        <v>45815</v>
      </c>
      <c r="FC1" s="8">
        <v>45816</v>
      </c>
      <c r="FD1" s="8">
        <v>45817</v>
      </c>
      <c r="FE1" s="8">
        <v>45818</v>
      </c>
      <c r="FF1" s="8">
        <v>45819</v>
      </c>
      <c r="FG1" s="8">
        <v>45820</v>
      </c>
      <c r="FH1" s="8">
        <v>45821</v>
      </c>
      <c r="FI1" s="8">
        <v>45822</v>
      </c>
      <c r="FJ1" s="8">
        <v>45823</v>
      </c>
      <c r="FK1" s="8">
        <v>45824</v>
      </c>
      <c r="FL1" s="8">
        <v>45825</v>
      </c>
      <c r="FM1" s="8">
        <v>45826</v>
      </c>
      <c r="FN1" s="8">
        <v>45827</v>
      </c>
      <c r="FO1" s="8">
        <v>45828</v>
      </c>
      <c r="FP1" s="8">
        <v>45829</v>
      </c>
      <c r="FQ1" s="8">
        <v>45830</v>
      </c>
      <c r="FR1" s="8">
        <v>45831</v>
      </c>
      <c r="FS1" s="8">
        <v>45832</v>
      </c>
      <c r="FT1" s="8">
        <v>45833</v>
      </c>
      <c r="FU1" s="8">
        <v>45834</v>
      </c>
      <c r="FV1" s="8">
        <v>45835</v>
      </c>
      <c r="FW1" s="8">
        <v>45836</v>
      </c>
      <c r="FX1" s="8">
        <v>45837</v>
      </c>
      <c r="FY1" s="8">
        <v>45838</v>
      </c>
      <c r="FZ1" s="8">
        <v>45839</v>
      </c>
      <c r="GA1" s="8">
        <v>45840</v>
      </c>
      <c r="GB1" s="8">
        <v>45841</v>
      </c>
      <c r="GC1" s="8">
        <v>45842</v>
      </c>
      <c r="GD1" s="8">
        <v>45843</v>
      </c>
      <c r="GE1" s="8">
        <v>45844</v>
      </c>
      <c r="GF1" s="8">
        <v>45845</v>
      </c>
      <c r="GG1" s="8">
        <v>45846</v>
      </c>
      <c r="GH1" s="8">
        <v>45847</v>
      </c>
      <c r="GI1" s="8">
        <v>45848</v>
      </c>
      <c r="GJ1" s="8">
        <v>45849</v>
      </c>
      <c r="GK1" s="8">
        <v>45850</v>
      </c>
      <c r="GL1" s="8">
        <v>45851</v>
      </c>
      <c r="GM1" s="8">
        <v>45852</v>
      </c>
      <c r="GN1" s="8">
        <v>45853</v>
      </c>
      <c r="GO1" s="8">
        <v>45854</v>
      </c>
      <c r="GP1" s="8">
        <v>45855</v>
      </c>
      <c r="GQ1" s="8">
        <v>45856</v>
      </c>
      <c r="GR1" s="8">
        <v>45857</v>
      </c>
      <c r="GS1" s="8">
        <v>45858</v>
      </c>
      <c r="GT1" s="8">
        <v>45859</v>
      </c>
      <c r="GU1" s="8">
        <v>45860</v>
      </c>
      <c r="GV1" s="8">
        <v>45861</v>
      </c>
      <c r="GW1" s="8">
        <v>45862</v>
      </c>
      <c r="GX1" s="8">
        <v>45863</v>
      </c>
      <c r="GY1" s="8">
        <v>45864</v>
      </c>
      <c r="GZ1" s="8">
        <v>45865</v>
      </c>
      <c r="HA1" s="8">
        <v>45866</v>
      </c>
      <c r="HB1" s="8">
        <v>45867</v>
      </c>
      <c r="HC1" s="8">
        <v>45868</v>
      </c>
      <c r="HD1" s="8">
        <v>45869</v>
      </c>
      <c r="HE1" s="8">
        <v>45870</v>
      </c>
      <c r="HF1" s="8">
        <v>45871</v>
      </c>
      <c r="HG1" s="8">
        <v>45872</v>
      </c>
      <c r="HH1" s="8">
        <v>45873</v>
      </c>
      <c r="HI1" s="8">
        <v>45874</v>
      </c>
      <c r="HJ1" s="8">
        <v>45875</v>
      </c>
      <c r="HK1" s="8">
        <v>45876</v>
      </c>
      <c r="HL1" s="8">
        <v>45877</v>
      </c>
      <c r="HM1" s="8">
        <v>45878</v>
      </c>
      <c r="HN1" s="8">
        <v>45879</v>
      </c>
      <c r="HO1" s="8">
        <v>45880</v>
      </c>
      <c r="HP1" s="8">
        <v>45881</v>
      </c>
      <c r="HQ1" s="8">
        <v>45882</v>
      </c>
      <c r="HR1" s="8">
        <v>45883</v>
      </c>
      <c r="HS1" s="8">
        <v>45884</v>
      </c>
      <c r="HT1" s="8">
        <v>45885</v>
      </c>
      <c r="HU1" s="8">
        <v>45886</v>
      </c>
      <c r="HV1" s="8">
        <v>45887</v>
      </c>
      <c r="HW1" s="8">
        <v>45888</v>
      </c>
      <c r="HX1" s="8">
        <v>45889</v>
      </c>
      <c r="HY1" s="8">
        <v>45890</v>
      </c>
      <c r="HZ1" s="8">
        <v>45891</v>
      </c>
      <c r="IA1" s="8">
        <v>45892</v>
      </c>
      <c r="IB1" s="8">
        <v>45893</v>
      </c>
      <c r="IC1" s="8">
        <v>45894</v>
      </c>
      <c r="ID1" s="8">
        <v>45895</v>
      </c>
      <c r="IE1" s="8">
        <v>45896</v>
      </c>
      <c r="IF1" s="8">
        <v>45897</v>
      </c>
      <c r="IG1" s="8">
        <v>45898</v>
      </c>
      <c r="IH1" s="8">
        <v>45899</v>
      </c>
      <c r="II1" s="8">
        <v>45900</v>
      </c>
      <c r="IJ1" s="8">
        <v>45901</v>
      </c>
      <c r="IK1" s="8">
        <v>45902</v>
      </c>
      <c r="IL1" s="8">
        <v>45903</v>
      </c>
      <c r="IM1" s="8">
        <v>45904</v>
      </c>
      <c r="IN1" s="8">
        <v>45905</v>
      </c>
      <c r="IO1" s="8">
        <v>45906</v>
      </c>
      <c r="IP1" s="8">
        <v>45907</v>
      </c>
      <c r="IQ1" s="8">
        <v>45908</v>
      </c>
      <c r="IR1" s="8">
        <v>45909</v>
      </c>
      <c r="IS1" s="8">
        <v>45910</v>
      </c>
      <c r="IT1" s="8">
        <v>45911</v>
      </c>
      <c r="IU1" s="8">
        <v>45912</v>
      </c>
      <c r="IV1" s="8">
        <v>45913</v>
      </c>
      <c r="IW1" s="8">
        <v>45914</v>
      </c>
      <c r="IX1" s="8">
        <v>45915</v>
      </c>
      <c r="IY1" s="8">
        <v>45916</v>
      </c>
      <c r="IZ1" s="8">
        <v>45917</v>
      </c>
      <c r="JA1" s="8">
        <v>45918</v>
      </c>
      <c r="JB1" s="8">
        <v>45919</v>
      </c>
      <c r="JC1" s="8">
        <v>45920</v>
      </c>
      <c r="JD1" s="8">
        <v>45921</v>
      </c>
      <c r="JE1" s="8">
        <v>45922</v>
      </c>
      <c r="JF1" s="8">
        <v>45923</v>
      </c>
      <c r="JG1" s="8">
        <v>45924</v>
      </c>
      <c r="JH1" s="8">
        <v>45925</v>
      </c>
      <c r="JI1" s="8">
        <v>45926</v>
      </c>
      <c r="JJ1" s="8">
        <v>45927</v>
      </c>
      <c r="JK1" s="8">
        <v>45928</v>
      </c>
      <c r="JL1" s="8">
        <v>45929</v>
      </c>
      <c r="JM1" s="8">
        <v>45930</v>
      </c>
      <c r="JN1" s="8">
        <v>45931</v>
      </c>
      <c r="JO1" s="8">
        <v>45932</v>
      </c>
      <c r="JP1" s="8">
        <v>45933</v>
      </c>
      <c r="JQ1" s="8">
        <v>45934</v>
      </c>
      <c r="JR1" s="8">
        <v>45935</v>
      </c>
      <c r="JS1" s="8">
        <v>45936</v>
      </c>
      <c r="JT1" s="8">
        <v>45937</v>
      </c>
      <c r="JU1" s="8">
        <v>45938</v>
      </c>
      <c r="JV1" s="8">
        <v>45939</v>
      </c>
      <c r="JW1" s="8">
        <v>45940</v>
      </c>
      <c r="JX1" s="8">
        <v>45941</v>
      </c>
      <c r="JY1" s="8">
        <v>45942</v>
      </c>
      <c r="JZ1" s="8">
        <v>45943</v>
      </c>
      <c r="KA1" s="8">
        <v>45944</v>
      </c>
      <c r="KB1" s="8">
        <v>45945</v>
      </c>
      <c r="KC1" s="8">
        <v>45946</v>
      </c>
      <c r="KD1" s="8">
        <v>45947</v>
      </c>
      <c r="KE1" s="8">
        <v>45948</v>
      </c>
      <c r="KF1" s="8">
        <v>45949</v>
      </c>
      <c r="KG1" s="8">
        <v>45950</v>
      </c>
      <c r="KH1" s="8">
        <v>45951</v>
      </c>
      <c r="KI1" s="8">
        <v>45952</v>
      </c>
      <c r="KJ1" s="8">
        <v>45953</v>
      </c>
      <c r="KK1" s="8">
        <v>45954</v>
      </c>
      <c r="KL1" s="8">
        <v>45955</v>
      </c>
      <c r="KM1" s="8">
        <v>45956</v>
      </c>
      <c r="KN1" s="8">
        <v>45957</v>
      </c>
      <c r="KO1" s="8">
        <v>45958</v>
      </c>
      <c r="KP1" s="8">
        <v>45959</v>
      </c>
      <c r="KQ1" s="8">
        <v>45960</v>
      </c>
      <c r="KR1" s="8">
        <v>45961</v>
      </c>
      <c r="KS1" s="8">
        <v>45962</v>
      </c>
      <c r="KT1" s="8">
        <v>45963</v>
      </c>
      <c r="KU1" s="8">
        <v>45964</v>
      </c>
      <c r="KV1" s="8">
        <v>45965</v>
      </c>
      <c r="KW1" s="8">
        <v>45966</v>
      </c>
      <c r="KX1" s="8">
        <v>45967</v>
      </c>
      <c r="KY1" s="8">
        <v>45968</v>
      </c>
      <c r="KZ1" s="8">
        <v>45969</v>
      </c>
      <c r="LA1" s="8">
        <v>45970</v>
      </c>
      <c r="LB1" s="8">
        <v>45971</v>
      </c>
      <c r="LC1" s="8">
        <v>45972</v>
      </c>
      <c r="LD1" s="8">
        <v>45973</v>
      </c>
      <c r="LE1" s="8">
        <v>45974</v>
      </c>
      <c r="LF1" s="8">
        <v>45975</v>
      </c>
      <c r="LG1" s="8">
        <v>45976</v>
      </c>
      <c r="LH1" s="8">
        <v>45977</v>
      </c>
      <c r="LI1" s="8">
        <v>45978</v>
      </c>
      <c r="LJ1" s="8">
        <v>45979</v>
      </c>
      <c r="LK1" s="8">
        <v>45980</v>
      </c>
      <c r="LL1" s="8">
        <v>45981</v>
      </c>
      <c r="LM1" s="8">
        <v>45982</v>
      </c>
      <c r="LN1" s="8">
        <v>45983</v>
      </c>
      <c r="LO1" s="8">
        <v>45984</v>
      </c>
      <c r="LP1" s="8">
        <v>45985</v>
      </c>
      <c r="LQ1" s="8">
        <v>45986</v>
      </c>
      <c r="LR1" s="8">
        <v>45987</v>
      </c>
      <c r="LS1" s="8">
        <v>45988</v>
      </c>
      <c r="LT1" s="8">
        <v>45989</v>
      </c>
      <c r="LU1" s="8">
        <v>45990</v>
      </c>
      <c r="LV1" s="8">
        <v>45991</v>
      </c>
      <c r="LW1" s="8">
        <v>45992</v>
      </c>
      <c r="LX1" s="8">
        <v>45993</v>
      </c>
      <c r="LY1" s="8">
        <v>45994</v>
      </c>
      <c r="LZ1" s="8">
        <v>45995</v>
      </c>
      <c r="MA1" s="8">
        <v>45996</v>
      </c>
      <c r="MB1" s="8">
        <v>45997</v>
      </c>
      <c r="MC1" s="8">
        <v>45998</v>
      </c>
      <c r="MD1" s="8">
        <v>45999</v>
      </c>
      <c r="ME1" s="8">
        <v>46000</v>
      </c>
      <c r="MF1" s="8">
        <v>46001</v>
      </c>
      <c r="MG1" s="8">
        <v>46002</v>
      </c>
      <c r="MH1" s="8">
        <v>46003</v>
      </c>
      <c r="MI1" s="8">
        <v>46004</v>
      </c>
      <c r="MJ1" s="8">
        <v>46005</v>
      </c>
      <c r="MK1" s="8">
        <v>46006</v>
      </c>
      <c r="ML1" s="8">
        <v>46007</v>
      </c>
      <c r="MM1" s="8">
        <v>46008</v>
      </c>
      <c r="MN1" s="8">
        <v>46009</v>
      </c>
      <c r="MO1" s="8">
        <v>46010</v>
      </c>
      <c r="MP1" s="8">
        <v>46011</v>
      </c>
      <c r="MQ1" s="8">
        <v>46012</v>
      </c>
      <c r="MR1" s="8">
        <v>46013</v>
      </c>
      <c r="MS1" s="8">
        <v>46014</v>
      </c>
      <c r="MT1" s="8">
        <v>46015</v>
      </c>
      <c r="MU1" s="8">
        <v>46016</v>
      </c>
      <c r="MV1" s="8">
        <v>46017</v>
      </c>
      <c r="MW1" s="8">
        <v>46018</v>
      </c>
      <c r="MX1" s="8">
        <v>46019</v>
      </c>
      <c r="MY1" s="8">
        <v>46020</v>
      </c>
      <c r="MZ1" s="8">
        <v>46021</v>
      </c>
      <c r="NA1" s="8">
        <v>46022</v>
      </c>
      <c r="NB1" s="8">
        <v>46023</v>
      </c>
      <c r="NC1" s="8">
        <v>46024</v>
      </c>
      <c r="ND1" s="8">
        <v>46025</v>
      </c>
      <c r="NE1" s="8">
        <v>46026</v>
      </c>
      <c r="NF1" s="8">
        <v>46027</v>
      </c>
      <c r="NG1" s="8">
        <v>46028</v>
      </c>
      <c r="NH1" s="8">
        <v>46029</v>
      </c>
      <c r="NI1" s="8">
        <v>46030</v>
      </c>
      <c r="NJ1" s="8">
        <v>46031</v>
      </c>
      <c r="NK1" s="8">
        <v>46032</v>
      </c>
      <c r="NL1" s="8">
        <v>46033</v>
      </c>
      <c r="NM1" s="8">
        <v>46034</v>
      </c>
      <c r="NN1" s="8">
        <v>46035</v>
      </c>
      <c r="NO1" s="8">
        <v>46036</v>
      </c>
      <c r="NP1" s="8">
        <v>46037</v>
      </c>
      <c r="NQ1" s="8">
        <v>46038</v>
      </c>
      <c r="NR1" s="8">
        <v>46039</v>
      </c>
      <c r="NS1" s="8">
        <v>46040</v>
      </c>
      <c r="NT1" s="8">
        <v>46041</v>
      </c>
      <c r="NU1" s="8">
        <v>46042</v>
      </c>
      <c r="NV1" s="8">
        <v>46043</v>
      </c>
      <c r="NW1" s="8">
        <v>46044</v>
      </c>
      <c r="NX1" s="8">
        <v>46045</v>
      </c>
      <c r="NY1" s="8">
        <v>46046</v>
      </c>
      <c r="NZ1" s="8">
        <v>46047</v>
      </c>
      <c r="OA1" s="8">
        <v>46048</v>
      </c>
      <c r="OB1" s="8">
        <v>46049</v>
      </c>
      <c r="OC1" s="8">
        <v>46050</v>
      </c>
      <c r="OD1" s="8">
        <v>46051</v>
      </c>
      <c r="OE1" s="8">
        <v>46052</v>
      </c>
      <c r="OF1" s="8">
        <v>46053</v>
      </c>
      <c r="OG1" s="8">
        <v>46054</v>
      </c>
      <c r="OH1" s="8">
        <v>46055</v>
      </c>
      <c r="OI1" s="8">
        <v>46056</v>
      </c>
      <c r="OJ1" s="8">
        <v>46057</v>
      </c>
      <c r="OK1" s="8">
        <v>46058</v>
      </c>
      <c r="OL1" s="8">
        <v>46059</v>
      </c>
      <c r="OM1" s="8">
        <v>46060</v>
      </c>
      <c r="ON1" s="8">
        <v>46061</v>
      </c>
      <c r="OO1" s="8">
        <v>46062</v>
      </c>
      <c r="OP1" s="8">
        <v>46063</v>
      </c>
      <c r="OQ1" s="8">
        <v>46064</v>
      </c>
      <c r="OR1" s="8">
        <v>46065</v>
      </c>
      <c r="OS1" s="8">
        <v>46066</v>
      </c>
      <c r="OT1" s="8">
        <v>46067</v>
      </c>
      <c r="OU1" s="8">
        <v>46068</v>
      </c>
      <c r="OV1" s="8">
        <v>46069</v>
      </c>
      <c r="OW1" s="8">
        <v>46070</v>
      </c>
      <c r="OX1" s="8">
        <v>46071</v>
      </c>
      <c r="OY1" s="8">
        <v>46072</v>
      </c>
      <c r="OZ1" s="8">
        <v>46073</v>
      </c>
      <c r="PA1" s="8">
        <v>46074</v>
      </c>
      <c r="PB1" s="8">
        <v>46075</v>
      </c>
      <c r="PC1" s="8">
        <v>46076</v>
      </c>
      <c r="PD1" s="8">
        <v>46077</v>
      </c>
      <c r="PE1" s="8">
        <v>46078</v>
      </c>
      <c r="PF1" s="8">
        <v>46079</v>
      </c>
      <c r="PG1" s="8">
        <v>46080</v>
      </c>
      <c r="PH1" s="8">
        <v>46081</v>
      </c>
      <c r="PI1" s="8">
        <v>46082</v>
      </c>
      <c r="PJ1" s="8">
        <v>46083</v>
      </c>
      <c r="PK1" s="8">
        <v>46084</v>
      </c>
      <c r="PL1" s="8">
        <v>46085</v>
      </c>
      <c r="PM1" s="8">
        <v>46086</v>
      </c>
      <c r="PN1" s="8">
        <v>46087</v>
      </c>
      <c r="PO1" s="8">
        <v>46088</v>
      </c>
      <c r="PP1" s="8">
        <v>46089</v>
      </c>
      <c r="PQ1" s="8">
        <v>46090</v>
      </c>
      <c r="PR1" s="8">
        <v>46091</v>
      </c>
      <c r="PS1" s="8">
        <v>46092</v>
      </c>
      <c r="PT1" s="8">
        <v>46093</v>
      </c>
      <c r="PU1" s="8">
        <v>46094</v>
      </c>
      <c r="PV1" s="8">
        <v>46095</v>
      </c>
      <c r="PW1" s="8">
        <v>46096</v>
      </c>
      <c r="PX1" s="8">
        <v>46097</v>
      </c>
      <c r="PY1" s="8">
        <v>46098</v>
      </c>
      <c r="PZ1" s="8">
        <v>46099</v>
      </c>
      <c r="QA1" s="8">
        <v>46100</v>
      </c>
      <c r="QB1" s="8">
        <v>46101</v>
      </c>
      <c r="QC1" s="8">
        <v>46102</v>
      </c>
      <c r="QD1" s="8">
        <v>46103</v>
      </c>
      <c r="QE1" s="8">
        <v>46104</v>
      </c>
      <c r="QF1" s="8">
        <v>46105</v>
      </c>
      <c r="QG1" s="8">
        <v>46106</v>
      </c>
      <c r="QH1" s="8">
        <v>46107</v>
      </c>
      <c r="QI1" s="8">
        <v>46108</v>
      </c>
      <c r="QJ1" s="8">
        <v>46109</v>
      </c>
      <c r="QK1" s="8">
        <v>46110</v>
      </c>
      <c r="QL1" s="8">
        <v>46111</v>
      </c>
      <c r="QM1" s="8">
        <v>46112</v>
      </c>
      <c r="QN1" s="8">
        <v>46113</v>
      </c>
      <c r="QO1" s="8">
        <v>46114</v>
      </c>
      <c r="QP1" s="8">
        <v>46115</v>
      </c>
      <c r="QQ1" s="8">
        <v>46116</v>
      </c>
      <c r="QR1" s="8">
        <v>46117</v>
      </c>
      <c r="QS1" s="8">
        <v>46118</v>
      </c>
      <c r="QT1" s="8">
        <v>46119</v>
      </c>
      <c r="QU1" s="8">
        <v>46120</v>
      </c>
      <c r="QV1" s="8">
        <v>46121</v>
      </c>
      <c r="QW1" s="8">
        <v>46122</v>
      </c>
      <c r="QX1" s="8">
        <v>46123</v>
      </c>
      <c r="QY1" s="8">
        <v>46124</v>
      </c>
      <c r="QZ1" s="8">
        <v>46125</v>
      </c>
      <c r="RA1" s="8">
        <v>46126</v>
      </c>
      <c r="RB1" s="8">
        <v>46127</v>
      </c>
      <c r="RC1" s="8">
        <v>46128</v>
      </c>
      <c r="RD1" s="8">
        <v>46129</v>
      </c>
      <c r="RE1" s="8">
        <v>46130</v>
      </c>
      <c r="RF1" s="8">
        <v>46131</v>
      </c>
      <c r="RG1" s="8">
        <v>46132</v>
      </c>
      <c r="RH1" s="8">
        <v>46133</v>
      </c>
      <c r="RI1" s="8">
        <v>46134</v>
      </c>
      <c r="RJ1" s="8">
        <v>46135</v>
      </c>
      <c r="RK1" s="8">
        <v>46136</v>
      </c>
      <c r="RL1" s="8">
        <v>46137</v>
      </c>
      <c r="RM1" s="8">
        <v>46138</v>
      </c>
      <c r="RN1" s="8">
        <v>46139</v>
      </c>
      <c r="RO1" s="8">
        <v>46140</v>
      </c>
      <c r="RP1" s="8">
        <v>46141</v>
      </c>
      <c r="RQ1" s="8">
        <v>46142</v>
      </c>
    </row>
    <row r="2" spans="1:485" x14ac:dyDescent="0.25">
      <c r="A2" s="1">
        <v>116</v>
      </c>
      <c r="B2" s="1">
        <v>117</v>
      </c>
      <c r="C2" s="1">
        <v>118</v>
      </c>
      <c r="D2" s="1">
        <v>119</v>
      </c>
      <c r="E2" s="1">
        <v>120</v>
      </c>
      <c r="F2" s="1">
        <v>121</v>
      </c>
      <c r="G2" s="1">
        <v>122</v>
      </c>
      <c r="H2" s="1">
        <v>123</v>
      </c>
      <c r="I2" s="2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4">
        <v>12</v>
      </c>
      <c r="X2" s="5">
        <v>12</v>
      </c>
      <c r="Y2" s="5">
        <v>12</v>
      </c>
      <c r="Z2" s="5">
        <v>12</v>
      </c>
      <c r="AA2" s="5">
        <v>12</v>
      </c>
      <c r="AB2" s="5">
        <v>12</v>
      </c>
      <c r="AC2" s="5">
        <v>12</v>
      </c>
      <c r="AD2" s="5">
        <v>12</v>
      </c>
      <c r="AE2" s="5">
        <v>12</v>
      </c>
      <c r="AF2" s="5">
        <v>12</v>
      </c>
      <c r="AG2" s="5">
        <v>12</v>
      </c>
      <c r="AH2" s="5">
        <v>12</v>
      </c>
      <c r="AI2" s="5">
        <v>12</v>
      </c>
      <c r="AJ2" s="5">
        <v>12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 t="s">
        <v>0</v>
      </c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3" t="s">
        <v>0</v>
      </c>
      <c r="AY2" s="6">
        <v>11</v>
      </c>
      <c r="AZ2" s="6">
        <v>11</v>
      </c>
      <c r="BA2" s="6">
        <v>11</v>
      </c>
      <c r="BB2" s="6">
        <v>11</v>
      </c>
      <c r="BC2" s="6">
        <v>11</v>
      </c>
      <c r="BD2" s="6">
        <v>11</v>
      </c>
      <c r="BE2" s="6">
        <v>11</v>
      </c>
      <c r="BF2" s="6">
        <v>11</v>
      </c>
      <c r="BG2" s="6">
        <v>11</v>
      </c>
      <c r="BH2" s="6">
        <v>11</v>
      </c>
      <c r="BI2" s="6">
        <v>11</v>
      </c>
      <c r="BJ2" s="6">
        <v>11</v>
      </c>
      <c r="BK2" s="6">
        <v>11</v>
      </c>
      <c r="BL2" s="6">
        <v>11</v>
      </c>
      <c r="BM2" s="2" t="s">
        <v>0</v>
      </c>
      <c r="BN2" s="3" t="s">
        <v>0</v>
      </c>
      <c r="BO2" s="3" t="s">
        <v>0</v>
      </c>
      <c r="BP2" s="3" t="s">
        <v>0</v>
      </c>
      <c r="BQ2" s="3" t="s">
        <v>0</v>
      </c>
      <c r="BR2" s="3" t="s">
        <v>0</v>
      </c>
      <c r="BS2" s="3" t="s">
        <v>0</v>
      </c>
      <c r="BT2" s="3" t="s">
        <v>0</v>
      </c>
      <c r="BU2" s="3" t="s">
        <v>0</v>
      </c>
      <c r="BV2" s="3" t="s">
        <v>0</v>
      </c>
      <c r="BW2" s="3" t="s">
        <v>0</v>
      </c>
      <c r="BX2" s="3" t="s">
        <v>0</v>
      </c>
      <c r="BY2" s="3" t="s">
        <v>0</v>
      </c>
      <c r="BZ2" s="3" t="s">
        <v>0</v>
      </c>
      <c r="CA2" s="5">
        <v>12</v>
      </c>
      <c r="CB2" s="5">
        <v>12</v>
      </c>
      <c r="CC2" s="5">
        <v>12</v>
      </c>
      <c r="CD2" s="5">
        <v>12</v>
      </c>
      <c r="CE2" s="5">
        <v>12</v>
      </c>
      <c r="CF2" s="5">
        <v>12</v>
      </c>
      <c r="CG2" s="5">
        <v>12</v>
      </c>
      <c r="CH2" s="5">
        <v>12</v>
      </c>
      <c r="CI2" s="5">
        <v>12</v>
      </c>
      <c r="CJ2" s="5">
        <v>12</v>
      </c>
      <c r="CK2" s="5">
        <v>12</v>
      </c>
      <c r="CL2" s="5">
        <v>12</v>
      </c>
      <c r="CM2" s="5">
        <v>12</v>
      </c>
      <c r="CN2" s="5">
        <v>12</v>
      </c>
      <c r="CO2" s="3" t="s">
        <v>0</v>
      </c>
      <c r="CP2" s="3" t="s">
        <v>0</v>
      </c>
      <c r="CQ2" s="3" t="s">
        <v>0</v>
      </c>
      <c r="CR2" s="3" t="s">
        <v>0</v>
      </c>
      <c r="CS2" s="3" t="s">
        <v>0</v>
      </c>
      <c r="CT2" s="3" t="s">
        <v>0</v>
      </c>
      <c r="CU2" s="3" t="s">
        <v>0</v>
      </c>
      <c r="CV2" s="3" t="s">
        <v>0</v>
      </c>
      <c r="CW2" s="3" t="s">
        <v>0</v>
      </c>
      <c r="CX2" s="3" t="s">
        <v>0</v>
      </c>
      <c r="CY2" s="3" t="s">
        <v>0</v>
      </c>
      <c r="CZ2" s="3" t="s">
        <v>0</v>
      </c>
      <c r="DA2" s="3" t="s">
        <v>0</v>
      </c>
      <c r="DB2" s="3" t="s">
        <v>0</v>
      </c>
      <c r="DC2" s="6">
        <v>11</v>
      </c>
      <c r="DD2" s="6">
        <v>11</v>
      </c>
      <c r="DE2" s="6">
        <v>11</v>
      </c>
      <c r="DF2" s="6">
        <v>11</v>
      </c>
      <c r="DG2" s="6">
        <v>11</v>
      </c>
      <c r="DH2" s="6">
        <v>11</v>
      </c>
      <c r="DI2" s="6">
        <v>11</v>
      </c>
      <c r="DJ2" s="6">
        <v>11</v>
      </c>
      <c r="DK2" s="6">
        <v>11</v>
      </c>
      <c r="DL2" s="6">
        <v>11</v>
      </c>
      <c r="DM2" s="6">
        <v>11</v>
      </c>
      <c r="DN2" s="6">
        <v>11</v>
      </c>
      <c r="DO2" s="6">
        <v>11</v>
      </c>
      <c r="DP2" s="6">
        <v>11</v>
      </c>
      <c r="DQ2" s="3" t="s">
        <v>0</v>
      </c>
      <c r="DR2" s="3" t="s">
        <v>0</v>
      </c>
      <c r="DS2" s="3" t="s">
        <v>0</v>
      </c>
      <c r="DT2" s="3" t="s">
        <v>0</v>
      </c>
      <c r="DU2" s="3" t="s">
        <v>0</v>
      </c>
      <c r="DV2" s="3" t="s">
        <v>0</v>
      </c>
      <c r="DW2" s="3" t="s">
        <v>0</v>
      </c>
      <c r="DX2" s="3" t="s">
        <v>0</v>
      </c>
      <c r="DY2" s="3" t="s">
        <v>0</v>
      </c>
      <c r="DZ2" s="3" t="s">
        <v>0</v>
      </c>
      <c r="EA2" s="3" t="s">
        <v>0</v>
      </c>
      <c r="EB2" s="3" t="s">
        <v>0</v>
      </c>
      <c r="EC2" s="3" t="s">
        <v>0</v>
      </c>
      <c r="ED2" s="3" t="s">
        <v>0</v>
      </c>
      <c r="EE2" s="5">
        <v>12</v>
      </c>
      <c r="EF2" s="5">
        <v>12</v>
      </c>
      <c r="EG2" s="5">
        <v>12</v>
      </c>
      <c r="EH2" s="5">
        <v>12</v>
      </c>
      <c r="EI2" s="5">
        <v>12</v>
      </c>
      <c r="EJ2" s="5">
        <v>12</v>
      </c>
      <c r="EK2" s="5">
        <v>12</v>
      </c>
      <c r="EL2" s="5">
        <v>12</v>
      </c>
      <c r="EM2" s="5">
        <v>12</v>
      </c>
      <c r="EN2" s="5">
        <v>12</v>
      </c>
      <c r="EO2" s="5">
        <v>12</v>
      </c>
      <c r="EP2" s="5">
        <v>12</v>
      </c>
      <c r="EQ2" s="5">
        <v>12</v>
      </c>
      <c r="ER2" s="5">
        <v>12</v>
      </c>
      <c r="ES2" s="3" t="s">
        <v>0</v>
      </c>
      <c r="ET2" s="3" t="s">
        <v>0</v>
      </c>
      <c r="EU2" s="3" t="s">
        <v>0</v>
      </c>
      <c r="EV2" s="3" t="s">
        <v>0</v>
      </c>
      <c r="EW2" s="3" t="s">
        <v>0</v>
      </c>
      <c r="EX2" s="3" t="s">
        <v>0</v>
      </c>
      <c r="EY2" s="3" t="s">
        <v>0</v>
      </c>
      <c r="EZ2" s="3" t="s">
        <v>0</v>
      </c>
      <c r="FA2" s="3" t="s">
        <v>0</v>
      </c>
      <c r="FB2" s="3" t="s">
        <v>0</v>
      </c>
      <c r="FC2" s="3" t="s">
        <v>0</v>
      </c>
      <c r="FD2" s="3" t="s">
        <v>0</v>
      </c>
      <c r="FE2" s="3" t="s">
        <v>0</v>
      </c>
      <c r="FF2" s="3" t="s">
        <v>0</v>
      </c>
      <c r="FG2" s="6">
        <v>1</v>
      </c>
      <c r="FH2" s="6">
        <v>2</v>
      </c>
      <c r="FI2" s="6">
        <v>3</v>
      </c>
      <c r="FJ2" s="6">
        <v>4</v>
      </c>
      <c r="FK2" s="6">
        <v>5</v>
      </c>
      <c r="FL2" s="6">
        <v>6</v>
      </c>
      <c r="FM2" s="6">
        <v>7</v>
      </c>
      <c r="FN2" s="7">
        <v>8</v>
      </c>
      <c r="FO2" s="7">
        <v>9</v>
      </c>
      <c r="FP2" s="6">
        <v>10</v>
      </c>
      <c r="FQ2" s="6">
        <v>11</v>
      </c>
      <c r="FR2" s="6">
        <v>12</v>
      </c>
      <c r="FS2" s="6">
        <v>13</v>
      </c>
      <c r="FT2" s="6">
        <v>14</v>
      </c>
      <c r="FU2" s="2" t="s">
        <v>0</v>
      </c>
      <c r="FV2" s="3" t="s">
        <v>0</v>
      </c>
      <c r="FW2" s="3" t="s">
        <v>0</v>
      </c>
      <c r="FX2" s="3" t="s">
        <v>0</v>
      </c>
      <c r="FY2" s="3" t="s">
        <v>0</v>
      </c>
      <c r="FZ2" s="3" t="s">
        <v>0</v>
      </c>
      <c r="GA2" s="3" t="s">
        <v>0</v>
      </c>
      <c r="GB2" s="3" t="s">
        <v>0</v>
      </c>
      <c r="GC2" s="3" t="s">
        <v>0</v>
      </c>
      <c r="GD2" s="3" t="s">
        <v>0</v>
      </c>
      <c r="GE2" s="3" t="s">
        <v>0</v>
      </c>
      <c r="GF2" s="3" t="s">
        <v>0</v>
      </c>
      <c r="GG2" s="3" t="s">
        <v>0</v>
      </c>
      <c r="GH2" s="3" t="s">
        <v>0</v>
      </c>
      <c r="GI2" s="5">
        <v>12</v>
      </c>
      <c r="GJ2" s="5">
        <v>12</v>
      </c>
      <c r="GK2" s="5">
        <v>12</v>
      </c>
      <c r="GL2" s="5">
        <v>12</v>
      </c>
      <c r="GM2" s="5">
        <v>12</v>
      </c>
      <c r="GN2" s="5">
        <v>12</v>
      </c>
      <c r="GO2" s="5">
        <v>12</v>
      </c>
      <c r="GP2" s="5">
        <v>12</v>
      </c>
      <c r="GQ2" s="5">
        <v>12</v>
      </c>
      <c r="GR2" s="5">
        <v>12</v>
      </c>
      <c r="GS2" s="5">
        <v>12</v>
      </c>
      <c r="GT2" s="5">
        <v>12</v>
      </c>
      <c r="GU2" s="5">
        <v>12</v>
      </c>
      <c r="GV2" s="5">
        <v>12</v>
      </c>
      <c r="GW2" s="3" t="s">
        <v>0</v>
      </c>
      <c r="GX2" s="3" t="s">
        <v>0</v>
      </c>
      <c r="GY2" s="3" t="s">
        <v>0</v>
      </c>
      <c r="GZ2" s="3" t="s">
        <v>0</v>
      </c>
      <c r="HA2" s="3" t="s">
        <v>0</v>
      </c>
      <c r="HB2" s="3" t="s">
        <v>0</v>
      </c>
      <c r="HC2" s="3" t="s">
        <v>0</v>
      </c>
      <c r="HD2" s="3" t="s">
        <v>0</v>
      </c>
      <c r="HE2" s="3" t="s">
        <v>0</v>
      </c>
      <c r="HF2" s="3" t="s">
        <v>0</v>
      </c>
      <c r="HG2" s="3" t="s">
        <v>0</v>
      </c>
      <c r="HH2" s="3" t="s">
        <v>0</v>
      </c>
      <c r="HI2" s="3" t="s">
        <v>0</v>
      </c>
      <c r="HJ2" s="3" t="s">
        <v>0</v>
      </c>
      <c r="HK2" s="6">
        <v>11</v>
      </c>
      <c r="HL2" s="6">
        <v>11</v>
      </c>
      <c r="HM2" s="6">
        <v>11</v>
      </c>
      <c r="HN2" s="6">
        <v>11</v>
      </c>
      <c r="HO2" s="6">
        <v>11</v>
      </c>
      <c r="HP2" s="6">
        <v>11</v>
      </c>
      <c r="HQ2" s="6">
        <v>11</v>
      </c>
      <c r="HR2" s="6">
        <v>11</v>
      </c>
      <c r="HS2" s="6">
        <v>11</v>
      </c>
      <c r="HT2" s="6">
        <v>11</v>
      </c>
      <c r="HU2" s="6">
        <v>11</v>
      </c>
      <c r="HV2" s="6">
        <v>11</v>
      </c>
      <c r="HW2" s="6">
        <v>11</v>
      </c>
      <c r="HX2" s="6">
        <v>11</v>
      </c>
      <c r="HY2" s="2" t="s">
        <v>0</v>
      </c>
      <c r="HZ2" s="3" t="s">
        <v>0</v>
      </c>
      <c r="IA2" s="3" t="s">
        <v>0</v>
      </c>
      <c r="IB2" s="3" t="s">
        <v>0</v>
      </c>
      <c r="IC2" s="3" t="s">
        <v>0</v>
      </c>
      <c r="ID2" s="3" t="s">
        <v>0</v>
      </c>
      <c r="IE2" s="3" t="s">
        <v>0</v>
      </c>
      <c r="IF2" s="3" t="s">
        <v>0</v>
      </c>
      <c r="IG2" s="3" t="s">
        <v>0</v>
      </c>
      <c r="IH2" s="3" t="s">
        <v>0</v>
      </c>
      <c r="II2" s="3" t="s">
        <v>0</v>
      </c>
      <c r="IJ2" s="3" t="s">
        <v>0</v>
      </c>
      <c r="IK2" s="3" t="s">
        <v>0</v>
      </c>
      <c r="IL2" s="3" t="s">
        <v>0</v>
      </c>
      <c r="IM2" s="5">
        <v>12</v>
      </c>
      <c r="IN2" s="5">
        <v>12</v>
      </c>
      <c r="IO2" s="5">
        <v>12</v>
      </c>
      <c r="IP2" s="5">
        <v>12</v>
      </c>
      <c r="IQ2" s="5">
        <v>12</v>
      </c>
      <c r="IR2" s="5">
        <v>12</v>
      </c>
      <c r="IS2" s="5">
        <v>12</v>
      </c>
      <c r="IT2" s="5">
        <v>12</v>
      </c>
      <c r="IU2" s="5">
        <v>12</v>
      </c>
      <c r="IV2" s="5">
        <v>12</v>
      </c>
      <c r="IW2" s="5">
        <v>12</v>
      </c>
      <c r="IX2" s="5">
        <v>12</v>
      </c>
      <c r="IY2" s="5">
        <v>12</v>
      </c>
      <c r="IZ2" s="5">
        <v>12</v>
      </c>
      <c r="JA2" s="3" t="s">
        <v>0</v>
      </c>
      <c r="JB2" s="3" t="s">
        <v>0</v>
      </c>
      <c r="JC2" s="3" t="s">
        <v>0</v>
      </c>
      <c r="JD2" s="3" t="s">
        <v>0</v>
      </c>
      <c r="JE2" s="3" t="s">
        <v>0</v>
      </c>
      <c r="JF2" s="3" t="s">
        <v>0</v>
      </c>
      <c r="JG2" s="3" t="s">
        <v>0</v>
      </c>
      <c r="JH2" s="3" t="s">
        <v>0</v>
      </c>
      <c r="JI2" s="3" t="s">
        <v>0</v>
      </c>
      <c r="JJ2" s="3" t="s">
        <v>0</v>
      </c>
      <c r="JK2" s="3" t="s">
        <v>0</v>
      </c>
      <c r="JL2" s="3" t="s">
        <v>0</v>
      </c>
      <c r="JM2" s="3" t="s">
        <v>0</v>
      </c>
      <c r="JN2" s="3" t="s">
        <v>0</v>
      </c>
      <c r="JO2" s="3" t="s">
        <v>0</v>
      </c>
      <c r="JP2" s="6">
        <v>11</v>
      </c>
      <c r="JQ2" s="6">
        <v>11</v>
      </c>
      <c r="JR2" s="6">
        <v>11</v>
      </c>
      <c r="JS2" s="6">
        <v>11</v>
      </c>
      <c r="JT2" s="6">
        <v>11</v>
      </c>
      <c r="JU2" s="6">
        <v>11</v>
      </c>
      <c r="JV2" s="6">
        <v>11</v>
      </c>
      <c r="JW2" s="6">
        <v>11</v>
      </c>
      <c r="JX2" s="6">
        <v>11</v>
      </c>
      <c r="JY2" s="6">
        <v>11</v>
      </c>
      <c r="JZ2" s="6">
        <v>11</v>
      </c>
      <c r="KA2" s="6">
        <v>11</v>
      </c>
      <c r="KB2" s="6">
        <v>11</v>
      </c>
      <c r="KC2" s="6">
        <v>11</v>
      </c>
      <c r="KD2" s="3" t="s">
        <v>0</v>
      </c>
      <c r="KE2" s="3" t="s">
        <v>0</v>
      </c>
      <c r="KF2" s="3" t="s">
        <v>0</v>
      </c>
      <c r="KG2" s="3" t="s">
        <v>0</v>
      </c>
      <c r="KH2" s="3" t="s">
        <v>0</v>
      </c>
      <c r="KI2" s="3" t="s">
        <v>0</v>
      </c>
      <c r="KJ2" s="3" t="s">
        <v>0</v>
      </c>
      <c r="KK2" s="3" t="s">
        <v>0</v>
      </c>
      <c r="KL2" s="3" t="s">
        <v>0</v>
      </c>
      <c r="KM2" s="3" t="s">
        <v>0</v>
      </c>
      <c r="KN2" s="3" t="s">
        <v>0</v>
      </c>
      <c r="KO2" s="3" t="s">
        <v>0</v>
      </c>
      <c r="KP2" s="3" t="s">
        <v>0</v>
      </c>
      <c r="KQ2" s="5">
        <v>12</v>
      </c>
      <c r="KR2" s="5">
        <v>12</v>
      </c>
      <c r="KS2" s="5">
        <v>12</v>
      </c>
      <c r="KT2" s="5">
        <v>12</v>
      </c>
      <c r="KU2" s="5">
        <v>12</v>
      </c>
      <c r="KV2" s="5">
        <v>12</v>
      </c>
      <c r="KW2" s="5">
        <v>12</v>
      </c>
      <c r="KX2" s="5">
        <v>12</v>
      </c>
      <c r="KY2" s="5">
        <v>12</v>
      </c>
      <c r="KZ2" s="5">
        <v>12</v>
      </c>
      <c r="LA2" s="5">
        <v>12</v>
      </c>
      <c r="LB2" s="5">
        <v>12</v>
      </c>
      <c r="LC2" s="5">
        <v>12</v>
      </c>
      <c r="LD2" s="5">
        <v>12</v>
      </c>
      <c r="LE2" s="3" t="s">
        <v>0</v>
      </c>
      <c r="LF2" s="3" t="s">
        <v>0</v>
      </c>
      <c r="LG2" s="3" t="s">
        <v>0</v>
      </c>
      <c r="LH2" s="3" t="s">
        <v>0</v>
      </c>
      <c r="LI2" s="3" t="s">
        <v>0</v>
      </c>
      <c r="LJ2" s="3" t="s">
        <v>0</v>
      </c>
      <c r="LK2" s="3" t="s">
        <v>0</v>
      </c>
      <c r="LL2" s="3" t="s">
        <v>0</v>
      </c>
      <c r="LM2" s="3" t="s">
        <v>0</v>
      </c>
      <c r="LN2" s="3" t="s">
        <v>0</v>
      </c>
      <c r="LO2" s="3" t="s">
        <v>0</v>
      </c>
      <c r="LP2" s="3" t="s">
        <v>0</v>
      </c>
      <c r="LQ2" s="3" t="s">
        <v>0</v>
      </c>
      <c r="LR2" s="3" t="s">
        <v>0</v>
      </c>
      <c r="LS2" s="3" t="s">
        <v>0</v>
      </c>
      <c r="LT2" s="6">
        <v>11</v>
      </c>
      <c r="LU2" s="6">
        <v>11</v>
      </c>
      <c r="LV2" s="6">
        <v>11</v>
      </c>
      <c r="LW2" s="6">
        <v>11</v>
      </c>
      <c r="LX2" s="6">
        <v>11</v>
      </c>
      <c r="LY2" s="6">
        <v>11</v>
      </c>
      <c r="LZ2" s="6">
        <v>11</v>
      </c>
      <c r="MA2" s="6">
        <v>11</v>
      </c>
      <c r="MB2" s="6">
        <v>11</v>
      </c>
      <c r="MC2" s="6">
        <v>11</v>
      </c>
      <c r="MD2" s="6">
        <v>11</v>
      </c>
      <c r="ME2" s="6">
        <v>11</v>
      </c>
      <c r="MF2" s="6">
        <v>11</v>
      </c>
      <c r="MG2" s="6">
        <v>11</v>
      </c>
      <c r="MH2" s="3" t="s">
        <v>0</v>
      </c>
      <c r="MI2" s="3" t="s">
        <v>0</v>
      </c>
      <c r="MJ2" s="3" t="s">
        <v>0</v>
      </c>
      <c r="MK2" s="3" t="s">
        <v>0</v>
      </c>
      <c r="ML2" s="3" t="s">
        <v>0</v>
      </c>
      <c r="MM2" s="3" t="s">
        <v>0</v>
      </c>
      <c r="MN2" s="3" t="s">
        <v>0</v>
      </c>
      <c r="MO2" s="3" t="s">
        <v>0</v>
      </c>
      <c r="MP2" s="3" t="s">
        <v>0</v>
      </c>
      <c r="MQ2" s="3" t="s">
        <v>0</v>
      </c>
      <c r="MR2" s="3" t="s">
        <v>0</v>
      </c>
      <c r="MS2" s="3" t="s">
        <v>0</v>
      </c>
      <c r="MT2" s="3" t="s">
        <v>0</v>
      </c>
      <c r="MU2" s="5">
        <v>12</v>
      </c>
      <c r="MV2" s="5">
        <v>12</v>
      </c>
      <c r="MW2" s="5">
        <v>12</v>
      </c>
      <c r="MX2" s="5">
        <v>12</v>
      </c>
      <c r="MY2" s="5">
        <v>12</v>
      </c>
      <c r="MZ2" s="5">
        <v>12</v>
      </c>
      <c r="NA2" s="5">
        <v>12</v>
      </c>
      <c r="NB2" s="5">
        <v>12</v>
      </c>
      <c r="NC2" s="5">
        <v>12</v>
      </c>
      <c r="ND2" s="5">
        <v>12</v>
      </c>
      <c r="NE2" s="5">
        <v>12</v>
      </c>
      <c r="NF2" s="5">
        <v>12</v>
      </c>
      <c r="NG2" s="5">
        <v>12</v>
      </c>
      <c r="NH2" s="5">
        <v>12</v>
      </c>
      <c r="NI2" s="3" t="s">
        <v>0</v>
      </c>
      <c r="NJ2" s="3" t="s">
        <v>0</v>
      </c>
      <c r="NK2" s="3" t="s">
        <v>0</v>
      </c>
      <c r="NL2" s="3" t="s">
        <v>0</v>
      </c>
      <c r="NM2" s="3" t="s">
        <v>0</v>
      </c>
      <c r="NN2" s="3" t="s">
        <v>0</v>
      </c>
      <c r="NO2" s="3" t="s">
        <v>0</v>
      </c>
      <c r="NP2" s="3" t="s">
        <v>0</v>
      </c>
      <c r="NQ2" s="3" t="s">
        <v>0</v>
      </c>
      <c r="NR2" s="3" t="s">
        <v>0</v>
      </c>
      <c r="NS2" s="3" t="s">
        <v>0</v>
      </c>
      <c r="NT2" s="3" t="s">
        <v>0</v>
      </c>
      <c r="NU2" s="3" t="s">
        <v>0</v>
      </c>
      <c r="NV2" s="3" t="s">
        <v>0</v>
      </c>
      <c r="NW2" s="3" t="s">
        <v>0</v>
      </c>
      <c r="NX2" s="6">
        <v>11</v>
      </c>
      <c r="NY2" s="6">
        <v>11</v>
      </c>
      <c r="NZ2" s="6">
        <v>11</v>
      </c>
      <c r="OA2" s="6">
        <v>11</v>
      </c>
      <c r="OB2" s="6">
        <v>11</v>
      </c>
      <c r="OC2" s="6">
        <v>11</v>
      </c>
      <c r="OD2" s="6">
        <v>11</v>
      </c>
      <c r="OE2" s="6">
        <v>11</v>
      </c>
      <c r="OF2" s="6">
        <v>11</v>
      </c>
      <c r="OG2" s="6">
        <v>11</v>
      </c>
      <c r="OH2" s="6">
        <v>11</v>
      </c>
      <c r="OI2" s="6">
        <v>11</v>
      </c>
      <c r="OJ2" s="6">
        <v>11</v>
      </c>
      <c r="OK2" s="6">
        <v>11</v>
      </c>
      <c r="OL2" s="3" t="s">
        <v>0</v>
      </c>
      <c r="OM2" s="3" t="s">
        <v>0</v>
      </c>
      <c r="ON2" s="3" t="s">
        <v>0</v>
      </c>
      <c r="OO2" s="3" t="s">
        <v>0</v>
      </c>
      <c r="OP2" s="3" t="s">
        <v>0</v>
      </c>
      <c r="OQ2" s="3" t="s">
        <v>0</v>
      </c>
      <c r="OR2" s="3" t="s">
        <v>0</v>
      </c>
      <c r="OS2" s="3" t="s">
        <v>0</v>
      </c>
      <c r="OT2" s="3" t="s">
        <v>0</v>
      </c>
      <c r="OU2" s="3" t="s">
        <v>0</v>
      </c>
      <c r="OV2" s="3" t="s">
        <v>0</v>
      </c>
      <c r="OW2" s="3" t="s">
        <v>0</v>
      </c>
      <c r="OX2" s="3" t="s">
        <v>0</v>
      </c>
      <c r="OY2" s="5">
        <v>12</v>
      </c>
      <c r="OZ2" s="5">
        <v>12</v>
      </c>
      <c r="PA2" s="5">
        <v>12</v>
      </c>
      <c r="PB2" s="5">
        <v>12</v>
      </c>
      <c r="PC2" s="5">
        <v>12</v>
      </c>
      <c r="PD2" s="5">
        <v>12</v>
      </c>
      <c r="PE2" s="5">
        <v>12</v>
      </c>
      <c r="PF2" s="5">
        <v>12</v>
      </c>
      <c r="PG2" s="5">
        <v>12</v>
      </c>
      <c r="PH2" s="5">
        <v>12</v>
      </c>
      <c r="PI2" s="5">
        <v>12</v>
      </c>
      <c r="PJ2" s="5">
        <v>12</v>
      </c>
      <c r="PK2" s="5">
        <v>12</v>
      </c>
      <c r="PL2" s="5">
        <v>12</v>
      </c>
      <c r="PM2" s="3" t="s">
        <v>0</v>
      </c>
      <c r="PN2" s="3" t="s">
        <v>0</v>
      </c>
      <c r="PO2" s="3" t="s">
        <v>0</v>
      </c>
      <c r="PP2" s="3" t="s">
        <v>0</v>
      </c>
      <c r="PQ2" s="3" t="s">
        <v>0</v>
      </c>
      <c r="PR2" s="3" t="s">
        <v>0</v>
      </c>
      <c r="PS2" s="3" t="s">
        <v>0</v>
      </c>
      <c r="PT2" s="3" t="s">
        <v>0</v>
      </c>
      <c r="PU2" s="3" t="s">
        <v>0</v>
      </c>
      <c r="PV2" s="3" t="s">
        <v>0</v>
      </c>
      <c r="PW2" s="3" t="s">
        <v>0</v>
      </c>
      <c r="PX2" s="3" t="s">
        <v>0</v>
      </c>
      <c r="PY2" s="3" t="s">
        <v>0</v>
      </c>
      <c r="PZ2" s="3" t="s">
        <v>0</v>
      </c>
      <c r="QA2" s="6">
        <v>11</v>
      </c>
      <c r="QB2" s="6">
        <v>11</v>
      </c>
      <c r="QC2" s="6">
        <v>11</v>
      </c>
      <c r="QD2" s="6">
        <v>11</v>
      </c>
      <c r="QE2" s="6">
        <v>11</v>
      </c>
      <c r="QF2" s="6">
        <v>11</v>
      </c>
      <c r="QG2" s="6">
        <v>11</v>
      </c>
      <c r="QH2" s="6">
        <v>11</v>
      </c>
      <c r="QI2" s="6">
        <v>11</v>
      </c>
      <c r="QJ2" s="6">
        <v>11</v>
      </c>
      <c r="QK2" s="6">
        <v>11</v>
      </c>
      <c r="QL2" s="6">
        <v>11</v>
      </c>
      <c r="QM2" s="6">
        <v>11</v>
      </c>
      <c r="QN2" s="6">
        <v>11</v>
      </c>
      <c r="QO2" s="2" t="s">
        <v>0</v>
      </c>
      <c r="QP2" s="3" t="s">
        <v>0</v>
      </c>
      <c r="QQ2" s="3" t="s">
        <v>0</v>
      </c>
      <c r="QR2" s="3" t="s">
        <v>0</v>
      </c>
      <c r="QS2" s="3" t="s">
        <v>0</v>
      </c>
      <c r="QT2" s="3" t="s">
        <v>0</v>
      </c>
      <c r="QU2" s="3" t="s">
        <v>0</v>
      </c>
      <c r="QV2" s="3" t="s">
        <v>0</v>
      </c>
      <c r="QW2" s="3" t="s">
        <v>0</v>
      </c>
      <c r="QX2" s="3" t="s">
        <v>0</v>
      </c>
      <c r="QY2" s="3" t="s">
        <v>0</v>
      </c>
      <c r="QZ2" s="3" t="s">
        <v>0</v>
      </c>
      <c r="RA2" s="3" t="s">
        <v>0</v>
      </c>
      <c r="RB2" s="3" t="s">
        <v>0</v>
      </c>
      <c r="RC2" s="5">
        <v>12</v>
      </c>
      <c r="RD2" s="5">
        <v>12</v>
      </c>
      <c r="RE2" s="5">
        <v>12</v>
      </c>
      <c r="RF2" s="5">
        <v>12</v>
      </c>
      <c r="RG2" s="5">
        <v>12</v>
      </c>
      <c r="RH2" s="5">
        <v>12</v>
      </c>
      <c r="RI2" s="5">
        <v>12</v>
      </c>
      <c r="RJ2" s="5">
        <v>12</v>
      </c>
      <c r="RK2" s="5">
        <v>12</v>
      </c>
      <c r="RL2" s="5">
        <v>12</v>
      </c>
      <c r="RM2" s="5">
        <v>12</v>
      </c>
      <c r="RN2" s="5">
        <v>12</v>
      </c>
      <c r="RO2" s="5">
        <v>12</v>
      </c>
      <c r="RP2" s="5">
        <v>12</v>
      </c>
    </row>
  </sheetData>
  <conditionalFormatting sqref="A1:RQ1">
    <cfRule type="cellIs" dxfId="0" priority="1" operator="equal">
      <formula>TODAY()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Tuvshinbayar Yunden (OT)</dc:creator>
  <cp:lastModifiedBy>Tuvshinbayar Yunden (OT)</cp:lastModifiedBy>
  <dcterms:created xsi:type="dcterms:W3CDTF">2025-04-19T01:47:56Z</dcterms:created>
  <dcterms:modified xsi:type="dcterms:W3CDTF">2025-05-20T16:42:08Z</dcterms:modified>
</cp:coreProperties>
</file>