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ravitymon\"/>
    </mc:Choice>
  </mc:AlternateContent>
  <xr:revisionPtr revIDLastSave="0" documentId="13_ncr:1_{A3DCC422-991F-4219-8998-832390DCAEA0}" xr6:coauthVersionLast="47" xr6:coauthVersionMax="47" xr10:uidLastSave="{00000000-0000-0000-0000-000000000000}"/>
  <bookViews>
    <workbookView xWindow="-96" yWindow="-96" windowWidth="23232" windowHeight="13872" tabRatio="512" xr2:uid="{794032DB-EB5B-40C8-A235-1649B8B97E9E}"/>
  </bookViews>
  <sheets>
    <sheet name="Measurements" sheetId="1" r:id="rId1"/>
    <sheet name="Battery Life" sheetId="3" r:id="rId2"/>
    <sheet name="Theoretic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3" l="1"/>
  <c r="E4" i="3"/>
  <c r="E3" i="3"/>
  <c r="C28" i="1"/>
  <c r="C27" i="1"/>
  <c r="C48" i="1"/>
  <c r="F48" i="1" s="1"/>
  <c r="C47" i="1"/>
  <c r="C46" i="1"/>
  <c r="C45" i="1"/>
  <c r="C54" i="1"/>
  <c r="C57" i="1"/>
  <c r="E28" i="1"/>
  <c r="E27" i="1"/>
  <c r="E26" i="1"/>
  <c r="E48" i="1"/>
  <c r="E47" i="1"/>
  <c r="E46" i="1"/>
  <c r="E45" i="1"/>
  <c r="E44" i="1"/>
  <c r="L5" i="3"/>
  <c r="M5" i="3" s="1"/>
  <c r="L4" i="3"/>
  <c r="M4" i="3" s="1"/>
  <c r="L3" i="3"/>
  <c r="M3" i="3" s="1"/>
  <c r="J5" i="3"/>
  <c r="K5" i="3" s="1"/>
  <c r="H5" i="3"/>
  <c r="I5" i="3" s="1"/>
  <c r="J4" i="3"/>
  <c r="K4" i="3" s="1"/>
  <c r="H4" i="3"/>
  <c r="I4" i="3" s="1"/>
  <c r="J3" i="3"/>
  <c r="K3" i="3" s="1"/>
  <c r="H3" i="3"/>
  <c r="I3" i="3" s="1"/>
  <c r="F5" i="3"/>
  <c r="G5" i="3" s="1"/>
  <c r="F4" i="3"/>
  <c r="G4" i="3" s="1"/>
  <c r="F3" i="3"/>
  <c r="G3" i="3" s="1"/>
  <c r="J11" i="1"/>
  <c r="C23" i="1"/>
  <c r="C22" i="1"/>
  <c r="C21" i="1"/>
  <c r="E23" i="1"/>
  <c r="E22" i="1"/>
  <c r="E21" i="1"/>
  <c r="E20" i="1"/>
  <c r="E17" i="1"/>
  <c r="E39" i="1"/>
  <c r="C39" i="1"/>
  <c r="E38" i="1"/>
  <c r="C38" i="1"/>
  <c r="E40" i="1"/>
  <c r="C40" i="1"/>
  <c r="E41" i="1"/>
  <c r="E37" i="1"/>
  <c r="E36" i="1"/>
  <c r="E35" i="1"/>
  <c r="E34" i="1"/>
  <c r="E33" i="1"/>
  <c r="E32" i="1"/>
  <c r="E31" i="1"/>
  <c r="E16" i="1"/>
  <c r="E15" i="1"/>
  <c r="E14" i="1"/>
  <c r="E13" i="1"/>
  <c r="E12" i="1"/>
  <c r="E11" i="1"/>
  <c r="C37" i="1"/>
  <c r="C36" i="1"/>
  <c r="C35" i="1"/>
  <c r="C34" i="1"/>
  <c r="C41" i="1"/>
  <c r="C33" i="1"/>
  <c r="C32" i="1"/>
  <c r="C17" i="1"/>
  <c r="C16" i="1"/>
  <c r="C15" i="1"/>
  <c r="C14" i="1"/>
  <c r="C13" i="1"/>
  <c r="C12" i="1"/>
  <c r="C50" i="1"/>
  <c r="C24" i="2"/>
  <c r="C23" i="2"/>
  <c r="C22" i="2"/>
  <c r="C21" i="2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C7" i="1"/>
  <c r="A4" i="2"/>
  <c r="E14" i="2"/>
  <c r="F14" i="2" s="1"/>
  <c r="G14" i="2" s="1"/>
  <c r="E13" i="2"/>
  <c r="F13" i="2" s="1"/>
  <c r="G13" i="2" s="1"/>
  <c r="E10" i="2"/>
  <c r="F10" i="2" s="1"/>
  <c r="G10" i="2" s="1"/>
  <c r="E9" i="2"/>
  <c r="F9" i="2" s="1"/>
  <c r="G9" i="2" s="1"/>
  <c r="E12" i="2"/>
  <c r="F12" i="2" s="1"/>
  <c r="G12" i="2" s="1"/>
  <c r="E8" i="2"/>
  <c r="F8" i="2" s="1"/>
  <c r="G8" i="2" s="1"/>
  <c r="F28" i="1" l="1"/>
  <c r="F41" i="1"/>
  <c r="F57" i="1"/>
  <c r="F54" i="1"/>
  <c r="F17" i="1"/>
  <c r="F23" i="1"/>
  <c r="I10" i="2"/>
  <c r="I12" i="2"/>
  <c r="I13" i="2"/>
  <c r="I8" i="2"/>
  <c r="I9" i="2"/>
  <c r="I14" i="2"/>
</calcChain>
</file>

<file path=xl/sharedStrings.xml><?xml version="1.0" encoding="utf-8"?>
<sst xmlns="http://schemas.openxmlformats.org/spreadsheetml/2006/main" count="153" uniqueCount="55">
  <si>
    <t>Battery tests based on v1.2.0 - beta1</t>
  </si>
  <si>
    <t>black</t>
  </si>
  <si>
    <t>esp8266</t>
  </si>
  <si>
    <t>blue</t>
  </si>
  <si>
    <t>esp32c3</t>
  </si>
  <si>
    <t>power led removed from board</t>
  </si>
  <si>
    <t>same configuration on devices (started with factory reset)</t>
  </si>
  <si>
    <t>Battery Level</t>
  </si>
  <si>
    <t>Day/Time</t>
  </si>
  <si>
    <t>Device</t>
  </si>
  <si>
    <t>Run time estimator based on data sheets</t>
  </si>
  <si>
    <t>power (mA)</t>
  </si>
  <si>
    <t>Interval (s)</t>
  </si>
  <si>
    <t>run-time (s)</t>
  </si>
  <si>
    <t>battery (mAh)</t>
  </si>
  <si>
    <t>days</t>
  </si>
  <si>
    <t>weeks</t>
  </si>
  <si>
    <t>power per day (mAh)</t>
  </si>
  <si>
    <t>mA per day</t>
  </si>
  <si>
    <t>board</t>
  </si>
  <si>
    <t>Power consumption at deep sleep is so low it has very little effect on the calculation, 8-20 uA for an esp8266</t>
  </si>
  <si>
    <t>battery</t>
  </si>
  <si>
    <t>charge level</t>
  </si>
  <si>
    <t>Charge Level</t>
  </si>
  <si>
    <t>Delta (dagar)</t>
  </si>
  <si>
    <t>Deep Sleep</t>
  </si>
  <si>
    <t>ESP 8266</t>
  </si>
  <si>
    <t>One day (mA)</t>
  </si>
  <si>
    <t>requests per day</t>
  </si>
  <si>
    <t>Local influxdb2 endpoint without ssl</t>
  </si>
  <si>
    <t>interval</t>
  </si>
  <si>
    <t># requests</t>
  </si>
  <si>
    <t>ESP 32</t>
  </si>
  <si>
    <t>Min WiFi Pwr (mA)</t>
  </si>
  <si>
    <t>Max WiFi Pwr (mA)</t>
  </si>
  <si>
    <t>BLE Pwr (mA)</t>
  </si>
  <si>
    <t>-</t>
  </si>
  <si>
    <t>Chip (uA)</t>
  </si>
  <si>
    <t>ESP 32 C3</t>
  </si>
  <si>
    <t>ESP 32 S2</t>
  </si>
  <si>
    <t>white</t>
  </si>
  <si>
    <t>no batt</t>
  </si>
  <si>
    <t>10s BLE transmit interval</t>
  </si>
  <si>
    <t>30s WIFI transmit interval</t>
  </si>
  <si>
    <t>esp32d1</t>
  </si>
  <si>
    <t>wifi</t>
  </si>
  <si>
    <t>ble</t>
  </si>
  <si>
    <t>Requests</t>
  </si>
  <si>
    <t>Extra</t>
  </si>
  <si>
    <t>Connection</t>
  </si>
  <si>
    <t>s</t>
  </si>
  <si>
    <t>s (5 min)</t>
  </si>
  <si>
    <t>s (15 min)</t>
  </si>
  <si>
    <t>color</t>
  </si>
  <si>
    <t>Power per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</si>
</sst>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22" fontId="0" fillId="0" borderId="0" xfId="0" applyNumberFormat="1"/>
    <xf numFmtId="1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/>
    <xf numFmtId="9" fontId="0" fillId="0" borderId="0" xfId="1" applyFont="1"/>
    <xf numFmtId="164" fontId="0" fillId="0" borderId="0" xfId="0" applyNumberFormat="1"/>
    <xf numFmtId="3" fontId="0" fillId="0" borderId="0" xfId="0" applyNumberFormat="1"/>
    <xf numFmtId="2" fontId="0" fillId="0" borderId="0" xfId="0" applyNumberFormat="1"/>
    <xf numFmtId="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C5B0-78EF-44CB-B80F-1C1F1C94B159}">
  <dimension ref="A1:N60"/>
  <sheetViews>
    <sheetView tabSelected="1" topLeftCell="A30" workbookViewId="0">
      <selection activeCell="H48" sqref="H48"/>
    </sheetView>
  </sheetViews>
  <sheetFormatPr defaultRowHeight="14.4" x14ac:dyDescent="0.55000000000000004"/>
  <cols>
    <col min="2" max="2" width="16.47265625" customWidth="1"/>
    <col min="3" max="3" width="13.15625" customWidth="1"/>
    <col min="4" max="4" width="12.7890625" customWidth="1"/>
    <col min="5" max="5" width="13.734375" customWidth="1"/>
    <col min="10" max="10" width="14.89453125" customWidth="1"/>
    <col min="13" max="13" width="6.7890625" bestFit="1" customWidth="1"/>
    <col min="14" max="14" width="10.62890625" bestFit="1" customWidth="1"/>
  </cols>
  <sheetData>
    <row r="1" spans="1:14" x14ac:dyDescent="0.55000000000000004">
      <c r="A1" s="1" t="s">
        <v>0</v>
      </c>
    </row>
    <row r="3" spans="1:14" x14ac:dyDescent="0.55000000000000004">
      <c r="A3" t="s">
        <v>3</v>
      </c>
      <c r="B3" t="s">
        <v>2</v>
      </c>
    </row>
    <row r="4" spans="1:14" x14ac:dyDescent="0.55000000000000004">
      <c r="A4" t="s">
        <v>1</v>
      </c>
      <c r="B4" t="s">
        <v>4</v>
      </c>
      <c r="D4" t="s">
        <v>5</v>
      </c>
    </row>
    <row r="6" spans="1:14" x14ac:dyDescent="0.55000000000000004">
      <c r="A6" t="s">
        <v>29</v>
      </c>
    </row>
    <row r="7" spans="1:14" x14ac:dyDescent="0.55000000000000004">
      <c r="A7" t="s">
        <v>43</v>
      </c>
      <c r="C7">
        <f>(24*60*60)/30</f>
        <v>2880</v>
      </c>
      <c r="D7" t="s">
        <v>28</v>
      </c>
    </row>
    <row r="8" spans="1:14" x14ac:dyDescent="0.55000000000000004">
      <c r="A8" t="s">
        <v>6</v>
      </c>
    </row>
    <row r="10" spans="1:14" x14ac:dyDescent="0.55000000000000004">
      <c r="A10" s="1" t="s">
        <v>9</v>
      </c>
      <c r="B10" s="1" t="s">
        <v>8</v>
      </c>
      <c r="C10" s="1" t="s">
        <v>24</v>
      </c>
      <c r="D10" s="1" t="s">
        <v>7</v>
      </c>
      <c r="E10" s="1" t="s">
        <v>23</v>
      </c>
      <c r="F10" s="1" t="s">
        <v>48</v>
      </c>
      <c r="I10" s="1" t="s">
        <v>30</v>
      </c>
      <c r="J10" s="1" t="s">
        <v>28</v>
      </c>
      <c r="M10" s="1" t="s">
        <v>21</v>
      </c>
      <c r="N10" s="1" t="s">
        <v>22</v>
      </c>
    </row>
    <row r="11" spans="1:14" x14ac:dyDescent="0.55000000000000004">
      <c r="A11" t="s">
        <v>1</v>
      </c>
      <c r="B11" s="2">
        <v>44869.729166666664</v>
      </c>
      <c r="C11" s="15">
        <v>0</v>
      </c>
      <c r="D11">
        <v>4.1399999999999997</v>
      </c>
      <c r="E11" s="12">
        <f>VLOOKUP(D11,$M$11:$N$22,2,TRUE)</f>
        <v>0.9</v>
      </c>
      <c r="F11" t="s">
        <v>4</v>
      </c>
      <c r="I11">
        <v>10</v>
      </c>
      <c r="J11" s="14">
        <f>(24*3600)/I11</f>
        <v>8640</v>
      </c>
      <c r="M11" s="15">
        <v>1</v>
      </c>
      <c r="N11" s="11">
        <v>0</v>
      </c>
    </row>
    <row r="12" spans="1:14" x14ac:dyDescent="0.55000000000000004">
      <c r="A12" t="s">
        <v>1</v>
      </c>
      <c r="B12" s="2">
        <v>44870.340277777781</v>
      </c>
      <c r="C12" s="15">
        <f t="shared" ref="C12:C17" si="0">B12-B$11</f>
        <v>0.61111111111677019</v>
      </c>
      <c r="D12">
        <v>4.05</v>
      </c>
      <c r="E12" s="12">
        <f t="shared" ref="E12:E17" si="1">VLOOKUP(D12,$M$11:$N$22,2,TRUE)</f>
        <v>0.9</v>
      </c>
      <c r="I12">
        <v>30</v>
      </c>
      <c r="J12" s="14">
        <f>(24*3600)/I12</f>
        <v>2880</v>
      </c>
      <c r="M12">
        <v>3.44</v>
      </c>
      <c r="N12" s="11">
        <v>0.05</v>
      </c>
    </row>
    <row r="13" spans="1:14" x14ac:dyDescent="0.55000000000000004">
      <c r="A13" t="s">
        <v>1</v>
      </c>
      <c r="B13" s="2">
        <v>44871.448611111111</v>
      </c>
      <c r="C13" s="15">
        <f t="shared" si="0"/>
        <v>1.7194444444467081</v>
      </c>
      <c r="D13">
        <v>3.8</v>
      </c>
      <c r="E13" s="12">
        <f t="shared" si="1"/>
        <v>0.4</v>
      </c>
      <c r="I13">
        <v>60</v>
      </c>
      <c r="J13" s="14">
        <f t="shared" ref="J13:J27" si="2">(24*3600)/I13</f>
        <v>1440</v>
      </c>
      <c r="M13">
        <v>3.67</v>
      </c>
      <c r="N13" s="11">
        <v>0.1</v>
      </c>
    </row>
    <row r="14" spans="1:14" x14ac:dyDescent="0.55000000000000004">
      <c r="A14" t="s">
        <v>1</v>
      </c>
      <c r="B14" s="2">
        <v>44872.326388888891</v>
      </c>
      <c r="C14" s="15">
        <f t="shared" si="0"/>
        <v>2.5972222222262644</v>
      </c>
      <c r="D14">
        <v>3.67</v>
      </c>
      <c r="E14" s="12">
        <f t="shared" si="1"/>
        <v>0.1</v>
      </c>
      <c r="I14">
        <v>90</v>
      </c>
      <c r="J14" s="14">
        <f t="shared" si="2"/>
        <v>960</v>
      </c>
      <c r="M14">
        <v>3.73</v>
      </c>
      <c r="N14" s="11">
        <v>0.2</v>
      </c>
    </row>
    <row r="15" spans="1:14" x14ac:dyDescent="0.55000000000000004">
      <c r="A15" t="s">
        <v>1</v>
      </c>
      <c r="B15" s="2">
        <v>44873.541666666664</v>
      </c>
      <c r="C15" s="15">
        <f t="shared" si="0"/>
        <v>3.8125</v>
      </c>
      <c r="D15">
        <v>3.5</v>
      </c>
      <c r="E15" s="12">
        <f t="shared" si="1"/>
        <v>0.05</v>
      </c>
      <c r="I15">
        <v>120</v>
      </c>
      <c r="J15" s="14">
        <f t="shared" si="2"/>
        <v>720</v>
      </c>
      <c r="M15">
        <v>3.76</v>
      </c>
      <c r="N15" s="11">
        <v>0.3</v>
      </c>
    </row>
    <row r="16" spans="1:14" x14ac:dyDescent="0.55000000000000004">
      <c r="A16" t="s">
        <v>1</v>
      </c>
      <c r="B16" s="2">
        <v>44873.756944444445</v>
      </c>
      <c r="C16" s="15">
        <f t="shared" si="0"/>
        <v>4.0277777777810115</v>
      </c>
      <c r="D16">
        <v>3.36</v>
      </c>
      <c r="E16" s="12">
        <f t="shared" si="1"/>
        <v>0</v>
      </c>
      <c r="I16">
        <v>150</v>
      </c>
      <c r="J16" s="14">
        <f t="shared" si="2"/>
        <v>576</v>
      </c>
      <c r="M16">
        <v>3.78</v>
      </c>
      <c r="N16" s="11">
        <v>0.4</v>
      </c>
    </row>
    <row r="17" spans="1:14" x14ac:dyDescent="0.55000000000000004">
      <c r="A17" t="s">
        <v>1</v>
      </c>
      <c r="B17" s="2">
        <v>44874.006944444445</v>
      </c>
      <c r="C17" s="15">
        <f t="shared" si="0"/>
        <v>4.2777777777810115</v>
      </c>
      <c r="D17">
        <v>2.75</v>
      </c>
      <c r="E17" s="12">
        <f t="shared" si="1"/>
        <v>0</v>
      </c>
      <c r="F17" s="14">
        <f>C17*$C$7</f>
        <v>12320.000000009313</v>
      </c>
      <c r="I17">
        <v>180</v>
      </c>
      <c r="J17" s="14">
        <f t="shared" si="2"/>
        <v>480</v>
      </c>
      <c r="M17">
        <v>3.81</v>
      </c>
      <c r="N17" s="11">
        <v>0.5</v>
      </c>
    </row>
    <row r="18" spans="1:14" x14ac:dyDescent="0.55000000000000004">
      <c r="B18" s="2"/>
      <c r="C18" s="15"/>
      <c r="E18" s="12"/>
      <c r="F18" s="14"/>
      <c r="I18">
        <v>210</v>
      </c>
      <c r="J18" s="14">
        <f t="shared" si="2"/>
        <v>411.42857142857144</v>
      </c>
      <c r="M18">
        <v>3.86</v>
      </c>
      <c r="N18" s="11">
        <v>0.6</v>
      </c>
    </row>
    <row r="19" spans="1:14" x14ac:dyDescent="0.55000000000000004">
      <c r="A19" s="1" t="s">
        <v>9</v>
      </c>
      <c r="B19" s="1" t="s">
        <v>8</v>
      </c>
      <c r="C19" s="1" t="s">
        <v>24</v>
      </c>
      <c r="D19" s="1" t="s">
        <v>7</v>
      </c>
      <c r="E19" s="1" t="s">
        <v>23</v>
      </c>
      <c r="F19" s="1" t="s">
        <v>48</v>
      </c>
      <c r="I19">
        <v>240</v>
      </c>
      <c r="J19" s="14">
        <f t="shared" si="2"/>
        <v>360</v>
      </c>
      <c r="M19">
        <v>3.91</v>
      </c>
      <c r="N19" s="11">
        <v>0.7</v>
      </c>
    </row>
    <row r="20" spans="1:14" x14ac:dyDescent="0.55000000000000004">
      <c r="A20" t="s">
        <v>1</v>
      </c>
      <c r="B20" s="2">
        <v>44874.534722222219</v>
      </c>
      <c r="C20" s="15">
        <v>0</v>
      </c>
      <c r="D20">
        <v>4.2759999999999998</v>
      </c>
      <c r="E20" s="12">
        <f>VLOOKUP(D20,$M$11:$N$22,2,TRUE)</f>
        <v>1</v>
      </c>
      <c r="F20" t="s">
        <v>4</v>
      </c>
      <c r="I20">
        <v>270</v>
      </c>
      <c r="J20" s="14">
        <f t="shared" si="2"/>
        <v>320</v>
      </c>
      <c r="M20">
        <v>3.97</v>
      </c>
      <c r="N20" s="11">
        <v>0.8</v>
      </c>
    </row>
    <row r="21" spans="1:14" x14ac:dyDescent="0.55000000000000004">
      <c r="A21" t="s">
        <v>1</v>
      </c>
      <c r="B21" s="2">
        <v>44875.75277777778</v>
      </c>
      <c r="C21" s="15">
        <f>B21-B$20</f>
        <v>1.2180555555605679</v>
      </c>
      <c r="D21">
        <v>3.96</v>
      </c>
      <c r="E21" s="12">
        <f t="shared" ref="E21:E23" si="3">VLOOKUP(D21,$M$11:$N$22,2,TRUE)</f>
        <v>0.7</v>
      </c>
      <c r="I21">
        <v>300</v>
      </c>
      <c r="J21" s="14">
        <f t="shared" si="2"/>
        <v>288</v>
      </c>
      <c r="M21">
        <v>4.05</v>
      </c>
      <c r="N21" s="11">
        <v>0.9</v>
      </c>
    </row>
    <row r="22" spans="1:14" x14ac:dyDescent="0.55000000000000004">
      <c r="A22" t="s">
        <v>1</v>
      </c>
      <c r="B22" s="2">
        <v>44878.837500000001</v>
      </c>
      <c r="C22" s="15">
        <f>B22-B$20</f>
        <v>4.3027777777824667</v>
      </c>
      <c r="D22">
        <v>2.96</v>
      </c>
      <c r="E22" s="12">
        <f t="shared" si="3"/>
        <v>0</v>
      </c>
      <c r="I22">
        <v>400</v>
      </c>
      <c r="J22" s="14">
        <f t="shared" si="2"/>
        <v>216</v>
      </c>
      <c r="M22">
        <v>4.1500000000000004</v>
      </c>
      <c r="N22" s="11">
        <v>1</v>
      </c>
    </row>
    <row r="23" spans="1:14" x14ac:dyDescent="0.55000000000000004">
      <c r="A23" t="s">
        <v>1</v>
      </c>
      <c r="B23" s="2">
        <v>44878.866666666669</v>
      </c>
      <c r="C23" s="15">
        <f>B23-B$20</f>
        <v>4.3319444444496185</v>
      </c>
      <c r="D23">
        <v>2.75</v>
      </c>
      <c r="E23" s="12">
        <f t="shared" si="3"/>
        <v>0</v>
      </c>
      <c r="F23" s="14">
        <f>C23*$C$7</f>
        <v>12476.000000014901</v>
      </c>
      <c r="I23">
        <v>500</v>
      </c>
      <c r="J23" s="14">
        <f t="shared" si="2"/>
        <v>172.8</v>
      </c>
    </row>
    <row r="24" spans="1:14" x14ac:dyDescent="0.55000000000000004">
      <c r="B24" s="2"/>
      <c r="C24" s="15"/>
      <c r="E24" s="12"/>
      <c r="I24">
        <v>600</v>
      </c>
      <c r="J24" s="14">
        <f t="shared" si="2"/>
        <v>144</v>
      </c>
    </row>
    <row r="25" spans="1:14" x14ac:dyDescent="0.55000000000000004">
      <c r="A25" s="1" t="s">
        <v>9</v>
      </c>
      <c r="B25" s="1" t="s">
        <v>8</v>
      </c>
      <c r="C25" s="1" t="s">
        <v>24</v>
      </c>
      <c r="D25" s="1" t="s">
        <v>7</v>
      </c>
      <c r="E25" s="1" t="s">
        <v>23</v>
      </c>
      <c r="F25" s="1" t="s">
        <v>48</v>
      </c>
      <c r="I25">
        <v>700</v>
      </c>
      <c r="J25" s="14">
        <f t="shared" si="2"/>
        <v>123.42857142857143</v>
      </c>
    </row>
    <row r="26" spans="1:14" x14ac:dyDescent="0.55000000000000004">
      <c r="A26" t="s">
        <v>1</v>
      </c>
      <c r="B26" s="2">
        <v>44881.320138888892</v>
      </c>
      <c r="C26" s="15">
        <v>0</v>
      </c>
      <c r="D26">
        <v>3.88</v>
      </c>
      <c r="E26" s="12">
        <f>VLOOKUP(D26,$M$11:$N$22,2,TRUE)</f>
        <v>0.6</v>
      </c>
      <c r="F26" t="s">
        <v>4</v>
      </c>
      <c r="I26">
        <v>800</v>
      </c>
      <c r="J26" s="14">
        <f t="shared" si="2"/>
        <v>108</v>
      </c>
    </row>
    <row r="27" spans="1:14" x14ac:dyDescent="0.55000000000000004">
      <c r="A27" t="s">
        <v>1</v>
      </c>
      <c r="B27" s="2">
        <v>44882.397916666669</v>
      </c>
      <c r="C27" s="15">
        <f>B27-B$26</f>
        <v>1.077777777776646</v>
      </c>
      <c r="D27">
        <v>3.66</v>
      </c>
      <c r="E27" s="12">
        <f t="shared" ref="E27:E28" si="4">VLOOKUP(D27,$M$11:$N$22,2,TRUE)</f>
        <v>0.05</v>
      </c>
      <c r="I27">
        <v>900</v>
      </c>
      <c r="J27" s="14">
        <f t="shared" si="2"/>
        <v>96</v>
      </c>
    </row>
    <row r="28" spans="1:14" x14ac:dyDescent="0.55000000000000004">
      <c r="A28" t="s">
        <v>1</v>
      </c>
      <c r="B28" s="2">
        <v>44883.883333333331</v>
      </c>
      <c r="C28" s="15">
        <f>B28-B$26</f>
        <v>2.5631944444394321</v>
      </c>
      <c r="D28">
        <v>2.76</v>
      </c>
      <c r="E28" s="12">
        <f t="shared" si="4"/>
        <v>0</v>
      </c>
      <c r="F28" s="14">
        <f>C28*$C$7</f>
        <v>7381.9999999855645</v>
      </c>
    </row>
    <row r="29" spans="1:14" x14ac:dyDescent="0.55000000000000004">
      <c r="B29" s="2"/>
      <c r="C29" s="15"/>
      <c r="E29" s="12"/>
    </row>
    <row r="30" spans="1:14" x14ac:dyDescent="0.55000000000000004">
      <c r="A30" s="1" t="s">
        <v>9</v>
      </c>
      <c r="B30" s="1" t="s">
        <v>8</v>
      </c>
      <c r="C30" s="1" t="s">
        <v>24</v>
      </c>
      <c r="D30" s="1" t="s">
        <v>7</v>
      </c>
      <c r="E30" s="1" t="s">
        <v>23</v>
      </c>
      <c r="F30" s="1" t="s">
        <v>48</v>
      </c>
    </row>
    <row r="31" spans="1:14" x14ac:dyDescent="0.55000000000000004">
      <c r="A31" t="s">
        <v>3</v>
      </c>
      <c r="B31" s="2">
        <v>44870.536805555559</v>
      </c>
      <c r="C31" s="15">
        <v>0</v>
      </c>
      <c r="D31">
        <v>4.04</v>
      </c>
      <c r="E31" s="12">
        <f>VLOOKUP(D31,$M$11:$N$22,2,TRUE)</f>
        <v>0.8</v>
      </c>
      <c r="F31" t="s">
        <v>2</v>
      </c>
    </row>
    <row r="32" spans="1:14" ht="14.05" customHeight="1" x14ac:dyDescent="0.55000000000000004">
      <c r="A32" t="s">
        <v>3</v>
      </c>
      <c r="B32" s="2">
        <v>44871.448611111111</v>
      </c>
      <c r="C32" s="15">
        <f t="shared" ref="C32:C41" si="5">B32-B$31</f>
        <v>0.91180555555183673</v>
      </c>
      <c r="D32">
        <v>3.91</v>
      </c>
      <c r="E32" s="12">
        <f t="shared" ref="E32:E41" si="6">VLOOKUP(D32,$M$11:$N$22,2,TRUE)</f>
        <v>0.7</v>
      </c>
    </row>
    <row r="33" spans="1:6" x14ac:dyDescent="0.55000000000000004">
      <c r="A33" t="s">
        <v>3</v>
      </c>
      <c r="B33" s="2">
        <v>44872.326388888891</v>
      </c>
      <c r="C33" s="15">
        <f t="shared" si="5"/>
        <v>1.7895833333313931</v>
      </c>
      <c r="D33">
        <v>3.79</v>
      </c>
      <c r="E33" s="12">
        <f t="shared" si="6"/>
        <v>0.4</v>
      </c>
    </row>
    <row r="34" spans="1:6" x14ac:dyDescent="0.55000000000000004">
      <c r="A34" t="s">
        <v>3</v>
      </c>
      <c r="B34" s="2">
        <v>44873.541666666664</v>
      </c>
      <c r="C34" s="15">
        <f t="shared" si="5"/>
        <v>3.0048611111051287</v>
      </c>
      <c r="D34">
        <v>3.57</v>
      </c>
      <c r="E34" s="12">
        <f t="shared" si="6"/>
        <v>0.05</v>
      </c>
    </row>
    <row r="35" spans="1:6" x14ac:dyDescent="0.55000000000000004">
      <c r="A35" t="s">
        <v>3</v>
      </c>
      <c r="B35" s="2">
        <v>44873.756944444445</v>
      </c>
      <c r="C35" s="15">
        <f t="shared" si="5"/>
        <v>3.2201388888861402</v>
      </c>
      <c r="D35">
        <v>3.55</v>
      </c>
      <c r="E35" s="12">
        <f t="shared" si="6"/>
        <v>0.05</v>
      </c>
      <c r="F35" s="14"/>
    </row>
    <row r="36" spans="1:6" x14ac:dyDescent="0.55000000000000004">
      <c r="A36" t="s">
        <v>3</v>
      </c>
      <c r="B36" s="2">
        <v>44874.006944444445</v>
      </c>
      <c r="C36" s="15">
        <f t="shared" si="5"/>
        <v>3.4701388888861402</v>
      </c>
      <c r="D36" s="15">
        <v>3.524</v>
      </c>
      <c r="E36" s="12">
        <f t="shared" si="6"/>
        <v>0.05</v>
      </c>
    </row>
    <row r="37" spans="1:6" x14ac:dyDescent="0.55000000000000004">
      <c r="A37" t="s">
        <v>3</v>
      </c>
      <c r="B37" s="2">
        <v>44874.298611111109</v>
      </c>
      <c r="C37" s="15">
        <f t="shared" si="5"/>
        <v>3.7618055555503815</v>
      </c>
      <c r="D37" s="15">
        <v>3.5</v>
      </c>
      <c r="E37" s="12">
        <f t="shared" si="6"/>
        <v>0.05</v>
      </c>
    </row>
    <row r="38" spans="1:6" x14ac:dyDescent="0.55000000000000004">
      <c r="A38" t="s">
        <v>3</v>
      </c>
      <c r="B38" s="2">
        <v>44874.534722222219</v>
      </c>
      <c r="C38" s="15">
        <f t="shared" si="5"/>
        <v>3.9979166666598758</v>
      </c>
      <c r="D38">
        <v>3.48</v>
      </c>
      <c r="E38" s="12">
        <f t="shared" si="6"/>
        <v>0.05</v>
      </c>
    </row>
    <row r="39" spans="1:6" x14ac:dyDescent="0.55000000000000004">
      <c r="A39" t="s">
        <v>3</v>
      </c>
      <c r="B39" s="2">
        <v>44875.75277777778</v>
      </c>
      <c r="C39" s="15">
        <f t="shared" si="5"/>
        <v>5.2159722222204437</v>
      </c>
      <c r="D39">
        <v>3.17</v>
      </c>
      <c r="E39" s="12">
        <f t="shared" ref="E39" si="7">VLOOKUP(D39,$M$11:$N$22,2,TRUE)</f>
        <v>0</v>
      </c>
    </row>
    <row r="40" spans="1:6" x14ac:dyDescent="0.55000000000000004">
      <c r="A40" t="s">
        <v>3</v>
      </c>
      <c r="B40" s="2">
        <v>44878.831944444442</v>
      </c>
      <c r="C40" s="15">
        <f t="shared" si="5"/>
        <v>8.2951388888832298</v>
      </c>
      <c r="D40">
        <v>3.37</v>
      </c>
      <c r="E40" s="12">
        <f t="shared" ref="E40" si="8">VLOOKUP(D40,$M$11:$N$22,2,TRUE)</f>
        <v>0</v>
      </c>
    </row>
    <row r="41" spans="1:6" x14ac:dyDescent="0.55000000000000004">
      <c r="A41" t="s">
        <v>3</v>
      </c>
      <c r="B41" s="2">
        <v>44879.591666666667</v>
      </c>
      <c r="C41" s="15">
        <f t="shared" si="5"/>
        <v>9.054861111108039</v>
      </c>
      <c r="D41">
        <v>2.2799999999999998</v>
      </c>
      <c r="E41" s="12">
        <f t="shared" si="6"/>
        <v>0</v>
      </c>
      <c r="F41" s="14">
        <f>C41*$C$7</f>
        <v>26077.999999991152</v>
      </c>
    </row>
    <row r="42" spans="1:6" x14ac:dyDescent="0.55000000000000004">
      <c r="B42" s="2"/>
      <c r="C42" s="15"/>
      <c r="E42" s="12"/>
      <c r="F42" s="14"/>
    </row>
    <row r="43" spans="1:6" x14ac:dyDescent="0.55000000000000004">
      <c r="A43" s="1" t="s">
        <v>9</v>
      </c>
      <c r="B43" s="1" t="s">
        <v>8</v>
      </c>
      <c r="C43" s="1" t="s">
        <v>24</v>
      </c>
      <c r="D43" s="1" t="s">
        <v>7</v>
      </c>
      <c r="E43" s="1" t="s">
        <v>23</v>
      </c>
      <c r="F43" s="1" t="s">
        <v>48</v>
      </c>
    </row>
    <row r="44" spans="1:6" x14ac:dyDescent="0.55000000000000004">
      <c r="A44" t="s">
        <v>3</v>
      </c>
      <c r="B44" s="2">
        <v>44881.324305555558</v>
      </c>
      <c r="C44" s="15">
        <v>0</v>
      </c>
      <c r="D44">
        <v>4.04</v>
      </c>
      <c r="E44" s="12">
        <f>VLOOKUP(D44,$M$11:$N$22,2,TRUE)</f>
        <v>0.8</v>
      </c>
      <c r="F44" t="s">
        <v>2</v>
      </c>
    </row>
    <row r="45" spans="1:6" x14ac:dyDescent="0.55000000000000004">
      <c r="A45" t="s">
        <v>3</v>
      </c>
      <c r="B45" s="2">
        <v>44882.397916666669</v>
      </c>
      <c r="C45" s="15">
        <f>B45-B$44</f>
        <v>1.0736111111109494</v>
      </c>
      <c r="D45">
        <v>3.89</v>
      </c>
      <c r="E45" s="12">
        <f t="shared" ref="E45:E48" si="9">VLOOKUP(D45,$M$11:$N$22,2,TRUE)</f>
        <v>0.6</v>
      </c>
    </row>
    <row r="46" spans="1:6" x14ac:dyDescent="0.55000000000000004">
      <c r="A46" t="s">
        <v>3</v>
      </c>
      <c r="B46" s="2">
        <v>44884.472222222219</v>
      </c>
      <c r="C46" s="15">
        <f t="shared" ref="C46:C48" si="10">B46-B$44</f>
        <v>3.147916666661331</v>
      </c>
      <c r="D46">
        <v>3.55</v>
      </c>
      <c r="E46" s="12">
        <f t="shared" si="9"/>
        <v>0.05</v>
      </c>
    </row>
    <row r="47" spans="1:6" x14ac:dyDescent="0.55000000000000004">
      <c r="A47" t="s">
        <v>3</v>
      </c>
      <c r="B47" s="2">
        <v>44886.284722222219</v>
      </c>
      <c r="C47" s="15">
        <f t="shared" si="10"/>
        <v>4.960416666661331</v>
      </c>
      <c r="D47">
        <v>3.3</v>
      </c>
      <c r="E47" s="12">
        <f t="shared" si="9"/>
        <v>0</v>
      </c>
    </row>
    <row r="48" spans="1:6" x14ac:dyDescent="0.55000000000000004">
      <c r="A48" t="s">
        <v>3</v>
      </c>
      <c r="B48" s="2">
        <v>44886.756944444445</v>
      </c>
      <c r="C48" s="15">
        <f t="shared" si="10"/>
        <v>5.4326388888875954</v>
      </c>
      <c r="D48">
        <v>2.27</v>
      </c>
      <c r="E48" s="12">
        <f t="shared" si="9"/>
        <v>0</v>
      </c>
      <c r="F48" s="14">
        <f>C48*$C$7</f>
        <v>15645.999999996275</v>
      </c>
    </row>
    <row r="50" spans="1:6" x14ac:dyDescent="0.55000000000000004">
      <c r="A50" t="s">
        <v>42</v>
      </c>
      <c r="C50">
        <f>(24*60*60)/10</f>
        <v>8640</v>
      </c>
      <c r="D50" t="s">
        <v>28</v>
      </c>
    </row>
    <row r="52" spans="1:6" x14ac:dyDescent="0.55000000000000004">
      <c r="A52" s="1" t="s">
        <v>9</v>
      </c>
      <c r="B52" s="1" t="s">
        <v>8</v>
      </c>
      <c r="C52" s="1" t="s">
        <v>24</v>
      </c>
      <c r="D52" s="1" t="s">
        <v>7</v>
      </c>
      <c r="E52" s="1" t="s">
        <v>23</v>
      </c>
      <c r="F52" s="1" t="s">
        <v>48</v>
      </c>
    </row>
    <row r="53" spans="1:6" x14ac:dyDescent="0.55000000000000004">
      <c r="A53" t="s">
        <v>40</v>
      </c>
      <c r="B53" s="2">
        <v>44872.65902777778</v>
      </c>
      <c r="C53" s="15">
        <v>0</v>
      </c>
      <c r="E53" s="12" t="s">
        <v>41</v>
      </c>
      <c r="F53" t="s">
        <v>44</v>
      </c>
    </row>
    <row r="54" spans="1:6" x14ac:dyDescent="0.55000000000000004">
      <c r="A54" t="s">
        <v>40</v>
      </c>
      <c r="B54" s="2">
        <v>44879.200694444444</v>
      </c>
      <c r="C54" s="15">
        <f>B54-B$53</f>
        <v>6.5416666666642413</v>
      </c>
      <c r="E54" s="12" t="s">
        <v>41</v>
      </c>
      <c r="F54" s="14">
        <f>C54*$C$50</f>
        <v>56519.999999979045</v>
      </c>
    </row>
    <row r="55" spans="1:6" x14ac:dyDescent="0.55000000000000004">
      <c r="B55" s="2"/>
      <c r="C55" s="15"/>
      <c r="E55" s="12"/>
    </row>
    <row r="56" spans="1:6" x14ac:dyDescent="0.55000000000000004">
      <c r="A56" t="s">
        <v>40</v>
      </c>
      <c r="B56" s="2">
        <v>44881.315972222219</v>
      </c>
      <c r="C56" s="15">
        <v>0</v>
      </c>
      <c r="E56" s="12" t="s">
        <v>41</v>
      </c>
      <c r="F56" t="s">
        <v>44</v>
      </c>
    </row>
    <row r="57" spans="1:6" x14ac:dyDescent="0.55000000000000004">
      <c r="A57" t="s">
        <v>40</v>
      </c>
      <c r="B57" s="2">
        <v>44886.9</v>
      </c>
      <c r="C57" s="15">
        <f>B57-B$56</f>
        <v>5.5840277777824667</v>
      </c>
      <c r="E57" s="12" t="s">
        <v>41</v>
      </c>
      <c r="F57" s="14">
        <f>C57*$C$50</f>
        <v>48246.000000040513</v>
      </c>
    </row>
    <row r="58" spans="1:6" x14ac:dyDescent="0.55000000000000004">
      <c r="C58" s="15"/>
      <c r="E58" s="12"/>
    </row>
    <row r="59" spans="1:6" x14ac:dyDescent="0.55000000000000004">
      <c r="C59" s="15"/>
      <c r="E59" s="12"/>
    </row>
    <row r="60" spans="1:6" x14ac:dyDescent="0.55000000000000004">
      <c r="C60" s="15"/>
      <c r="E60" s="12"/>
    </row>
  </sheetData>
  <sortState xmlns:xlrd2="http://schemas.microsoft.com/office/spreadsheetml/2017/richdata2" ref="M12:N22">
    <sortCondition ref="M12:M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52AD-E2A7-4F0F-9656-9D456325BB6C}">
  <dimension ref="A1:M5"/>
  <sheetViews>
    <sheetView workbookViewId="0">
      <selection activeCell="E9" sqref="E9"/>
    </sheetView>
  </sheetViews>
  <sheetFormatPr defaultColWidth="11" defaultRowHeight="14.4" x14ac:dyDescent="0.55000000000000004"/>
  <cols>
    <col min="5" max="5" width="16.47265625" bestFit="1" customWidth="1"/>
    <col min="6" max="11" width="8.734375" customWidth="1"/>
  </cols>
  <sheetData>
    <row r="1" spans="1:13" s="1" customFormat="1" x14ac:dyDescent="0.55000000000000004">
      <c r="F1" s="1">
        <v>30</v>
      </c>
      <c r="G1" s="1" t="s">
        <v>50</v>
      </c>
      <c r="H1" s="1">
        <v>300</v>
      </c>
      <c r="I1" s="1" t="s">
        <v>51</v>
      </c>
      <c r="J1" s="1">
        <v>900</v>
      </c>
      <c r="K1" s="1" t="s">
        <v>52</v>
      </c>
      <c r="L1" s="1">
        <v>3600</v>
      </c>
      <c r="M1" s="1" t="s">
        <v>52</v>
      </c>
    </row>
    <row r="2" spans="1:13" x14ac:dyDescent="0.55000000000000004">
      <c r="A2" s="1" t="s">
        <v>9</v>
      </c>
      <c r="B2" s="1" t="s">
        <v>53</v>
      </c>
      <c r="C2" s="1" t="s">
        <v>49</v>
      </c>
      <c r="D2" s="1" t="s">
        <v>47</v>
      </c>
      <c r="E2" s="1" t="s">
        <v>54</v>
      </c>
      <c r="F2" s="10" t="s">
        <v>15</v>
      </c>
      <c r="G2" s="10" t="s">
        <v>16</v>
      </c>
      <c r="H2" s="10" t="s">
        <v>15</v>
      </c>
      <c r="I2" s="10" t="s">
        <v>16</v>
      </c>
      <c r="J2" s="10" t="s">
        <v>15</v>
      </c>
      <c r="K2" s="10" t="s">
        <v>16</v>
      </c>
      <c r="L2" s="10" t="s">
        <v>15</v>
      </c>
      <c r="M2" s="10" t="s">
        <v>16</v>
      </c>
    </row>
    <row r="3" spans="1:13" x14ac:dyDescent="0.55000000000000004">
      <c r="A3" t="s">
        <v>4</v>
      </c>
      <c r="B3" t="s">
        <v>1</v>
      </c>
      <c r="C3" t="s">
        <v>45</v>
      </c>
      <c r="D3" s="14">
        <v>12400</v>
      </c>
      <c r="E3" s="16">
        <f>2200/D3</f>
        <v>0.17741935483870969</v>
      </c>
      <c r="F3" s="13">
        <f>$D3/((24*3600)/F$1)</f>
        <v>4.3055555555555554</v>
      </c>
      <c r="G3" s="13">
        <f>F3/7</f>
        <v>0.615079365079365</v>
      </c>
      <c r="H3" s="13">
        <f t="shared" ref="H3:L5" si="0">$D3/((24*3600)/H$1)</f>
        <v>43.055555555555557</v>
      </c>
      <c r="I3" s="13">
        <f>H3/7</f>
        <v>6.1507936507936511</v>
      </c>
      <c r="J3" s="13">
        <f t="shared" si="0"/>
        <v>129.16666666666666</v>
      </c>
      <c r="K3" s="13">
        <f>J3/7</f>
        <v>18.452380952380953</v>
      </c>
      <c r="L3" s="13">
        <f t="shared" si="0"/>
        <v>516.66666666666663</v>
      </c>
      <c r="M3" s="13">
        <f>L3/7</f>
        <v>73.80952380952381</v>
      </c>
    </row>
    <row r="4" spans="1:13" x14ac:dyDescent="0.55000000000000004">
      <c r="A4" t="s">
        <v>2</v>
      </c>
      <c r="B4" t="s">
        <v>3</v>
      </c>
      <c r="C4" t="s">
        <v>45</v>
      </c>
      <c r="D4" s="14">
        <v>26000</v>
      </c>
      <c r="E4" s="16">
        <f>2200/D4</f>
        <v>8.461538461538462E-2</v>
      </c>
      <c r="F4" s="13">
        <f>$D4/((24*3600)/F$1)</f>
        <v>9.0277777777777786</v>
      </c>
      <c r="G4" s="13">
        <f>F4/7</f>
        <v>1.2896825396825398</v>
      </c>
      <c r="H4" s="13">
        <f t="shared" si="0"/>
        <v>90.277777777777771</v>
      </c>
      <c r="I4" s="13">
        <f>H4/7</f>
        <v>12.896825396825395</v>
      </c>
      <c r="J4" s="13">
        <f t="shared" si="0"/>
        <v>270.83333333333331</v>
      </c>
      <c r="K4" s="13">
        <f>J4/7</f>
        <v>38.69047619047619</v>
      </c>
      <c r="L4" s="13">
        <f t="shared" si="0"/>
        <v>1083.3333333333333</v>
      </c>
      <c r="M4" s="13">
        <f>L4/7</f>
        <v>154.76190476190476</v>
      </c>
    </row>
    <row r="5" spans="1:13" x14ac:dyDescent="0.55000000000000004">
      <c r="A5" t="s">
        <v>44</v>
      </c>
      <c r="B5" t="s">
        <v>40</v>
      </c>
      <c r="C5" t="s">
        <v>46</v>
      </c>
      <c r="D5" s="14">
        <v>56500</v>
      </c>
      <c r="E5" s="16">
        <f>2200/D5</f>
        <v>3.8938053097345132E-2</v>
      </c>
      <c r="F5" s="13">
        <f>$D5/((24*3600)/F$1)</f>
        <v>19.618055555555557</v>
      </c>
      <c r="G5" s="13">
        <f>F5/7</f>
        <v>2.8025793650793651</v>
      </c>
      <c r="H5" s="13">
        <f t="shared" si="0"/>
        <v>196.18055555555554</v>
      </c>
      <c r="I5" s="13">
        <f>H5/7</f>
        <v>28.025793650793648</v>
      </c>
      <c r="J5" s="13">
        <f t="shared" si="0"/>
        <v>588.54166666666663</v>
      </c>
      <c r="K5" s="13">
        <f>J5/7</f>
        <v>84.077380952380949</v>
      </c>
      <c r="L5" s="13">
        <f t="shared" si="0"/>
        <v>2354.1666666666665</v>
      </c>
      <c r="M5" s="13">
        <f>L5/7</f>
        <v>336.3095238095238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EAF6-B972-4F13-A9D5-63A58DF2BE87}">
  <dimension ref="A1:I26"/>
  <sheetViews>
    <sheetView workbookViewId="0">
      <selection activeCell="F22" sqref="F22"/>
    </sheetView>
  </sheetViews>
  <sheetFormatPr defaultRowHeight="14.4" x14ac:dyDescent="0.55000000000000004"/>
  <cols>
    <col min="1" max="7" width="16.1015625" customWidth="1"/>
    <col min="8" max="10" width="13.734375" customWidth="1"/>
  </cols>
  <sheetData>
    <row r="1" spans="1:9" x14ac:dyDescent="0.55000000000000004">
      <c r="A1" s="1" t="s">
        <v>10</v>
      </c>
    </row>
    <row r="2" spans="1:9" x14ac:dyDescent="0.55000000000000004">
      <c r="A2" s="1"/>
    </row>
    <row r="3" spans="1:9" x14ac:dyDescent="0.55000000000000004">
      <c r="A3" s="4" t="s">
        <v>20</v>
      </c>
    </row>
    <row r="4" spans="1:9" x14ac:dyDescent="0.55000000000000004">
      <c r="A4" s="5">
        <f>12/1000*24</f>
        <v>0.28800000000000003</v>
      </c>
      <c r="B4" s="4" t="s">
        <v>18</v>
      </c>
    </row>
    <row r="5" spans="1:9" x14ac:dyDescent="0.55000000000000004">
      <c r="A5" s="1"/>
    </row>
    <row r="7" spans="1:9" s="1" customFormat="1" x14ac:dyDescent="0.55000000000000004">
      <c r="A7" s="10" t="s">
        <v>12</v>
      </c>
      <c r="B7" s="10" t="s">
        <v>13</v>
      </c>
      <c r="C7" s="10" t="s">
        <v>11</v>
      </c>
      <c r="D7" s="10" t="s">
        <v>14</v>
      </c>
      <c r="E7" s="10" t="s">
        <v>17</v>
      </c>
      <c r="F7" s="10" t="s">
        <v>15</v>
      </c>
      <c r="G7" s="10" t="s">
        <v>16</v>
      </c>
      <c r="H7" s="1" t="s">
        <v>19</v>
      </c>
      <c r="I7" s="1" t="s">
        <v>31</v>
      </c>
    </row>
    <row r="8" spans="1:9" x14ac:dyDescent="0.55000000000000004">
      <c r="A8" s="6">
        <v>30</v>
      </c>
      <c r="B8" s="6">
        <v>2</v>
      </c>
      <c r="C8" s="6">
        <v>160</v>
      </c>
      <c r="D8" s="6">
        <v>2200</v>
      </c>
      <c r="E8" s="7">
        <f>(24*3600)/(A8+B8)*B8/3600*C8</f>
        <v>240</v>
      </c>
      <c r="F8" s="8">
        <f>D8/E8</f>
        <v>9.1666666666666661</v>
      </c>
      <c r="G8" s="9">
        <f>F8/7</f>
        <v>1.3095238095238095</v>
      </c>
      <c r="H8" t="s">
        <v>2</v>
      </c>
      <c r="I8" s="3">
        <f>F8*3600/A8</f>
        <v>1100</v>
      </c>
    </row>
    <row r="9" spans="1:9" x14ac:dyDescent="0.55000000000000004">
      <c r="A9" s="6">
        <v>30</v>
      </c>
      <c r="B9" s="6">
        <v>4</v>
      </c>
      <c r="C9" s="6">
        <v>160</v>
      </c>
      <c r="D9" s="6">
        <v>2200</v>
      </c>
      <c r="E9" s="7">
        <f>(24*3600)/(A9+B9)*B9/3600*C9</f>
        <v>451.76470588235293</v>
      </c>
      <c r="F9" s="8">
        <f>D9/E9</f>
        <v>4.869791666666667</v>
      </c>
      <c r="G9" s="9">
        <f>F9/7</f>
        <v>0.69568452380952384</v>
      </c>
      <c r="H9" t="s">
        <v>2</v>
      </c>
      <c r="I9" s="3">
        <f>F9*3600/A9</f>
        <v>584.375</v>
      </c>
    </row>
    <row r="10" spans="1:9" x14ac:dyDescent="0.55000000000000004">
      <c r="A10" s="6">
        <v>30</v>
      </c>
      <c r="B10" s="6">
        <v>6</v>
      </c>
      <c r="C10" s="6">
        <v>160</v>
      </c>
      <c r="D10" s="6">
        <v>2200</v>
      </c>
      <c r="E10" s="7">
        <f>(24*3600)/(A10+B10)*B10/3600*C10</f>
        <v>640</v>
      </c>
      <c r="F10" s="8">
        <f>D10/E10</f>
        <v>3.4375</v>
      </c>
      <c r="G10" s="9">
        <f>F10/7</f>
        <v>0.49107142857142855</v>
      </c>
      <c r="H10" t="s">
        <v>2</v>
      </c>
      <c r="I10" s="3">
        <f>F10*3600/A10</f>
        <v>412.5</v>
      </c>
    </row>
    <row r="11" spans="1:9" x14ac:dyDescent="0.55000000000000004">
      <c r="A11" s="6"/>
      <c r="B11" s="6"/>
      <c r="C11" s="6"/>
      <c r="D11" s="6"/>
      <c r="E11" s="6"/>
      <c r="F11" s="6"/>
      <c r="G11" s="6"/>
      <c r="I11" s="3"/>
    </row>
    <row r="12" spans="1:9" x14ac:dyDescent="0.55000000000000004">
      <c r="A12" s="6">
        <v>30</v>
      </c>
      <c r="B12" s="6">
        <v>2</v>
      </c>
      <c r="C12" s="6">
        <v>290</v>
      </c>
      <c r="D12" s="6">
        <v>2200</v>
      </c>
      <c r="E12" s="7">
        <f>(24*3600)/(A12+B12)*B12/3600*C12</f>
        <v>435</v>
      </c>
      <c r="F12" s="8">
        <f>D12/E12</f>
        <v>5.0574712643678161</v>
      </c>
      <c r="G12" s="9">
        <f>F12/7</f>
        <v>0.72249589490968802</v>
      </c>
      <c r="H12" t="s">
        <v>4</v>
      </c>
      <c r="I12" s="3">
        <f>F12*3600/A12</f>
        <v>606.89655172413791</v>
      </c>
    </row>
    <row r="13" spans="1:9" x14ac:dyDescent="0.55000000000000004">
      <c r="A13" s="6">
        <v>30</v>
      </c>
      <c r="B13" s="6">
        <v>4</v>
      </c>
      <c r="C13" s="6">
        <v>290</v>
      </c>
      <c r="D13" s="6">
        <v>2200</v>
      </c>
      <c r="E13" s="7">
        <f>(24*3600)/(A13+B13)*B13/3600*C13</f>
        <v>818.82352941176464</v>
      </c>
      <c r="F13" s="8">
        <f>D13/E13</f>
        <v>2.6867816091954024</v>
      </c>
      <c r="G13" s="9">
        <f>F13/7</f>
        <v>0.38382594417077176</v>
      </c>
      <c r="H13" t="s">
        <v>4</v>
      </c>
      <c r="I13" s="3">
        <f>F13*3600/A13</f>
        <v>322.41379310344831</v>
      </c>
    </row>
    <row r="14" spans="1:9" x14ac:dyDescent="0.55000000000000004">
      <c r="A14" s="6">
        <v>30</v>
      </c>
      <c r="B14" s="6">
        <v>6</v>
      </c>
      <c r="C14" s="6">
        <v>290</v>
      </c>
      <c r="D14" s="6">
        <v>2200</v>
      </c>
      <c r="E14" s="7">
        <f>(24*3600)/(A14+B14)*B14/3600*C14</f>
        <v>1160</v>
      </c>
      <c r="F14" s="8">
        <f>D14/E14</f>
        <v>1.896551724137931</v>
      </c>
      <c r="G14" s="9">
        <f>F14/7</f>
        <v>0.27093596059113301</v>
      </c>
      <c r="H14" t="s">
        <v>4</v>
      </c>
      <c r="I14" s="3">
        <f>F14*3600/A14</f>
        <v>227.58620689655172</v>
      </c>
    </row>
    <row r="15" spans="1:9" x14ac:dyDescent="0.55000000000000004">
      <c r="A15" s="6"/>
      <c r="B15" s="6"/>
      <c r="C15" s="6"/>
      <c r="D15" s="6"/>
      <c r="E15" s="6"/>
      <c r="F15" s="6"/>
      <c r="G15" s="6"/>
    </row>
    <row r="16" spans="1:9" x14ac:dyDescent="0.55000000000000004">
      <c r="A16" s="6"/>
      <c r="B16" s="6"/>
      <c r="C16" s="6"/>
      <c r="D16" s="6"/>
      <c r="E16" s="6"/>
      <c r="F16" s="6"/>
      <c r="G16" s="6"/>
    </row>
    <row r="17" spans="1:8" x14ac:dyDescent="0.55000000000000004">
      <c r="A17" s="6"/>
      <c r="B17" s="6"/>
      <c r="C17" s="6"/>
      <c r="D17" s="6"/>
      <c r="E17" s="6"/>
      <c r="F17" s="6"/>
      <c r="G17" s="6"/>
    </row>
    <row r="18" spans="1:8" x14ac:dyDescent="0.55000000000000004">
      <c r="A18" s="6"/>
      <c r="B18" s="6"/>
      <c r="C18" s="6"/>
      <c r="D18" s="6"/>
      <c r="E18" s="6"/>
      <c r="F18" s="6"/>
      <c r="G18" s="6"/>
    </row>
    <row r="19" spans="1:8" x14ac:dyDescent="0.55000000000000004">
      <c r="A19" s="6"/>
      <c r="B19" s="6"/>
      <c r="C19" s="6"/>
      <c r="D19" s="6"/>
      <c r="E19" s="6"/>
      <c r="F19" s="6"/>
      <c r="G19" s="6"/>
    </row>
    <row r="20" spans="1:8" x14ac:dyDescent="0.55000000000000004">
      <c r="A20" s="10" t="s">
        <v>25</v>
      </c>
      <c r="B20" s="10" t="s">
        <v>37</v>
      </c>
      <c r="C20" s="10" t="s">
        <v>27</v>
      </c>
      <c r="D20" s="10" t="s">
        <v>33</v>
      </c>
      <c r="E20" s="10" t="s">
        <v>34</v>
      </c>
      <c r="F20" s="10" t="s">
        <v>35</v>
      </c>
      <c r="G20" s="6"/>
      <c r="H20" s="6"/>
    </row>
    <row r="21" spans="1:8" x14ac:dyDescent="0.55000000000000004">
      <c r="A21" s="6" t="s">
        <v>26</v>
      </c>
      <c r="B21" s="6">
        <v>20</v>
      </c>
      <c r="C21" s="6">
        <f>B21/1000*24</f>
        <v>0.48</v>
      </c>
      <c r="D21" s="6">
        <v>120</v>
      </c>
      <c r="E21" s="6">
        <v>170</v>
      </c>
      <c r="F21" s="6" t="s">
        <v>36</v>
      </c>
      <c r="G21" s="6"/>
      <c r="H21" s="6"/>
    </row>
    <row r="22" spans="1:8" x14ac:dyDescent="0.55000000000000004">
      <c r="A22" s="6" t="s">
        <v>32</v>
      </c>
      <c r="B22" s="6">
        <v>5</v>
      </c>
      <c r="C22" s="6">
        <f>B22/1000*24</f>
        <v>0.12</v>
      </c>
      <c r="D22" s="6">
        <v>180</v>
      </c>
      <c r="E22" s="6">
        <v>240</v>
      </c>
      <c r="F22" s="6">
        <v>130</v>
      </c>
    </row>
    <row r="23" spans="1:8" x14ac:dyDescent="0.55000000000000004">
      <c r="A23" s="6" t="s">
        <v>38</v>
      </c>
      <c r="B23" s="6">
        <v>5</v>
      </c>
      <c r="C23" s="6">
        <f>B23/1000*24</f>
        <v>0.12</v>
      </c>
      <c r="D23" s="6">
        <v>278</v>
      </c>
      <c r="E23" s="6">
        <v>335</v>
      </c>
      <c r="F23" s="6"/>
    </row>
    <row r="24" spans="1:8" x14ac:dyDescent="0.55000000000000004">
      <c r="A24" s="6" t="s">
        <v>39</v>
      </c>
      <c r="B24" s="6">
        <v>20</v>
      </c>
      <c r="C24" s="6">
        <f>B24/1000*24</f>
        <v>0.48</v>
      </c>
      <c r="D24" s="6">
        <v>160</v>
      </c>
      <c r="E24" s="6">
        <v>310</v>
      </c>
      <c r="F24" s="6" t="s">
        <v>36</v>
      </c>
    </row>
    <row r="25" spans="1:8" x14ac:dyDescent="0.55000000000000004">
      <c r="A25" s="6"/>
      <c r="B25" s="6"/>
      <c r="C25" s="6"/>
      <c r="D25" s="6"/>
      <c r="E25" s="6"/>
      <c r="F25" s="6"/>
    </row>
    <row r="26" spans="1:8" x14ac:dyDescent="0.55000000000000004">
      <c r="A26" s="6"/>
      <c r="B26" s="6"/>
      <c r="C26" s="6"/>
      <c r="D26" s="6"/>
      <c r="E26" s="6"/>
      <c r="F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Measurements</vt:lpstr>
      <vt:lpstr>Battery Life</vt:lpstr>
      <vt:lpstr>Theoretical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Persson</dc:creator>
  <cp:lastModifiedBy>Magnus Persson</cp:lastModifiedBy>
  <dcterms:created xsi:type="dcterms:W3CDTF">2022-11-05T08:34:58Z</dcterms:created>
  <dcterms:modified xsi:type="dcterms:W3CDTF">2022-11-23T06:36:25Z</dcterms:modified>
</cp:coreProperties>
</file>