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78694\Desktop\IT-Ak\"/>
    </mc:Choice>
  </mc:AlternateContent>
  <xr:revisionPtr revIDLastSave="0" documentId="13_ncr:1_{88DEC73D-75F4-4D6B-B639-626D1CA03BE0}" xr6:coauthVersionLast="47" xr6:coauthVersionMax="47" xr10:uidLastSave="{00000000-0000-0000-0000-000000000000}"/>
  <bookViews>
    <workbookView xWindow="-120" yWindow="-120" windowWidth="29040" windowHeight="15840" activeTab="2" xr2:uid="{3B2AA7A7-5FA1-0D44-B675-B62FB9EB4F06}"/>
  </bookViews>
  <sheets>
    <sheet name="Feature Backlog" sheetId="12" r:id="rId1"/>
    <sheet name="Product backlog" sheetId="2" r:id="rId2"/>
    <sheet name="Charts" sheetId="5" r:id="rId3"/>
    <sheet name="Sprint 1 backlog" sheetId="3" state="hidden" r:id="rId4"/>
    <sheet name="Sprint 2 backlog" sheetId="13" state="hidden" r:id="rId5"/>
    <sheet name="Sprint 3 backlog" sheetId="14" state="hidden" r:id="rId6"/>
    <sheet name="Sprint 4 backlog" sheetId="15" state="hidden" r:id="rId7"/>
    <sheet name="Sprint 5 backlog" sheetId="16" state="hidden" r:id="rId8"/>
    <sheet name="Sprint 6 backlog" sheetId="17" state="hidden" r:id="rId9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5" l="1"/>
  <c r="M40" i="5"/>
  <c r="N40" i="5"/>
  <c r="O40" i="5"/>
  <c r="C40" i="5"/>
  <c r="D40" i="5"/>
  <c r="E40" i="5"/>
  <c r="F40" i="5"/>
  <c r="B90" i="5"/>
  <c r="C90" i="5"/>
  <c r="D90" i="5"/>
  <c r="J90" i="5"/>
  <c r="I90" i="5"/>
  <c r="H90" i="5"/>
  <c r="G90" i="5"/>
  <c r="E90" i="5"/>
  <c r="B72" i="5"/>
  <c r="C72" i="5"/>
  <c r="D72" i="5"/>
  <c r="E72" i="5"/>
  <c r="M72" i="5"/>
  <c r="L72" i="5"/>
  <c r="K72" i="5"/>
  <c r="J72" i="5"/>
  <c r="F72" i="5"/>
  <c r="G72" i="5"/>
  <c r="N72" i="5"/>
  <c r="I72" i="5"/>
  <c r="B59" i="5"/>
  <c r="G59" i="5"/>
  <c r="H59" i="5"/>
  <c r="I59" i="5"/>
  <c r="J59" i="5"/>
  <c r="C59" i="5"/>
  <c r="D59" i="5"/>
  <c r="E59" i="5"/>
  <c r="B40" i="5"/>
  <c r="K40" i="5"/>
  <c r="J40" i="5"/>
  <c r="I40" i="5"/>
  <c r="M43" i="14"/>
  <c r="G17" i="3"/>
  <c r="H17" i="3"/>
  <c r="I17" i="3"/>
  <c r="C17" i="3"/>
  <c r="L20" i="2"/>
  <c r="O20" i="2"/>
  <c r="N20" i="2"/>
  <c r="M20" i="2"/>
  <c r="P17" i="2"/>
  <c r="O17" i="2"/>
  <c r="N17" i="2"/>
  <c r="M17" i="2"/>
  <c r="L17" i="2"/>
  <c r="L18" i="2"/>
  <c r="O18" i="2"/>
  <c r="N18" i="2"/>
  <c r="M18" i="2"/>
  <c r="M19" i="2"/>
  <c r="N19" i="2"/>
  <c r="P19" i="2"/>
  <c r="N41" i="2"/>
  <c r="M41" i="2"/>
  <c r="K41" i="2"/>
  <c r="I41" i="2"/>
  <c r="G40" i="5"/>
  <c r="H40" i="5"/>
  <c r="L19" i="2"/>
  <c r="L41" i="2"/>
  <c r="O19" i="2"/>
  <c r="O41" i="2"/>
  <c r="P41" i="2"/>
</calcChain>
</file>

<file path=xl/sharedStrings.xml><?xml version="1.0" encoding="utf-8"?>
<sst xmlns="http://schemas.openxmlformats.org/spreadsheetml/2006/main" count="632" uniqueCount="159">
  <si>
    <t>#1</t>
  </si>
  <si>
    <t>User Stories</t>
  </si>
  <si>
    <t>Sprint 1</t>
  </si>
  <si>
    <t>Sprint 2</t>
  </si>
  <si>
    <t>Sprint 3</t>
  </si>
  <si>
    <t>Sprint 4</t>
  </si>
  <si>
    <t>User Story ID</t>
  </si>
  <si>
    <t>Start</t>
  </si>
  <si>
    <t>Sprint 5</t>
  </si>
  <si>
    <t>Sprint 6</t>
  </si>
  <si>
    <t>Faktisk Start</t>
  </si>
  <si>
    <t>Faktisk Sprint 1</t>
  </si>
  <si>
    <t>Faktisk Sprint 2</t>
  </si>
  <si>
    <t>Faktisk Sprint 3</t>
  </si>
  <si>
    <t>Faktisk Sprint 4</t>
  </si>
  <si>
    <t>Faktisk Sprint 5</t>
  </si>
  <si>
    <t>Faktisk Sprint 6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</si>
  <si>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</si>
  <si>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</si>
  <si>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</si>
  <si>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</si>
  <si>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</si>
  <si>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</si>
  <si>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</si>
  <si>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</si>
  <si>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</si>
  <si>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</si>
  <si>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</si>
  <si>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</si>
  <si>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</si>
  <si>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</si>
  <si>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</si>
  <si>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</si>
  <si>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</si>
  <si>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</si>
  <si>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</si>
  <si>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</si>
  <si>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</si>
  <si>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</si>
  <si>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</si>
  <si>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</si>
  <si>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</si>
  <si>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</si>
  <si>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</si>
  <si>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</si>
  <si>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</si>
  <si>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</si>
  <si>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</si>
  <si>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</si>
  <si>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</si>
  <si>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</si>
  <si>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</si>
  <si>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</si>
  <si>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</si>
  <si>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Total</t>
  </si>
  <si>
    <t>14. nov. – 16. nov.</t>
  </si>
  <si>
    <t>Ideal</t>
  </si>
  <si>
    <t>Actual</t>
  </si>
  <si>
    <t>US</t>
  </si>
  <si>
    <t>14-nov</t>
  </si>
  <si>
    <t>15-nov</t>
  </si>
  <si>
    <t>16-nov</t>
  </si>
  <si>
    <t>User Story</t>
  </si>
  <si>
    <t>5</t>
  </si>
  <si>
    <t>6</t>
  </si>
  <si>
    <t>17. nov. – 21. nov.</t>
  </si>
  <si>
    <t>17-nov</t>
  </si>
  <si>
    <t>18-nov</t>
  </si>
  <si>
    <t>19-nov</t>
  </si>
  <si>
    <t>20-nov</t>
  </si>
  <si>
    <t>21-nov</t>
  </si>
  <si>
    <t>Item</t>
  </si>
  <si>
    <t>Remaining Work as of Sprint</t>
  </si>
  <si>
    <t>Priority</t>
  </si>
  <si>
    <t>Feature ID</t>
  </si>
  <si>
    <t>Feature Heading</t>
  </si>
  <si>
    <t>1</t>
  </si>
  <si>
    <t>2</t>
  </si>
  <si>
    <t>3</t>
  </si>
  <si>
    <t>4</t>
  </si>
  <si>
    <t>Lav Scrum teamet</t>
  </si>
  <si>
    <t>Planlæg prokeltet</t>
  </si>
  <si>
    <t>Opret hjemmeside</t>
  </si>
  <si>
    <t>Samle data</t>
  </si>
  <si>
    <t xml:space="preserve">Opret database </t>
  </si>
  <si>
    <t>Lav visualisering</t>
  </si>
  <si>
    <t>Lav Fremlæggelse</t>
  </si>
  <si>
    <t>Lav skriftligt oplæg</t>
  </si>
  <si>
    <t>User Story Heading</t>
  </si>
  <si>
    <t>Initial Estimate</t>
  </si>
  <si>
    <t>Planned in sprint</t>
  </si>
  <si>
    <t>Aftalt roller i Scrumteamet</t>
  </si>
  <si>
    <t>Yes</t>
  </si>
  <si>
    <t>Aftal Story point størrelse</t>
  </si>
  <si>
    <t>Planlæg tidspunkt for Daily Standup</t>
  </si>
  <si>
    <t>?</t>
  </si>
  <si>
    <t>Gennemgå projektbeskrivelsen</t>
  </si>
  <si>
    <t>Få lavet Userstories til Product Backlog</t>
  </si>
  <si>
    <t>Planlæg alle sprint, med User stories</t>
  </si>
  <si>
    <t>Lav tidsestimat</t>
  </si>
  <si>
    <t>Planlæg Sprint Review</t>
  </si>
  <si>
    <t>Bestem målgruppe</t>
  </si>
  <si>
    <t>Planlæg Retro</t>
  </si>
  <si>
    <t>Få lavet en Gitrepo, med alt det kræver</t>
  </si>
  <si>
    <t>Lave en wireframe</t>
  </si>
  <si>
    <t>Blev enig om farve/tema</t>
  </si>
  <si>
    <t>Bliv enig om indhold</t>
  </si>
  <si>
    <t>Kode HTML til siden, lave links til flere sider?</t>
  </si>
  <si>
    <t>CSS</t>
  </si>
  <si>
    <t>Javascript og D3</t>
  </si>
  <si>
    <t>API? hvordan henter man data til hjemmesiden????</t>
  </si>
  <si>
    <t>Find ud af hvilket data vi vil bruge</t>
  </si>
  <si>
    <t>Find ud af hvordan vi opbevarer det</t>
  </si>
  <si>
    <t>Dokumentere kilder</t>
  </si>
  <si>
    <t>Stil spørgsmål til dataen - Samle svar og information 1 sted</t>
  </si>
  <si>
    <t>Behandling af data'en</t>
  </si>
  <si>
    <t>Lav diverse databaserne i Postgre</t>
  </si>
  <si>
    <t xml:space="preserve">Lav tablerne og relationer hvis der er </t>
  </si>
  <si>
    <t>Find ud af at få det online</t>
  </si>
  <si>
    <t>Lav ERD</t>
  </si>
  <si>
    <t>Dokumentere SQL Scripts</t>
  </si>
  <si>
    <t>#6/#3</t>
  </si>
  <si>
    <t>Skitse til visualisering</t>
  </si>
  <si>
    <t>Farver, komposition, animation og interarktioner</t>
  </si>
  <si>
    <t>#7/#8</t>
  </si>
  <si>
    <t>Gestalt lovende</t>
  </si>
  <si>
    <t>Kontekst - hvem, hvor og hvordan</t>
  </si>
  <si>
    <t>Usability goals</t>
  </si>
  <si>
    <t>User experience goals</t>
  </si>
  <si>
    <t xml:space="preserve">Design principper </t>
  </si>
  <si>
    <t>Affordances</t>
  </si>
  <si>
    <t>korrektur læsning af rapport</t>
  </si>
  <si>
    <t>Power point</t>
  </si>
  <si>
    <t>Remaining as of Day in Sprint</t>
  </si>
  <si>
    <t>User Story Estimate</t>
  </si>
  <si>
    <t>Sprint Tasks</t>
  </si>
  <si>
    <t>Task Estimate</t>
  </si>
  <si>
    <t>Responsible</t>
  </si>
  <si>
    <t>Alle</t>
  </si>
  <si>
    <t>Levi</t>
  </si>
  <si>
    <t>Bliv enig om farve/tema</t>
  </si>
  <si>
    <t xml:space="preserve">Standard HTML.index </t>
  </si>
  <si>
    <t>Malte</t>
  </si>
  <si>
    <t>Standard Javascript til quiz</t>
  </si>
  <si>
    <t>7,5</t>
  </si>
  <si>
    <t>Lav udkast udfra wireframe</t>
  </si>
  <si>
    <t>Sæt koden op</t>
  </si>
  <si>
    <t>Begynde på Quiz Scriptet</t>
  </si>
  <si>
    <t>Tjek om vi skal have lave andre scripts</t>
  </si>
  <si>
    <t>API</t>
  </si>
  <si>
    <t>Stokkefar</t>
  </si>
  <si>
    <t xml:space="preserve">#21 </t>
  </si>
  <si>
    <t>Behandling af dataen</t>
  </si>
  <si>
    <t>Lav diverse databaser i Postgre</t>
  </si>
  <si>
    <t>Lav tabellerne og relationer</t>
  </si>
  <si>
    <t>Dokumentere SQL scripts</t>
  </si>
  <si>
    <t>22-nov</t>
  </si>
  <si>
    <t>23-nov</t>
  </si>
  <si>
    <t>24-nov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</si>
</sst>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</font>
    <font>
      <sz val="10"/>
      <color rgb="FF000000"/>
      <name val="Helvetica Neue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3">
    <xf numFmtId="0" fontId="0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" fontId="0" fillId="0" borderId="0" xfId="0" applyNumberFormat="1"/>
    <xf numFmtId="0" fontId="6" fillId="0" borderId="0" xfId="0" applyFont="1"/>
    <xf numFmtId="0" fontId="7" fillId="3" borderId="0" xfId="0" applyFont="1" applyFill="1"/>
    <xf numFmtId="0" fontId="7" fillId="0" borderId="0" xfId="0" applyFont="1"/>
    <xf numFmtId="0" fontId="8" fillId="3" borderId="0" xfId="0" applyFont="1" applyFill="1"/>
    <xf numFmtId="0" fontId="8" fillId="0" borderId="0" xfId="0" applyFont="1"/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8" fillId="3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9" fillId="4" borderId="0" xfId="1"/>
    <xf numFmtId="0" fontId="10" fillId="2" borderId="1" xfId="0" applyFont="1" applyFill="1" applyBorder="1"/>
    <xf numFmtId="0" fontId="0" fillId="0" borderId="0" xfId="0" applyNumberFormat="1"/>
    <xf numFmtId="0" fontId="9" fillId="5" borderId="0" xfId="2"/>
    <xf numFmtId="0" fontId="1" fillId="0" borderId="0" xfId="0" applyFont="1" applyAlignment="1">
      <alignment horizontal="center"/>
    </xf>
  </cellXfs>
  <cellStyles count="3">
    <cellStyle name="Accent3" xfId="1" builtinId="37"/>
    <cellStyle name="Accent6" xfId="2" builtinId="49"/>
    <cellStyle name="Normal" xfId="0" builtinId="0"/>
  </cellStyles>
  <dxfs count="71"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Burndown - Sprint 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39157677544643E-2"/>
          <c:y val="9.2039800995024859E-2"/>
          <c:w val="0.88358153930180694"/>
          <c:h val="0.850273631840796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Charts!#REF!</c15:sqref>
                        </c15:formulaRef>
                      </c:ext>
                    </c:extLst>
                    <c:strCache>
                      <c:ptCount val="1"/>
                      <c:pt idx="0">
                        <c:v>#REFERENCE!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Charts!#REF!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46D-4805-AA30-EB3522B093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Charts!#REF!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Charts!#REF!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46D-4805-AA30-EB3522B0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16544"/>
        <c:axId val="2115227248"/>
      </c:lineChart>
      <c:catAx>
        <c:axId val="1780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27248"/>
        <c:crosses val="autoZero"/>
        <c:auto val="1"/>
        <c:lblAlgn val="ctr"/>
        <c:lblOffset val="100"/>
        <c:noMultiLvlLbl val="0"/>
      </c:catAx>
      <c:valAx>
        <c:axId val="211522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Remaining</a:t>
                </a:r>
              </a:p>
            </c:rich>
          </c:tx>
          <c:layout>
            <c:manualLayout>
              <c:xMode val="edge"/>
              <c:yMode val="edge"/>
              <c:x val="1.4231656827748343E-2"/>
              <c:y val="0.42836447682845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Burndown - Sprint 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39157677544643E-2"/>
          <c:y val="9.2039800995024859E-2"/>
          <c:w val="0.88358153930180694"/>
          <c:h val="0.85027363184079607"/>
        </c:manualLayout>
      </c:layout>
      <c:lineChart>
        <c:grouping val="standard"/>
        <c:varyColors val="0"/>
        <c:ser>
          <c:idx val="0"/>
          <c:order val="0"/>
          <c:tx>
            <c:strRef>
              <c:f>Charts!#REF!</c:f>
              <c:strCache>
                <c:ptCount val="1"/>
                <c:pt idx="0">
                  <c:v>#REFERENCE!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Charts!$B$1:$H$1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Charts!$B$50:$E$50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2-4024-97E4-870E26B351C1}"/>
            </c:ext>
          </c:extLst>
        </c:ser>
        <c:ser>
          <c:idx val="1"/>
          <c:order val="1"/>
          <c:tx>
            <c:strRef>
              <c:f>Charts!$A$1</c:f>
              <c:strCache>
                <c:ptCount val="1"/>
                <c:pt idx="0">
                  <c:v>User Story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Charts!$B$1:$H$1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Charts!$B$40:$H$40</c:f>
              <c:numCache>
                <c:formatCode>General</c:formatCode>
                <c:ptCount val="7"/>
                <c:pt idx="0">
                  <c:v>403.5</c:v>
                </c:pt>
                <c:pt idx="1">
                  <c:v>388.5</c:v>
                </c:pt>
                <c:pt idx="2">
                  <c:v>334</c:v>
                </c:pt>
                <c:pt idx="3">
                  <c:v>234.5</c:v>
                </c:pt>
                <c:pt idx="4">
                  <c:v>152.5</c:v>
                </c:pt>
                <c:pt idx="5">
                  <c:v>83.5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2-4024-97E4-870E26B3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16544"/>
        <c:axId val="2115227248"/>
      </c:lineChart>
      <c:catAx>
        <c:axId val="1780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27248"/>
        <c:crosses val="autoZero"/>
        <c:auto val="1"/>
        <c:lblAlgn val="ctr"/>
        <c:lblOffset val="100"/>
        <c:noMultiLvlLbl val="0"/>
      </c:catAx>
      <c:valAx>
        <c:axId val="211522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Remaining</a:t>
                </a:r>
              </a:p>
            </c:rich>
          </c:tx>
          <c:layout>
            <c:manualLayout>
              <c:xMode val="edge"/>
              <c:yMode val="edge"/>
              <c:x val="1.4231656827748343E-2"/>
              <c:y val="0.42836447682845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Sprint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Charts!$B$1:$H$1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Charts!$B$40:$H$40</c:f>
              <c:numCache>
                <c:formatCode>General</c:formatCode>
                <c:ptCount val="7"/>
                <c:pt idx="0">
                  <c:v>403.5</c:v>
                </c:pt>
                <c:pt idx="1">
                  <c:v>388.5</c:v>
                </c:pt>
                <c:pt idx="2">
                  <c:v>334</c:v>
                </c:pt>
                <c:pt idx="3">
                  <c:v>234.5</c:v>
                </c:pt>
                <c:pt idx="4">
                  <c:v>152.5</c:v>
                </c:pt>
                <c:pt idx="5">
                  <c:v>83.5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B-47EA-99D4-C6DC80031807}"/>
            </c:ext>
          </c:extLst>
        </c:ser>
        <c:ser>
          <c:idx val="1"/>
          <c:order val="1"/>
          <c:tx>
            <c:v>Faktisk Spring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Charts!$B$1:$H$1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Charts!$I$40:$O$40</c:f>
              <c:numCache>
                <c:formatCode>General</c:formatCode>
                <c:ptCount val="7"/>
                <c:pt idx="0">
                  <c:v>403.5</c:v>
                </c:pt>
                <c:pt idx="1">
                  <c:v>388.5</c:v>
                </c:pt>
                <c:pt idx="2">
                  <c:v>338</c:v>
                </c:pt>
                <c:pt idx="3">
                  <c:v>242.5</c:v>
                </c:pt>
                <c:pt idx="4">
                  <c:v>168.5</c:v>
                </c:pt>
                <c:pt idx="5">
                  <c:v>99.5</c:v>
                </c:pt>
                <c:pt idx="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4B-47EA-99D4-C6DC8003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019807"/>
        <c:axId val="1945580959"/>
      </c:lineChart>
      <c:catAx>
        <c:axId val="195001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80959"/>
        <c:crosses val="autoZero"/>
        <c:auto val="1"/>
        <c:lblAlgn val="ctr"/>
        <c:lblOffset val="100"/>
        <c:noMultiLvlLbl val="0"/>
      </c:catAx>
      <c:valAx>
        <c:axId val="19455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1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Sprint 1</c:v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val>
            <c:numRef>
              <c:f>Charts!$B$59:$E$59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9-4A0E-BB57-DC08F4C9D686}"/>
            </c:ext>
          </c:extLst>
        </c:ser>
        <c:ser>
          <c:idx val="1"/>
          <c:order val="1"/>
          <c:tx>
            <c:v>Faktisk Sprint 1</c:v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val>
            <c:numRef>
              <c:f>Charts!$G$59:$J$59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9-4A0E-BB57-DC08F4C9D686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6A9-4A0E-BB57-DC08F4C9D686}"/>
            </c:ext>
          </c:extLst>
        </c:ser>
        <c:ser>
          <c:idx val="3"/>
          <c:order val="3"/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6A9-4A0E-BB57-DC08F4C9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62623"/>
        <c:axId val="2070460127"/>
      </c:lineChart>
      <c:catAx>
        <c:axId val="20722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60127"/>
        <c:crosses val="autoZero"/>
        <c:auto val="1"/>
        <c:lblAlgn val="ctr"/>
        <c:lblOffset val="100"/>
        <c:noMultiLvlLbl val="0"/>
      </c:catAx>
      <c:valAx>
        <c:axId val="20704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Sprint 2</c:v>
          </c:tx>
          <c:spPr>
            <a:ln w="19050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shade val="7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Charts!$B$64:$G$64</c:f>
              <c:strCache>
                <c:ptCount val="6"/>
                <c:pt idx="0">
                  <c:v>Start</c:v>
                </c:pt>
                <c:pt idx="1">
                  <c:v>17-nov</c:v>
                </c:pt>
                <c:pt idx="2">
                  <c:v>18-nov</c:v>
                </c:pt>
                <c:pt idx="3">
                  <c:v>19-nov</c:v>
                </c:pt>
                <c:pt idx="4">
                  <c:v>20-nov</c:v>
                </c:pt>
                <c:pt idx="5">
                  <c:v>21-nov</c:v>
                </c:pt>
              </c:strCache>
            </c:strRef>
          </c:cat>
          <c:val>
            <c:numRef>
              <c:f>Charts!$B$72:$G$72</c:f>
              <c:numCache>
                <c:formatCode>General</c:formatCode>
                <c:ptCount val="6"/>
                <c:pt idx="0">
                  <c:v>54.5</c:v>
                </c:pt>
                <c:pt idx="1">
                  <c:v>38</c:v>
                </c:pt>
                <c:pt idx="2">
                  <c:v>32</c:v>
                </c:pt>
                <c:pt idx="3">
                  <c:v>30</c:v>
                </c:pt>
                <c:pt idx="4">
                  <c:v>12.5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5A-4633-9869-5C86C6C8FEAB}"/>
            </c:ext>
          </c:extLst>
        </c:ser>
        <c:ser>
          <c:idx val="1"/>
          <c:order val="1"/>
          <c:tx>
            <c:v>Faktisk Sprint 2</c:v>
          </c:tx>
          <c:spPr>
            <a:ln w="19050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Charts!$B$64:$G$64</c:f>
              <c:strCache>
                <c:ptCount val="6"/>
                <c:pt idx="0">
                  <c:v>Start</c:v>
                </c:pt>
                <c:pt idx="1">
                  <c:v>17-nov</c:v>
                </c:pt>
                <c:pt idx="2">
                  <c:v>18-nov</c:v>
                </c:pt>
                <c:pt idx="3">
                  <c:v>19-nov</c:v>
                </c:pt>
                <c:pt idx="4">
                  <c:v>20-nov</c:v>
                </c:pt>
                <c:pt idx="5">
                  <c:v>21-nov</c:v>
                </c:pt>
              </c:strCache>
            </c:strRef>
          </c:cat>
          <c:val>
            <c:numRef>
              <c:f>Charts!$I$72:$N$72</c:f>
              <c:numCache>
                <c:formatCode>General</c:formatCode>
                <c:ptCount val="6"/>
                <c:pt idx="0">
                  <c:v>54.5</c:v>
                </c:pt>
                <c:pt idx="1">
                  <c:v>38</c:v>
                </c:pt>
                <c:pt idx="2">
                  <c:v>32</c:v>
                </c:pt>
                <c:pt idx="3">
                  <c:v>30</c:v>
                </c:pt>
                <c:pt idx="4">
                  <c:v>12.5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5A-4633-9869-5C86C6C8FE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7601855"/>
        <c:axId val="2022459551"/>
      </c:lineChart>
      <c:catAx>
        <c:axId val="20176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59551"/>
        <c:crosses val="autoZero"/>
        <c:auto val="1"/>
        <c:lblAlgn val="ctr"/>
        <c:lblOffset val="100"/>
        <c:noMultiLvlLbl val="0"/>
      </c:catAx>
      <c:valAx>
        <c:axId val="2022459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76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3</c:v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Charts!$B$77:$E$77</c:f>
              <c:strCache>
                <c:ptCount val="4"/>
                <c:pt idx="0">
                  <c:v>Start</c:v>
                </c:pt>
                <c:pt idx="1">
                  <c:v>22-nov</c:v>
                </c:pt>
                <c:pt idx="2">
                  <c:v>23-nov</c:v>
                </c:pt>
                <c:pt idx="3">
                  <c:v>24-nov</c:v>
                </c:pt>
              </c:strCache>
            </c:strRef>
          </c:cat>
          <c:val>
            <c:numRef>
              <c:f>Charts!$B$90:$E$90</c:f>
              <c:numCache>
                <c:formatCode>General</c:formatCode>
                <c:ptCount val="4"/>
                <c:pt idx="0">
                  <c:v>102.5</c:v>
                </c:pt>
                <c:pt idx="1">
                  <c:v>68.5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0-46CE-A92D-DC771B4EBAA6}"/>
            </c:ext>
          </c:extLst>
        </c:ser>
        <c:ser>
          <c:idx val="1"/>
          <c:order val="1"/>
          <c:tx>
            <c:v>Faktisk Sprint 3</c:v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Charts!$B$77:$E$77</c:f>
              <c:strCache>
                <c:ptCount val="4"/>
                <c:pt idx="0">
                  <c:v>Start</c:v>
                </c:pt>
                <c:pt idx="1">
                  <c:v>22-nov</c:v>
                </c:pt>
                <c:pt idx="2">
                  <c:v>23-nov</c:v>
                </c:pt>
                <c:pt idx="3">
                  <c:v>24-nov</c:v>
                </c:pt>
              </c:strCache>
            </c:strRef>
          </c:cat>
          <c:val>
            <c:numRef>
              <c:f>Charts!$G$90:$J$90</c:f>
              <c:numCache>
                <c:formatCode>General</c:formatCode>
                <c:ptCount val="4"/>
                <c:pt idx="0">
                  <c:v>102.5</c:v>
                </c:pt>
                <c:pt idx="1">
                  <c:v>68.5</c:v>
                </c:pt>
                <c:pt idx="2">
                  <c:v>34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0-46CE-A92D-DC771B4E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14783"/>
        <c:axId val="2070485567"/>
      </c:lineChart>
      <c:catAx>
        <c:axId val="8029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85567"/>
        <c:crosses val="autoZero"/>
        <c:auto val="1"/>
        <c:lblAlgn val="ctr"/>
        <c:lblOffset val="100"/>
        <c:noMultiLvlLbl val="0"/>
      </c:catAx>
      <c:valAx>
        <c:axId val="20704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1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16384</xdr:col>
      <xdr:colOff>7667625</xdr:colOff>
      <xdr:row>71</xdr:row>
      <xdr:rowOff>133350</xdr:rowOff>
    </xdr:from>
    <xdr:to>
      <xdr:col>16384</xdr:col>
      <xdr:colOff>13001625</xdr:colOff>
      <xdr:row>87</xdr:row>
      <xdr:rowOff>142875</xdr:rowOff>
    </xdr:to>
    <xdr:graphicFrame macro="">
      <xdr:nvGraphicFramePr>
        <xdr:cNvPr id="86" name="Diagram 96">
          <a:extLst>
            <a:ext uri="{FF2B5EF4-FFF2-40B4-BE49-F238E27FC236}">
              <a16:creationId xmlns:a16="http://schemas.microsoft.com/office/drawing/2014/main" id="{976FA4DE-750C-4294-8796-85757FA30D74}"/>
            </a:ext>
            <a:ext uri="{147F2762-F138-4A5C-976F-8EAC2B608ADB}">
              <a16:predDERef xmlns:a16="http://schemas.microsoft.com/office/drawing/2014/main" pred="{B20DE123-22CA-4145-81F5-9350EBA1C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-5600700</xdr:rowOff>
    </xdr:from>
    <xdr:to>
      <xdr:col>8</xdr:col>
      <xdr:colOff>819150</xdr:colOff>
      <xdr:row>0</xdr:row>
      <xdr:rowOff>-1609725</xdr:rowOff>
    </xdr:to>
    <xdr:graphicFrame macro="">
      <xdr:nvGraphicFramePr>
        <xdr:cNvPr id="80" name="Diagram 10">
          <a:extLst>
            <a:ext uri="{FF2B5EF4-FFF2-40B4-BE49-F238E27FC236}">
              <a16:creationId xmlns:a16="http://schemas.microsoft.com/office/drawing/2014/main" id="{E3DAB8B2-6000-48EF-A611-5E33F6421894}"/>
            </a:ext>
            <a:ext uri="{147F2762-F138-4A5C-976F-8EAC2B608ADB}">
              <a16:predDERef xmlns:a16="http://schemas.microsoft.com/office/drawing/2014/main" pred="{B6C92E71-B3E8-47BE-95EE-264B91B6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85725</xdr:colOff>
      <xdr:row>0</xdr:row>
      <xdr:rowOff>114300</xdr:rowOff>
    </xdr:from>
    <xdr:to>
      <xdr:col>21</xdr:col>
      <xdr:colOff>847725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8226A-599F-013B-6D16-D72E8B89E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</xdr:colOff>
      <xdr:row>42</xdr:row>
      <xdr:rowOff>133349</xdr:rowOff>
    </xdr:from>
    <xdr:to>
      <xdr:col>16</xdr:col>
      <xdr:colOff>428625</xdr:colOff>
      <xdr:row>58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8A1A9-AC87-3D02-811F-00ADF7A72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219076</xdr:colOff>
      <xdr:row>63</xdr:row>
      <xdr:rowOff>28575</xdr:rowOff>
    </xdr:from>
    <xdr:to>
      <xdr:col>20</xdr:col>
      <xdr:colOff>895351</xdr:colOff>
      <xdr:row>71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DECDA-0BDD-B8B0-9508-6EBE2D1D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76</xdr:row>
      <xdr:rowOff>19050</xdr:rowOff>
    </xdr:from>
    <xdr:to>
      <xdr:col>17</xdr:col>
      <xdr:colOff>647700</xdr:colOff>
      <xdr:row>90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04C272-A260-CEDF-9B90-B524392F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0.61563</cdr:x>
      <cdr:y>0.32549</cdr:y>
    </cdr:from>
    <cdr:to>
      <cdr:x>0.71484</cdr:x>
      <cdr:y>0.39017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01739F-DC7C-E480-FD7D-6D21BF47177F}"/>
            </a:ext>
          </a:extLst>
        </cdr:cNvPr>
        <cdr:cNvSpPr txBox="1"/>
      </cdr:nvSpPr>
      <cdr:spPr>
        <a:xfrm xmlns:a="http://schemas.openxmlformats.org/drawingml/2006/main">
          <a:off x="4057772" y="1665871"/>
          <a:ext cx="653928" cy="331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chemeClr val="accent1"/>
              </a:solidFill>
            </a:rPr>
            <a:t>Actual</a:t>
          </a:r>
          <a:endParaRPr lang="en-GB" sz="11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0.48408</cdr:x>
      <cdr:y>0.47512</cdr:y>
    </cdr:from>
    <cdr:to>
      <cdr:x>0.5318</cdr:x>
      <cdr:y>0.53614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962FDA40-C14F-C5E3-1143-B9FD03B39C33}"/>
            </a:ext>
          </a:extLst>
        </cdr:cNvPr>
        <cdr:cNvSpPr txBox="1"/>
      </cdr:nvSpPr>
      <cdr:spPr>
        <a:xfrm xmlns:a="http://schemas.openxmlformats.org/drawingml/2006/main">
          <a:off x="5600700" y="2425700"/>
          <a:ext cx="55201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accent2"/>
              </a:solidFill>
            </a:rPr>
            <a:t>Ideal</a:t>
          </a:r>
          <a:endParaRPr lang="en-GB" sz="1100" b="1">
            <a:solidFill>
              <a:schemeClr val="accent2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0.61563</cdr:x>
      <cdr:y>0.32549</cdr:y>
    </cdr:from>
    <cdr:to>
      <cdr:x>0.71484</cdr:x>
      <cdr:y>0.39017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01739F-DC7C-E480-FD7D-6D21BF47177F}"/>
            </a:ext>
          </a:extLst>
        </cdr:cNvPr>
        <cdr:cNvSpPr txBox="1"/>
      </cdr:nvSpPr>
      <cdr:spPr>
        <a:xfrm xmlns:a="http://schemas.openxmlformats.org/drawingml/2006/main">
          <a:off x="4057772" y="1665871"/>
          <a:ext cx="653928" cy="331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chemeClr val="accent1"/>
              </a:solidFill>
            </a:rPr>
            <a:t>Actual</a:t>
          </a:r>
          <a:endParaRPr lang="en-GB" sz="11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0.48408</cdr:x>
      <cdr:y>0.47512</cdr:y>
    </cdr:from>
    <cdr:to>
      <cdr:x>0.5318</cdr:x>
      <cdr:y>0.53614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962FDA40-C14F-C5E3-1143-B9FD03B39C33}"/>
            </a:ext>
          </a:extLst>
        </cdr:cNvPr>
        <cdr:cNvSpPr txBox="1"/>
      </cdr:nvSpPr>
      <cdr:spPr>
        <a:xfrm xmlns:a="http://schemas.openxmlformats.org/drawingml/2006/main">
          <a:off x="5600700" y="2425700"/>
          <a:ext cx="55201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accent2"/>
              </a:solidFill>
            </a:rPr>
            <a:t>Ideal</a:t>
          </a:r>
          <a:endParaRPr lang="en-GB" sz="1100" b="1">
            <a:solidFill>
              <a:schemeClr val="accent2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B9E3C1-3DCB-4644-B3E9-6FF7D14BC765}" name="Table313" displayName="Table313" ref="A2:I15" totalsRowShown="0" headerRowDxfId="70">
  <autoFilter ref="A2:I15" xr:uid="{77FDA681-6DEA-EC45-9EAA-B90F62E6C39B}"/>
  <tableColumns count="9">
    <tableColumn id="1" xr3:uid="{1C7A7D8B-38C7-434D-B43D-2BF96ACC5C38}" name="Priority"/>
    <tableColumn id="2" xr3:uid="{6BA2C6C8-342B-4183-8BA7-E933ABCDD9A3}" name="Feature ID" dataDxfId="69"/>
    <tableColumn id="3" xr3:uid="{EE3B6971-3727-427B-9A4C-40F7D1979712}" name="Feature Heading" dataDxfId="68"/>
    <tableColumn id="6" xr3:uid="{A342BD3C-6A3A-4904-9AE0-2D5A1FEF1197}" name="1"/>
    <tableColumn id="7" xr3:uid="{5AC673C9-BF9C-4CD2-9C6C-28D84227DE20}" name="2"/>
    <tableColumn id="8" xr3:uid="{69F85AA7-414F-4AFF-8B72-234D66B21550}" name="3"/>
    <tableColumn id="9" xr3:uid="{D59AE778-AC7E-439A-B29E-8A3FBD901CAC}" name="4"/>
    <tableColumn id="10" xr3:uid="{BA0EE642-B842-4810-93C8-9402446AFB1E}" name="5"/>
    <tableColumn id="11" xr3:uid="{35419008-2B5C-4CEB-AB86-BD605BFD18EA}" name="6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C98889-10A7-41F9-8209-1B3F3D8B7FD7}" name="Tabel13" displayName="Tabel13" ref="A2:I17" totalsRowCount="1" headerRowDxfId="50">
  <autoFilter ref="A2:I16" xr:uid="{38C98889-10A7-41F9-8209-1B3F3D8B7FD7}"/>
  <tableColumns count="9">
    <tableColumn id="1" xr3:uid="{91FB7341-26D5-4B6C-9778-609DF062482A}" name="User Story ID" totalsRowLabel="Total" dataDxfId="49" totalsRowDxfId="48"/>
    <tableColumn id="2" xr3:uid="{E256AE75-8A75-4841-8052-F4360A677EB9}" name="User Story Heading" dataDxfId="47" totalsRowDxfId="46"/>
    <tableColumn id="3" xr3:uid="{7A17EB1F-F351-4083-A278-18825F31DD44}" name="User Story Estimate" totalsRowFunction="custom" dataDxfId="45" totalsRowDxfId="44">
      <totalsRowFormula>SUBTOTAL(109,C3:C16)</totalsRowFormula>
    </tableColumn>
    <tableColumn id="4" xr3:uid="{D43AEB4E-A494-4C17-9D7A-16877158D86F}" name="Sprint Tasks" dataDxfId="43" totalsRowDxfId="42"/>
    <tableColumn id="5" xr3:uid="{C663D644-BFCA-4E48-A132-EE28C3D62306}" name="Task Estimate" totalsRowDxfId="41"/>
    <tableColumn id="6" xr3:uid="{F12F7759-7908-44B5-B6EE-6C6DFB32544E}" name="Responsible" totalsRowDxfId="40"/>
    <tableColumn id="7" xr3:uid="{6B86E5AB-E27E-488C-8112-38D5207EF393}" name="1" totalsRowFunction="custom" totalsRowDxfId="39">
      <totalsRowFormula>SUBTOTAL(109,G3:G16)</totalsRowFormula>
    </tableColumn>
    <tableColumn id="8" xr3:uid="{50AAD476-B28C-4085-85C6-41EA7AD80068}" name="2" totalsRowFunction="custom" totalsRowDxfId="38">
      <totalsRowFormula>SUBTOTAL(109,H3:H16)</totalsRowFormula>
    </tableColumn>
    <tableColumn id="9" xr3:uid="{05563B06-0340-4EBC-9300-ADF0FB5FD2EA}" name="3" totalsRowFunction="custom" totalsRowDxfId="37">
      <totalsRowFormula>SUBTOTAL(109,I3:I16)</totalsRowFormula>
    </tableColumn>
  </tableColumns>
  <tableStyleInfo name="TableStyleDark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DE112-B938-4EAA-90D1-C4D3D1D7D33E}" name="Tabel132" displayName="Tabel132" ref="A2:K23" totalsRowCount="1" headerRowDxfId="36">
  <autoFilter ref="A2:K22" xr:uid="{38C98889-10A7-41F9-8209-1B3F3D8B7FD7}"/>
  <tableColumns count="11">
    <tableColumn id="1" xr3:uid="{48A9627A-A865-495E-B57D-284712E84531}" name="User Story ID" totalsRowLabel="Total" dataDxfId="35" totalsRowDxfId="34"/>
    <tableColumn id="2" xr3:uid="{F974D0D5-0481-49F8-BC93-B546D57B7883}" name="User Story Heading" dataDxfId="33" totalsRowDxfId="32"/>
    <tableColumn id="3" xr3:uid="{3864FCA2-47D8-49D2-8013-255AA5D4C1A8}" name="User Story Estimate" dataDxfId="31" totalsRowDxfId="30"/>
    <tableColumn id="4" xr3:uid="{A492D179-2547-4C11-B4B6-0A8F50D98EA4}" name="Sprint Tasks" dataDxfId="29" totalsRowDxfId="28"/>
    <tableColumn id="5" xr3:uid="{3B43C41D-55E4-4CC2-80A4-31980495D76E}" name="Task Estimate"/>
    <tableColumn id="6" xr3:uid="{B128C467-3C5F-4A56-8CD5-47D7F23F8E26}" name="Responsible"/>
    <tableColumn id="7" xr3:uid="{219EF71E-836F-449B-8FA8-FE057321B212}" name="1"/>
    <tableColumn id="8" xr3:uid="{3D634DB0-D4DF-4733-9D8F-4D4990CDB59D}" name="2"/>
    <tableColumn id="9" xr3:uid="{70E7ADC0-EA51-4539-890E-D912C95DFBC7}" name="3"/>
    <tableColumn id="10" xr3:uid="{77F49CE4-5301-4D93-B883-F91E63CEF3ED}" name="4"/>
    <tableColumn id="11" xr3:uid="{91A0D485-4F1A-4B21-844A-0F4364EEC608}" name="5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1F8A5C-BA42-4D5F-9BA7-94BAC786EBC8}" name="Tabel1325" displayName="Tabel1325" ref="A2:I23" totalsRowCount="1" headerRowDxfId="27">
  <autoFilter ref="A2:I22" xr:uid="{38C98889-10A7-41F9-8209-1B3F3D8B7FD7}"/>
  <tableColumns count="9">
    <tableColumn id="1" xr3:uid="{A2929FF1-257B-45D2-A6D9-189509BD19D3}" name="User Story ID" totalsRowLabel="Total" dataDxfId="26" totalsRowDxfId="25"/>
    <tableColumn id="2" xr3:uid="{E47E468C-0C91-478B-AC92-159CE6002BB0}" name="User Story Heading" dataDxfId="24" totalsRowDxfId="23"/>
    <tableColumn id="3" xr3:uid="{083E0715-5B66-4242-B04C-D7AA90DBF215}" name="User Story Estimate" dataDxfId="22" totalsRowDxfId="21"/>
    <tableColumn id="4" xr3:uid="{0FFF64AD-FC71-49B1-9F67-506FB7E4C2B5}" name="Sprint Tasks" dataDxfId="20" totalsRowDxfId="19"/>
    <tableColumn id="5" xr3:uid="{374CB350-B0C4-4F22-AD19-57424642BE4C}" name="Task Estimate"/>
    <tableColumn id="6" xr3:uid="{8F25B2A3-6BC2-4FB6-A5D8-8C79CB3E02E0}" name="Responsible"/>
    <tableColumn id="7" xr3:uid="{453DC6AD-AE3C-4834-A3D3-93A349480351}" name="1"/>
    <tableColumn id="8" xr3:uid="{7E77FD2D-FF4A-40CA-B466-49971FFAB496}" name="2"/>
    <tableColumn id="9" xr3:uid="{EE22CBF8-AE56-4698-8189-FEFFFF284EC5}" name="3"/>
  </tableColumns>
  <tableStyleInfo name="TableStyleMedium14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F4224B-DC47-4ABB-971C-5FE2F7418DB7}" name="Tabel13256" displayName="Tabel13256" ref="A2:K42" totalsRowShown="0" headerRowDxfId="18">
  <autoFilter ref="A2:K42" xr:uid="{38C98889-10A7-41F9-8209-1B3F3D8B7FD7}"/>
  <tableColumns count="11">
    <tableColumn id="1" xr3:uid="{9FAD07EF-77D7-4C87-9145-6E20D83781B9}" name="User Story ID" dataDxfId="17"/>
    <tableColumn id="2" xr3:uid="{7883E1BB-9C44-41F6-91B9-0BC6D8316CF5}" name="User Story Heading" dataDxfId="16"/>
    <tableColumn id="3" xr3:uid="{E7240F83-5E07-4011-842E-788FBC8AE25E}" name="User Story Estimate" dataDxfId="15"/>
    <tableColumn id="4" xr3:uid="{92D6C505-7214-4890-8204-ECFA4DA71D95}" name="Sprint Tasks" dataDxfId="14"/>
    <tableColumn id="5" xr3:uid="{794A40F3-8C17-47A2-BB39-4CF6DBC34CB0}" name="Task Estimate"/>
    <tableColumn id="6" xr3:uid="{FA87CA54-5155-435A-9CB1-AE9F30AD490F}" name="Responsible"/>
    <tableColumn id="7" xr3:uid="{D3852EBD-BC10-4E75-A09B-33655444DBE6}" name="1"/>
    <tableColumn id="8" xr3:uid="{F126296B-A65D-4BB8-8FDE-EBDC4070515E}" name="2"/>
    <tableColumn id="9" xr3:uid="{20EDB312-C10D-405D-A04F-E89EC0E11F03}" name="3"/>
    <tableColumn id="10" xr3:uid="{E0FAECA1-9E80-4342-B174-DF21C8A934F2}" name="4"/>
    <tableColumn id="11" xr3:uid="{87A669BA-A942-41C5-9CB5-63DBA12752DC}" name="5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091749-90A3-4571-93CD-9C2E206D2978}" name="Tabel1325612" displayName="Tabel1325612" ref="A2:K43" totalsRowShown="0" headerRowDxfId="13">
  <autoFilter ref="A2:K43" xr:uid="{38C98889-10A7-41F9-8209-1B3F3D8B7FD7}"/>
  <tableColumns count="11">
    <tableColumn id="1" xr3:uid="{B11D71C4-82BF-4B86-8FB5-74E471EB8B66}" name="User Story ID" dataDxfId="12"/>
    <tableColumn id="2" xr3:uid="{A3DEAB09-1BDF-40BB-8F4A-90DCC1AC5FF5}" name="User Story Heading" dataDxfId="11"/>
    <tableColumn id="3" xr3:uid="{6C847B23-2DF3-4574-927E-3EB441E7F3D0}" name="User Story Estimate" dataDxfId="10"/>
    <tableColumn id="4" xr3:uid="{706B95BB-47CA-4592-98ED-CDC0B1231DBC}" name="Sprint Tasks" dataDxfId="9"/>
    <tableColumn id="5" xr3:uid="{F2E84760-2EA2-41F5-8F86-6B9C584D1CE4}" name="Task Estimate"/>
    <tableColumn id="6" xr3:uid="{D0F8A168-5B61-4353-9A6E-043378BC63BC}" name="Responsible"/>
    <tableColumn id="7" xr3:uid="{C92EF356-9DDF-4E89-AC0D-FA2C6760D776}" name="1"/>
    <tableColumn id="8" xr3:uid="{E10873FE-EEEB-412E-A2BA-3EFA144E3CBD}" name="2"/>
    <tableColumn id="9" xr3:uid="{24B93BE7-018D-445B-9DBA-FF9029E3CE7B}" name="3"/>
    <tableColumn id="10" xr3:uid="{B92A0ADF-19A8-4E5F-9E9C-6FF521B4F1D5}" name="4"/>
    <tableColumn id="11" xr3:uid="{81B2A5F1-2EB9-4408-AB3C-B23DD2BF780C}" name="5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B349EAF-9BEA-40AA-BDB3-013AFA550369}" name="Tabel132561215" displayName="Tabel132561215" ref="A2:J39" totalsRowShown="0" headerRowDxfId="8">
  <autoFilter ref="A2:J39" xr:uid="{38C98889-10A7-41F9-8209-1B3F3D8B7FD7}"/>
  <tableColumns count="10">
    <tableColumn id="1" xr3:uid="{BB7E5E69-C957-41BD-AC54-B2A263F00D88}" name="User Story ID" dataDxfId="7"/>
    <tableColumn id="2" xr3:uid="{A3BD7ED2-3F13-4FD5-B04B-95D1584EA3BB}" name="User Story Heading" dataDxfId="6"/>
    <tableColumn id="3" xr3:uid="{603A0358-9070-4282-BC27-C81BA78B9364}" name="User Story Estimate" dataDxfId="5"/>
    <tableColumn id="4" xr3:uid="{A66D8542-93F4-4950-B2A7-CC51FB447317}" name="Sprint Tasks" dataDxfId="4"/>
    <tableColumn id="5" xr3:uid="{A6FAE0A0-E94D-4787-B20A-BA1C8A2166B1}" name="Task Estimate"/>
    <tableColumn id="6" xr3:uid="{69E077CC-1F9B-4CE7-82FA-50F9EC84684A}" name="Responsible"/>
    <tableColumn id="7" xr3:uid="{34C08842-EE22-477C-94FF-63353EB10F80}" name="1"/>
    <tableColumn id="8" xr3:uid="{D1C03A0A-FA7F-4E44-9810-CA085003C446}" name="2"/>
    <tableColumn id="9" xr3:uid="{5B0BBEE9-63C2-4ED5-8881-2E66F67A7945}" name="3"/>
    <tableColumn id="10" xr3:uid="{44A50722-ABB0-4A81-871E-F6199980E550}" name="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FDA681-6DEA-EC45-9EAA-B90F62E6C39B}" name="Table3" displayName="Table3" ref="E2:P41" totalsRowCount="1" headerRowDxfId="67">
  <autoFilter ref="E2:P40" xr:uid="{77FDA681-6DEA-EC45-9EAA-B90F62E6C39B}"/>
  <sortState xmlns:xlrd2="http://schemas.microsoft.com/office/spreadsheetml/2017/richdata2" ref="E3:N16">
    <sortCondition ref="J2:J16"/>
  </sortState>
  <tableColumns count="12">
    <tableColumn id="1" xr3:uid="{2A7FFFB3-D243-7C48-8DA6-805A408082B1}" name="Priority" totalsRowLabel="Total"/>
    <tableColumn id="12" xr3:uid="{ED97A77C-5386-4D72-A8E5-DEB05318A173}" name="Feature ID"/>
    <tableColumn id="2" xr3:uid="{8C457591-BED1-564F-B3B5-789159CB2744}" name="User Story ID" dataDxfId="66"/>
    <tableColumn id="3" xr3:uid="{CF844F9A-7CF2-654B-8943-9284BB696E2D}" name="User Story Heading" dataDxfId="65" totalsRowDxfId="64"/>
    <tableColumn id="4" xr3:uid="{AFF4D64B-FB82-904B-8A7C-9001FA38CB61}" name="Initial Estimate" totalsRowFunction="custom">
      <totalsRowFormula>SUBTOTAL(109,I3:I40)</totalsRowFormula>
    </tableColumn>
    <tableColumn id="5" xr3:uid="{9CD6F101-F09F-6145-B35D-8629685F531C}" name="Planned in sprint"/>
    <tableColumn id="6" xr3:uid="{3EC532A1-76C6-E14D-843A-D2B738B5646B}" name="1" totalsRowFunction="custom">
      <totalsRowFormula>SUBTOTAL(109,K3:K40)</totalsRowFormula>
    </tableColumn>
    <tableColumn id="7" xr3:uid="{15738C3A-F1DA-534E-B759-2342029D3847}" name="2" totalsRowFunction="custom">
      <totalsRowFormula>SUBTOTAL(109,L3:L40)</totalsRowFormula>
    </tableColumn>
    <tableColumn id="8" xr3:uid="{0171E28B-A0B6-0045-A253-A62239B41CDC}" name="3" totalsRowFunction="custom">
      <totalsRowFormula>SUBTOTAL(109,M3:M40)</totalsRowFormula>
    </tableColumn>
    <tableColumn id="9" xr3:uid="{CA6BDE5E-1DDC-0F46-996B-1E3376E1DFF0}" name="4" totalsRowFunction="custom">
      <totalsRowFormula>SUBTOTAL(109,N3:N40)</totalsRowFormula>
    </tableColumn>
    <tableColumn id="10" xr3:uid="{4EBD66EE-98EE-43EE-9925-042538B2A492}" name="5" totalsRowFunction="custom">
      <totalsRowFormula>SUBTOTAL(109,O3:O40)</totalsRowFormula>
    </tableColumn>
    <tableColumn id="11" xr3:uid="{FAE447E2-6E27-4D31-A353-239EC720F380}" name="6" totalsRowFunction="custom">
      <totalsRowFormula>SUBTOTAL(109,P3:P40)</totalsRowFormula>
    </tableColumn>
  </tableColumns>
  <tableStyleInfo name="TableStyleDark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3F520-0DB5-431A-8E21-4EDD4D87ACA7}" name="Tabel2" displayName="Tabel2" ref="A1:O40" totalsRowCount="1">
  <autoFilter ref="A1:O39" xr:uid="{0663F520-0DB5-431A-8E21-4EDD4D87ACA7}"/>
  <tableColumns count="15">
    <tableColumn id="1" xr3:uid="{749BA327-C44B-4E5E-A69C-F4476BE85D7A}" name="User Story ID" totalsRowLabel="Total" dataDxfId="0"/>
    <tableColumn id="2" xr3:uid="{F3231670-4993-4860-BA1A-0B19939EF134}" name="Start" totalsRowFunction="custom">
      <totalsRowFormula>SUBTOTAL(109,B2:B39)</totalsRowFormula>
    </tableColumn>
    <tableColumn id="3" xr3:uid="{6FE73357-168A-4FCC-9E29-7BA00C5F7D21}" name="Sprint 1" totalsRowFunction="custom">
      <totalsRowFormula>Tabel2[[#Totals],[Start]]-15</totalsRowFormula>
    </tableColumn>
    <tableColumn id="4" xr3:uid="{1C4BF517-FD4D-4E3C-88ED-AC43981973FA}" name="Sprint 2" totalsRowFunction="custom">
      <totalsRowFormula>Tabel2[[#Totals],[Sprint 1]]-54.5</totalsRowFormula>
    </tableColumn>
    <tableColumn id="5" xr3:uid="{D9B0FB83-37DE-47E0-82A4-83318E2A5447}" name="Sprint 3" totalsRowFunction="custom">
      <totalsRowFormula>Tabel2[[#Totals],[Sprint 2]]-99.5</totalsRowFormula>
    </tableColumn>
    <tableColumn id="6" xr3:uid="{4DE25540-EDD3-4CDA-A046-AEA1011D048E}" name="Sprint 4" totalsRowFunction="custom">
      <totalsRowFormula>Tabel2[[#Totals],[Sprint 3]]-82</totalsRowFormula>
    </tableColumn>
    <tableColumn id="7" xr3:uid="{D41C18E6-2CF8-4FF2-80D6-1E3AF1260CDB}" name="Sprint 5" totalsRowFunction="custom">
      <totalsRowFormula>Tabel2[[#Totals],[Sprint 4]]-69</totalsRowFormula>
    </tableColumn>
    <tableColumn id="8" xr3:uid="{E7F915DF-AEA3-436E-8E25-22447FA4027B}" name="Sprint 6" totalsRowFunction="custom">
      <totalsRowFormula>Tabel2[[#Totals],[Sprint 5]]-82.5</totalsRowFormula>
    </tableColumn>
    <tableColumn id="9" xr3:uid="{7544636B-7D88-40FE-ACC7-83312A23640E}" name="Faktisk Start" totalsRowFunction="custom">
      <totalsRowFormula>SUBTOTAL(109,I2:I39)</totalsRowFormula>
    </tableColumn>
    <tableColumn id="10" xr3:uid="{438E5D4F-FBD1-4C0A-B960-C3C2B4A75C74}" name="Faktisk Sprint 1" totalsRowFunction="custom">
      <totalsRowFormula>Tabel2[[#Totals],[Start]]-15</totalsRowFormula>
    </tableColumn>
    <tableColumn id="11" xr3:uid="{DF6E7AB8-3157-423B-B1A4-FA0922B8B6B2}" name="Faktisk Sprint 2" totalsRowFunction="custom">
      <totalsRowFormula>Tabel2[[#Totals],[Sprint 1]]-50.5</totalsRowFormula>
    </tableColumn>
    <tableColumn id="12" xr3:uid="{76ACC560-95FC-4AE6-B69F-F93EB9CE81A9}" name="Faktisk Sprint 3" totalsRowFunction="custom">
      <totalsRowFormula>Tabel2[[#Totals],[Faktisk Sprint 2]]-(L16+L17+L18+L19+L22+L21+L23+L24+L25+L26+L28+L29)</totalsRowFormula>
    </tableColumn>
    <tableColumn id="13" xr3:uid="{3EE6AA38-84DD-4081-8A69-B861FA25E223}" name="Faktisk Sprint 4" totalsRowFunction="custom">
      <totalsRowFormula>Tabel2[[#Totals],[Faktisk Sprint 3]]-(M16+M17+M18+M19+M29)</totalsRowFormula>
    </tableColumn>
    <tableColumn id="14" xr3:uid="{5FAC9744-0512-41A2-AA56-BC3E515F00B4}" name="Faktisk Sprint 5" totalsRowFunction="custom">
      <totalsRowFormula>Tabel2[[#Totals],[Faktisk Sprint 4]]-(N16+N17+N18+N19+N27+N29+N32+N33+N34+N36+N35+N37)</totalsRowFormula>
    </tableColumn>
    <tableColumn id="15" xr3:uid="{1FDADAD1-BCB8-4858-B42B-B5CAEE2BE4AF}" name="Faktisk Sprint 6" totalsRowFunction="custom">
      <totalsRowFormula>Tabel2[[#Totals],[Faktisk Sprint 5]]-(O16+O18+O27+O28+O29+O32+O33+O34+O35+O36+O37+O38+O39)</totalsRow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102B2B-FCED-45A6-9D47-88482C7E7111}" name="Tabel15" displayName="Tabel15" ref="A44:E59" totalsRowCount="1">
  <autoFilter ref="A44:E58" xr:uid="{A2102B2B-FCED-45A6-9D47-88482C7E7111}"/>
  <tableColumns count="5">
    <tableColumn id="1" xr3:uid="{ABF41491-6056-4BF5-B50E-91FA30E7FC46}" name="US" totalsRowLabel="Total" dataDxfId="63"/>
    <tableColumn id="2" xr3:uid="{6CBDB828-6DEC-4F3A-86E9-DDACB25D8648}" name="Start" totalsRowFunction="custom" dataDxfId="62">
      <totalsRowFormula>SUBTOTAL(109,B45:B58)</totalsRowFormula>
    </tableColumn>
    <tableColumn id="3" xr3:uid="{9ECDBBBB-054A-42B9-A321-485B456BFC1E}" name="14-nov" totalsRowFunction="custom" dataDxfId="61">
      <totalsRowFormula>Tabel15[[#Totals],[Start]]-5</totalsRowFormula>
    </tableColumn>
    <tableColumn id="4" xr3:uid="{2C2F5349-B593-4F54-BBFE-EBE3A2056297}" name="15-nov" totalsRowFunction="custom" dataDxfId="60">
      <totalsRowFormula>Tabel15[[#Totals],[14-nov]]-5</totalsRowFormula>
    </tableColumn>
    <tableColumn id="5" xr3:uid="{C9D9101B-B320-4C4E-B5DF-743FFEEB7774}" name="16-nov" totalsRowFunction="custom" dataDxfId="59">
      <totalsRowFormula>Tabel15[[#Totals],[15-nov]]-5</totalsRowFormula>
    </tableColumn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7ED0D6-6946-4B7D-9C57-33FB115BF1AB}" name="Tabel1517" displayName="Tabel1517" ref="F44:J59" totalsRowCount="1">
  <autoFilter ref="F44:J58" xr:uid="{2D7ED0D6-6946-4B7D-9C57-33FB115BF1AB}"/>
  <tableColumns count="5">
    <tableColumn id="1" xr3:uid="{FF3A942E-C0B8-4738-8D79-0FDF1298AB4F}" name="User Story" totalsRowLabel="Total" dataDxfId="58"/>
    <tableColumn id="2" xr3:uid="{DEEDDC5C-8598-4AFE-8EB3-6496B0345138}" name="Faktisk Start" totalsRowFunction="custom" dataDxfId="57">
      <totalsRowFormula>Tabel15[[#Totals],[Start]]</totalsRowFormula>
    </tableColumn>
    <tableColumn id="3" xr3:uid="{2A2E6EAE-F507-4B35-9A72-7E8A8657DB48}" name="14-nov" totalsRowFunction="custom" dataDxfId="56">
      <totalsRowFormula>Tabel1517[[#Totals],[Faktisk Start]]-3</totalsRowFormula>
    </tableColumn>
    <tableColumn id="4" xr3:uid="{B39087CE-9249-4FD9-9FC5-89906E07B34A}" name="15-nov" totalsRowFunction="custom" dataDxfId="55">
      <totalsRowFormula>Tabel1517[[#Totals],[14-nov]]-6</totalsRowFormula>
    </tableColumn>
    <tableColumn id="5" xr3:uid="{9F3E36F5-17ED-4585-88DF-870D5F1DF2A7}" name="16-nov" totalsRowFunction="custom" dataDxfId="54">
      <totalsRowFormula>Tabel1517[[#Totals],[15-nov]]-6</totalsRowFormula>
    </tableColumn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F29B586-E263-43D9-A87E-E76FB6BA62FC}" name="Table18" displayName="Table18" ref="H64:N72" totalsRowCount="1">
  <autoFilter ref="H64:N71" xr:uid="{1F29B586-E263-43D9-A87E-E76FB6BA62FC}"/>
  <tableColumns count="7">
    <tableColumn id="1" xr3:uid="{A339B832-9C77-4F96-833A-8BA4DC191FA5}" name="User Stories" totalsRowLabel="Total"/>
    <tableColumn id="2" xr3:uid="{6D0E29AA-CC4D-4B11-BFE4-268635C60AA8}" name="Faktisk Start" totalsRowFunction="sum"/>
    <tableColumn id="3" xr3:uid="{BF94CD65-68B4-4CF4-8FC5-2F36632069A1}" name="17-nov" totalsRowFunction="custom">
      <totalsRowFormula>Table27[[#Totals],[Start]]+(SUM(J65:J71)-Table27[[#Totals],[Start]])</totalsRowFormula>
    </tableColumn>
    <tableColumn id="4" xr3:uid="{11CB9B43-9F03-4352-AED7-CE577694DAC4}" name="18-nov" totalsRowFunction="custom">
      <totalsRowFormula>Table27[[#Totals],[17-nov]]+(SUM(K65:K71)-Table27[[#Totals],[17-nov]])</totalsRowFormula>
    </tableColumn>
    <tableColumn id="5" xr3:uid="{7E6C3C3F-42A6-4BD0-BA2D-89A3903801C1}" name="19-nov" totalsRowFunction="custom">
      <totalsRowFormula>Table27[[#Totals],[18-nov]]+(SUM(L65:L71)-Table27[[#Totals],[18-nov]])</totalsRowFormula>
    </tableColumn>
    <tableColumn id="6" xr3:uid="{F9616C72-B239-4F9D-AF64-594168441028}" name="20-nov" totalsRowFunction="custom">
      <totalsRowFormula>Table27[[#Totals],[19-nov]]+(SUM(M65:M71)-Table27[[#Totals],[19-nov]])</totalsRowFormula>
    </tableColumn>
    <tableColumn id="7" xr3:uid="{65F45DE2-8AC0-495A-9BA8-3826FA9D5095}" name="21-nov" totalsRowFunction="custom">
      <totalsRowFormula>4</totalsRowFormula>
    </tableColumn>
  </tableColumns>
  <tableStyleInfo name="TableStyleMedium1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3F4AAFA-3764-4994-8097-BFFDCB1895AC}" name="Table27" displayName="Table27" ref="A64:G72" totalsRowCount="1">
  <autoFilter ref="A64:G71" xr:uid="{23F4AAFA-3764-4994-8097-BFFDCB1895AC}"/>
  <tableColumns count="7">
    <tableColumn id="1" xr3:uid="{0FE381D5-818F-4398-BE47-2B3BC08FA3DB}" name="User Stories" totalsRowLabel="Total"/>
    <tableColumn id="2" xr3:uid="{24A8DDA9-549D-4A4D-B3B7-D26EC1EA3468}" name="Start" totalsRowFunction="sum"/>
    <tableColumn id="3" xr3:uid="{E199DF71-920A-4638-B2AD-AA7F308E6217}" name="17-nov" totalsRowFunction="custom">
      <totalsRowFormula>Table27[[#Totals],[Start]]+(SUM(C65:C71)-Table27[[#Totals],[Start]])</totalsRowFormula>
    </tableColumn>
    <tableColumn id="4" xr3:uid="{85DAAE0B-91AC-416C-8A75-8E7507BDE6D1}" name="18-nov" totalsRowFunction="custom">
      <totalsRowFormula>Table27[[#Totals],[17-nov]]+(SUM(D65:D71)-Table27[[#Totals],[17-nov]])</totalsRowFormula>
    </tableColumn>
    <tableColumn id="5" xr3:uid="{B7BA57D4-19C2-4C96-96DB-DF423E6C17D3}" name="19-nov" totalsRowFunction="custom">
      <totalsRowFormula>Table27[[#Totals],[18-nov]]+(SUM(E65:E71)-Table27[[#Totals],[18-nov]])</totalsRowFormula>
    </tableColumn>
    <tableColumn id="6" xr3:uid="{A89B818B-FB85-4AEE-AF8E-3D8EAB86B967}" name="20-nov" totalsRowFunction="custom">
      <totalsRowFormula>Table27[[#Totals],[19-nov]]+(SUM(F65:F71)-Table27[[#Totals],[19-nov]])</totalsRowFormula>
    </tableColumn>
    <tableColumn id="7" xr3:uid="{37C1E5ED-0AE0-4EC6-BEAA-4C22C24BA907}" name="21-nov" totalsRowFunction="custom">
      <totalsRowFormula>Table27[[#Totals],[20-nov]]+(SUM(G65:G71)-Table27[[#Totals],[20-nov]])</totalsRowFormula>
    </tableColumn>
  </tableColumns>
  <tableStyleInfo name="TableStyleMedium1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4C0524B-37BF-48FD-B24C-1D125CDCC369}" name="Table28" displayName="Table28" ref="A77:E90" totalsRowCount="1">
  <autoFilter ref="A77:E89" xr:uid="{64C0524B-37BF-48FD-B24C-1D125CDCC369}"/>
  <tableColumns count="5">
    <tableColumn id="1" xr3:uid="{959DC8C9-9F91-4555-B747-E1D4FE17FCDF}" name="User Stories" totalsRowLabel="Total"/>
    <tableColumn id="2" xr3:uid="{68952004-BE7B-4306-A65D-E8FCA2905DD6}" name="Start" totalsRowFunction="sum"/>
    <tableColumn id="3" xr3:uid="{C4302C7E-BDDE-4688-A780-BAA28601046E}" name="22-nov" totalsRowFunction="custom" totalsRowDxfId="53">
      <totalsRowFormula>Table28[[#Totals],[Start]]-SUM(Table28[22-nov])</totalsRowFormula>
    </tableColumn>
    <tableColumn id="4" xr3:uid="{5FB95E52-00A7-46CA-9DB6-8358CDEB8DDC}" name="23-nov" totalsRowFunction="custom" totalsRowDxfId="52">
      <totalsRowFormula>Table28[[#Totals],[22-nov]]-SUM(Table28[23-nov])</totalsRowFormula>
    </tableColumn>
    <tableColumn id="5" xr3:uid="{3CE125B8-0687-49E4-98BA-53ABCF27B460}" name="24-nov" totalsRowFunction="custom" totalsRowDxfId="51">
      <totalsRowFormula>Table28[[#Totals],[23-nov]]-SUM(Table28[24-nov])</totalsRowFormula>
    </tableColumn>
  </tableColumns>
  <tableStyleInfo name="TableStyleMedium14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E528AA0-8A09-4AEE-8F22-F84948558EF9}" name="Table29" displayName="Table29" ref="F77:J90" totalsRowCount="1">
  <autoFilter ref="F77:J89" xr:uid="{7E528AA0-8A09-4AEE-8F22-F84948558EF9}"/>
  <tableColumns count="5">
    <tableColumn id="1" xr3:uid="{47ABBF89-710D-45E6-96E7-1209E2452344}" name="User Stories" totalsRowLabel="Total"/>
    <tableColumn id="2" xr3:uid="{6DB32C64-9B49-4E58-878A-3E33B07FFA8A}" name="Faktisk Start" totalsRowFunction="custom">
      <totalsRowFormula>SUBTOTAL(109,Table28[Start])</totalsRowFormula>
    </tableColumn>
    <tableColumn id="3" xr3:uid="{9D5D5F7E-435D-4431-A44E-0A7EA5149A71}" name="22-nov" totalsRowFunction="custom" totalsRowDxfId="3">
      <totalsRowFormula>Table28[[#Totals],[Start]]-SUM(Table28[22-nov])</totalsRowFormula>
    </tableColumn>
    <tableColumn id="4" xr3:uid="{FA661E07-6059-46A2-89C5-66E92633E2D4}" name="23-nov" totalsRowFunction="custom" totalsRowDxfId="2">
      <totalsRowFormula>Table28[[#Totals],[22-nov]]-SUM(Table28[23-nov])</totalsRowFormula>
    </tableColumn>
    <tableColumn id="5" xr3:uid="{3FC901CB-B607-41A6-B838-0BFAB2601EA1}" name="24-nov" totalsRowFunction="custom" totalsRowDxfId="1">
      <totalsRowFormula>Table28[[#Totals],[23-nov]]-SUM(Table28[24-nov])</totalsRowFormula>
    </tableColumn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E466-0583-433C-8128-4213BBBD559B}">
  <dimension ref="A1:I19"/>
  <sheetViews>
    <sheetView workbookViewId="0">
      <selection activeCell="D1" sqref="D1:G1"/>
    </sheetView>
  </sheetViews>
  <sheetFormatPr defaultColWidth="0" defaultRowHeight="15.75" customHeight="1" zeroHeight="1"/>
  <cols>
    <col min="1" max="1" width="11" customWidth="1"/>
    <col min="2" max="2" width="14.5" customWidth="1"/>
    <col min="3" max="3" width="37.5" bestFit="1" customWidth="1"/>
    <col min="4" max="5" width="10.875" customWidth="1"/>
    <col min="6" max="9" width="11" customWidth="1"/>
  </cols>
  <sheetData>
    <row r="1" spans="1:9">
      <c r="A1" s="27" t="s">
        <v>71</v>
      </c>
      <c r="B1" s="27"/>
      <c r="C1" s="27"/>
      <c r="D1" s="27"/>
      <c r="E1" s="27"/>
      <c r="F1" s="27"/>
      <c r="G1" s="27"/>
    </row>
    <row r="2" spans="1:9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63</v>
      </c>
      <c r="I2" s="1" t="s">
        <v>64</v>
      </c>
    </row>
    <row r="3" spans="1:9">
      <c r="A3">
        <v>1</v>
      </c>
      <c r="B3" t="s">
        <v>0</v>
      </c>
      <c r="C3" s="6" t="s">
        <v>80</v>
      </c>
      <c r="D3" s="2"/>
    </row>
    <row r="4" spans="1:9">
      <c r="A4">
        <v>1</v>
      </c>
      <c r="B4" t="s">
        <v>17</v>
      </c>
      <c r="C4" s="6" t="s">
        <v>81</v>
      </c>
      <c r="D4" s="2"/>
    </row>
    <row r="5" spans="1:9">
      <c r="A5">
        <v>1</v>
      </c>
      <c r="B5" t="s">
        <v>18</v>
      </c>
      <c r="C5" s="6" t="s">
        <v>82</v>
      </c>
    </row>
    <row r="6" spans="1:9">
      <c r="A6">
        <v>1</v>
      </c>
      <c r="B6" t="s">
        <v>19</v>
      </c>
      <c r="C6" s="6" t="s">
        <v>83</v>
      </c>
    </row>
    <row r="7" spans="1:9">
      <c r="A7">
        <v>1</v>
      </c>
      <c r="B7" t="s">
        <v>20</v>
      </c>
      <c r="C7" s="6" t="s">
        <v>84</v>
      </c>
    </row>
    <row r="8" spans="1:9">
      <c r="A8">
        <v>1</v>
      </c>
      <c r="B8" t="s">
        <v>21</v>
      </c>
      <c r="C8" s="6" t="s">
        <v>85</v>
      </c>
    </row>
    <row r="9" spans="1:9">
      <c r="A9">
        <v>1</v>
      </c>
      <c r="B9" t="s">
        <v>22</v>
      </c>
      <c r="C9" s="6" t="s">
        <v>86</v>
      </c>
    </row>
    <row r="10" spans="1:9">
      <c r="A10">
        <v>1</v>
      </c>
      <c r="B10" t="s">
        <v>23</v>
      </c>
      <c r="C10" s="6" t="s">
        <v>87</v>
      </c>
    </row>
    <row r="11" spans="1:9">
      <c r="A11">
        <v>1</v>
      </c>
      <c r="C11" s="6"/>
    </row>
    <row r="12" spans="1:9">
      <c r="A12">
        <v>1</v>
      </c>
      <c r="C12" s="6"/>
    </row>
    <row r="13" spans="1:9">
      <c r="A13">
        <v>1</v>
      </c>
      <c r="C13" s="6"/>
    </row>
    <row r="14" spans="1:9">
      <c r="A14">
        <v>1</v>
      </c>
      <c r="C14" s="6"/>
    </row>
    <row r="15" spans="1:9">
      <c r="A15">
        <v>1</v>
      </c>
      <c r="C15" s="6"/>
    </row>
    <row r="16" spans="1:9" hidden="1">
      <c r="C16" s="6"/>
    </row>
    <row r="17" spans="3:3" hidden="1">
      <c r="C17" s="6"/>
    </row>
    <row r="18" spans="3:3" hidden="1">
      <c r="C18" s="6"/>
    </row>
    <row r="19" spans="3:3" hidden="1">
      <c r="C19" s="6"/>
    </row>
  </sheetData>
  <mergeCells count="2">
    <mergeCell ref="A1:C1"/>
    <mergeCell ref="D1:G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0BC8-EFE6-364A-B102-410FF40EEE50}">
  <dimension ref="E1:P151"/>
  <sheetViews>
    <sheetView topLeftCell="E1" workbookViewId="0">
      <selection activeCell="J12" sqref="J12"/>
    </sheetView>
  </sheetViews>
  <sheetFormatPr defaultColWidth="0" defaultRowHeight="15.75" customHeight="1" zeroHeight="1"/>
  <cols>
    <col min="5" max="5" width="7.5" customWidth="1"/>
    <col min="6" max="6" width="7.125" customWidth="1"/>
    <col min="7" max="7" width="6.875" customWidth="1"/>
    <col min="8" max="8" width="51.125" customWidth="1"/>
    <col min="9" max="9" width="9.25" customWidth="1"/>
    <col min="10" max="10" width="9.125" customWidth="1"/>
    <col min="11" max="11" width="4.375" customWidth="1"/>
    <col min="12" max="12" width="6" customWidth="1"/>
    <col min="13" max="13" width="5.375" customWidth="1"/>
    <col min="14" max="14" width="5.25" customWidth="1"/>
    <col min="15" max="15" width="5.625" customWidth="1"/>
    <col min="16" max="16" width="6" customWidth="1"/>
  </cols>
  <sheetData>
    <row r="1" spans="5:16">
      <c r="E1" s="27" t="s">
        <v>71</v>
      </c>
      <c r="F1" s="27"/>
      <c r="G1" s="27"/>
      <c r="H1" s="27"/>
      <c r="I1" s="27"/>
      <c r="J1" s="27" t="s">
        <v>72</v>
      </c>
      <c r="K1" s="27"/>
      <c r="L1" s="27"/>
      <c r="M1" s="27"/>
      <c r="N1" s="27"/>
      <c r="O1" s="27"/>
      <c r="P1" s="27"/>
    </row>
    <row r="2" spans="5:16" ht="48" customHeight="1">
      <c r="E2" s="1" t="s">
        <v>73</v>
      </c>
      <c r="F2" s="4" t="s">
        <v>74</v>
      </c>
      <c r="G2" s="4" t="s">
        <v>6</v>
      </c>
      <c r="H2" s="1" t="s">
        <v>88</v>
      </c>
      <c r="I2" s="4" t="s">
        <v>89</v>
      </c>
      <c r="J2" s="4" t="s">
        <v>90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63</v>
      </c>
      <c r="P2" s="1" t="s">
        <v>64</v>
      </c>
    </row>
    <row r="3" spans="5:16">
      <c r="F3" t="s">
        <v>0</v>
      </c>
      <c r="G3" t="s">
        <v>0</v>
      </c>
      <c r="H3" s="6" t="s">
        <v>91</v>
      </c>
      <c r="I3">
        <v>0.5</v>
      </c>
      <c r="J3" t="s">
        <v>92</v>
      </c>
      <c r="K3">
        <v>0.5</v>
      </c>
    </row>
    <row r="4" spans="5:16">
      <c r="F4" t="s">
        <v>0</v>
      </c>
      <c r="G4" t="s">
        <v>17</v>
      </c>
      <c r="H4" s="6" t="s">
        <v>93</v>
      </c>
      <c r="I4">
        <v>0.5</v>
      </c>
      <c r="J4" t="s">
        <v>92</v>
      </c>
      <c r="K4">
        <v>0.5</v>
      </c>
    </row>
    <row r="5" spans="5:16">
      <c r="F5" t="s">
        <v>0</v>
      </c>
      <c r="G5" t="s">
        <v>18</v>
      </c>
      <c r="H5" s="6" t="s">
        <v>94</v>
      </c>
      <c r="I5">
        <v>0.5</v>
      </c>
      <c r="J5" t="s">
        <v>92</v>
      </c>
      <c r="K5">
        <v>0.5</v>
      </c>
    </row>
    <row r="6" spans="5:16">
      <c r="F6" t="s">
        <v>95</v>
      </c>
      <c r="G6" t="s">
        <v>19</v>
      </c>
      <c r="H6" s="6" t="s">
        <v>96</v>
      </c>
      <c r="I6">
        <v>1</v>
      </c>
      <c r="J6" t="s">
        <v>92</v>
      </c>
      <c r="K6">
        <v>1</v>
      </c>
    </row>
    <row r="7" spans="5:16">
      <c r="F7" t="s">
        <v>17</v>
      </c>
      <c r="G7" t="s">
        <v>20</v>
      </c>
      <c r="H7" s="6" t="s">
        <v>97</v>
      </c>
      <c r="I7">
        <v>1</v>
      </c>
      <c r="J7" t="s">
        <v>92</v>
      </c>
      <c r="K7">
        <v>1</v>
      </c>
    </row>
    <row r="8" spans="5:16">
      <c r="F8" t="s">
        <v>17</v>
      </c>
      <c r="G8" t="s">
        <v>21</v>
      </c>
      <c r="H8" s="6" t="s">
        <v>98</v>
      </c>
      <c r="I8">
        <v>2</v>
      </c>
      <c r="J8" t="s">
        <v>92</v>
      </c>
      <c r="K8">
        <v>2</v>
      </c>
    </row>
    <row r="9" spans="5:16">
      <c r="F9" t="s">
        <v>17</v>
      </c>
      <c r="G9" t="s">
        <v>22</v>
      </c>
      <c r="H9" s="6" t="s">
        <v>99</v>
      </c>
      <c r="I9">
        <v>0.5</v>
      </c>
      <c r="J9" t="s">
        <v>92</v>
      </c>
      <c r="K9">
        <v>0.5</v>
      </c>
    </row>
    <row r="10" spans="5:16">
      <c r="F10" t="s">
        <v>17</v>
      </c>
      <c r="G10" t="s">
        <v>23</v>
      </c>
      <c r="H10" s="6" t="s">
        <v>100</v>
      </c>
      <c r="I10">
        <v>2</v>
      </c>
      <c r="J10" t="s">
        <v>92</v>
      </c>
      <c r="K10">
        <v>1</v>
      </c>
    </row>
    <row r="11" spans="5:16">
      <c r="F11" t="s">
        <v>17</v>
      </c>
      <c r="G11" t="s">
        <v>24</v>
      </c>
      <c r="H11" s="6" t="s">
        <v>101</v>
      </c>
      <c r="I11">
        <v>1</v>
      </c>
      <c r="J11" t="s">
        <v>92</v>
      </c>
      <c r="K11">
        <v>1</v>
      </c>
    </row>
    <row r="12" spans="5:16">
      <c r="F12" t="s">
        <v>17</v>
      </c>
      <c r="G12" t="s">
        <v>25</v>
      </c>
      <c r="H12" s="6" t="s">
        <v>102</v>
      </c>
      <c r="I12">
        <v>1</v>
      </c>
      <c r="J12" t="s">
        <v>92</v>
      </c>
      <c r="K12">
        <v>1</v>
      </c>
    </row>
    <row r="13" spans="5:16">
      <c r="F13" t="s">
        <v>18</v>
      </c>
      <c r="G13" t="s">
        <v>26</v>
      </c>
      <c r="H13" s="6" t="s">
        <v>103</v>
      </c>
      <c r="I13">
        <v>0.5</v>
      </c>
      <c r="J13" t="s">
        <v>92</v>
      </c>
      <c r="L13">
        <v>0.5</v>
      </c>
    </row>
    <row r="14" spans="5:16">
      <c r="F14" t="s">
        <v>18</v>
      </c>
      <c r="G14" t="s">
        <v>27</v>
      </c>
      <c r="H14" s="6" t="s">
        <v>104</v>
      </c>
      <c r="I14">
        <v>2</v>
      </c>
      <c r="J14" t="s">
        <v>92</v>
      </c>
      <c r="K14">
        <v>2</v>
      </c>
    </row>
    <row r="15" spans="5:16">
      <c r="F15" t="s">
        <v>18</v>
      </c>
      <c r="G15" t="s">
        <v>28</v>
      </c>
      <c r="H15" s="6" t="s">
        <v>105</v>
      </c>
      <c r="I15">
        <v>1</v>
      </c>
      <c r="J15" t="s">
        <v>92</v>
      </c>
      <c r="L15">
        <v>1</v>
      </c>
    </row>
    <row r="16" spans="5:16">
      <c r="F16" t="s">
        <v>18</v>
      </c>
      <c r="G16" t="s">
        <v>29</v>
      </c>
      <c r="H16" s="6" t="s">
        <v>106</v>
      </c>
      <c r="I16">
        <v>0.5</v>
      </c>
      <c r="J16" t="s">
        <v>92</v>
      </c>
      <c r="K16">
        <v>0.5</v>
      </c>
    </row>
    <row r="17" spans="6:16">
      <c r="F17" t="s">
        <v>18</v>
      </c>
      <c r="G17" t="s">
        <v>30</v>
      </c>
      <c r="H17" s="6" t="s">
        <v>107</v>
      </c>
      <c r="I17">
        <v>30</v>
      </c>
      <c r="J17" t="s">
        <v>92</v>
      </c>
      <c r="L17">
        <f>I17/5</f>
        <v>6</v>
      </c>
      <c r="M17">
        <f>I17/5</f>
        <v>6</v>
      </c>
      <c r="N17">
        <f>I17/5</f>
        <v>6</v>
      </c>
      <c r="O17">
        <f>I17/5</f>
        <v>6</v>
      </c>
      <c r="P17">
        <f>I17/5</f>
        <v>6</v>
      </c>
    </row>
    <row r="18" spans="6:16">
      <c r="F18" t="s">
        <v>18</v>
      </c>
      <c r="G18" t="s">
        <v>31</v>
      </c>
      <c r="H18" s="6" t="s">
        <v>108</v>
      </c>
      <c r="I18">
        <v>30</v>
      </c>
      <c r="J18" t="s">
        <v>92</v>
      </c>
      <c r="L18">
        <f>I18/4</f>
        <v>7.5</v>
      </c>
      <c r="M18">
        <f>I18/4</f>
        <v>7.5</v>
      </c>
      <c r="N18">
        <f>I18/4</f>
        <v>7.5</v>
      </c>
      <c r="O18">
        <f>I18/4</f>
        <v>7.5</v>
      </c>
    </row>
    <row r="19" spans="6:16">
      <c r="F19" t="s">
        <v>18</v>
      </c>
      <c r="G19" t="s">
        <v>32</v>
      </c>
      <c r="H19" s="6" t="s">
        <v>109</v>
      </c>
      <c r="I19">
        <v>240</v>
      </c>
      <c r="J19" t="s">
        <v>92</v>
      </c>
      <c r="L19">
        <f>N19/2</f>
        <v>30</v>
      </c>
      <c r="M19">
        <f>I19/4</f>
        <v>60</v>
      </c>
      <c r="N19">
        <f>I19/4</f>
        <v>60</v>
      </c>
      <c r="O19">
        <f>N19/2</f>
        <v>30</v>
      </c>
      <c r="P19">
        <f>I19/4</f>
        <v>60</v>
      </c>
    </row>
    <row r="20" spans="6:16">
      <c r="F20" t="s">
        <v>18</v>
      </c>
      <c r="G20" t="s">
        <v>33</v>
      </c>
      <c r="H20" s="6" t="s">
        <v>110</v>
      </c>
      <c r="I20">
        <v>30</v>
      </c>
      <c r="J20" t="s">
        <v>92</v>
      </c>
      <c r="L20">
        <f>I20/4</f>
        <v>7.5</v>
      </c>
      <c r="M20">
        <f>I20/4</f>
        <v>7.5</v>
      </c>
      <c r="N20">
        <f>I20/4</f>
        <v>7.5</v>
      </c>
      <c r="O20">
        <f>I20/4</f>
        <v>7.5</v>
      </c>
    </row>
    <row r="21" spans="6:16">
      <c r="F21" t="s">
        <v>19</v>
      </c>
      <c r="G21" t="s">
        <v>34</v>
      </c>
      <c r="H21" s="6" t="s">
        <v>111</v>
      </c>
      <c r="I21">
        <v>2</v>
      </c>
      <c r="J21" t="s">
        <v>92</v>
      </c>
      <c r="K21">
        <v>2</v>
      </c>
    </row>
    <row r="22" spans="6:16">
      <c r="F22" t="s">
        <v>19</v>
      </c>
      <c r="G22" t="s">
        <v>35</v>
      </c>
      <c r="H22" s="6" t="s">
        <v>112</v>
      </c>
      <c r="I22">
        <v>2</v>
      </c>
      <c r="J22" t="s">
        <v>92</v>
      </c>
      <c r="M22">
        <v>2</v>
      </c>
    </row>
    <row r="23" spans="6:16">
      <c r="F23" t="s">
        <v>19</v>
      </c>
      <c r="G23" t="s">
        <v>36</v>
      </c>
      <c r="H23" s="6" t="s">
        <v>113</v>
      </c>
      <c r="I23">
        <v>1</v>
      </c>
      <c r="J23" t="s">
        <v>92</v>
      </c>
      <c r="M23">
        <v>1</v>
      </c>
    </row>
    <row r="24" spans="6:16">
      <c r="F24" t="s">
        <v>19</v>
      </c>
      <c r="G24" t="s">
        <v>37</v>
      </c>
      <c r="H24" s="6" t="s">
        <v>114</v>
      </c>
      <c r="I24">
        <v>2</v>
      </c>
      <c r="J24" t="s">
        <v>92</v>
      </c>
      <c r="M24">
        <v>2</v>
      </c>
    </row>
    <row r="25" spans="6:16">
      <c r="F25" t="s">
        <v>19</v>
      </c>
      <c r="G25" t="s">
        <v>38</v>
      </c>
      <c r="H25" s="6" t="s">
        <v>115</v>
      </c>
      <c r="I25">
        <v>5</v>
      </c>
      <c r="J25" t="s">
        <v>92</v>
      </c>
      <c r="M25">
        <v>5</v>
      </c>
    </row>
    <row r="26" spans="6:16">
      <c r="F26" t="s">
        <v>20</v>
      </c>
      <c r="G26" t="s">
        <v>39</v>
      </c>
      <c r="H26" s="6" t="s">
        <v>116</v>
      </c>
      <c r="I26">
        <v>5</v>
      </c>
      <c r="J26" t="s">
        <v>92</v>
      </c>
      <c r="M26">
        <v>5</v>
      </c>
    </row>
    <row r="27" spans="6:16">
      <c r="F27" t="s">
        <v>20</v>
      </c>
      <c r="G27" t="s">
        <v>40</v>
      </c>
      <c r="H27" s="6" t="s">
        <v>117</v>
      </c>
      <c r="I27">
        <v>2</v>
      </c>
      <c r="J27" t="s">
        <v>92</v>
      </c>
      <c r="M27">
        <v>2</v>
      </c>
    </row>
    <row r="28" spans="6:16">
      <c r="F28" t="s">
        <v>20</v>
      </c>
      <c r="G28" t="s">
        <v>41</v>
      </c>
      <c r="H28" s="6" t="s">
        <v>118</v>
      </c>
      <c r="I28">
        <v>10</v>
      </c>
      <c r="J28" t="s">
        <v>92</v>
      </c>
      <c r="O28">
        <v>5</v>
      </c>
      <c r="P28">
        <v>5</v>
      </c>
    </row>
    <row r="29" spans="6:16">
      <c r="F29" t="s">
        <v>20</v>
      </c>
      <c r="G29" t="s">
        <v>42</v>
      </c>
      <c r="H29" s="6" t="s">
        <v>119</v>
      </c>
      <c r="I29">
        <v>1</v>
      </c>
      <c r="J29" t="s">
        <v>92</v>
      </c>
      <c r="M29">
        <v>0.5</v>
      </c>
      <c r="P29">
        <v>0.5</v>
      </c>
    </row>
    <row r="30" spans="6:16">
      <c r="F30" t="s">
        <v>20</v>
      </c>
      <c r="G30" t="s">
        <v>43</v>
      </c>
      <c r="H30" s="6" t="s">
        <v>120</v>
      </c>
      <c r="I30">
        <v>4</v>
      </c>
      <c r="J30" t="s">
        <v>92</v>
      </c>
      <c r="M30">
        <v>1</v>
      </c>
      <c r="N30">
        <v>1</v>
      </c>
      <c r="O30">
        <v>1</v>
      </c>
      <c r="P30">
        <v>1</v>
      </c>
    </row>
    <row r="31" spans="6:16">
      <c r="F31" t="s">
        <v>121</v>
      </c>
      <c r="G31" t="s">
        <v>44</v>
      </c>
      <c r="H31" s="6" t="s">
        <v>122</v>
      </c>
      <c r="I31">
        <v>2</v>
      </c>
      <c r="J31" t="s">
        <v>92</v>
      </c>
      <c r="K31">
        <v>2</v>
      </c>
    </row>
    <row r="32" spans="6:16">
      <c r="F32" t="s">
        <v>121</v>
      </c>
      <c r="G32" t="s">
        <v>45</v>
      </c>
      <c r="H32" s="6" t="s">
        <v>123</v>
      </c>
      <c r="I32">
        <v>2</v>
      </c>
      <c r="J32" t="s">
        <v>92</v>
      </c>
      <c r="L32">
        <v>2</v>
      </c>
    </row>
    <row r="33" spans="5:16">
      <c r="F33" t="s">
        <v>124</v>
      </c>
      <c r="G33" t="s">
        <v>46</v>
      </c>
      <c r="H33" s="6" t="s">
        <v>125</v>
      </c>
      <c r="I33">
        <v>3</v>
      </c>
      <c r="J33" t="s">
        <v>92</v>
      </c>
      <c r="O33">
        <v>2</v>
      </c>
      <c r="P33">
        <v>1</v>
      </c>
    </row>
    <row r="34" spans="5:16">
      <c r="F34" t="s">
        <v>124</v>
      </c>
      <c r="G34" t="s">
        <v>47</v>
      </c>
      <c r="H34" s="6" t="s">
        <v>126</v>
      </c>
      <c r="I34">
        <v>3</v>
      </c>
      <c r="J34" t="s">
        <v>92</v>
      </c>
      <c r="O34">
        <v>2</v>
      </c>
      <c r="P34">
        <v>1</v>
      </c>
    </row>
    <row r="35" spans="5:16">
      <c r="F35" t="s">
        <v>124</v>
      </c>
      <c r="G35" t="s">
        <v>48</v>
      </c>
      <c r="H35" s="6" t="s">
        <v>127</v>
      </c>
      <c r="I35">
        <v>3</v>
      </c>
      <c r="J35" t="s">
        <v>92</v>
      </c>
      <c r="O35">
        <v>2</v>
      </c>
      <c r="P35">
        <v>1</v>
      </c>
    </row>
    <row r="36" spans="5:16">
      <c r="F36" t="s">
        <v>124</v>
      </c>
      <c r="G36" t="s">
        <v>49</v>
      </c>
      <c r="H36" s="6" t="s">
        <v>128</v>
      </c>
      <c r="I36">
        <v>3</v>
      </c>
      <c r="J36" t="s">
        <v>92</v>
      </c>
      <c r="O36">
        <v>2</v>
      </c>
      <c r="P36">
        <v>1</v>
      </c>
    </row>
    <row r="37" spans="5:16">
      <c r="F37" t="s">
        <v>124</v>
      </c>
      <c r="G37" t="s">
        <v>50</v>
      </c>
      <c r="H37" s="6" t="s">
        <v>129</v>
      </c>
      <c r="I37">
        <v>3</v>
      </c>
      <c r="J37" t="s">
        <v>92</v>
      </c>
      <c r="O37">
        <v>2</v>
      </c>
      <c r="P37">
        <v>1</v>
      </c>
    </row>
    <row r="38" spans="5:16">
      <c r="F38" t="s">
        <v>124</v>
      </c>
      <c r="G38" t="s">
        <v>51</v>
      </c>
      <c r="H38" s="6" t="s">
        <v>130</v>
      </c>
      <c r="I38">
        <v>3</v>
      </c>
      <c r="J38" t="s">
        <v>92</v>
      </c>
      <c r="O38">
        <v>2</v>
      </c>
      <c r="P38">
        <v>1</v>
      </c>
    </row>
    <row r="39" spans="5:16">
      <c r="F39" t="s">
        <v>124</v>
      </c>
      <c r="G39" t="s">
        <v>52</v>
      </c>
      <c r="H39" s="6" t="s">
        <v>131</v>
      </c>
      <c r="I39">
        <v>2</v>
      </c>
      <c r="J39" t="s">
        <v>92</v>
      </c>
      <c r="P39">
        <v>2</v>
      </c>
    </row>
    <row r="40" spans="5:16">
      <c r="F40" t="s">
        <v>22</v>
      </c>
      <c r="G40" t="s">
        <v>53</v>
      </c>
      <c r="H40" s="6" t="s">
        <v>132</v>
      </c>
      <c r="I40">
        <v>2</v>
      </c>
      <c r="J40" t="s">
        <v>92</v>
      </c>
      <c r="P40">
        <v>2</v>
      </c>
    </row>
    <row r="41" spans="5:16">
      <c r="E41" t="s">
        <v>54</v>
      </c>
      <c r="H41" s="6"/>
      <c r="I41">
        <f>SUBTOTAL(109,I3:I40)</f>
        <v>404</v>
      </c>
      <c r="K41">
        <f t="shared" ref="K41:P41" si="0">SUBTOTAL(109,K3:K40)</f>
        <v>15.5</v>
      </c>
      <c r="L41">
        <f t="shared" si="0"/>
        <v>54.5</v>
      </c>
      <c r="M41">
        <f t="shared" si="0"/>
        <v>99.5</v>
      </c>
      <c r="N41">
        <f t="shared" si="0"/>
        <v>82</v>
      </c>
      <c r="O41">
        <f t="shared" si="0"/>
        <v>69</v>
      </c>
      <c r="P41">
        <f t="shared" si="0"/>
        <v>82.5</v>
      </c>
    </row>
    <row r="42" spans="5:16" ht="15.75" customHeight="1">
      <c r="H42" s="6"/>
    </row>
    <row r="43" spans="5:16" ht="15.75" customHeight="1">
      <c r="H43" s="6"/>
    </row>
    <row r="44" spans="5:16" ht="15.75" customHeight="1">
      <c r="H44" s="6"/>
    </row>
    <row r="45" spans="5:16" ht="15.75" customHeight="1">
      <c r="H45" s="6"/>
    </row>
    <row r="46" spans="5:16" ht="15.75" customHeight="1">
      <c r="H46" s="6"/>
    </row>
    <row r="47" spans="5:16" ht="15.75" customHeight="1">
      <c r="H47" s="6"/>
    </row>
    <row r="48" spans="5:16" ht="15.75" customHeight="1">
      <c r="H48" s="6"/>
    </row>
    <row r="49" spans="8:8" ht="15.75" customHeight="1">
      <c r="H49" s="6"/>
    </row>
    <row r="50" spans="8:8" ht="15.75" customHeight="1">
      <c r="H50" s="6"/>
    </row>
    <row r="51" spans="8:8" ht="15.75" customHeight="1">
      <c r="H51" s="6"/>
    </row>
    <row r="52" spans="8:8" ht="15.75" customHeight="1">
      <c r="H52" s="6"/>
    </row>
    <row r="53" spans="8:8" ht="15.75" customHeight="1">
      <c r="H53" s="6"/>
    </row>
    <row r="54" spans="8:8" ht="15.75" customHeight="1">
      <c r="H54" s="6"/>
    </row>
    <row r="55" spans="8:8" ht="15.75" customHeight="1">
      <c r="H55" s="6"/>
    </row>
    <row r="56" spans="8:8" ht="15.75" customHeight="1">
      <c r="H56" s="6"/>
    </row>
    <row r="57" spans="8:8" ht="15.75" customHeight="1">
      <c r="H57" s="6"/>
    </row>
    <row r="58" spans="8:8" ht="15.75" customHeight="1">
      <c r="H58" s="6"/>
    </row>
    <row r="59" spans="8:8" ht="15.75" customHeight="1">
      <c r="H59" s="6"/>
    </row>
    <row r="60" spans="8:8" ht="15.75" customHeight="1">
      <c r="H60" s="6"/>
    </row>
    <row r="61" spans="8:8" ht="15.75" customHeight="1">
      <c r="H61" s="6"/>
    </row>
    <row r="62" spans="8:8" ht="15.75" customHeight="1">
      <c r="H62" s="6"/>
    </row>
    <row r="63" spans="8:8" ht="15.75" customHeight="1">
      <c r="H63" s="6"/>
    </row>
    <row r="64" spans="8:8" ht="15.75" customHeight="1">
      <c r="H64" s="6"/>
    </row>
    <row r="65" spans="8:8" ht="15.75" customHeight="1">
      <c r="H65" s="6"/>
    </row>
    <row r="66" spans="8:8" ht="15.75" customHeight="1">
      <c r="H66" s="6"/>
    </row>
    <row r="67" spans="8:8" ht="15.75" customHeight="1">
      <c r="H67" s="6"/>
    </row>
    <row r="68" spans="8:8" ht="15.75" customHeight="1">
      <c r="H68" s="6"/>
    </row>
    <row r="69" spans="8:8" ht="15.75" customHeight="1">
      <c r="H69" s="6"/>
    </row>
    <row r="70" spans="8:8" ht="15.75" customHeight="1">
      <c r="H70" s="6"/>
    </row>
    <row r="71" spans="8:8" ht="15.75" hidden="1" customHeight="1">
      <c r="H71" s="6"/>
    </row>
    <row r="72" spans="8:8" ht="15.75" hidden="1" customHeight="1">
      <c r="H72" s="6"/>
    </row>
    <row r="73" spans="8:8" ht="15.75" hidden="1" customHeight="1">
      <c r="H73" s="6"/>
    </row>
    <row r="74" spans="8:8" ht="15.75" hidden="1" customHeight="1">
      <c r="H74" s="6"/>
    </row>
    <row r="75" spans="8:8" ht="15.75" hidden="1" customHeight="1">
      <c r="H75" s="6"/>
    </row>
    <row r="76" spans="8:8" ht="15.75" hidden="1" customHeight="1">
      <c r="H76" s="6"/>
    </row>
    <row r="77" spans="8:8" ht="15.75" hidden="1" customHeight="1">
      <c r="H77" s="6"/>
    </row>
    <row r="78" spans="8:8" ht="15.75" hidden="1" customHeight="1">
      <c r="H78" s="6"/>
    </row>
    <row r="79" spans="8:8" ht="15.75" hidden="1" customHeight="1">
      <c r="H79" s="6"/>
    </row>
    <row r="80" spans="8:8" ht="15.75" hidden="1" customHeight="1">
      <c r="H80" s="6"/>
    </row>
    <row r="81" spans="8:8" ht="15.75" hidden="1" customHeight="1">
      <c r="H81" s="6"/>
    </row>
    <row r="82" spans="8:8" ht="15.75" hidden="1" customHeight="1">
      <c r="H82" s="6"/>
    </row>
    <row r="83" spans="8:8" ht="15.75" hidden="1" customHeight="1">
      <c r="H83" s="6"/>
    </row>
    <row r="84" spans="8:8" ht="15.75" hidden="1" customHeight="1">
      <c r="H84" s="6"/>
    </row>
    <row r="85" spans="8:8" ht="15.75" hidden="1" customHeight="1">
      <c r="H85" s="6"/>
    </row>
    <row r="86" spans="8:8" ht="15.75" hidden="1" customHeight="1">
      <c r="H86" s="6"/>
    </row>
    <row r="87" spans="8:8" ht="15.75" hidden="1" customHeight="1">
      <c r="H87" s="6"/>
    </row>
    <row r="88" spans="8:8" ht="15.75" hidden="1" customHeight="1">
      <c r="H88" s="6"/>
    </row>
    <row r="89" spans="8:8" ht="15.75" hidden="1" customHeight="1">
      <c r="H89" s="6"/>
    </row>
    <row r="90" spans="8:8" ht="15.75" hidden="1" customHeight="1">
      <c r="H90" s="6"/>
    </row>
    <row r="91" spans="8:8" ht="15.75" hidden="1" customHeight="1">
      <c r="H91" s="6"/>
    </row>
    <row r="92" spans="8:8" ht="15.75" hidden="1" customHeight="1">
      <c r="H92" s="6"/>
    </row>
    <row r="93" spans="8:8" ht="15.75" hidden="1" customHeight="1">
      <c r="H93" s="6"/>
    </row>
    <row r="94" spans="8:8" ht="15.75" hidden="1" customHeight="1">
      <c r="H94" s="6"/>
    </row>
    <row r="95" spans="8:8" ht="15.75" hidden="1" customHeight="1">
      <c r="H95" s="6"/>
    </row>
    <row r="96" spans="8:8" ht="15.75" hidden="1" customHeight="1">
      <c r="H96" s="6"/>
    </row>
    <row r="97" spans="8:8" ht="15.75" hidden="1" customHeight="1">
      <c r="H97" s="6"/>
    </row>
    <row r="98" spans="8:8" ht="15.75" hidden="1" customHeight="1">
      <c r="H98" s="6"/>
    </row>
    <row r="99" spans="8:8" ht="15.75" hidden="1" customHeight="1">
      <c r="H99" s="6"/>
    </row>
    <row r="100" spans="8:8" ht="15.75" hidden="1" customHeight="1">
      <c r="H100" s="6"/>
    </row>
    <row r="101" spans="8:8" ht="15.75" hidden="1" customHeight="1">
      <c r="H101" s="6"/>
    </row>
    <row r="102" spans="8:8" ht="15.75" hidden="1" customHeight="1">
      <c r="H102" s="6"/>
    </row>
    <row r="103" spans="8:8" ht="15.75" hidden="1" customHeight="1">
      <c r="H103" s="6"/>
    </row>
    <row r="104" spans="8:8" ht="15.75" hidden="1" customHeight="1">
      <c r="H104" s="6"/>
    </row>
    <row r="105" spans="8:8" ht="15.75" hidden="1" customHeight="1">
      <c r="H105" s="6"/>
    </row>
    <row r="106" spans="8:8" ht="15.75" hidden="1" customHeight="1">
      <c r="H106" s="6"/>
    </row>
    <row r="107" spans="8:8" ht="15.75" hidden="1" customHeight="1">
      <c r="H107" s="6"/>
    </row>
    <row r="108" spans="8:8" ht="15.75" hidden="1" customHeight="1">
      <c r="H108" s="6"/>
    </row>
    <row r="109" spans="8:8" ht="15.75" hidden="1" customHeight="1">
      <c r="H109" s="6"/>
    </row>
    <row r="110" spans="8:8" ht="15.75" hidden="1" customHeight="1">
      <c r="H110" s="6"/>
    </row>
    <row r="111" spans="8:8" ht="15.75" hidden="1" customHeight="1">
      <c r="H111" s="6"/>
    </row>
    <row r="112" spans="8:8" ht="15.75" hidden="1" customHeight="1">
      <c r="H112" s="6"/>
    </row>
    <row r="113" spans="8:8" ht="15.75" hidden="1" customHeight="1">
      <c r="H113" s="6"/>
    </row>
    <row r="114" spans="8:8" ht="15.75" hidden="1" customHeight="1">
      <c r="H114" s="6"/>
    </row>
    <row r="115" spans="8:8" ht="15.75" hidden="1" customHeight="1">
      <c r="H115" s="6"/>
    </row>
    <row r="116" spans="8:8" ht="15.75" hidden="1" customHeight="1">
      <c r="H116" s="6"/>
    </row>
    <row r="117" spans="8:8" ht="15.75" hidden="1" customHeight="1">
      <c r="H117" s="6"/>
    </row>
    <row r="118" spans="8:8" ht="15.75" hidden="1" customHeight="1">
      <c r="H118" s="6"/>
    </row>
    <row r="119" spans="8:8" ht="15.75" hidden="1" customHeight="1">
      <c r="H119" s="6"/>
    </row>
    <row r="120" spans="8:8" ht="15.75" hidden="1" customHeight="1">
      <c r="H120" s="6"/>
    </row>
    <row r="121" spans="8:8" ht="15.75" hidden="1" customHeight="1">
      <c r="H121" s="6"/>
    </row>
    <row r="122" spans="8:8" ht="15.75" hidden="1" customHeight="1">
      <c r="H122" s="6"/>
    </row>
    <row r="123" spans="8:8" ht="15.75" hidden="1" customHeight="1">
      <c r="H123" s="6"/>
    </row>
    <row r="124" spans="8:8" ht="15.75" hidden="1" customHeight="1">
      <c r="H124" s="6"/>
    </row>
    <row r="125" spans="8:8" ht="15.75" hidden="1" customHeight="1">
      <c r="H125" s="6"/>
    </row>
    <row r="126" spans="8:8" ht="15.75" hidden="1" customHeight="1">
      <c r="H126" s="6"/>
    </row>
    <row r="127" spans="8:8" ht="15.75" hidden="1" customHeight="1">
      <c r="H127" s="6"/>
    </row>
    <row r="128" spans="8:8" ht="15.75" hidden="1" customHeight="1">
      <c r="H128" s="6"/>
    </row>
    <row r="129" spans="8:8" ht="15.75" hidden="1" customHeight="1">
      <c r="H129" s="6"/>
    </row>
    <row r="130" spans="8:8" ht="15.75" hidden="1" customHeight="1">
      <c r="H130" s="6"/>
    </row>
    <row r="131" spans="8:8" ht="15.75" hidden="1" customHeight="1">
      <c r="H131" s="6"/>
    </row>
    <row r="132" spans="8:8" ht="15.75" hidden="1" customHeight="1">
      <c r="H132" s="6"/>
    </row>
    <row r="133" spans="8:8" ht="15.75" hidden="1" customHeight="1">
      <c r="H133" s="6"/>
    </row>
    <row r="134" spans="8:8" ht="15.75" hidden="1" customHeight="1">
      <c r="H134" s="6"/>
    </row>
    <row r="135" spans="8:8" ht="15.75" hidden="1" customHeight="1">
      <c r="H135" s="6"/>
    </row>
    <row r="136" spans="8:8" ht="15.75" hidden="1" customHeight="1">
      <c r="H136" s="6"/>
    </row>
    <row r="137" spans="8:8" ht="15.75" hidden="1" customHeight="1">
      <c r="H137" s="6"/>
    </row>
    <row r="138" spans="8:8" ht="15.75" hidden="1" customHeight="1">
      <c r="H138" s="6"/>
    </row>
    <row r="139" spans="8:8" ht="15.75" hidden="1" customHeight="1">
      <c r="H139" s="6"/>
    </row>
    <row r="140" spans="8:8" ht="15.75" hidden="1" customHeight="1">
      <c r="H140" s="6"/>
    </row>
    <row r="141" spans="8:8" ht="15.75" hidden="1" customHeight="1">
      <c r="H141" s="6"/>
    </row>
    <row r="142" spans="8:8" ht="15.75" hidden="1" customHeight="1">
      <c r="H142" s="6"/>
    </row>
    <row r="143" spans="8:8" ht="15.75" hidden="1" customHeight="1">
      <c r="H143" s="6"/>
    </row>
    <row r="144" spans="8:8" ht="15.75" hidden="1" customHeight="1">
      <c r="H144" s="6"/>
    </row>
    <row r="145" spans="8:8" ht="15.75" hidden="1" customHeight="1">
      <c r="H145" s="6"/>
    </row>
    <row r="146" spans="8:8" ht="15.75" hidden="1" customHeight="1">
      <c r="H146" s="6"/>
    </row>
    <row r="147" spans="8:8" ht="15.75" hidden="1" customHeight="1">
      <c r="H147" s="6"/>
    </row>
    <row r="148" spans="8:8" ht="15.75" hidden="1" customHeight="1">
      <c r="H148" s="6"/>
    </row>
    <row r="149" spans="8:8" ht="15.75" hidden="1" customHeight="1">
      <c r="H149" s="6"/>
    </row>
    <row r="150" spans="8:8" ht="15.75" hidden="1" customHeight="1">
      <c r="H150" s="6"/>
    </row>
    <row r="151" spans="8:8" ht="15.75" hidden="1" customHeight="1">
      <c r="H151" s="6"/>
    </row>
  </sheetData>
  <mergeCells count="2">
    <mergeCell ref="E1:I1"/>
    <mergeCell ref="J1:P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399B-F9B1-B441-8828-D8A643077B7B}">
  <dimension ref="A1:O100"/>
  <sheetViews>
    <sheetView tabSelected="1" zoomScale="70" zoomScaleNormal="70" workbookViewId="0">
      <selection activeCell="A101" sqref="A101:XFD1048576"/>
    </sheetView>
  </sheetViews>
  <sheetFormatPr defaultColWidth="0" defaultRowHeight="15.75" zeroHeight="1"/>
  <cols>
    <col min="1" max="1" width="9.5" customWidth="1"/>
    <col min="2" max="2" width="7" bestFit="1" customWidth="1"/>
    <col min="3" max="3" width="6.5" customWidth="1"/>
    <col min="4" max="4" width="7" customWidth="1"/>
    <col min="5" max="5" width="6.625" customWidth="1"/>
    <col min="6" max="6" width="5.875" customWidth="1"/>
    <col min="7" max="7" width="6.375" customWidth="1"/>
    <col min="8" max="8" width="6.875" customWidth="1"/>
    <col min="9" max="9" width="9.5" customWidth="1"/>
    <col min="10" max="14" width="9.75" customWidth="1"/>
    <col min="15" max="16" width="9.25" customWidth="1"/>
    <col min="17" max="17" width="9.125" customWidth="1"/>
    <col min="18" max="18" width="9.75" customWidth="1"/>
    <col min="19" max="21" width="12.375" bestFit="1" customWidth="1"/>
    <col min="22" max="24" width="13.5" bestFit="1" customWidth="1"/>
  </cols>
  <sheetData>
    <row r="1" spans="1:15" ht="30.75" customHeight="1">
      <c r="A1" s="5" t="s">
        <v>6</v>
      </c>
      <c r="B1" t="s">
        <v>7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</row>
    <row r="2" spans="1:15">
      <c r="A2" s="2" t="s">
        <v>0</v>
      </c>
      <c r="B2">
        <v>0.5</v>
      </c>
      <c r="C2">
        <v>0.5</v>
      </c>
      <c r="I2">
        <v>0.5</v>
      </c>
      <c r="J2">
        <v>0.5</v>
      </c>
    </row>
    <row r="3" spans="1:15">
      <c r="A3" s="2" t="s">
        <v>17</v>
      </c>
      <c r="B3">
        <v>0.5</v>
      </c>
      <c r="C3">
        <v>0.5</v>
      </c>
      <c r="I3">
        <v>0.5</v>
      </c>
      <c r="J3">
        <v>0.5</v>
      </c>
    </row>
    <row r="4" spans="1:15">
      <c r="A4" s="2" t="s">
        <v>18</v>
      </c>
      <c r="B4">
        <v>0.5</v>
      </c>
      <c r="C4">
        <v>0.5</v>
      </c>
      <c r="I4">
        <v>0.5</v>
      </c>
      <c r="J4">
        <v>0.5</v>
      </c>
    </row>
    <row r="5" spans="1:15">
      <c r="A5" s="2" t="s">
        <v>19</v>
      </c>
      <c r="B5">
        <v>0.5</v>
      </c>
      <c r="C5">
        <v>0.5</v>
      </c>
      <c r="I5">
        <v>0.5</v>
      </c>
      <c r="J5">
        <v>0.5</v>
      </c>
    </row>
    <row r="6" spans="1:15">
      <c r="A6" s="2" t="s">
        <v>20</v>
      </c>
      <c r="B6">
        <v>1</v>
      </c>
      <c r="C6">
        <v>1</v>
      </c>
      <c r="I6">
        <v>1</v>
      </c>
      <c r="J6">
        <v>1</v>
      </c>
    </row>
    <row r="7" spans="1:15">
      <c r="A7" s="2" t="s">
        <v>21</v>
      </c>
      <c r="B7">
        <v>2</v>
      </c>
      <c r="C7">
        <v>2</v>
      </c>
      <c r="I7">
        <v>2</v>
      </c>
      <c r="J7">
        <v>2</v>
      </c>
    </row>
    <row r="8" spans="1:15">
      <c r="A8" s="2" t="s">
        <v>22</v>
      </c>
      <c r="B8">
        <v>0.5</v>
      </c>
      <c r="C8">
        <v>0.5</v>
      </c>
      <c r="I8">
        <v>0.5</v>
      </c>
      <c r="J8">
        <v>0.5</v>
      </c>
    </row>
    <row r="9" spans="1:15">
      <c r="A9" s="2" t="s">
        <v>23</v>
      </c>
      <c r="B9">
        <v>2</v>
      </c>
      <c r="C9">
        <v>1</v>
      </c>
      <c r="I9">
        <v>2</v>
      </c>
      <c r="J9">
        <v>1</v>
      </c>
    </row>
    <row r="10" spans="1:15">
      <c r="A10" s="2" t="s">
        <v>24</v>
      </c>
      <c r="B10">
        <v>1</v>
      </c>
      <c r="C10">
        <v>1</v>
      </c>
      <c r="I10">
        <v>1</v>
      </c>
      <c r="J10">
        <v>1</v>
      </c>
    </row>
    <row r="11" spans="1:15">
      <c r="A11" s="2" t="s">
        <v>25</v>
      </c>
      <c r="B11">
        <v>1</v>
      </c>
      <c r="C11">
        <v>1</v>
      </c>
      <c r="I11">
        <v>1</v>
      </c>
      <c r="J11">
        <v>1</v>
      </c>
    </row>
    <row r="12" spans="1:15">
      <c r="A12" s="2" t="s">
        <v>26</v>
      </c>
      <c r="B12">
        <v>0.5</v>
      </c>
      <c r="D12">
        <v>0.5</v>
      </c>
      <c r="I12">
        <v>0.5</v>
      </c>
      <c r="K12">
        <v>0.5</v>
      </c>
    </row>
    <row r="13" spans="1:15">
      <c r="A13" s="2" t="s">
        <v>27</v>
      </c>
      <c r="B13">
        <v>2</v>
      </c>
      <c r="C13">
        <v>2</v>
      </c>
      <c r="I13">
        <v>2</v>
      </c>
      <c r="J13">
        <v>2</v>
      </c>
    </row>
    <row r="14" spans="1:15">
      <c r="A14" s="2" t="s">
        <v>28</v>
      </c>
      <c r="B14">
        <v>1</v>
      </c>
      <c r="D14">
        <v>1</v>
      </c>
      <c r="I14">
        <v>1</v>
      </c>
      <c r="K14">
        <v>1</v>
      </c>
    </row>
    <row r="15" spans="1:15">
      <c r="A15" s="2" t="s">
        <v>29</v>
      </c>
      <c r="B15">
        <v>0.5</v>
      </c>
      <c r="C15">
        <v>0.5</v>
      </c>
      <c r="I15">
        <v>0.5</v>
      </c>
      <c r="J15">
        <v>0.5</v>
      </c>
    </row>
    <row r="16" spans="1:15">
      <c r="A16" s="2" t="s">
        <v>30</v>
      </c>
      <c r="B16">
        <v>30</v>
      </c>
      <c r="D16">
        <v>6</v>
      </c>
      <c r="E16">
        <v>6</v>
      </c>
      <c r="F16">
        <v>6</v>
      </c>
      <c r="G16">
        <v>6</v>
      </c>
      <c r="H16">
        <v>6</v>
      </c>
      <c r="I16">
        <v>30</v>
      </c>
      <c r="K16">
        <v>6</v>
      </c>
      <c r="L16">
        <v>6</v>
      </c>
      <c r="M16">
        <v>6</v>
      </c>
      <c r="N16">
        <v>6</v>
      </c>
      <c r="O16">
        <v>6</v>
      </c>
    </row>
    <row r="17" spans="1:15">
      <c r="A17" s="2" t="s">
        <v>31</v>
      </c>
      <c r="B17">
        <v>30</v>
      </c>
      <c r="D17">
        <v>7.5</v>
      </c>
      <c r="E17">
        <v>7.5</v>
      </c>
      <c r="F17">
        <v>7.5</v>
      </c>
      <c r="G17">
        <v>7.5</v>
      </c>
      <c r="I17">
        <v>30</v>
      </c>
      <c r="K17">
        <v>7.5</v>
      </c>
      <c r="L17">
        <v>7.5</v>
      </c>
      <c r="M17">
        <v>7.5</v>
      </c>
      <c r="N17">
        <v>7.5</v>
      </c>
    </row>
    <row r="18" spans="1:15">
      <c r="A18" s="2" t="s">
        <v>32</v>
      </c>
      <c r="B18">
        <v>240</v>
      </c>
      <c r="D18">
        <v>30</v>
      </c>
      <c r="E18">
        <v>60</v>
      </c>
      <c r="F18">
        <v>60</v>
      </c>
      <c r="G18">
        <v>30</v>
      </c>
      <c r="H18">
        <v>60</v>
      </c>
      <c r="I18">
        <v>240</v>
      </c>
      <c r="K18">
        <v>30</v>
      </c>
      <c r="L18">
        <v>56</v>
      </c>
      <c r="M18">
        <v>52</v>
      </c>
      <c r="N18">
        <v>30</v>
      </c>
      <c r="O18">
        <v>85</v>
      </c>
    </row>
    <row r="19" spans="1:15">
      <c r="A19" s="2" t="s">
        <v>33</v>
      </c>
      <c r="B19">
        <v>30</v>
      </c>
      <c r="D19">
        <v>7.5</v>
      </c>
      <c r="E19">
        <v>7.5</v>
      </c>
      <c r="F19">
        <v>7.5</v>
      </c>
      <c r="G19">
        <v>7.5</v>
      </c>
      <c r="I19">
        <v>30</v>
      </c>
      <c r="K19">
        <v>7.5</v>
      </c>
      <c r="L19">
        <v>7.5</v>
      </c>
      <c r="M19">
        <v>7.5</v>
      </c>
      <c r="N19">
        <v>7.5</v>
      </c>
    </row>
    <row r="20" spans="1:15">
      <c r="A20" s="2" t="s">
        <v>34</v>
      </c>
      <c r="B20">
        <v>2</v>
      </c>
      <c r="C20">
        <v>2</v>
      </c>
      <c r="I20">
        <v>2</v>
      </c>
      <c r="J20">
        <v>2</v>
      </c>
    </row>
    <row r="21" spans="1:15">
      <c r="A21" s="2" t="s">
        <v>35</v>
      </c>
      <c r="B21">
        <v>2</v>
      </c>
      <c r="E21">
        <v>2</v>
      </c>
      <c r="I21">
        <v>2</v>
      </c>
      <c r="L21">
        <v>2</v>
      </c>
    </row>
    <row r="22" spans="1:15">
      <c r="A22" s="2" t="s">
        <v>36</v>
      </c>
      <c r="B22">
        <v>1</v>
      </c>
      <c r="E22">
        <v>1</v>
      </c>
      <c r="I22">
        <v>1</v>
      </c>
      <c r="L22">
        <v>1</v>
      </c>
    </row>
    <row r="23" spans="1:15">
      <c r="A23" s="2" t="s">
        <v>37</v>
      </c>
      <c r="B23">
        <v>2</v>
      </c>
      <c r="E23">
        <v>2</v>
      </c>
      <c r="I23">
        <v>2</v>
      </c>
      <c r="L23">
        <v>2</v>
      </c>
    </row>
    <row r="24" spans="1:15">
      <c r="A24" s="2" t="s">
        <v>38</v>
      </c>
      <c r="B24">
        <v>5</v>
      </c>
      <c r="E24">
        <v>5</v>
      </c>
      <c r="I24">
        <v>5</v>
      </c>
      <c r="L24">
        <v>5</v>
      </c>
    </row>
    <row r="25" spans="1:15">
      <c r="A25" s="2" t="s">
        <v>39</v>
      </c>
      <c r="B25">
        <v>5</v>
      </c>
      <c r="E25">
        <v>5</v>
      </c>
      <c r="I25">
        <v>5</v>
      </c>
      <c r="L25">
        <v>5</v>
      </c>
    </row>
    <row r="26" spans="1:15">
      <c r="A26" s="2" t="s">
        <v>40</v>
      </c>
      <c r="B26">
        <v>2</v>
      </c>
      <c r="E26">
        <v>2</v>
      </c>
      <c r="I26">
        <v>2</v>
      </c>
      <c r="L26">
        <v>2</v>
      </c>
    </row>
    <row r="27" spans="1:15">
      <c r="A27" s="2" t="s">
        <v>41</v>
      </c>
      <c r="B27">
        <v>10</v>
      </c>
      <c r="G27">
        <v>5</v>
      </c>
      <c r="H27">
        <v>5</v>
      </c>
      <c r="I27">
        <v>10</v>
      </c>
      <c r="N27">
        <v>5</v>
      </c>
      <c r="O27">
        <v>5</v>
      </c>
    </row>
    <row r="28" spans="1:15">
      <c r="A28" s="2" t="s">
        <v>42</v>
      </c>
      <c r="B28">
        <v>1</v>
      </c>
      <c r="E28">
        <v>0.5</v>
      </c>
      <c r="H28">
        <v>0.5</v>
      </c>
      <c r="I28">
        <v>1</v>
      </c>
      <c r="L28">
        <v>0.5</v>
      </c>
      <c r="O28">
        <v>0.5</v>
      </c>
    </row>
    <row r="29" spans="1:15">
      <c r="A29" s="2" t="s">
        <v>43</v>
      </c>
      <c r="B29">
        <v>4</v>
      </c>
      <c r="E29">
        <v>1</v>
      </c>
      <c r="F29">
        <v>1</v>
      </c>
      <c r="G29">
        <v>1</v>
      </c>
      <c r="H29">
        <v>1</v>
      </c>
      <c r="I29">
        <v>4</v>
      </c>
      <c r="L29">
        <v>1</v>
      </c>
      <c r="M29">
        <v>1</v>
      </c>
      <c r="N29">
        <v>1</v>
      </c>
      <c r="O29">
        <v>1</v>
      </c>
    </row>
    <row r="30" spans="1:15">
      <c r="A30" s="2" t="s">
        <v>44</v>
      </c>
      <c r="B30">
        <v>2</v>
      </c>
      <c r="C30">
        <v>2</v>
      </c>
      <c r="I30">
        <v>2</v>
      </c>
      <c r="J30">
        <v>2</v>
      </c>
    </row>
    <row r="31" spans="1:15">
      <c r="A31" s="2" t="s">
        <v>45</v>
      </c>
      <c r="B31">
        <v>2</v>
      </c>
      <c r="D31">
        <v>2</v>
      </c>
      <c r="I31">
        <v>2</v>
      </c>
      <c r="K31">
        <v>2</v>
      </c>
    </row>
    <row r="32" spans="1:15">
      <c r="A32" s="2" t="s">
        <v>46</v>
      </c>
      <c r="B32">
        <v>3</v>
      </c>
      <c r="G32">
        <v>2</v>
      </c>
      <c r="H32">
        <v>1</v>
      </c>
      <c r="I32">
        <v>3</v>
      </c>
      <c r="N32">
        <v>2</v>
      </c>
      <c r="O32">
        <v>1</v>
      </c>
    </row>
    <row r="33" spans="1:15">
      <c r="A33" s="2" t="s">
        <v>47</v>
      </c>
      <c r="B33">
        <v>3</v>
      </c>
      <c r="G33">
        <v>2</v>
      </c>
      <c r="H33">
        <v>1</v>
      </c>
      <c r="I33">
        <v>3</v>
      </c>
      <c r="N33">
        <v>2</v>
      </c>
      <c r="O33">
        <v>1</v>
      </c>
    </row>
    <row r="34" spans="1:15">
      <c r="A34" s="2" t="s">
        <v>48</v>
      </c>
      <c r="B34">
        <v>3</v>
      </c>
      <c r="G34">
        <v>2</v>
      </c>
      <c r="H34">
        <v>1</v>
      </c>
      <c r="I34">
        <v>3</v>
      </c>
      <c r="N34">
        <v>2</v>
      </c>
      <c r="O34">
        <v>1</v>
      </c>
    </row>
    <row r="35" spans="1:15">
      <c r="A35" s="2" t="s">
        <v>49</v>
      </c>
      <c r="B35">
        <v>3</v>
      </c>
      <c r="G35">
        <v>2</v>
      </c>
      <c r="H35">
        <v>1</v>
      </c>
      <c r="I35">
        <v>3</v>
      </c>
      <c r="N35">
        <v>2</v>
      </c>
      <c r="O35">
        <v>1</v>
      </c>
    </row>
    <row r="36" spans="1:15">
      <c r="A36" s="2" t="s">
        <v>50</v>
      </c>
      <c r="B36">
        <v>3</v>
      </c>
      <c r="G36">
        <v>2</v>
      </c>
      <c r="H36">
        <v>1</v>
      </c>
      <c r="I36">
        <v>3</v>
      </c>
      <c r="N36">
        <v>2</v>
      </c>
      <c r="O36">
        <v>1</v>
      </c>
    </row>
    <row r="37" spans="1:15">
      <c r="A37" s="2" t="s">
        <v>51</v>
      </c>
      <c r="B37">
        <v>3</v>
      </c>
      <c r="G37">
        <v>2</v>
      </c>
      <c r="H37">
        <v>1</v>
      </c>
      <c r="I37">
        <v>3</v>
      </c>
      <c r="N37">
        <v>2</v>
      </c>
      <c r="O37">
        <v>1</v>
      </c>
    </row>
    <row r="38" spans="1:15">
      <c r="A38" s="2" t="s">
        <v>52</v>
      </c>
      <c r="B38">
        <v>2</v>
      </c>
      <c r="H38">
        <v>2</v>
      </c>
      <c r="I38">
        <v>2</v>
      </c>
      <c r="O38">
        <v>2</v>
      </c>
    </row>
    <row r="39" spans="1:15">
      <c r="A39" s="2" t="s">
        <v>53</v>
      </c>
      <c r="B39">
        <v>2</v>
      </c>
      <c r="H39">
        <v>2</v>
      </c>
      <c r="I39">
        <v>2</v>
      </c>
      <c r="O39">
        <v>2</v>
      </c>
    </row>
    <row r="40" spans="1:15">
      <c r="A40" t="s">
        <v>54</v>
      </c>
      <c r="B40">
        <f>SUBTOTAL(109,B2:B39)</f>
        <v>403.5</v>
      </c>
      <c r="C40">
        <f>Tabel2[[#Totals],[Start]]-15</f>
        <v>388.5</v>
      </c>
      <c r="D40">
        <f>Tabel2[[#Totals],[Sprint 1]]-54.5</f>
        <v>334</v>
      </c>
      <c r="E40">
        <f>Tabel2[[#Totals],[Sprint 2]]-99.5</f>
        <v>234.5</v>
      </c>
      <c r="F40">
        <f>Tabel2[[#Totals],[Sprint 3]]-82</f>
        <v>152.5</v>
      </c>
      <c r="G40">
        <f>Tabel2[[#Totals],[Sprint 4]]-69</f>
        <v>83.5</v>
      </c>
      <c r="H40">
        <f>Tabel2[[#Totals],[Sprint 5]]-82.5</f>
        <v>1</v>
      </c>
      <c r="I40">
        <f>SUBTOTAL(109,I2:I39)</f>
        <v>403.5</v>
      </c>
      <c r="J40">
        <f>Tabel2[[#Totals],[Start]]-15</f>
        <v>388.5</v>
      </c>
      <c r="K40">
        <f>Tabel2[[#Totals],[Sprint 1]]-50.5</f>
        <v>338</v>
      </c>
      <c r="L40">
        <f>Tabel2[[#Totals],[Faktisk Sprint 2]]-(L16+L17+L18+L19+L22+L21+L23+L24+L25+L26+L28+L29)</f>
        <v>242.5</v>
      </c>
      <c r="M40">
        <f>Tabel2[[#Totals],[Faktisk Sprint 3]]-(M16+M17+M18+M19+M29)</f>
        <v>168.5</v>
      </c>
      <c r="N40">
        <f>Tabel2[[#Totals],[Faktisk Sprint 4]]-(N16+N17+N18+N19+N27+N29+N32+N33+N34+N36+N35+N37)</f>
        <v>99.5</v>
      </c>
      <c r="O40">
        <f>Tabel2[[#Totals],[Faktisk Sprint 5]]-(O16+O18+O27+O28+O29+O32+O33+O34+O35+O36+O37+O38+O39)</f>
        <v>-8</v>
      </c>
    </row>
    <row r="41" spans="1:15"/>
    <row r="42" spans="1:15">
      <c r="A42" t="s">
        <v>55</v>
      </c>
    </row>
    <row r="43" spans="1:15">
      <c r="A43" s="23" t="s">
        <v>2</v>
      </c>
      <c r="B43" s="23" t="s">
        <v>56</v>
      </c>
      <c r="F43" s="9"/>
      <c r="G43" s="23" t="s">
        <v>2</v>
      </c>
      <c r="H43" s="23" t="s">
        <v>57</v>
      </c>
    </row>
    <row r="44" spans="1:15" ht="31.5">
      <c r="A44" t="s">
        <v>58</v>
      </c>
      <c r="B44" t="s">
        <v>7</v>
      </c>
      <c r="C44" t="s">
        <v>59</v>
      </c>
      <c r="D44" t="s">
        <v>60</v>
      </c>
      <c r="E44" t="s">
        <v>61</v>
      </c>
      <c r="F44" s="5" t="s">
        <v>62</v>
      </c>
      <c r="G44" s="5" t="s">
        <v>10</v>
      </c>
      <c r="H44" t="s">
        <v>59</v>
      </c>
      <c r="I44" t="s">
        <v>60</v>
      </c>
      <c r="J44" t="s">
        <v>61</v>
      </c>
    </row>
    <row r="45" spans="1:15">
      <c r="A45" s="2" t="s">
        <v>0</v>
      </c>
      <c r="B45" s="2">
        <v>0.5</v>
      </c>
      <c r="C45" s="2">
        <v>0.5</v>
      </c>
      <c r="D45" s="2">
        <v>0</v>
      </c>
      <c r="E45" s="2"/>
      <c r="F45" s="2" t="s">
        <v>0</v>
      </c>
      <c r="G45" s="2">
        <v>0.5</v>
      </c>
      <c r="H45" s="2">
        <v>0.5</v>
      </c>
      <c r="I45" s="2">
        <v>0</v>
      </c>
      <c r="J45" s="2"/>
    </row>
    <row r="46" spans="1:15">
      <c r="A46" s="2" t="s">
        <v>17</v>
      </c>
      <c r="B46" s="2">
        <v>0.5</v>
      </c>
      <c r="C46" s="2">
        <v>0.5</v>
      </c>
      <c r="D46" s="2">
        <v>0</v>
      </c>
      <c r="E46" s="2"/>
      <c r="F46" s="2" t="s">
        <v>17</v>
      </c>
      <c r="G46" s="2">
        <v>0.5</v>
      </c>
      <c r="H46" s="2">
        <v>0.5</v>
      </c>
      <c r="I46" s="2">
        <v>0</v>
      </c>
      <c r="J46" s="2"/>
    </row>
    <row r="47" spans="1:15">
      <c r="A47" s="2" t="s">
        <v>18</v>
      </c>
      <c r="B47" s="2">
        <v>0.5</v>
      </c>
      <c r="C47" s="2">
        <v>0.5</v>
      </c>
      <c r="D47" s="2">
        <v>0</v>
      </c>
      <c r="E47" s="2"/>
      <c r="F47" s="2" t="s">
        <v>18</v>
      </c>
      <c r="G47" s="2">
        <v>0.5</v>
      </c>
      <c r="H47" s="2">
        <v>0.5</v>
      </c>
      <c r="I47" s="2">
        <v>0</v>
      </c>
      <c r="J47" s="2"/>
    </row>
    <row r="48" spans="1:15">
      <c r="A48" s="2" t="s">
        <v>19</v>
      </c>
      <c r="B48" s="2">
        <v>0.5</v>
      </c>
      <c r="C48" s="2">
        <v>0.5</v>
      </c>
      <c r="D48" s="2">
        <v>0.5</v>
      </c>
      <c r="E48" s="2"/>
      <c r="F48" s="2" t="s">
        <v>19</v>
      </c>
      <c r="G48" s="2">
        <v>0.5</v>
      </c>
      <c r="H48" s="2">
        <v>0.5</v>
      </c>
      <c r="I48" s="2">
        <v>0.5</v>
      </c>
      <c r="J48" s="2"/>
    </row>
    <row r="49" spans="1:14">
      <c r="A49" s="2" t="s">
        <v>20</v>
      </c>
      <c r="B49" s="2">
        <v>1</v>
      </c>
      <c r="C49" s="2">
        <v>1</v>
      </c>
      <c r="D49" s="2">
        <v>0</v>
      </c>
      <c r="E49" s="2">
        <v>0</v>
      </c>
      <c r="F49" s="2" t="s">
        <v>20</v>
      </c>
      <c r="G49" s="2">
        <v>1</v>
      </c>
      <c r="H49" s="2">
        <v>1</v>
      </c>
      <c r="I49" s="2">
        <v>0</v>
      </c>
      <c r="J49" s="2">
        <v>0</v>
      </c>
    </row>
    <row r="50" spans="1:14">
      <c r="A50" s="2" t="s">
        <v>21</v>
      </c>
      <c r="B50" s="2">
        <v>2</v>
      </c>
      <c r="C50" s="2">
        <v>0</v>
      </c>
      <c r="D50" s="2">
        <v>2</v>
      </c>
      <c r="E50" s="2"/>
      <c r="F50" s="2" t="s">
        <v>21</v>
      </c>
      <c r="G50" s="2">
        <v>2</v>
      </c>
      <c r="H50" s="2">
        <v>0</v>
      </c>
      <c r="I50" s="2">
        <v>2</v>
      </c>
      <c r="J50" s="2"/>
    </row>
    <row r="51" spans="1:14">
      <c r="A51" s="2" t="s">
        <v>22</v>
      </c>
      <c r="B51" s="2">
        <v>0.5</v>
      </c>
      <c r="C51" s="2">
        <v>0</v>
      </c>
      <c r="D51" s="2">
        <v>0.5</v>
      </c>
      <c r="E51" s="2"/>
      <c r="F51" s="2" t="s">
        <v>22</v>
      </c>
      <c r="G51" s="2">
        <v>0.5</v>
      </c>
      <c r="H51" s="2">
        <v>0</v>
      </c>
      <c r="I51" s="2">
        <v>0.5</v>
      </c>
      <c r="J51" s="2"/>
    </row>
    <row r="52" spans="1:14">
      <c r="A52" s="2" t="s">
        <v>23</v>
      </c>
      <c r="B52" s="2">
        <v>1</v>
      </c>
      <c r="C52" s="2">
        <v>0</v>
      </c>
      <c r="D52" s="2">
        <v>0</v>
      </c>
      <c r="E52" s="2">
        <v>1</v>
      </c>
      <c r="F52" s="2" t="s">
        <v>23</v>
      </c>
      <c r="G52" s="2">
        <v>1</v>
      </c>
      <c r="H52" s="2">
        <v>0</v>
      </c>
      <c r="I52" s="2">
        <v>0</v>
      </c>
      <c r="J52" s="2">
        <v>1</v>
      </c>
    </row>
    <row r="53" spans="1:14">
      <c r="A53" s="2" t="s">
        <v>24</v>
      </c>
      <c r="B53" s="2">
        <v>1</v>
      </c>
      <c r="C53" s="2">
        <v>0</v>
      </c>
      <c r="D53" s="2">
        <v>1</v>
      </c>
      <c r="E53" s="2"/>
      <c r="F53" s="2" t="s">
        <v>24</v>
      </c>
      <c r="G53" s="2">
        <v>1</v>
      </c>
      <c r="H53" s="2">
        <v>0</v>
      </c>
      <c r="I53" s="2">
        <v>1</v>
      </c>
      <c r="J53" s="2"/>
    </row>
    <row r="54" spans="1:14">
      <c r="A54" s="2" t="s">
        <v>25</v>
      </c>
      <c r="B54" s="2">
        <v>1</v>
      </c>
      <c r="C54" s="2">
        <v>0</v>
      </c>
      <c r="D54" s="2">
        <v>0</v>
      </c>
      <c r="E54" s="2">
        <v>1</v>
      </c>
      <c r="F54" s="2" t="s">
        <v>25</v>
      </c>
      <c r="G54" s="2">
        <v>1</v>
      </c>
      <c r="H54" s="2">
        <v>0</v>
      </c>
      <c r="I54" s="2">
        <v>0</v>
      </c>
      <c r="J54" s="2">
        <v>1</v>
      </c>
    </row>
    <row r="55" spans="1:14">
      <c r="A55" s="2" t="s">
        <v>27</v>
      </c>
      <c r="B55" s="2">
        <v>2</v>
      </c>
      <c r="C55" s="2">
        <v>0</v>
      </c>
      <c r="D55" s="2">
        <v>0</v>
      </c>
      <c r="E55" s="2">
        <v>0.5</v>
      </c>
      <c r="F55" s="2" t="s">
        <v>27</v>
      </c>
      <c r="G55" s="2">
        <v>2</v>
      </c>
      <c r="H55" s="2">
        <v>0</v>
      </c>
      <c r="I55" s="2">
        <v>0</v>
      </c>
      <c r="J55" s="2">
        <v>0.5</v>
      </c>
    </row>
    <row r="56" spans="1:14">
      <c r="A56" s="2" t="s">
        <v>29</v>
      </c>
      <c r="B56" s="2">
        <v>0.5</v>
      </c>
      <c r="C56" s="2">
        <v>0</v>
      </c>
      <c r="D56" s="2">
        <v>0</v>
      </c>
      <c r="E56" s="2"/>
      <c r="F56" s="2" t="s">
        <v>29</v>
      </c>
      <c r="G56" s="2">
        <v>0.5</v>
      </c>
      <c r="H56" s="2">
        <v>0</v>
      </c>
      <c r="I56" s="2">
        <v>0</v>
      </c>
      <c r="J56" s="2"/>
    </row>
    <row r="57" spans="1:14">
      <c r="A57" s="2" t="s">
        <v>34</v>
      </c>
      <c r="B57" s="2">
        <v>2</v>
      </c>
      <c r="C57" s="2">
        <v>0</v>
      </c>
      <c r="D57" s="2">
        <v>2</v>
      </c>
      <c r="E57" s="2"/>
      <c r="F57" s="2" t="s">
        <v>34</v>
      </c>
      <c r="G57" s="2">
        <v>2</v>
      </c>
      <c r="H57" s="2">
        <v>0</v>
      </c>
      <c r="I57" s="2">
        <v>2</v>
      </c>
      <c r="J57" s="2"/>
    </row>
    <row r="58" spans="1:14">
      <c r="A58" s="2" t="s">
        <v>44</v>
      </c>
      <c r="B58" s="2">
        <v>2</v>
      </c>
      <c r="C58" s="2">
        <v>0</v>
      </c>
      <c r="D58" s="2">
        <v>0</v>
      </c>
      <c r="E58" s="2">
        <v>2</v>
      </c>
      <c r="F58" s="2" t="s">
        <v>44</v>
      </c>
      <c r="G58" s="2">
        <v>2</v>
      </c>
      <c r="H58" s="2">
        <v>0</v>
      </c>
      <c r="I58" s="2">
        <v>0</v>
      </c>
      <c r="J58" s="2">
        <v>2</v>
      </c>
    </row>
    <row r="59" spans="1:14">
      <c r="A59" t="s">
        <v>54</v>
      </c>
      <c r="B59">
        <f>SUBTOTAL(109,B45:B58)</f>
        <v>15</v>
      </c>
      <c r="C59">
        <f>Tabel15[[#Totals],[Start]]-5</f>
        <v>10</v>
      </c>
      <c r="D59">
        <f>Tabel15[[#Totals],[14-nov]]-5</f>
        <v>5</v>
      </c>
      <c r="E59">
        <f>Tabel15[[#Totals],[15-nov]]-5</f>
        <v>0</v>
      </c>
      <c r="F59" t="s">
        <v>54</v>
      </c>
      <c r="G59">
        <f>Tabel15[[#Totals],[Start]]</f>
        <v>15</v>
      </c>
      <c r="H59">
        <f>Tabel1517[[#Totals],[Faktisk Start]]-3</f>
        <v>12</v>
      </c>
      <c r="I59">
        <f>Tabel1517[[#Totals],[14-nov]]-6</f>
        <v>6</v>
      </c>
      <c r="J59">
        <f>Tabel1517[[#Totals],[15-nov]]-6</f>
        <v>0</v>
      </c>
    </row>
    <row r="60" spans="1:14"/>
    <row r="61" spans="1:14">
      <c r="A61" t="s">
        <v>3</v>
      </c>
    </row>
    <row r="62" spans="1:14">
      <c r="A62" t="s">
        <v>65</v>
      </c>
    </row>
    <row r="63" spans="1:14">
      <c r="A63" s="23" t="s">
        <v>3</v>
      </c>
      <c r="B63" s="23" t="s">
        <v>56</v>
      </c>
      <c r="H63" s="23" t="s">
        <v>3</v>
      </c>
      <c r="I63" s="23" t="s">
        <v>57</v>
      </c>
    </row>
    <row r="64" spans="1:14" ht="31.5" customHeight="1">
      <c r="A64" s="5" t="s">
        <v>1</v>
      </c>
      <c r="B64" t="s">
        <v>7</v>
      </c>
      <c r="C64" t="s">
        <v>66</v>
      </c>
      <c r="D64" t="s">
        <v>67</v>
      </c>
      <c r="E64" t="s">
        <v>68</v>
      </c>
      <c r="F64" t="s">
        <v>69</v>
      </c>
      <c r="G64" t="s">
        <v>70</v>
      </c>
      <c r="H64" s="5" t="s">
        <v>1</v>
      </c>
      <c r="I64" t="s">
        <v>10</v>
      </c>
      <c r="J64" t="s">
        <v>66</v>
      </c>
      <c r="K64" t="s">
        <v>67</v>
      </c>
      <c r="L64" t="s">
        <v>68</v>
      </c>
      <c r="M64" t="s">
        <v>69</v>
      </c>
      <c r="N64" t="s">
        <v>70</v>
      </c>
    </row>
    <row r="65" spans="1:14">
      <c r="A65" t="s">
        <v>26</v>
      </c>
      <c r="B65">
        <v>0.5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26</v>
      </c>
      <c r="I65">
        <v>0.5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t="s">
        <v>28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28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t="s">
        <v>30</v>
      </c>
      <c r="B67">
        <v>6</v>
      </c>
      <c r="C67">
        <v>4</v>
      </c>
      <c r="D67">
        <v>2</v>
      </c>
      <c r="E67">
        <v>0</v>
      </c>
      <c r="F67">
        <v>0</v>
      </c>
      <c r="G67">
        <v>0</v>
      </c>
      <c r="H67" t="s">
        <v>30</v>
      </c>
      <c r="I67">
        <v>6</v>
      </c>
      <c r="J67">
        <v>4</v>
      </c>
      <c r="K67">
        <v>2</v>
      </c>
      <c r="L67">
        <v>0</v>
      </c>
      <c r="M67">
        <v>0</v>
      </c>
      <c r="N67">
        <v>0</v>
      </c>
    </row>
    <row r="68" spans="1:14">
      <c r="A68" t="s">
        <v>31</v>
      </c>
      <c r="B68">
        <v>7.5</v>
      </c>
      <c r="C68">
        <v>7.5</v>
      </c>
      <c r="D68">
        <v>7.5</v>
      </c>
      <c r="E68">
        <v>7.5</v>
      </c>
      <c r="F68">
        <v>4</v>
      </c>
      <c r="G68">
        <v>0</v>
      </c>
      <c r="H68" t="s">
        <v>31</v>
      </c>
      <c r="I68">
        <v>7.5</v>
      </c>
      <c r="J68">
        <v>7.5</v>
      </c>
      <c r="K68">
        <v>7.5</v>
      </c>
      <c r="L68">
        <v>7.5</v>
      </c>
      <c r="M68">
        <v>4</v>
      </c>
      <c r="N68">
        <v>0</v>
      </c>
    </row>
    <row r="69" spans="1:14">
      <c r="A69" t="s">
        <v>32</v>
      </c>
      <c r="B69">
        <v>30</v>
      </c>
      <c r="C69">
        <v>22</v>
      </c>
      <c r="D69">
        <v>18</v>
      </c>
      <c r="E69">
        <v>18</v>
      </c>
      <c r="F69">
        <v>6</v>
      </c>
      <c r="G69">
        <v>0</v>
      </c>
      <c r="H69" t="s">
        <v>32</v>
      </c>
      <c r="I69">
        <v>30</v>
      </c>
      <c r="J69">
        <v>22</v>
      </c>
      <c r="K69">
        <v>18</v>
      </c>
      <c r="L69">
        <v>18</v>
      </c>
      <c r="M69">
        <v>6</v>
      </c>
      <c r="N69">
        <v>4</v>
      </c>
    </row>
    <row r="70" spans="1:14">
      <c r="A70" t="s">
        <v>33</v>
      </c>
      <c r="B70">
        <v>7.5</v>
      </c>
      <c r="C70">
        <v>4.5</v>
      </c>
      <c r="D70">
        <v>4.5</v>
      </c>
      <c r="E70">
        <v>4.5</v>
      </c>
      <c r="F70">
        <v>2.5</v>
      </c>
      <c r="G70">
        <v>0</v>
      </c>
      <c r="H70" t="s">
        <v>33</v>
      </c>
      <c r="I70">
        <v>7.5</v>
      </c>
      <c r="J70">
        <v>4.5</v>
      </c>
      <c r="K70">
        <v>4.5</v>
      </c>
      <c r="L70">
        <v>4.5</v>
      </c>
      <c r="M70">
        <v>2.5</v>
      </c>
      <c r="N70">
        <v>0</v>
      </c>
    </row>
    <row r="71" spans="1:14">
      <c r="A71" t="s">
        <v>45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45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t="s">
        <v>54</v>
      </c>
      <c r="B72">
        <f>SUBTOTAL(109,Table27[Start])</f>
        <v>54.5</v>
      </c>
      <c r="C72">
        <f>Table27[[#Totals],[Start]]+(SUM(C65:C71)-Table27[[#Totals],[Start]])</f>
        <v>38</v>
      </c>
      <c r="D72">
        <f>Table27[[#Totals],[17-nov]]+(SUM(D65:D71)-Table27[[#Totals],[17-nov]])</f>
        <v>32</v>
      </c>
      <c r="E72">
        <f>Table27[[#Totals],[18-nov]]+(SUM(E65:E71)-Table27[[#Totals],[18-nov]])</f>
        <v>30</v>
      </c>
      <c r="F72">
        <f>Table27[[#Totals],[19-nov]]+(SUM(F65:F71)-Table27[[#Totals],[19-nov]])</f>
        <v>12.5</v>
      </c>
      <c r="G72">
        <f>Table27[[#Totals],[20-nov]]+(SUM(G65:G71)-Table27[[#Totals],[20-nov]])</f>
        <v>0</v>
      </c>
      <c r="H72" t="s">
        <v>54</v>
      </c>
      <c r="I72">
        <f>SUBTOTAL(109,Table18[Faktisk Start])</f>
        <v>54.5</v>
      </c>
      <c r="J72">
        <f>Table27[[#Totals],[Start]]+(SUM(J65:J71)-Table27[[#Totals],[Start]])</f>
        <v>38</v>
      </c>
      <c r="K72">
        <f>Table27[[#Totals],[17-nov]]+(SUM(K65:K71)-Table27[[#Totals],[17-nov]])</f>
        <v>32</v>
      </c>
      <c r="L72">
        <f>Table27[[#Totals],[18-nov]]+(SUM(L65:L71)-Table27[[#Totals],[18-nov]])</f>
        <v>30</v>
      </c>
      <c r="M72">
        <f>Table27[[#Totals],[19-nov]]+(SUM(M65:M71)-Table27[[#Totals],[19-nov]])</f>
        <v>12.5</v>
      </c>
      <c r="N72">
        <f>4</f>
        <v>4</v>
      </c>
    </row>
    <row r="73" spans="1:14"/>
    <row r="74" spans="1:14"/>
    <row r="75" spans="1:14">
      <c r="A75" t="s">
        <v>55</v>
      </c>
    </row>
    <row r="76" spans="1:14">
      <c r="A76" s="26" t="s">
        <v>4</v>
      </c>
      <c r="B76" s="26" t="s">
        <v>56</v>
      </c>
      <c r="F76" s="9"/>
      <c r="G76" s="26" t="s">
        <v>4</v>
      </c>
      <c r="H76" s="26" t="s">
        <v>57</v>
      </c>
    </row>
    <row r="77" spans="1:14" ht="31.5">
      <c r="A77" s="5" t="s">
        <v>1</v>
      </c>
      <c r="B77" t="s">
        <v>7</v>
      </c>
      <c r="C77" s="11" t="s">
        <v>156</v>
      </c>
      <c r="D77" s="11" t="s">
        <v>157</v>
      </c>
      <c r="E77" s="11" t="s">
        <v>158</v>
      </c>
      <c r="F77" s="5" t="s">
        <v>1</v>
      </c>
      <c r="G77" s="5" t="s">
        <v>10</v>
      </c>
      <c r="H77" s="11" t="s">
        <v>156</v>
      </c>
      <c r="I77" s="11" t="s">
        <v>157</v>
      </c>
      <c r="J77" s="11" t="s">
        <v>158</v>
      </c>
    </row>
    <row r="78" spans="1:14">
      <c r="A78" t="s">
        <v>30</v>
      </c>
      <c r="B78">
        <v>6</v>
      </c>
      <c r="C78">
        <v>6</v>
      </c>
      <c r="D78">
        <v>0</v>
      </c>
      <c r="E78">
        <v>0</v>
      </c>
      <c r="F78" t="s">
        <v>30</v>
      </c>
      <c r="G78">
        <v>6</v>
      </c>
      <c r="H78">
        <v>6</v>
      </c>
      <c r="I78">
        <v>0</v>
      </c>
      <c r="J78">
        <v>0</v>
      </c>
    </row>
    <row r="79" spans="1:14">
      <c r="A79" t="s">
        <v>31</v>
      </c>
      <c r="B79">
        <v>7.5</v>
      </c>
      <c r="C79">
        <v>7.5</v>
      </c>
      <c r="D79">
        <v>0</v>
      </c>
      <c r="E79">
        <v>0</v>
      </c>
      <c r="F79" t="s">
        <v>31</v>
      </c>
      <c r="G79">
        <v>7.5</v>
      </c>
      <c r="H79">
        <v>7.5</v>
      </c>
      <c r="I79">
        <v>0</v>
      </c>
      <c r="J79">
        <v>0</v>
      </c>
    </row>
    <row r="80" spans="1:14">
      <c r="A80" t="s">
        <v>32</v>
      </c>
      <c r="B80">
        <v>60</v>
      </c>
      <c r="C80">
        <v>10</v>
      </c>
      <c r="D80">
        <v>20</v>
      </c>
      <c r="E80">
        <v>30</v>
      </c>
      <c r="F80" t="s">
        <v>32</v>
      </c>
      <c r="G80">
        <v>60</v>
      </c>
      <c r="H80">
        <v>10</v>
      </c>
      <c r="I80">
        <v>20</v>
      </c>
      <c r="J80">
        <v>30</v>
      </c>
    </row>
    <row r="81" spans="1:10">
      <c r="A81" t="s">
        <v>33</v>
      </c>
      <c r="B81">
        <v>7.5</v>
      </c>
      <c r="C81">
        <v>7.5</v>
      </c>
      <c r="D81">
        <v>0</v>
      </c>
      <c r="E81">
        <v>0</v>
      </c>
      <c r="F81" t="s">
        <v>33</v>
      </c>
      <c r="G81">
        <v>7.5</v>
      </c>
      <c r="H81">
        <v>7.5</v>
      </c>
      <c r="I81">
        <v>0</v>
      </c>
      <c r="J81">
        <v>0</v>
      </c>
    </row>
    <row r="82" spans="1:10">
      <c r="A82" t="s">
        <v>35</v>
      </c>
      <c r="B82">
        <v>2</v>
      </c>
      <c r="C82">
        <v>2</v>
      </c>
      <c r="D82">
        <v>0</v>
      </c>
      <c r="E82">
        <v>0</v>
      </c>
      <c r="F82" t="s">
        <v>35</v>
      </c>
      <c r="G82">
        <v>2</v>
      </c>
      <c r="H82">
        <v>2</v>
      </c>
      <c r="I82">
        <v>0</v>
      </c>
      <c r="J82">
        <v>0</v>
      </c>
    </row>
    <row r="83" spans="1:10">
      <c r="A83" t="s">
        <v>151</v>
      </c>
      <c r="B83">
        <v>1</v>
      </c>
      <c r="C83">
        <v>1</v>
      </c>
      <c r="D83">
        <v>0</v>
      </c>
      <c r="E83">
        <v>0</v>
      </c>
      <c r="F83" t="s">
        <v>151</v>
      </c>
      <c r="G83">
        <v>1</v>
      </c>
      <c r="H83">
        <v>1</v>
      </c>
      <c r="I83">
        <v>0</v>
      </c>
      <c r="J83">
        <v>0</v>
      </c>
    </row>
    <row r="84" spans="1:10">
      <c r="A84" t="s">
        <v>37</v>
      </c>
      <c r="B84">
        <v>2</v>
      </c>
      <c r="C84">
        <v>0</v>
      </c>
      <c r="D84">
        <v>2</v>
      </c>
      <c r="E84">
        <v>0</v>
      </c>
      <c r="F84" t="s">
        <v>37</v>
      </c>
      <c r="G84">
        <v>2</v>
      </c>
      <c r="H84">
        <v>0</v>
      </c>
      <c r="I84">
        <v>0</v>
      </c>
      <c r="J84">
        <v>2</v>
      </c>
    </row>
    <row r="85" spans="1:10">
      <c r="A85" t="s">
        <v>38</v>
      </c>
      <c r="B85">
        <v>5</v>
      </c>
      <c r="C85">
        <v>0</v>
      </c>
      <c r="D85">
        <v>5</v>
      </c>
      <c r="E85">
        <v>0</v>
      </c>
      <c r="F85" t="s">
        <v>38</v>
      </c>
      <c r="G85">
        <v>5</v>
      </c>
      <c r="H85">
        <v>0</v>
      </c>
      <c r="I85">
        <v>5</v>
      </c>
      <c r="J85">
        <v>0</v>
      </c>
    </row>
    <row r="86" spans="1:10">
      <c r="A86" t="s">
        <v>39</v>
      </c>
      <c r="B86">
        <v>5</v>
      </c>
      <c r="C86">
        <v>0</v>
      </c>
      <c r="D86">
        <v>5</v>
      </c>
      <c r="E86">
        <v>0</v>
      </c>
      <c r="F86" t="s">
        <v>39</v>
      </c>
      <c r="G86">
        <v>5</v>
      </c>
      <c r="H86">
        <v>0</v>
      </c>
      <c r="I86">
        <v>0</v>
      </c>
      <c r="J86">
        <v>5</v>
      </c>
    </row>
    <row r="87" spans="1:10">
      <c r="A87" t="s">
        <v>40</v>
      </c>
      <c r="B87">
        <v>2</v>
      </c>
      <c r="C87">
        <v>0</v>
      </c>
      <c r="D87">
        <v>2</v>
      </c>
      <c r="E87">
        <v>0</v>
      </c>
      <c r="F87" t="s">
        <v>40</v>
      </c>
      <c r="G87">
        <v>2</v>
      </c>
      <c r="H87">
        <v>0</v>
      </c>
      <c r="I87">
        <v>0</v>
      </c>
      <c r="J87">
        <v>2</v>
      </c>
    </row>
    <row r="88" spans="1:10">
      <c r="A88" t="s">
        <v>42</v>
      </c>
      <c r="B88">
        <v>0.5</v>
      </c>
      <c r="C88">
        <v>0</v>
      </c>
      <c r="D88">
        <v>0.5</v>
      </c>
      <c r="E88">
        <v>0</v>
      </c>
      <c r="F88" t="s">
        <v>42</v>
      </c>
      <c r="G88">
        <v>0.5</v>
      </c>
      <c r="H88">
        <v>0</v>
      </c>
      <c r="I88">
        <v>0.5</v>
      </c>
      <c r="J88">
        <v>0</v>
      </c>
    </row>
    <row r="89" spans="1:10" ht="16.5" thickBot="1">
      <c r="A89" t="s">
        <v>43</v>
      </c>
      <c r="B89">
        <v>4</v>
      </c>
      <c r="C89">
        <v>0</v>
      </c>
      <c r="D89">
        <v>0</v>
      </c>
      <c r="E89">
        <v>4</v>
      </c>
      <c r="F89" t="s">
        <v>43</v>
      </c>
      <c r="G89">
        <v>4</v>
      </c>
      <c r="H89">
        <v>0</v>
      </c>
      <c r="I89">
        <v>0</v>
      </c>
      <c r="J89">
        <v>4</v>
      </c>
    </row>
    <row r="90" spans="1:10" ht="16.5" thickTop="1">
      <c r="A90" t="s">
        <v>54</v>
      </c>
      <c r="B90">
        <f>SUBTOTAL(109,Table28[Start])</f>
        <v>102.5</v>
      </c>
      <c r="C90" s="24">
        <f>Table28[[#Totals],[Start]]-SUM(Table28[22-nov])</f>
        <v>68.5</v>
      </c>
      <c r="D90" s="24">
        <f>Table28[[#Totals],[22-nov]]-SUM(Table28[23-nov])</f>
        <v>34</v>
      </c>
      <c r="E90" s="24">
        <f>Table28[[#Totals],[23-nov]]-SUM(Table28[24-nov])</f>
        <v>0</v>
      </c>
      <c r="F90" t="s">
        <v>54</v>
      </c>
      <c r="G90">
        <f>SUBTOTAL(109,Table28[Start])</f>
        <v>102.5</v>
      </c>
      <c r="H90" s="24">
        <f>Table28[[#Totals],[Start]]-SUM(Table28[22-nov])</f>
        <v>68.5</v>
      </c>
      <c r="I90" s="24">
        <f>Table28[[#Totals],[22-nov]]-SUM(Table28[23-nov])</f>
        <v>34</v>
      </c>
      <c r="J90" s="24">
        <f>Table28[[#Totals],[23-nov]]-SUM(Table28[24-nov])</f>
        <v>0</v>
      </c>
    </row>
    <row r="91" spans="1:10"/>
    <row r="92" spans="1:10"/>
    <row r="93" spans="1:10"/>
    <row r="94" spans="1:10"/>
    <row r="95" spans="1:10"/>
    <row r="96" spans="1:10"/>
    <row r="97"/>
    <row r="98"/>
    <row r="99"/>
    <row r="100"/>
  </sheetData>
  <phoneticPr fontId="3" type="noConversion"/>
  <pageMargins left="0.7" right="0.7" top="0.75" bottom="0.75" header="0.3" footer="0.3"/>
  <pageSetup paperSize="9" orientation="portrait" r:id="rId1"/>
  <headerFooter>
    <oddHeader>&amp;R&amp;"Calibri"&amp;10&amp;K000000 RESTRICTED&amp;1#_x000D_</oddHeader>
  </headerFooter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C156-F328-6A4D-9728-1FD7E1516A91}">
  <dimension ref="A1:O43"/>
  <sheetViews>
    <sheetView workbookViewId="0">
      <selection activeCell="B8" sqref="B8"/>
    </sheetView>
  </sheetViews>
  <sheetFormatPr defaultColWidth="0" defaultRowHeight="15.75" zeroHeight="1"/>
  <cols>
    <col min="1" max="1" width="9.5" customWidth="1"/>
    <col min="2" max="2" width="32.375" bestFit="1" customWidth="1"/>
    <col min="3" max="3" width="11.875" customWidth="1"/>
    <col min="4" max="4" width="31.375" style="5" bestFit="1" customWidth="1"/>
    <col min="5" max="5" width="14.5" bestFit="1" customWidth="1"/>
    <col min="6" max="6" width="13" bestFit="1" customWidth="1"/>
    <col min="7" max="9" width="11" customWidth="1"/>
    <col min="15" max="15" width="32.375" hidden="1"/>
  </cols>
  <sheetData>
    <row r="1" spans="1:9">
      <c r="A1" s="27" t="s">
        <v>71</v>
      </c>
      <c r="B1" s="27"/>
      <c r="C1" s="27"/>
      <c r="D1" s="27"/>
      <c r="E1" s="27"/>
      <c r="F1" s="27"/>
      <c r="G1" s="27" t="s">
        <v>133</v>
      </c>
      <c r="H1" s="27"/>
      <c r="I1" s="27"/>
    </row>
    <row r="2" spans="1:9" ht="36" customHeight="1">
      <c r="A2" s="4" t="s">
        <v>6</v>
      </c>
      <c r="B2" s="1" t="s">
        <v>88</v>
      </c>
      <c r="C2" s="4" t="s">
        <v>134</v>
      </c>
      <c r="D2" s="4" t="s">
        <v>135</v>
      </c>
      <c r="E2" s="1" t="s">
        <v>136</v>
      </c>
      <c r="F2" s="1" t="s">
        <v>137</v>
      </c>
      <c r="G2" s="1" t="s">
        <v>76</v>
      </c>
      <c r="H2" s="1" t="s">
        <v>77</v>
      </c>
      <c r="I2" s="1" t="s">
        <v>78</v>
      </c>
    </row>
    <row r="3" spans="1:9">
      <c r="A3" s="2" t="s">
        <v>0</v>
      </c>
      <c r="B3" s="6" t="s">
        <v>91</v>
      </c>
      <c r="C3">
        <v>0.5</v>
      </c>
      <c r="D3" s="6"/>
      <c r="F3" t="s">
        <v>138</v>
      </c>
      <c r="G3">
        <v>0.5</v>
      </c>
      <c r="H3">
        <v>0</v>
      </c>
      <c r="I3">
        <v>0</v>
      </c>
    </row>
    <row r="4" spans="1:9">
      <c r="A4" s="2" t="s">
        <v>17</v>
      </c>
      <c r="B4" s="6" t="s">
        <v>93</v>
      </c>
      <c r="C4">
        <v>0.5</v>
      </c>
      <c r="F4" t="s">
        <v>138</v>
      </c>
      <c r="G4">
        <v>0.5</v>
      </c>
      <c r="H4">
        <v>0</v>
      </c>
      <c r="I4">
        <v>0</v>
      </c>
    </row>
    <row r="5" spans="1:9">
      <c r="A5" s="2" t="s">
        <v>18</v>
      </c>
      <c r="B5" s="6" t="s">
        <v>94</v>
      </c>
      <c r="C5">
        <v>0.5</v>
      </c>
      <c r="F5" t="s">
        <v>138</v>
      </c>
      <c r="G5">
        <v>0.5</v>
      </c>
      <c r="H5">
        <v>0</v>
      </c>
      <c r="I5">
        <v>0</v>
      </c>
    </row>
    <row r="6" spans="1:9">
      <c r="A6" s="2" t="s">
        <v>19</v>
      </c>
      <c r="B6" s="6" t="s">
        <v>96</v>
      </c>
      <c r="C6">
        <v>1</v>
      </c>
      <c r="F6" t="s">
        <v>138</v>
      </c>
      <c r="G6">
        <v>0.5</v>
      </c>
      <c r="H6">
        <v>0.5</v>
      </c>
      <c r="I6">
        <v>0</v>
      </c>
    </row>
    <row r="7" spans="1:9">
      <c r="A7" s="2" t="s">
        <v>20</v>
      </c>
      <c r="B7" s="6" t="s">
        <v>97</v>
      </c>
      <c r="C7">
        <v>1</v>
      </c>
      <c r="F7" t="s">
        <v>138</v>
      </c>
      <c r="G7">
        <v>1</v>
      </c>
      <c r="H7">
        <v>0</v>
      </c>
      <c r="I7">
        <v>0</v>
      </c>
    </row>
    <row r="8" spans="1:9">
      <c r="A8" s="2" t="s">
        <v>21</v>
      </c>
      <c r="B8" s="6" t="s">
        <v>98</v>
      </c>
      <c r="C8">
        <v>2</v>
      </c>
      <c r="F8" t="s">
        <v>138</v>
      </c>
      <c r="G8">
        <v>0</v>
      </c>
      <c r="H8">
        <v>2</v>
      </c>
      <c r="I8">
        <v>0</v>
      </c>
    </row>
    <row r="9" spans="1:9">
      <c r="A9" s="2" t="s">
        <v>22</v>
      </c>
      <c r="B9" s="6" t="s">
        <v>99</v>
      </c>
      <c r="C9">
        <v>0.5</v>
      </c>
      <c r="F9" t="s">
        <v>138</v>
      </c>
      <c r="G9">
        <v>0</v>
      </c>
      <c r="H9">
        <v>0.5</v>
      </c>
      <c r="I9">
        <v>0</v>
      </c>
    </row>
    <row r="10" spans="1:9">
      <c r="A10" s="2" t="s">
        <v>23</v>
      </c>
      <c r="B10" s="6" t="s">
        <v>100</v>
      </c>
      <c r="C10">
        <v>2</v>
      </c>
      <c r="F10" t="s">
        <v>138</v>
      </c>
      <c r="G10">
        <v>0</v>
      </c>
      <c r="H10">
        <v>0</v>
      </c>
      <c r="I10">
        <v>1</v>
      </c>
    </row>
    <row r="11" spans="1:9">
      <c r="A11" s="2" t="s">
        <v>24</v>
      </c>
      <c r="B11" s="6" t="s">
        <v>101</v>
      </c>
      <c r="C11">
        <v>1</v>
      </c>
      <c r="F11" t="s">
        <v>138</v>
      </c>
      <c r="G11">
        <v>0</v>
      </c>
      <c r="H11">
        <v>1</v>
      </c>
    </row>
    <row r="12" spans="1:9">
      <c r="A12" s="2" t="s">
        <v>25</v>
      </c>
      <c r="B12" s="6" t="s">
        <v>102</v>
      </c>
      <c r="C12">
        <v>1</v>
      </c>
      <c r="F12" t="s">
        <v>138</v>
      </c>
      <c r="G12">
        <v>0</v>
      </c>
      <c r="H12">
        <v>0</v>
      </c>
      <c r="I12">
        <v>1</v>
      </c>
    </row>
    <row r="13" spans="1:9">
      <c r="A13" s="2" t="s">
        <v>27</v>
      </c>
      <c r="B13" s="6" t="s">
        <v>104</v>
      </c>
      <c r="C13">
        <v>2</v>
      </c>
      <c r="F13" t="s">
        <v>138</v>
      </c>
      <c r="G13">
        <v>0</v>
      </c>
      <c r="H13">
        <v>0</v>
      </c>
      <c r="I13">
        <v>0.5</v>
      </c>
    </row>
    <row r="14" spans="1:9">
      <c r="A14" s="2" t="s">
        <v>29</v>
      </c>
      <c r="B14" s="6" t="s">
        <v>106</v>
      </c>
      <c r="C14">
        <v>0.5</v>
      </c>
      <c r="F14" t="s">
        <v>138</v>
      </c>
      <c r="G14">
        <v>0</v>
      </c>
      <c r="H14">
        <v>0</v>
      </c>
    </row>
    <row r="15" spans="1:9">
      <c r="A15" s="2" t="s">
        <v>34</v>
      </c>
      <c r="B15" s="6" t="s">
        <v>111</v>
      </c>
      <c r="C15">
        <v>2</v>
      </c>
      <c r="F15" t="s">
        <v>138</v>
      </c>
      <c r="G15">
        <v>0</v>
      </c>
      <c r="H15">
        <v>2</v>
      </c>
    </row>
    <row r="16" spans="1:9">
      <c r="A16" s="2" t="s">
        <v>44</v>
      </c>
      <c r="B16" s="6" t="s">
        <v>122</v>
      </c>
      <c r="C16">
        <v>2</v>
      </c>
      <c r="F16" t="s">
        <v>138</v>
      </c>
      <c r="G16">
        <v>0</v>
      </c>
      <c r="H16">
        <v>0</v>
      </c>
      <c r="I16">
        <v>2</v>
      </c>
    </row>
    <row r="17" spans="1:15">
      <c r="A17" s="8" t="s">
        <v>54</v>
      </c>
      <c r="B17" s="10"/>
      <c r="C17" s="10">
        <f>SUBTOTAL(109,C3:C16)</f>
        <v>16.5</v>
      </c>
      <c r="D17" s="10"/>
      <c r="E17" s="10"/>
      <c r="F17" s="10"/>
      <c r="G17" s="10">
        <f>SUBTOTAL(109,G3:G16)</f>
        <v>3</v>
      </c>
      <c r="H17" s="10">
        <f>SUBTOTAL(109,H3:H16)</f>
        <v>6</v>
      </c>
      <c r="I17" s="10">
        <f>SUBTOTAL(109,I3:I16)</f>
        <v>4.5</v>
      </c>
    </row>
    <row r="18" spans="1:15" hidden="1">
      <c r="A18" s="8"/>
      <c r="B18" s="10"/>
      <c r="C18" s="10"/>
      <c r="I18" s="10"/>
    </row>
    <row r="19" spans="1:15" hidden="1">
      <c r="A19" s="8"/>
      <c r="B19" s="10"/>
      <c r="C19" s="10"/>
    </row>
    <row r="20" spans="1:15" hidden="1">
      <c r="A20" s="8"/>
      <c r="B20" s="10"/>
      <c r="C20" s="10"/>
    </row>
    <row r="21" spans="1:15" hidden="1">
      <c r="A21" s="8"/>
      <c r="B21" s="10"/>
      <c r="C21" s="10"/>
    </row>
    <row r="22" spans="1:15" hidden="1">
      <c r="A22" s="8"/>
      <c r="B22" s="10"/>
      <c r="C22" s="10"/>
    </row>
    <row r="23" spans="1:15" hidden="1">
      <c r="A23" s="8"/>
      <c r="B23" s="10"/>
      <c r="C23" s="10"/>
    </row>
    <row r="24" spans="1:15" hidden="1">
      <c r="A24" s="8"/>
      <c r="B24" s="10"/>
      <c r="C24" s="10"/>
    </row>
    <row r="25" spans="1:15" hidden="1">
      <c r="A25" s="8"/>
      <c r="B25" s="10"/>
      <c r="C25" s="10"/>
    </row>
    <row r="26" spans="1:15" hidden="1">
      <c r="A26" s="8"/>
      <c r="B26" s="10"/>
      <c r="C26" s="10"/>
    </row>
    <row r="27" spans="1:15" hidden="1">
      <c r="A27" s="8"/>
      <c r="B27" s="10"/>
      <c r="C27" s="10"/>
    </row>
    <row r="28" spans="1:15" hidden="1">
      <c r="A28" s="8"/>
      <c r="B28" s="10"/>
      <c r="C28" s="10"/>
    </row>
    <row r="29" spans="1:15" hidden="1">
      <c r="A29" s="8"/>
      <c r="B29" s="10"/>
      <c r="C29" s="10"/>
    </row>
    <row r="30" spans="1:15" hidden="1">
      <c r="A30" s="8"/>
      <c r="B30" s="10"/>
      <c r="C30" s="10"/>
    </row>
    <row r="31" spans="1:15" hidden="1">
      <c r="A31" s="8"/>
      <c r="B31" s="10"/>
      <c r="C31" s="10"/>
      <c r="O31" s="3"/>
    </row>
    <row r="32" spans="1:15" hidden="1">
      <c r="A32" s="8"/>
      <c r="B32" s="10"/>
      <c r="C32" s="10"/>
      <c r="O32" s="3"/>
    </row>
    <row r="33" spans="1:15" hidden="1">
      <c r="A33" s="8"/>
      <c r="B33" s="10"/>
      <c r="C33" s="10"/>
      <c r="O33" s="3"/>
    </row>
    <row r="34" spans="1:15" hidden="1">
      <c r="A34" s="8"/>
      <c r="B34" s="10"/>
      <c r="C34" s="10"/>
      <c r="O34" s="3"/>
    </row>
    <row r="35" spans="1:15" hidden="1">
      <c r="A35" s="8"/>
      <c r="B35" s="10"/>
      <c r="C35" s="10"/>
      <c r="O35" s="3"/>
    </row>
    <row r="36" spans="1:15" hidden="1">
      <c r="A36" s="8"/>
      <c r="B36" s="10"/>
      <c r="C36" s="10"/>
    </row>
    <row r="37" spans="1:15" hidden="1">
      <c r="A37" s="8"/>
      <c r="B37" s="10"/>
      <c r="C37" s="10"/>
    </row>
    <row r="38" spans="1:15" hidden="1">
      <c r="A38" s="8"/>
      <c r="B38" s="10"/>
      <c r="C38" s="10"/>
    </row>
    <row r="39" spans="1:15" hidden="1">
      <c r="A39" s="8"/>
      <c r="B39" s="10"/>
      <c r="C39" s="10"/>
    </row>
    <row r="40" spans="1:15" hidden="1">
      <c r="A40" s="8"/>
      <c r="B40" s="10"/>
      <c r="C40" s="10"/>
    </row>
    <row r="41" spans="1:15" hidden="1">
      <c r="A41" s="8"/>
      <c r="B41" s="10"/>
      <c r="C41" s="10"/>
    </row>
    <row r="42" spans="1:15" hidden="1">
      <c r="A42" s="8"/>
      <c r="B42" s="10"/>
      <c r="C42" s="10"/>
    </row>
    <row r="43" spans="1:15" hidden="1">
      <c r="A43" s="8"/>
      <c r="B43" s="10"/>
      <c r="C43" s="10"/>
    </row>
  </sheetData>
  <mergeCells count="2">
    <mergeCell ref="A1:F1"/>
    <mergeCell ref="G1:I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C984-B072-4DBF-AD3A-949A2EE7441B}">
  <dimension ref="A1:O40"/>
  <sheetViews>
    <sheetView workbookViewId="0">
      <selection activeCell="D21" sqref="D21"/>
    </sheetView>
  </sheetViews>
  <sheetFormatPr defaultColWidth="0" defaultRowHeight="15.75" zeroHeight="1"/>
  <cols>
    <col min="1" max="1" width="17" bestFit="1" customWidth="1"/>
    <col min="2" max="2" width="41.875" customWidth="1"/>
    <col min="3" max="3" width="32.375" customWidth="1"/>
    <col min="4" max="4" width="31.375" style="5" bestFit="1" customWidth="1"/>
    <col min="5" max="5" width="14.5" bestFit="1" customWidth="1"/>
    <col min="6" max="6" width="13" bestFit="1" customWidth="1"/>
    <col min="7" max="11" width="9" bestFit="1" customWidth="1"/>
    <col min="12" max="14" width="9" hidden="1"/>
    <col min="15" max="15" width="32.375" hidden="1"/>
  </cols>
  <sheetData>
    <row r="1" spans="1:13">
      <c r="A1" s="27" t="s">
        <v>71</v>
      </c>
      <c r="B1" s="27"/>
      <c r="C1" s="27"/>
      <c r="D1" s="27"/>
      <c r="E1" s="27"/>
      <c r="F1" s="27"/>
      <c r="G1" s="27" t="s">
        <v>133</v>
      </c>
      <c r="H1" s="27"/>
      <c r="I1" s="27"/>
      <c r="J1" s="27"/>
      <c r="K1" s="27"/>
    </row>
    <row r="2" spans="1:13">
      <c r="A2" s="1" t="s">
        <v>6</v>
      </c>
      <c r="B2" s="1" t="s">
        <v>88</v>
      </c>
      <c r="C2" s="1" t="s">
        <v>134</v>
      </c>
      <c r="D2" s="4" t="s">
        <v>135</v>
      </c>
      <c r="E2" s="1" t="s">
        <v>136</v>
      </c>
      <c r="F2" s="1" t="s">
        <v>137</v>
      </c>
      <c r="G2" s="1" t="s">
        <v>76</v>
      </c>
      <c r="H2" s="1" t="s">
        <v>77</v>
      </c>
      <c r="I2" s="1" t="s">
        <v>78</v>
      </c>
      <c r="J2" s="1" t="s">
        <v>79</v>
      </c>
      <c r="K2" s="1" t="s">
        <v>63</v>
      </c>
      <c r="L2" s="1"/>
      <c r="M2" s="1"/>
    </row>
    <row r="3" spans="1:13">
      <c r="A3" s="8" t="s">
        <v>26</v>
      </c>
      <c r="B3" t="s">
        <v>103</v>
      </c>
      <c r="C3" s="7">
        <v>0.5</v>
      </c>
      <c r="F3" t="s">
        <v>139</v>
      </c>
      <c r="G3">
        <v>0</v>
      </c>
    </row>
    <row r="4" spans="1:13" ht="23.25" customHeight="1">
      <c r="A4" s="8" t="s">
        <v>28</v>
      </c>
      <c r="B4" s="10" t="s">
        <v>140</v>
      </c>
      <c r="C4" s="7">
        <v>1</v>
      </c>
      <c r="F4" t="s">
        <v>138</v>
      </c>
      <c r="G4">
        <v>0</v>
      </c>
    </row>
    <row r="5" spans="1:13">
      <c r="A5" s="8" t="s">
        <v>30</v>
      </c>
      <c r="B5" t="s">
        <v>107</v>
      </c>
      <c r="C5" s="7">
        <v>6</v>
      </c>
      <c r="D5" s="5" t="s">
        <v>141</v>
      </c>
      <c r="F5" t="s">
        <v>142</v>
      </c>
      <c r="G5">
        <v>4</v>
      </c>
      <c r="H5">
        <v>2</v>
      </c>
      <c r="I5">
        <v>0</v>
      </c>
    </row>
    <row r="6" spans="1:13">
      <c r="A6" s="8"/>
      <c r="B6" s="10"/>
      <c r="C6" s="10"/>
      <c r="D6" s="5" t="s">
        <v>143</v>
      </c>
      <c r="F6" t="s">
        <v>142</v>
      </c>
      <c r="G6">
        <v>2</v>
      </c>
      <c r="H6">
        <v>1</v>
      </c>
    </row>
    <row r="7" spans="1:13">
      <c r="A7" s="8"/>
      <c r="B7" s="10"/>
      <c r="C7" s="10"/>
    </row>
    <row r="8" spans="1:13">
      <c r="A8" s="8" t="s">
        <v>31</v>
      </c>
      <c r="B8" s="7" t="s">
        <v>108</v>
      </c>
      <c r="C8" s="7" t="s">
        <v>144</v>
      </c>
      <c r="D8" s="5" t="s">
        <v>145</v>
      </c>
      <c r="F8" t="s">
        <v>139</v>
      </c>
      <c r="G8">
        <v>6</v>
      </c>
      <c r="H8">
        <v>3</v>
      </c>
      <c r="I8">
        <v>2</v>
      </c>
      <c r="J8">
        <v>1</v>
      </c>
      <c r="K8">
        <v>0</v>
      </c>
    </row>
    <row r="9" spans="1:13">
      <c r="A9" s="8"/>
      <c r="B9" s="10"/>
      <c r="C9" s="10"/>
      <c r="F9" t="s">
        <v>142</v>
      </c>
      <c r="G9">
        <v>3</v>
      </c>
      <c r="H9">
        <v>2</v>
      </c>
      <c r="I9">
        <v>3</v>
      </c>
      <c r="J9">
        <v>2</v>
      </c>
      <c r="K9">
        <v>0</v>
      </c>
    </row>
    <row r="10" spans="1:13">
      <c r="A10" s="8" t="s">
        <v>32</v>
      </c>
      <c r="B10" s="10" t="s">
        <v>109</v>
      </c>
      <c r="C10" s="10">
        <v>30</v>
      </c>
      <c r="D10" s="5" t="s">
        <v>146</v>
      </c>
      <c r="F10" t="s">
        <v>142</v>
      </c>
      <c r="G10">
        <v>28</v>
      </c>
      <c r="H10">
        <v>21</v>
      </c>
      <c r="I10">
        <v>17</v>
      </c>
      <c r="J10">
        <v>15</v>
      </c>
      <c r="K10">
        <v>0</v>
      </c>
    </row>
    <row r="11" spans="1:13">
      <c r="A11" s="8"/>
      <c r="B11" s="10"/>
      <c r="C11" s="10"/>
      <c r="D11" s="5" t="s">
        <v>147</v>
      </c>
      <c r="E11">
        <v>10</v>
      </c>
    </row>
    <row r="12" spans="1:13" ht="29.25" customHeight="1">
      <c r="A12" s="8"/>
      <c r="B12" s="10"/>
      <c r="C12" s="10"/>
      <c r="D12" s="5" t="s">
        <v>148</v>
      </c>
      <c r="E12">
        <v>2</v>
      </c>
    </row>
    <row r="13" spans="1:13">
      <c r="A13" s="8"/>
      <c r="B13" s="10"/>
      <c r="C13" s="10"/>
    </row>
    <row r="14" spans="1:13">
      <c r="A14" s="8" t="s">
        <v>33</v>
      </c>
      <c r="B14" s="10" t="s">
        <v>149</v>
      </c>
      <c r="C14" s="10" t="s">
        <v>144</v>
      </c>
      <c r="F14" t="s">
        <v>150</v>
      </c>
      <c r="G14">
        <v>4.5</v>
      </c>
      <c r="H14">
        <v>4.5</v>
      </c>
      <c r="I14">
        <v>3.5</v>
      </c>
      <c r="J14">
        <v>1.5</v>
      </c>
      <c r="K14">
        <v>0</v>
      </c>
    </row>
    <row r="15" spans="1:13">
      <c r="A15" s="8" t="s">
        <v>45</v>
      </c>
      <c r="B15" s="6" t="s">
        <v>123</v>
      </c>
      <c r="C15" s="10">
        <v>2</v>
      </c>
      <c r="F15" t="s">
        <v>138</v>
      </c>
    </row>
    <row r="16" spans="1:13">
      <c r="A16" s="8"/>
      <c r="B16" s="7"/>
      <c r="C16" s="7"/>
    </row>
    <row r="17" spans="1:15">
      <c r="A17" s="8"/>
      <c r="B17" s="7"/>
      <c r="C17" s="7"/>
    </row>
    <row r="18" spans="1:15">
      <c r="A18" s="8"/>
      <c r="B18" s="7"/>
      <c r="C18" s="7"/>
    </row>
    <row r="19" spans="1:15">
      <c r="A19" s="8"/>
      <c r="B19" s="7"/>
      <c r="C19" s="7"/>
    </row>
    <row r="20" spans="1:15">
      <c r="A20" s="8"/>
      <c r="B20" s="7"/>
      <c r="C20" s="7"/>
    </row>
    <row r="21" spans="1:15">
      <c r="A21" s="8"/>
      <c r="B21" s="10"/>
      <c r="C21" s="10"/>
    </row>
    <row r="22" spans="1:15">
      <c r="A22" s="8"/>
      <c r="B22" s="10"/>
      <c r="C22" s="10"/>
    </row>
    <row r="23" spans="1:15">
      <c r="A23" s="8" t="s">
        <v>54</v>
      </c>
      <c r="B23" s="10"/>
      <c r="C23" s="10"/>
    </row>
    <row r="24" spans="1:15">
      <c r="A24" s="8"/>
      <c r="B24" s="10"/>
      <c r="C24" s="10"/>
      <c r="O24" s="12"/>
    </row>
    <row r="25" spans="1:15">
      <c r="A25" s="8"/>
      <c r="B25" s="10"/>
      <c r="C25" s="10"/>
      <c r="O25" s="12"/>
    </row>
    <row r="26" spans="1:15">
      <c r="A26" s="8"/>
      <c r="B26" s="10"/>
      <c r="C26" s="10"/>
      <c r="O26" s="12"/>
    </row>
    <row r="27" spans="1:15">
      <c r="A27" s="8"/>
      <c r="B27" s="10"/>
      <c r="C27" s="10"/>
      <c r="O27" s="12"/>
    </row>
    <row r="28" spans="1:15">
      <c r="A28" s="8"/>
      <c r="B28" s="10"/>
      <c r="C28" s="10"/>
      <c r="O28" s="12"/>
    </row>
    <row r="29" spans="1:15">
      <c r="A29" s="8"/>
      <c r="B29" s="10"/>
      <c r="C29" s="10"/>
    </row>
    <row r="30" spans="1:15">
      <c r="A30" s="8"/>
      <c r="B30" s="10"/>
      <c r="C30" s="10"/>
    </row>
    <row r="31" spans="1:15" hidden="1">
      <c r="A31" s="8"/>
      <c r="B31" s="10"/>
      <c r="C31" s="10"/>
    </row>
    <row r="32" spans="1:15" hidden="1">
      <c r="A32" s="8"/>
      <c r="B32" s="10"/>
      <c r="C32" s="10"/>
    </row>
    <row r="33" spans="1:3" hidden="1">
      <c r="A33" s="8"/>
      <c r="B33" s="10"/>
      <c r="C33" s="10"/>
    </row>
    <row r="34" spans="1:3" hidden="1">
      <c r="A34" s="8"/>
      <c r="B34" s="10"/>
      <c r="C34" s="10"/>
    </row>
    <row r="35" spans="1:3" hidden="1">
      <c r="A35" s="8"/>
      <c r="B35" s="10"/>
      <c r="C35" s="10"/>
    </row>
    <row r="36" spans="1:3" hidden="1">
      <c r="A36" s="8"/>
      <c r="B36" s="10"/>
      <c r="C36" s="10"/>
    </row>
    <row r="37" spans="1:3" hidden="1">
      <c r="A37" s="8"/>
      <c r="B37" s="10"/>
      <c r="C37" s="10"/>
    </row>
    <row r="38" spans="1:3" hidden="1">
      <c r="A38" s="8"/>
      <c r="B38" s="10"/>
      <c r="C38" s="10"/>
    </row>
    <row r="39" spans="1:3" hidden="1">
      <c r="A39" s="8"/>
      <c r="B39" s="10"/>
      <c r="C39" s="10"/>
    </row>
    <row r="40" spans="1:3" hidden="1">
      <c r="A40" s="8"/>
      <c r="B40" s="10"/>
      <c r="C40" s="10"/>
    </row>
  </sheetData>
  <mergeCells count="2">
    <mergeCell ref="A1:F1"/>
    <mergeCell ref="G1:K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79B2-8B6F-43CC-8248-3BB96BC0D4CF}">
  <dimension ref="A1:O43"/>
  <sheetViews>
    <sheetView workbookViewId="0">
      <selection activeCell="D20" sqref="D20"/>
    </sheetView>
  </sheetViews>
  <sheetFormatPr defaultColWidth="0" defaultRowHeight="15.75" zeroHeight="1"/>
  <cols>
    <col min="1" max="1" width="8.875" customWidth="1"/>
    <col min="2" max="2" width="49.5" bestFit="1" customWidth="1"/>
    <col min="3" max="3" width="32.375" customWidth="1"/>
    <col min="4" max="4" width="31.375" style="5" bestFit="1" customWidth="1"/>
    <col min="5" max="5" width="14.5" bestFit="1" customWidth="1"/>
    <col min="6" max="6" width="13" bestFit="1" customWidth="1"/>
    <col min="7" max="9" width="9" bestFit="1" customWidth="1"/>
    <col min="10" max="14" width="9" hidden="1"/>
    <col min="15" max="15" width="32.375" hidden="1"/>
  </cols>
  <sheetData>
    <row r="1" spans="1:13" ht="15.95" customHeight="1">
      <c r="A1" s="27" t="s">
        <v>71</v>
      </c>
      <c r="B1" s="27"/>
      <c r="C1" s="27"/>
      <c r="D1" s="27"/>
      <c r="E1" s="27"/>
      <c r="F1" s="27"/>
      <c r="G1" s="27" t="s">
        <v>133</v>
      </c>
      <c r="H1" s="27"/>
      <c r="I1" s="27"/>
      <c r="J1" s="1"/>
      <c r="K1" s="1"/>
    </row>
    <row r="2" spans="1:13">
      <c r="A2" s="1" t="s">
        <v>6</v>
      </c>
      <c r="B2" s="1" t="s">
        <v>88</v>
      </c>
      <c r="C2" s="1" t="s">
        <v>134</v>
      </c>
      <c r="D2" s="4" t="s">
        <v>135</v>
      </c>
      <c r="E2" s="1" t="s">
        <v>136</v>
      </c>
      <c r="F2" s="1" t="s">
        <v>137</v>
      </c>
      <c r="G2" s="1" t="s">
        <v>76</v>
      </c>
      <c r="H2" s="1" t="s">
        <v>77</v>
      </c>
      <c r="I2" s="1" t="s">
        <v>78</v>
      </c>
      <c r="J2" s="1"/>
      <c r="K2" s="1"/>
      <c r="L2" s="1"/>
      <c r="M2" s="1"/>
    </row>
    <row r="3" spans="1:13">
      <c r="A3" t="s">
        <v>30</v>
      </c>
      <c r="B3" t="s">
        <v>107</v>
      </c>
      <c r="C3">
        <v>6</v>
      </c>
      <c r="D3"/>
      <c r="F3" t="s">
        <v>138</v>
      </c>
    </row>
    <row r="4" spans="1:13">
      <c r="A4" t="s">
        <v>31</v>
      </c>
      <c r="B4" t="s">
        <v>108</v>
      </c>
      <c r="C4" s="25">
        <v>7.5</v>
      </c>
      <c r="D4"/>
      <c r="F4" t="s">
        <v>138</v>
      </c>
    </row>
    <row r="5" spans="1:13">
      <c r="A5" t="s">
        <v>32</v>
      </c>
      <c r="B5" t="s">
        <v>109</v>
      </c>
      <c r="C5">
        <v>60</v>
      </c>
      <c r="D5"/>
      <c r="F5" t="s">
        <v>138</v>
      </c>
    </row>
    <row r="6" spans="1:13">
      <c r="A6" t="s">
        <v>33</v>
      </c>
      <c r="B6" t="s">
        <v>149</v>
      </c>
      <c r="C6" s="25">
        <v>7.5</v>
      </c>
      <c r="D6"/>
      <c r="F6" t="s">
        <v>138</v>
      </c>
    </row>
    <row r="7" spans="1:13">
      <c r="A7" t="s">
        <v>35</v>
      </c>
      <c r="B7" t="s">
        <v>112</v>
      </c>
      <c r="C7">
        <v>2</v>
      </c>
      <c r="D7"/>
      <c r="F7" t="s">
        <v>138</v>
      </c>
    </row>
    <row r="8" spans="1:13">
      <c r="A8" t="s">
        <v>151</v>
      </c>
      <c r="B8" t="s">
        <v>113</v>
      </c>
      <c r="C8">
        <v>1</v>
      </c>
      <c r="D8"/>
    </row>
    <row r="9" spans="1:13">
      <c r="A9" t="s">
        <v>37</v>
      </c>
      <c r="B9" t="s">
        <v>114</v>
      </c>
      <c r="C9">
        <v>2</v>
      </c>
      <c r="D9"/>
    </row>
    <row r="10" spans="1:13">
      <c r="A10" t="s">
        <v>38</v>
      </c>
      <c r="B10" t="s">
        <v>152</v>
      </c>
      <c r="C10">
        <v>5</v>
      </c>
      <c r="D10"/>
    </row>
    <row r="11" spans="1:13">
      <c r="A11" t="s">
        <v>39</v>
      </c>
      <c r="B11" t="s">
        <v>153</v>
      </c>
      <c r="C11">
        <v>5</v>
      </c>
      <c r="D11"/>
    </row>
    <row r="12" spans="1:13">
      <c r="A12" t="s">
        <v>40</v>
      </c>
      <c r="B12" t="s">
        <v>154</v>
      </c>
      <c r="C12">
        <v>2</v>
      </c>
      <c r="D12"/>
    </row>
    <row r="13" spans="1:13">
      <c r="A13" t="s">
        <v>42</v>
      </c>
      <c r="B13" t="s">
        <v>119</v>
      </c>
      <c r="C13">
        <v>0.5</v>
      </c>
      <c r="D13"/>
    </row>
    <row r="14" spans="1:13">
      <c r="A14" t="s">
        <v>43</v>
      </c>
      <c r="B14" t="s">
        <v>155</v>
      </c>
      <c r="C14">
        <v>4</v>
      </c>
      <c r="D14"/>
    </row>
    <row r="15" spans="1:13">
      <c r="A15" s="8"/>
    </row>
    <row r="16" spans="1:13">
      <c r="A16" s="8"/>
    </row>
    <row r="17" spans="1:15">
      <c r="A17" s="8"/>
    </row>
    <row r="18" spans="1:15">
      <c r="A18" s="8"/>
    </row>
    <row r="19" spans="1:15">
      <c r="A19" s="8"/>
    </row>
    <row r="20" spans="1:15">
      <c r="A20" s="8"/>
    </row>
    <row r="21" spans="1:15">
      <c r="A21" s="8"/>
    </row>
    <row r="22" spans="1:15">
      <c r="A22" s="8"/>
    </row>
    <row r="23" spans="1:15">
      <c r="A23" s="8" t="s">
        <v>54</v>
      </c>
      <c r="B23" s="10"/>
      <c r="C23" s="10"/>
    </row>
    <row r="24" spans="1:15">
      <c r="A24" s="8"/>
    </row>
    <row r="25" spans="1:15">
      <c r="A25" s="8"/>
    </row>
    <row r="26" spans="1:15">
      <c r="A26" s="8"/>
      <c r="B26" s="10"/>
      <c r="C26" s="10"/>
    </row>
    <row r="27" spans="1:15">
      <c r="A27" s="8"/>
      <c r="B27" s="10"/>
      <c r="C27" s="10"/>
    </row>
    <row r="28" spans="1:15">
      <c r="A28" s="8"/>
      <c r="B28" s="10"/>
      <c r="C28" s="10"/>
    </row>
    <row r="29" spans="1:15">
      <c r="A29" s="8"/>
      <c r="B29" s="10"/>
      <c r="C29" s="10"/>
    </row>
    <row r="30" spans="1:15">
      <c r="A30" s="8"/>
      <c r="B30" s="10"/>
      <c r="C30" s="10"/>
    </row>
    <row r="31" spans="1:15" hidden="1">
      <c r="A31" s="8"/>
      <c r="B31" s="10"/>
      <c r="C31" s="10"/>
      <c r="O31" s="12"/>
    </row>
    <row r="32" spans="1:15" hidden="1">
      <c r="A32" s="8"/>
      <c r="B32" s="10"/>
      <c r="C32" s="10"/>
      <c r="O32" s="12"/>
    </row>
    <row r="33" spans="1:15" hidden="1">
      <c r="A33" s="8"/>
      <c r="B33" s="10"/>
      <c r="C33" s="10"/>
      <c r="O33" s="12"/>
    </row>
    <row r="34" spans="1:15" hidden="1">
      <c r="A34" s="8"/>
      <c r="B34" s="10"/>
      <c r="C34" s="10"/>
      <c r="O34" s="12"/>
    </row>
    <row r="35" spans="1:15" hidden="1">
      <c r="A35" s="8"/>
      <c r="B35" s="10"/>
      <c r="C35" s="10"/>
      <c r="O35" s="12"/>
    </row>
    <row r="36" spans="1:15" hidden="1">
      <c r="A36" s="8"/>
      <c r="B36" s="10"/>
      <c r="C36" s="10"/>
    </row>
    <row r="37" spans="1:15" hidden="1">
      <c r="A37" s="8"/>
      <c r="B37" s="10"/>
      <c r="C37" s="10"/>
    </row>
    <row r="38" spans="1:15" hidden="1">
      <c r="A38" s="8"/>
      <c r="B38" s="10"/>
      <c r="C38" s="10"/>
    </row>
    <row r="39" spans="1:15" hidden="1">
      <c r="A39" s="8"/>
      <c r="B39" s="10"/>
      <c r="C39" s="10"/>
    </row>
    <row r="40" spans="1:15" hidden="1">
      <c r="A40" s="8"/>
      <c r="B40" s="10"/>
      <c r="C40" s="10"/>
    </row>
    <row r="41" spans="1:15" hidden="1">
      <c r="A41" s="8"/>
      <c r="B41" s="10"/>
      <c r="C41" s="10"/>
    </row>
    <row r="42" spans="1:15" hidden="1">
      <c r="A42" s="8"/>
      <c r="B42" s="10"/>
      <c r="C42" s="10"/>
    </row>
    <row r="43" spans="1:15" hidden="1">
      <c r="A43" s="8"/>
      <c r="B43" s="10"/>
      <c r="C43" s="10"/>
      <c r="M43" t="e">
        <f>SUBTOTAL(103,#REF!)</f>
        <v>#REF!</v>
      </c>
    </row>
  </sheetData>
  <mergeCells count="2">
    <mergeCell ref="A1:F1"/>
    <mergeCell ref="G1:I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5A60-FDB5-4844-9AF3-B8C237FD30D9}">
  <dimension ref="A1:L42"/>
  <sheetViews>
    <sheetView workbookViewId="0">
      <selection activeCell="A3" sqref="A3:A7"/>
    </sheetView>
  </sheetViews>
  <sheetFormatPr defaultColWidth="0" defaultRowHeight="15.75"/>
  <cols>
    <col min="1" max="1" width="17" bestFit="1" customWidth="1"/>
    <col min="2" max="2" width="39.75" customWidth="1"/>
    <col min="3" max="3" width="32.375" customWidth="1"/>
    <col min="4" max="4" width="24.5" style="5" customWidth="1"/>
    <col min="5" max="5" width="14.5" bestFit="1" customWidth="1"/>
    <col min="6" max="6" width="13" bestFit="1" customWidth="1"/>
    <col min="7" max="11" width="9" bestFit="1" customWidth="1"/>
    <col min="12" max="12" width="32.375" hidden="1"/>
  </cols>
  <sheetData>
    <row r="1" spans="1:11">
      <c r="A1" s="27" t="s">
        <v>71</v>
      </c>
      <c r="B1" s="27"/>
      <c r="C1" s="27"/>
      <c r="D1" s="27"/>
      <c r="E1" s="27"/>
      <c r="F1" s="27"/>
      <c r="G1" s="27" t="s">
        <v>133</v>
      </c>
      <c r="H1" s="27"/>
      <c r="I1" s="27"/>
      <c r="J1" s="27"/>
    </row>
    <row r="2" spans="1:11">
      <c r="A2" s="1" t="s">
        <v>6</v>
      </c>
      <c r="B2" s="1" t="s">
        <v>88</v>
      </c>
      <c r="C2" s="1" t="s">
        <v>134</v>
      </c>
      <c r="D2" s="4" t="s">
        <v>135</v>
      </c>
      <c r="E2" s="1" t="s">
        <v>136</v>
      </c>
      <c r="F2" s="1" t="s">
        <v>137</v>
      </c>
      <c r="G2" s="1" t="s">
        <v>76</v>
      </c>
      <c r="H2" s="1" t="s">
        <v>77</v>
      </c>
      <c r="I2" s="1" t="s">
        <v>78</v>
      </c>
      <c r="J2" s="1" t="s">
        <v>79</v>
      </c>
      <c r="K2" s="1" t="s">
        <v>63</v>
      </c>
    </row>
    <row r="3" spans="1:11">
      <c r="A3" s="15" t="s">
        <v>30</v>
      </c>
      <c r="B3" s="15" t="s">
        <v>107</v>
      </c>
      <c r="C3" s="15">
        <v>6</v>
      </c>
    </row>
    <row r="4" spans="1:11">
      <c r="A4" s="16" t="s">
        <v>31</v>
      </c>
      <c r="B4" s="16" t="s">
        <v>108</v>
      </c>
      <c r="C4" s="16">
        <v>7.5</v>
      </c>
    </row>
    <row r="5" spans="1:11">
      <c r="A5" s="15" t="s">
        <v>32</v>
      </c>
      <c r="B5" s="15" t="s">
        <v>109</v>
      </c>
      <c r="C5" s="15">
        <v>60</v>
      </c>
    </row>
    <row r="6" spans="1:11">
      <c r="A6" s="16" t="s">
        <v>33</v>
      </c>
      <c r="B6" s="16" t="s">
        <v>110</v>
      </c>
      <c r="C6" s="16">
        <v>7.5</v>
      </c>
    </row>
    <row r="7" spans="1:11">
      <c r="A7" s="16" t="s">
        <v>43</v>
      </c>
      <c r="B7" s="16" t="s">
        <v>120</v>
      </c>
      <c r="C7" s="16">
        <v>1</v>
      </c>
    </row>
    <row r="8" spans="1:11">
      <c r="B8" s="5"/>
    </row>
    <row r="9" spans="1:11">
      <c r="B9" s="5"/>
    </row>
    <row r="10" spans="1:11">
      <c r="B10" s="5"/>
    </row>
    <row r="11" spans="1:11">
      <c r="B11" s="5"/>
    </row>
    <row r="12" spans="1:11">
      <c r="B12" s="5"/>
    </row>
    <row r="13" spans="1:11">
      <c r="A13" s="15"/>
      <c r="B13" s="15"/>
      <c r="C13" s="7"/>
    </row>
    <row r="14" spans="1:11">
      <c r="A14" s="16"/>
      <c r="B14" s="16"/>
      <c r="C14" s="7"/>
    </row>
    <row r="15" spans="1:11">
      <c r="A15" s="8"/>
      <c r="B15" s="10"/>
      <c r="C15" s="10"/>
    </row>
    <row r="16" spans="1:11">
      <c r="A16" s="8"/>
      <c r="B16" s="10"/>
      <c r="C16" s="10"/>
    </row>
    <row r="17" spans="1:12">
      <c r="A17" s="8"/>
      <c r="B17" s="10"/>
      <c r="C17" s="10"/>
    </row>
    <row r="18" spans="1:12">
      <c r="A18" s="8"/>
      <c r="B18" s="10"/>
      <c r="C18" s="10"/>
    </row>
    <row r="19" spans="1:12">
      <c r="A19" s="8"/>
      <c r="B19" s="10"/>
      <c r="C19" s="10"/>
    </row>
    <row r="20" spans="1:12">
      <c r="A20" s="8"/>
      <c r="B20" s="10"/>
      <c r="C20" s="10"/>
    </row>
    <row r="21" spans="1:12">
      <c r="A21" s="8"/>
      <c r="B21" s="10"/>
      <c r="C21" s="10"/>
    </row>
    <row r="22" spans="1:12">
      <c r="A22" s="8"/>
      <c r="B22" s="10"/>
      <c r="C22" s="10"/>
    </row>
    <row r="23" spans="1:12">
      <c r="A23" s="8"/>
      <c r="B23" s="10"/>
      <c r="C23" s="10"/>
    </row>
    <row r="24" spans="1:12">
      <c r="A24" s="8"/>
      <c r="B24" s="10"/>
      <c r="C24" s="10"/>
    </row>
    <row r="25" spans="1:12">
      <c r="A25" s="8"/>
      <c r="B25" s="10"/>
      <c r="C25" s="10"/>
    </row>
    <row r="26" spans="1:12">
      <c r="A26" s="8"/>
      <c r="B26" s="10"/>
      <c r="C26" s="10"/>
    </row>
    <row r="27" spans="1:12">
      <c r="A27" s="8"/>
      <c r="B27" s="10"/>
      <c r="C27" s="10"/>
    </row>
    <row r="28" spans="1:12">
      <c r="A28" s="8"/>
      <c r="B28" s="10"/>
      <c r="C28" s="10"/>
    </row>
    <row r="29" spans="1:12">
      <c r="A29" s="8"/>
      <c r="B29" s="10"/>
      <c r="C29" s="10"/>
    </row>
    <row r="30" spans="1:12">
      <c r="A30" s="8"/>
      <c r="B30" s="10"/>
      <c r="C30" s="10"/>
    </row>
    <row r="31" spans="1:12">
      <c r="A31" s="8"/>
      <c r="B31" s="10"/>
      <c r="C31" s="10"/>
      <c r="L31" s="12"/>
    </row>
    <row r="32" spans="1:12">
      <c r="A32" s="8"/>
      <c r="B32" s="10"/>
      <c r="C32" s="10"/>
      <c r="L32" s="12"/>
    </row>
    <row r="33" spans="1:12">
      <c r="A33" s="8"/>
      <c r="B33" s="10"/>
      <c r="C33" s="10"/>
      <c r="L33" s="12"/>
    </row>
    <row r="34" spans="1:12">
      <c r="A34" s="8"/>
      <c r="B34" s="10"/>
      <c r="C34" s="10"/>
      <c r="L34" s="12"/>
    </row>
    <row r="35" spans="1:12">
      <c r="A35" s="8"/>
      <c r="B35" s="10"/>
      <c r="C35" s="10"/>
      <c r="L35" s="12"/>
    </row>
    <row r="36" spans="1:12">
      <c r="A36" s="8"/>
      <c r="B36" s="10"/>
      <c r="C36" s="10"/>
    </row>
    <row r="37" spans="1:12">
      <c r="A37" s="8"/>
      <c r="B37" s="10"/>
      <c r="C37" s="10"/>
    </row>
    <row r="38" spans="1:12">
      <c r="A38" s="8"/>
      <c r="B38" s="10"/>
      <c r="C38" s="10"/>
    </row>
    <row r="39" spans="1:12">
      <c r="A39" s="8"/>
      <c r="B39" s="10"/>
      <c r="C39" s="10"/>
    </row>
    <row r="40" spans="1:12">
      <c r="A40" s="8"/>
      <c r="B40" s="10"/>
      <c r="C40" s="10"/>
    </row>
    <row r="41" spans="1:12">
      <c r="A41" s="8"/>
      <c r="B41" s="10"/>
      <c r="C41" s="10"/>
    </row>
    <row r="42" spans="1:12">
      <c r="A42" s="8"/>
      <c r="B42" s="10"/>
      <c r="C42" s="10"/>
    </row>
  </sheetData>
  <mergeCells count="2">
    <mergeCell ref="A1:F1"/>
    <mergeCell ref="G1:J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28EC-1D57-42D0-97B2-3F1BB696DF85}">
  <dimension ref="A1:M43"/>
  <sheetViews>
    <sheetView workbookViewId="0">
      <selection activeCell="B9" sqref="B9"/>
    </sheetView>
  </sheetViews>
  <sheetFormatPr defaultColWidth="11" defaultRowHeight="15.75"/>
  <cols>
    <col min="1" max="1" width="17" bestFit="1" customWidth="1"/>
    <col min="2" max="2" width="43.75" customWidth="1"/>
    <col min="3" max="3" width="32.375" customWidth="1"/>
    <col min="4" max="4" width="31.375" style="5" bestFit="1" customWidth="1"/>
    <col min="5" max="5" width="14.5" bestFit="1" customWidth="1"/>
    <col min="6" max="6" width="13" bestFit="1" customWidth="1"/>
    <col min="7" max="12" width="9" bestFit="1" customWidth="1"/>
    <col min="13" max="13" width="32.375" bestFit="1" customWidth="1"/>
  </cols>
  <sheetData>
    <row r="1" spans="1:11">
      <c r="A1" s="27" t="s">
        <v>71</v>
      </c>
      <c r="B1" s="27"/>
      <c r="C1" s="27"/>
      <c r="D1" s="27"/>
      <c r="E1" s="27"/>
      <c r="F1" s="27"/>
      <c r="G1" s="27" t="s">
        <v>133</v>
      </c>
      <c r="H1" s="27"/>
      <c r="I1" s="27"/>
      <c r="J1" s="27"/>
      <c r="K1" s="27"/>
    </row>
    <row r="2" spans="1:11">
      <c r="A2" s="1" t="s">
        <v>6</v>
      </c>
      <c r="B2" s="1" t="s">
        <v>88</v>
      </c>
      <c r="C2" s="1" t="s">
        <v>134</v>
      </c>
      <c r="D2" s="4" t="s">
        <v>135</v>
      </c>
      <c r="E2" s="1" t="s">
        <v>136</v>
      </c>
      <c r="F2" s="1" t="s">
        <v>137</v>
      </c>
      <c r="G2" s="1" t="s">
        <v>76</v>
      </c>
      <c r="H2" s="1" t="s">
        <v>77</v>
      </c>
      <c r="I2" s="1" t="s">
        <v>78</v>
      </c>
      <c r="J2" s="1" t="s">
        <v>79</v>
      </c>
      <c r="K2" s="1" t="s">
        <v>63</v>
      </c>
    </row>
    <row r="3" spans="1:11">
      <c r="A3" s="13" t="s">
        <v>30</v>
      </c>
      <c r="B3" s="13" t="s">
        <v>107</v>
      </c>
      <c r="C3" s="17">
        <v>6</v>
      </c>
      <c r="D3" s="4"/>
      <c r="E3" s="1"/>
      <c r="F3" s="1" t="s">
        <v>138</v>
      </c>
      <c r="G3" s="1"/>
      <c r="H3" s="1"/>
      <c r="I3" s="1"/>
      <c r="J3" s="1"/>
      <c r="K3" s="1"/>
    </row>
    <row r="4" spans="1:11">
      <c r="A4" s="14" t="s">
        <v>31</v>
      </c>
      <c r="B4" s="14" t="s">
        <v>108</v>
      </c>
      <c r="C4" s="18">
        <v>7.5</v>
      </c>
      <c r="F4" s="1" t="s">
        <v>138</v>
      </c>
    </row>
    <row r="5" spans="1:11">
      <c r="A5" s="13" t="s">
        <v>32</v>
      </c>
      <c r="B5" s="13" t="s">
        <v>109</v>
      </c>
      <c r="C5" s="17">
        <v>30</v>
      </c>
      <c r="F5" s="1" t="s">
        <v>138</v>
      </c>
    </row>
    <row r="6" spans="1:11">
      <c r="A6" s="14" t="s">
        <v>33</v>
      </c>
      <c r="B6" s="14" t="s">
        <v>110</v>
      </c>
      <c r="C6" s="18">
        <v>7.5</v>
      </c>
      <c r="F6" s="1" t="s">
        <v>138</v>
      </c>
    </row>
    <row r="7" spans="1:11">
      <c r="A7" s="14" t="s">
        <v>41</v>
      </c>
      <c r="B7" s="14" t="s">
        <v>118</v>
      </c>
      <c r="C7" s="19">
        <v>5</v>
      </c>
      <c r="F7" s="1" t="s">
        <v>138</v>
      </c>
    </row>
    <row r="8" spans="1:11">
      <c r="A8" s="14" t="s">
        <v>43</v>
      </c>
      <c r="B8" s="14" t="s">
        <v>120</v>
      </c>
      <c r="C8" s="18">
        <v>1</v>
      </c>
      <c r="F8" s="1" t="s">
        <v>138</v>
      </c>
    </row>
    <row r="9" spans="1:11">
      <c r="A9" s="15" t="s">
        <v>46</v>
      </c>
      <c r="B9" s="15" t="s">
        <v>125</v>
      </c>
      <c r="C9" s="20">
        <v>2</v>
      </c>
      <c r="F9" s="1" t="s">
        <v>138</v>
      </c>
    </row>
    <row r="10" spans="1:11">
      <c r="A10" s="16" t="s">
        <v>47</v>
      </c>
      <c r="B10" s="16" t="s">
        <v>126</v>
      </c>
      <c r="C10" s="21">
        <v>2</v>
      </c>
      <c r="F10" s="1" t="s">
        <v>138</v>
      </c>
    </row>
    <row r="11" spans="1:11">
      <c r="A11" s="15" t="s">
        <v>48</v>
      </c>
      <c r="B11" s="15" t="s">
        <v>127</v>
      </c>
      <c r="C11" s="20">
        <v>2</v>
      </c>
      <c r="F11" s="1" t="s">
        <v>138</v>
      </c>
    </row>
    <row r="12" spans="1:11">
      <c r="A12" s="16" t="s">
        <v>49</v>
      </c>
      <c r="B12" s="16" t="s">
        <v>128</v>
      </c>
      <c r="C12" s="21">
        <v>2</v>
      </c>
      <c r="F12" s="1" t="s">
        <v>138</v>
      </c>
    </row>
    <row r="13" spans="1:11">
      <c r="A13" s="15" t="s">
        <v>50</v>
      </c>
      <c r="B13" s="15" t="s">
        <v>129</v>
      </c>
      <c r="C13" s="20">
        <v>2</v>
      </c>
      <c r="F13" s="1" t="s">
        <v>138</v>
      </c>
    </row>
    <row r="14" spans="1:11">
      <c r="A14" s="16" t="s">
        <v>51</v>
      </c>
      <c r="B14" s="16" t="s">
        <v>130</v>
      </c>
      <c r="C14" s="21">
        <v>2</v>
      </c>
      <c r="F14" s="1" t="s">
        <v>138</v>
      </c>
    </row>
    <row r="15" spans="1:11">
      <c r="A15" s="8"/>
      <c r="B15" s="7"/>
      <c r="C15" s="19"/>
    </row>
    <row r="16" spans="1:11">
      <c r="A16" s="8"/>
      <c r="B16" s="10"/>
      <c r="C16" s="22"/>
    </row>
    <row r="17" spans="1:13">
      <c r="A17" s="8"/>
      <c r="B17" s="10"/>
      <c r="C17" s="22"/>
    </row>
    <row r="18" spans="1:13">
      <c r="A18" s="8"/>
      <c r="B18" s="10"/>
      <c r="C18" s="22"/>
    </row>
    <row r="19" spans="1:13">
      <c r="A19" s="8"/>
      <c r="B19" s="10"/>
      <c r="C19" s="10"/>
    </row>
    <row r="20" spans="1:13">
      <c r="A20" s="8"/>
      <c r="B20" s="10"/>
      <c r="C20" s="10"/>
    </row>
    <row r="21" spans="1:13">
      <c r="A21" s="8"/>
      <c r="B21" s="10"/>
      <c r="C21" s="10"/>
    </row>
    <row r="22" spans="1:13">
      <c r="A22" s="8"/>
      <c r="B22" s="10"/>
      <c r="C22" s="10"/>
    </row>
    <row r="23" spans="1:13">
      <c r="A23" s="8"/>
      <c r="B23" s="10"/>
      <c r="C23" s="10"/>
    </row>
    <row r="24" spans="1:13">
      <c r="A24" s="8"/>
      <c r="B24" s="10"/>
      <c r="C24" s="10"/>
    </row>
    <row r="25" spans="1:13">
      <c r="A25" s="8"/>
      <c r="B25" s="10"/>
      <c r="C25" s="10"/>
    </row>
    <row r="26" spans="1:13">
      <c r="A26" s="8"/>
      <c r="B26" s="10"/>
      <c r="C26" s="10"/>
    </row>
    <row r="27" spans="1:13">
      <c r="A27" s="8"/>
      <c r="B27" s="10"/>
      <c r="C27" s="10"/>
    </row>
    <row r="28" spans="1:13">
      <c r="A28" s="8"/>
      <c r="B28" s="10"/>
      <c r="C28" s="10"/>
    </row>
    <row r="29" spans="1:13">
      <c r="A29" s="8"/>
      <c r="B29" s="10"/>
      <c r="C29" s="10"/>
    </row>
    <row r="30" spans="1:13">
      <c r="A30" s="8"/>
      <c r="B30" s="10"/>
      <c r="C30" s="10"/>
    </row>
    <row r="31" spans="1:13">
      <c r="A31" s="8"/>
      <c r="B31" s="10"/>
      <c r="C31" s="10"/>
    </row>
    <row r="32" spans="1:13">
      <c r="A32" s="8"/>
      <c r="B32" s="10"/>
      <c r="C32" s="10"/>
      <c r="M32" s="12"/>
    </row>
    <row r="33" spans="1:13">
      <c r="A33" s="8"/>
      <c r="B33" s="10"/>
      <c r="C33" s="10"/>
      <c r="M33" s="12"/>
    </row>
    <row r="34" spans="1:13">
      <c r="A34" s="8"/>
      <c r="B34" s="10"/>
      <c r="C34" s="10"/>
      <c r="M34" s="12"/>
    </row>
    <row r="35" spans="1:13">
      <c r="A35" s="8"/>
      <c r="B35" s="10"/>
      <c r="C35" s="10"/>
      <c r="M35" s="12"/>
    </row>
    <row r="36" spans="1:13">
      <c r="A36" s="8"/>
      <c r="B36" s="10"/>
      <c r="C36" s="10"/>
      <c r="M36" s="12"/>
    </row>
    <row r="37" spans="1:13">
      <c r="A37" s="8"/>
      <c r="B37" s="10"/>
      <c r="C37" s="10"/>
    </row>
    <row r="38" spans="1:13">
      <c r="A38" s="8"/>
      <c r="B38" s="10"/>
      <c r="C38" s="10"/>
    </row>
    <row r="39" spans="1:13">
      <c r="A39" s="8"/>
      <c r="B39" s="10"/>
      <c r="C39" s="10"/>
    </row>
    <row r="40" spans="1:13">
      <c r="A40" s="8"/>
      <c r="B40" s="10"/>
      <c r="C40" s="10"/>
    </row>
    <row r="41" spans="1:13">
      <c r="A41" s="8"/>
      <c r="B41" s="10"/>
      <c r="C41" s="10"/>
    </row>
    <row r="42" spans="1:13">
      <c r="A42" s="8"/>
      <c r="B42" s="10"/>
      <c r="C42" s="10"/>
    </row>
    <row r="43" spans="1:13">
      <c r="A43" s="8"/>
      <c r="B43" s="10"/>
      <c r="C43" s="10"/>
    </row>
  </sheetData>
  <mergeCells count="2">
    <mergeCell ref="A1:F1"/>
    <mergeCell ref="G1:K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0536-065E-4115-8718-0C9F13ED1A2B}">
  <dimension ref="A1:L39"/>
  <sheetViews>
    <sheetView workbookViewId="0">
      <selection activeCell="E16" sqref="E16"/>
    </sheetView>
  </sheetViews>
  <sheetFormatPr defaultColWidth="11" defaultRowHeight="15.75"/>
  <cols>
    <col min="1" max="1" width="17" bestFit="1" customWidth="1"/>
    <col min="2" max="2" width="39.25" customWidth="1"/>
    <col min="3" max="3" width="39.875" customWidth="1"/>
    <col min="4" max="4" width="31.375" style="5" bestFit="1" customWidth="1"/>
    <col min="5" max="5" width="14.875" customWidth="1"/>
    <col min="6" max="6" width="13" bestFit="1" customWidth="1"/>
    <col min="7" max="11" width="9" bestFit="1" customWidth="1"/>
    <col min="12" max="12" width="32.375" bestFit="1" customWidth="1"/>
  </cols>
  <sheetData>
    <row r="1" spans="1:12">
      <c r="A1" s="27" t="s">
        <v>71</v>
      </c>
      <c r="B1" s="27"/>
      <c r="C1" s="27"/>
      <c r="D1" s="27"/>
      <c r="E1" s="27"/>
      <c r="F1" s="27"/>
      <c r="G1" s="27" t="s">
        <v>133</v>
      </c>
      <c r="H1" s="27"/>
      <c r="I1" s="27"/>
      <c r="J1" s="27"/>
    </row>
    <row r="2" spans="1:12">
      <c r="A2" s="1" t="s">
        <v>6</v>
      </c>
      <c r="B2" s="1" t="s">
        <v>88</v>
      </c>
      <c r="C2" s="1" t="s">
        <v>134</v>
      </c>
      <c r="D2" s="4" t="s">
        <v>135</v>
      </c>
      <c r="E2" s="1" t="s">
        <v>136</v>
      </c>
      <c r="F2" s="1" t="s">
        <v>137</v>
      </c>
      <c r="G2" s="1" t="s">
        <v>76</v>
      </c>
      <c r="H2" s="1" t="s">
        <v>77</v>
      </c>
      <c r="I2" s="1" t="s">
        <v>78</v>
      </c>
      <c r="J2" s="1" t="s">
        <v>79</v>
      </c>
      <c r="K2" s="1"/>
      <c r="L2" s="1"/>
    </row>
    <row r="3" spans="1:12">
      <c r="A3" s="15" t="s">
        <v>30</v>
      </c>
      <c r="B3" s="15" t="s">
        <v>107</v>
      </c>
      <c r="C3" s="15">
        <v>6</v>
      </c>
      <c r="F3" t="s">
        <v>138</v>
      </c>
    </row>
    <row r="4" spans="1:12">
      <c r="A4" s="15" t="s">
        <v>32</v>
      </c>
      <c r="B4" s="15" t="s">
        <v>109</v>
      </c>
      <c r="C4" s="15">
        <v>60</v>
      </c>
      <c r="F4" t="s">
        <v>138</v>
      </c>
    </row>
    <row r="5" spans="1:12">
      <c r="A5" s="16" t="s">
        <v>41</v>
      </c>
      <c r="B5" s="16" t="s">
        <v>118</v>
      </c>
      <c r="C5" s="16">
        <v>5</v>
      </c>
      <c r="F5" t="s">
        <v>138</v>
      </c>
    </row>
    <row r="6" spans="1:12">
      <c r="A6" s="15" t="s">
        <v>42</v>
      </c>
      <c r="B6" s="15" t="s">
        <v>119</v>
      </c>
      <c r="C6" s="15">
        <v>0.5</v>
      </c>
      <c r="F6" t="s">
        <v>138</v>
      </c>
    </row>
    <row r="7" spans="1:12">
      <c r="A7" s="16" t="s">
        <v>43</v>
      </c>
      <c r="B7" s="16" t="s">
        <v>120</v>
      </c>
      <c r="C7" s="16">
        <v>1</v>
      </c>
      <c r="F7" t="s">
        <v>138</v>
      </c>
    </row>
    <row r="8" spans="1:12">
      <c r="A8" s="15" t="s">
        <v>46</v>
      </c>
      <c r="B8" s="15" t="s">
        <v>125</v>
      </c>
      <c r="C8" s="15">
        <v>1</v>
      </c>
      <c r="F8" t="s">
        <v>138</v>
      </c>
    </row>
    <row r="9" spans="1:12">
      <c r="A9" s="16" t="s">
        <v>47</v>
      </c>
      <c r="B9" s="16" t="s">
        <v>126</v>
      </c>
      <c r="C9" s="16">
        <v>1</v>
      </c>
      <c r="F9" t="s">
        <v>138</v>
      </c>
    </row>
    <row r="10" spans="1:12">
      <c r="A10" s="15" t="s">
        <v>48</v>
      </c>
      <c r="B10" s="15" t="s">
        <v>127</v>
      </c>
      <c r="C10" s="15">
        <v>1</v>
      </c>
      <c r="F10" t="s">
        <v>138</v>
      </c>
    </row>
    <row r="11" spans="1:12">
      <c r="A11" s="16" t="s">
        <v>49</v>
      </c>
      <c r="B11" s="16" t="s">
        <v>128</v>
      </c>
      <c r="C11" s="16">
        <v>1</v>
      </c>
      <c r="F11" t="s">
        <v>138</v>
      </c>
    </row>
    <row r="12" spans="1:12">
      <c r="A12" s="15" t="s">
        <v>50</v>
      </c>
      <c r="B12" s="15" t="s">
        <v>129</v>
      </c>
      <c r="C12" s="15">
        <v>1</v>
      </c>
      <c r="F12" t="s">
        <v>138</v>
      </c>
    </row>
    <row r="13" spans="1:12">
      <c r="A13" s="16" t="s">
        <v>51</v>
      </c>
      <c r="B13" s="16" t="s">
        <v>130</v>
      </c>
      <c r="C13" s="16">
        <v>1</v>
      </c>
      <c r="F13" t="s">
        <v>138</v>
      </c>
    </row>
    <row r="14" spans="1:12">
      <c r="A14" s="15" t="s">
        <v>52</v>
      </c>
      <c r="B14" s="15" t="s">
        <v>131</v>
      </c>
      <c r="C14" s="15">
        <v>2</v>
      </c>
      <c r="F14" t="s">
        <v>138</v>
      </c>
    </row>
    <row r="15" spans="1:12">
      <c r="A15" s="16" t="s">
        <v>53</v>
      </c>
      <c r="B15" s="16" t="s">
        <v>132</v>
      </c>
      <c r="C15" s="16">
        <v>2</v>
      </c>
      <c r="F15" t="s">
        <v>138</v>
      </c>
    </row>
    <row r="16" spans="1:12">
      <c r="A16" s="8"/>
      <c r="B16" s="10"/>
      <c r="C16" s="10"/>
    </row>
    <row r="17" spans="1:12">
      <c r="A17" s="8"/>
      <c r="B17" s="10"/>
      <c r="C17" s="10"/>
    </row>
    <row r="18" spans="1:12">
      <c r="A18" s="8"/>
      <c r="B18" s="10"/>
      <c r="C18" s="10"/>
    </row>
    <row r="19" spans="1:12">
      <c r="A19" s="8"/>
      <c r="B19" s="10"/>
      <c r="C19" s="10"/>
    </row>
    <row r="20" spans="1:12">
      <c r="A20" s="8"/>
      <c r="B20" s="10"/>
      <c r="C20" s="10"/>
    </row>
    <row r="21" spans="1:12">
      <c r="A21" s="8"/>
      <c r="B21" s="10"/>
      <c r="C21" s="10"/>
    </row>
    <row r="22" spans="1:12">
      <c r="A22" s="8"/>
      <c r="B22" s="10"/>
      <c r="C22" s="10"/>
    </row>
    <row r="23" spans="1:12">
      <c r="A23" s="8"/>
      <c r="B23" s="10"/>
      <c r="C23" s="10"/>
    </row>
    <row r="24" spans="1:12">
      <c r="A24" s="8"/>
      <c r="B24" s="10"/>
      <c r="C24" s="10"/>
    </row>
    <row r="25" spans="1:12">
      <c r="A25" s="8"/>
      <c r="B25" s="10"/>
      <c r="C25" s="10"/>
    </row>
    <row r="26" spans="1:12">
      <c r="A26" s="8"/>
      <c r="B26" s="10"/>
      <c r="C26" s="10"/>
    </row>
    <row r="27" spans="1:12">
      <c r="A27" s="8"/>
      <c r="B27" s="10"/>
      <c r="C27" s="10"/>
    </row>
    <row r="28" spans="1:12">
      <c r="A28" s="8"/>
      <c r="B28" s="10"/>
      <c r="C28" s="10"/>
    </row>
    <row r="29" spans="1:12">
      <c r="A29" s="8"/>
      <c r="B29" s="10"/>
      <c r="C29" s="10"/>
    </row>
    <row r="30" spans="1:12">
      <c r="A30" s="8"/>
      <c r="B30" s="10"/>
      <c r="C30" s="10"/>
      <c r="L30" s="12"/>
    </row>
    <row r="31" spans="1:12">
      <c r="A31" s="8"/>
      <c r="B31" s="10"/>
      <c r="C31" s="10"/>
      <c r="L31" s="12"/>
    </row>
    <row r="32" spans="1:12">
      <c r="A32" s="8"/>
      <c r="B32" s="10"/>
      <c r="C32" s="10"/>
      <c r="L32" s="12"/>
    </row>
    <row r="33" spans="1:12">
      <c r="A33" s="8"/>
      <c r="B33" s="10"/>
      <c r="C33" s="10"/>
      <c r="L33" s="12"/>
    </row>
    <row r="34" spans="1:12">
      <c r="A34" s="8"/>
      <c r="B34" s="10"/>
      <c r="C34" s="10"/>
      <c r="L34" s="12"/>
    </row>
    <row r="35" spans="1:12">
      <c r="A35" s="8"/>
      <c r="B35" s="10"/>
      <c r="C35" s="10"/>
    </row>
    <row r="36" spans="1:12">
      <c r="A36" s="8"/>
      <c r="B36" s="10"/>
      <c r="C36" s="10"/>
    </row>
    <row r="37" spans="1:12">
      <c r="A37" s="8"/>
      <c r="B37" s="10"/>
      <c r="C37" s="10"/>
    </row>
    <row r="38" spans="1:12">
      <c r="A38" s="8"/>
      <c r="B38" s="10"/>
      <c r="C38" s="10"/>
    </row>
    <row r="39" spans="1:12">
      <c r="A39" s="8"/>
      <c r="B39" s="10"/>
      <c r="C39" s="10"/>
    </row>
  </sheetData>
  <mergeCells count="2">
    <mergeCell ref="A1:F1"/>
    <mergeCell ref="G1:J1"/>
  </mergeCells>
  <phoneticPr fontId="3" type="noConversion"/>
  <pageMargins left="0.7" right="0.7" top="0.75" bottom="0.75" header="0.3" footer="0.3"/>
  <headerFooter>
    <oddHeader>&amp;R&amp;"Calibri"&amp;10&amp;K000000 RESTRICTED&amp;1#_x000D_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04DAB94EEE904C8C001E6F2FE02BC7" ma:contentTypeVersion="4" ma:contentTypeDescription="Opret et nyt dokument." ma:contentTypeScope="" ma:versionID="653eb806b8df805dfa578533cd849321">
  <xsd:schema xmlns:xsd="http://www.w3.org/2001/XMLSchema" xmlns:xs="http://www.w3.org/2001/XMLSchema" xmlns:p="http://schemas.microsoft.com/office/2006/metadata/properties" xmlns:ns2="955bda43-12a1-41f9-b846-8b5d5dff647e" targetNamespace="http://schemas.microsoft.com/office/2006/metadata/properties" ma:root="true" ma:fieldsID="0bc8852867bd205b81839db621bb6339" ns2:_="">
    <xsd:import namespace="955bda43-12a1-41f9-b846-8b5d5dff64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bda43-12a1-41f9-b846-8b5d5dff64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16034-8F35-4D19-921D-058146D25CCD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955bda43-12a1-41f9-b846-8b5d5dff647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3702739-D456-4D80-B98B-F69AC3A6EA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1BA9FF-5FDC-480F-9EDD-E67B38836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bda43-12a1-41f9-b846-8b5d5dff64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 Backlog</vt:lpstr>
      <vt:lpstr>Product backlog</vt:lpstr>
      <vt:lpstr>Charts</vt:lpstr>
      <vt:lpstr>Sprint 1 backlog</vt:lpstr>
      <vt:lpstr>Sprint 2 backlog</vt:lpstr>
      <vt:lpstr>Sprint 3 backlog</vt:lpstr>
      <vt:lpstr>Sprint 4 backlog</vt:lpstr>
      <vt:lpstr>Sprint 5 backlog</vt:lpstr>
      <vt:lpstr>Sprint 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Levi Emkjær Jensen</cp:lastModifiedBy>
  <cp:revision/>
  <cp:lastPrinted>2023-12-15T09:33:42Z</cp:lastPrinted>
  <dcterms:created xsi:type="dcterms:W3CDTF">2022-11-03T04:57:32Z</dcterms:created>
  <dcterms:modified xsi:type="dcterms:W3CDTF">2023-12-15T09:34:16Z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0x010100AE04DAB94EEE904C8C001E6F2FE02BC7</vt:lpwstr>
  </property>
  <property fmtid="{D5CDD505-2E9C-101B-9397-08002B2CF9AE}" pid="3" name="MSIP_Label_22f12ef9-d7dd-4ef3-b0e4-72f6431cf7ab_Enabled">
    <vt:lpwstr>true</vt:lpwstr>
  </property>
  <property fmtid="{D5CDD505-2E9C-101B-9397-08002B2CF9AE}" pid="4" name="MSIP_Label_22f12ef9-d7dd-4ef3-b0e4-72f6431cf7ab_SetDate">
    <vt:lpwstr>2023-11-23T09:36:36Z</vt:lpwstr>
  </property>
  <property fmtid="{D5CDD505-2E9C-101B-9397-08002B2CF9AE}" pid="5" name="MSIP_Label_22f12ef9-d7dd-4ef3-b0e4-72f6431cf7ab_Method">
    <vt:lpwstr>Standard</vt:lpwstr>
  </property>
  <property fmtid="{D5CDD505-2E9C-101B-9397-08002B2CF9AE}" pid="6" name="MSIP_Label_22f12ef9-d7dd-4ef3-b0e4-72f6431cf7ab_Name">
    <vt:lpwstr>DEFAULT</vt:lpwstr>
  </property>
  <property fmtid="{D5CDD505-2E9C-101B-9397-08002B2CF9AE}" pid="7" name="MSIP_Label_22f12ef9-d7dd-4ef3-b0e4-72f6431cf7ab_SiteId">
    <vt:lpwstr>e8dcf6e6-3acc-4af9-9cb2-77f688cb688b</vt:lpwstr>
  </property>
  <property fmtid="{D5CDD505-2E9C-101B-9397-08002B2CF9AE}" pid="8" name="MSIP_Label_22f12ef9-d7dd-4ef3-b0e4-72f6431cf7ab_ActionId">
    <vt:lpwstr>c1569179-1a82-43b1-8c1f-3b6e6c1b4eb4</vt:lpwstr>
  </property>
  <property fmtid="{D5CDD505-2E9C-101B-9397-08002B2CF9AE}" pid="9" name="MSIP_Label_22f12ef9-d7dd-4ef3-b0e4-72f6431cf7ab_ContentBits">
    <vt:lpwstr>1</vt:lpwstr>
  </property>
</Properties>
</file>